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1.xml" ContentType="application/vnd.openxmlformats-officedocument.drawing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3.xml" ContentType="application/vnd.openxmlformats-officedocument.drawing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tegar\Documents\Personal\"/>
    </mc:Choice>
  </mc:AlternateContent>
  <bookViews>
    <workbookView xWindow="0" yWindow="0" windowWidth="20490" windowHeight="7755" firstSheet="7" activeTab="13"/>
  </bookViews>
  <sheets>
    <sheet name="Annual" sheetId="3" r:id="rId1"/>
    <sheet name="April-16" sheetId="1" r:id="rId2"/>
    <sheet name="May-16" sheetId="4" r:id="rId3"/>
    <sheet name="Jun-16" sheetId="5" r:id="rId4"/>
    <sheet name="Sep-16" sheetId="6" r:id="rId5"/>
    <sheet name="Jan-17" sheetId="7" r:id="rId6"/>
    <sheet name="Feb-17" sheetId="8" r:id="rId7"/>
    <sheet name="March-17" sheetId="9" r:id="rId8"/>
    <sheet name="April-17" sheetId="10" r:id="rId9"/>
    <sheet name="May-17" sheetId="11" r:id="rId10"/>
    <sheet name="Jun-17" sheetId="12" r:id="rId11"/>
    <sheet name="Jul-17" sheetId="13" r:id="rId12"/>
    <sheet name="Aug-17" sheetId="14" r:id="rId13"/>
    <sheet name="Sep-17" sheetId="15" r:id="rId14"/>
    <sheet name="Lookup" sheetId="2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5" l="1"/>
  <c r="R34" i="15" l="1"/>
  <c r="Q34" i="15"/>
  <c r="Q33" i="15"/>
  <c r="F44" i="15"/>
  <c r="E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Q31" i="15"/>
  <c r="Q32" i="15" s="1"/>
  <c r="C31" i="15"/>
  <c r="C30" i="15"/>
  <c r="C29" i="15"/>
  <c r="C28" i="15"/>
  <c r="C27" i="15"/>
  <c r="C26" i="15"/>
  <c r="C25" i="15"/>
  <c r="C24" i="15"/>
  <c r="P23" i="15"/>
  <c r="C23" i="15"/>
  <c r="C22" i="15"/>
  <c r="C21" i="15"/>
  <c r="R20" i="15"/>
  <c r="Q20" i="15"/>
  <c r="C20" i="15"/>
  <c r="C19" i="15"/>
  <c r="C18" i="15"/>
  <c r="A18" i="15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C17" i="15"/>
  <c r="A17" i="15"/>
  <c r="C16" i="15"/>
  <c r="P8" i="15"/>
  <c r="O8" i="15"/>
  <c r="N8" i="15"/>
  <c r="J8" i="15"/>
  <c r="I8" i="15"/>
  <c r="H8" i="15"/>
  <c r="C8" i="15"/>
  <c r="M7" i="15"/>
  <c r="O7" i="15" s="1"/>
  <c r="I7" i="15"/>
  <c r="G7" i="15"/>
  <c r="H7" i="15" s="1"/>
  <c r="E7" i="15"/>
  <c r="E8" i="15" s="1"/>
  <c r="D7" i="15"/>
  <c r="D8" i="15" s="1"/>
  <c r="O6" i="15"/>
  <c r="M6" i="15"/>
  <c r="N6" i="15" s="1"/>
  <c r="J6" i="15"/>
  <c r="I6" i="15"/>
  <c r="G6" i="15"/>
  <c r="H6" i="15" s="1"/>
  <c r="M5" i="15"/>
  <c r="O5" i="15" s="1"/>
  <c r="I5" i="15"/>
  <c r="G5" i="15"/>
  <c r="H5" i="15" s="1"/>
  <c r="F1" i="15"/>
  <c r="J30" i="15" s="1"/>
  <c r="U17" i="15" l="1"/>
  <c r="U16" i="15"/>
  <c r="Q8" i="15"/>
  <c r="F49" i="15"/>
  <c r="E54" i="15"/>
  <c r="J43" i="15"/>
  <c r="J42" i="15"/>
  <c r="J41" i="15"/>
  <c r="J40" i="15"/>
  <c r="J39" i="15"/>
  <c r="J38" i="15"/>
  <c r="J37" i="15"/>
  <c r="J36" i="15"/>
  <c r="J35" i="15"/>
  <c r="J34" i="15"/>
  <c r="J31" i="15"/>
  <c r="J29" i="15"/>
  <c r="J28" i="15"/>
  <c r="J27" i="15"/>
  <c r="J26" i="15"/>
  <c r="J24" i="15"/>
  <c r="J25" i="15"/>
  <c r="J23" i="15"/>
  <c r="J22" i="15"/>
  <c r="J21" i="15"/>
  <c r="J20" i="15"/>
  <c r="J18" i="15"/>
  <c r="J17" i="15"/>
  <c r="I9" i="15"/>
  <c r="J16" i="15"/>
  <c r="K8" i="15"/>
  <c r="H9" i="15"/>
  <c r="O9" i="15"/>
  <c r="D10" i="15"/>
  <c r="K6" i="15"/>
  <c r="F54" i="15"/>
  <c r="F50" i="15"/>
  <c r="J5" i="15"/>
  <c r="P6" i="15"/>
  <c r="Q6" i="15" s="1"/>
  <c r="J7" i="15"/>
  <c r="K7" i="15" s="1"/>
  <c r="J19" i="15"/>
  <c r="E47" i="15"/>
  <c r="E51" i="15"/>
  <c r="E55" i="15"/>
  <c r="U19" i="15"/>
  <c r="J33" i="15"/>
  <c r="F47" i="15"/>
  <c r="F51" i="15"/>
  <c r="F55" i="15"/>
  <c r="E56" i="15"/>
  <c r="E52" i="15"/>
  <c r="N5" i="15"/>
  <c r="C10" i="15" s="1"/>
  <c r="N7" i="15"/>
  <c r="F48" i="15"/>
  <c r="F52" i="15"/>
  <c r="F56" i="15"/>
  <c r="E49" i="15"/>
  <c r="E53" i="15"/>
  <c r="P5" i="15"/>
  <c r="P7" i="15"/>
  <c r="F53" i="15"/>
  <c r="E48" i="15"/>
  <c r="U18" i="15"/>
  <c r="J32" i="15"/>
  <c r="E50" i="15"/>
  <c r="C43" i="14"/>
  <c r="C42" i="14"/>
  <c r="F26" i="14"/>
  <c r="C41" i="14"/>
  <c r="F11" i="15" l="1"/>
  <c r="J9" i="15"/>
  <c r="S8" i="15"/>
  <c r="E11" i="15"/>
  <c r="K5" i="15"/>
  <c r="S6" i="15"/>
  <c r="D11" i="15"/>
  <c r="F58" i="15"/>
  <c r="Q7" i="15"/>
  <c r="S7" i="15" s="1"/>
  <c r="P9" i="15"/>
  <c r="E58" i="15"/>
  <c r="E61" i="15" s="1"/>
  <c r="Q5" i="15"/>
  <c r="N9" i="15"/>
  <c r="E10" i="15"/>
  <c r="C40" i="14"/>
  <c r="C11" i="15" l="1"/>
  <c r="K9" i="15"/>
  <c r="S5" i="15"/>
  <c r="Q9" i="15"/>
  <c r="C39" i="14"/>
  <c r="Q31" i="14" l="1"/>
  <c r="Q32" i="14" s="1"/>
  <c r="D7" i="14" l="1"/>
  <c r="D8" i="14" s="1"/>
  <c r="F44" i="14"/>
  <c r="E44" i="14"/>
  <c r="C38" i="14"/>
  <c r="C37" i="14"/>
  <c r="C36" i="14"/>
  <c r="C35" i="14"/>
  <c r="C34" i="14"/>
  <c r="C33" i="14"/>
  <c r="I8" i="14"/>
  <c r="C32" i="14"/>
  <c r="C31" i="14"/>
  <c r="C30" i="14"/>
  <c r="C29" i="14"/>
  <c r="C28" i="14"/>
  <c r="C27" i="14"/>
  <c r="C26" i="14"/>
  <c r="C25" i="14"/>
  <c r="C24" i="14"/>
  <c r="P23" i="14"/>
  <c r="C23" i="14"/>
  <c r="C22" i="14"/>
  <c r="C21" i="14"/>
  <c r="R20" i="14"/>
  <c r="Q20" i="14"/>
  <c r="C20" i="14"/>
  <c r="C19" i="14"/>
  <c r="C18" i="14"/>
  <c r="C17" i="14"/>
  <c r="A17" i="14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C16" i="14"/>
  <c r="P8" i="14"/>
  <c r="O8" i="14"/>
  <c r="N8" i="14"/>
  <c r="J8" i="14"/>
  <c r="H8" i="14"/>
  <c r="M7" i="14"/>
  <c r="N7" i="14" s="1"/>
  <c r="G7" i="14"/>
  <c r="J7" i="14" s="1"/>
  <c r="E7" i="14"/>
  <c r="E8" i="14" s="1"/>
  <c r="C8" i="14"/>
  <c r="M6" i="14"/>
  <c r="O6" i="14" s="1"/>
  <c r="G6" i="14"/>
  <c r="J6" i="14" s="1"/>
  <c r="M5" i="14"/>
  <c r="N5" i="14" s="1"/>
  <c r="G5" i="14"/>
  <c r="P5" i="14" s="1"/>
  <c r="F1" i="14"/>
  <c r="J42" i="14" l="1"/>
  <c r="J43" i="14"/>
  <c r="O5" i="14"/>
  <c r="O7" i="14"/>
  <c r="O9" i="14" s="1"/>
  <c r="J40" i="14"/>
  <c r="J41" i="14"/>
  <c r="E54" i="14"/>
  <c r="J30" i="14"/>
  <c r="J39" i="14"/>
  <c r="U19" i="14"/>
  <c r="U18" i="14"/>
  <c r="U17" i="14"/>
  <c r="U16" i="14"/>
  <c r="Q8" i="14"/>
  <c r="J38" i="14"/>
  <c r="J36" i="14"/>
  <c r="J31" i="14"/>
  <c r="J37" i="14"/>
  <c r="J35" i="14"/>
  <c r="J34" i="14"/>
  <c r="J26" i="14"/>
  <c r="J29" i="14"/>
  <c r="J25" i="14"/>
  <c r="J24" i="14"/>
  <c r="J23" i="14"/>
  <c r="J16" i="14"/>
  <c r="J20" i="14"/>
  <c r="J18" i="14"/>
  <c r="J17" i="14"/>
  <c r="Q5" i="14"/>
  <c r="K8" i="14"/>
  <c r="F50" i="14"/>
  <c r="J22" i="14"/>
  <c r="J27" i="14"/>
  <c r="E47" i="14"/>
  <c r="E55" i="14"/>
  <c r="H5" i="14"/>
  <c r="N6" i="14"/>
  <c r="P7" i="14"/>
  <c r="F47" i="14"/>
  <c r="I5" i="14"/>
  <c r="E48" i="14"/>
  <c r="F48" i="14"/>
  <c r="J19" i="14"/>
  <c r="E49" i="14"/>
  <c r="E53" i="14"/>
  <c r="J32" i="14"/>
  <c r="E51" i="14"/>
  <c r="F51" i="14"/>
  <c r="H7" i="14"/>
  <c r="E56" i="14"/>
  <c r="J5" i="14"/>
  <c r="J9" i="14" s="1"/>
  <c r="I7" i="14"/>
  <c r="J28" i="14"/>
  <c r="J33" i="14"/>
  <c r="F52" i="14"/>
  <c r="J21" i="14"/>
  <c r="F49" i="14"/>
  <c r="F53" i="14"/>
  <c r="F54" i="14"/>
  <c r="F55" i="14"/>
  <c r="E52" i="14"/>
  <c r="P6" i="14"/>
  <c r="P9" i="14" s="1"/>
  <c r="F56" i="14"/>
  <c r="H6" i="14"/>
  <c r="I6" i="14"/>
  <c r="E50" i="14"/>
  <c r="F32" i="13"/>
  <c r="Q7" i="14" l="1"/>
  <c r="I9" i="14"/>
  <c r="Q6" i="14"/>
  <c r="K5" i="14"/>
  <c r="C10" i="14"/>
  <c r="H9" i="14"/>
  <c r="E58" i="14"/>
  <c r="E61" i="14" s="1"/>
  <c r="N9" i="14"/>
  <c r="D10" i="14"/>
  <c r="K6" i="14"/>
  <c r="F58" i="14"/>
  <c r="F11" i="14"/>
  <c r="S8" i="14"/>
  <c r="K7" i="14"/>
  <c r="E10" i="14"/>
  <c r="C38" i="13"/>
  <c r="C37" i="13"/>
  <c r="Q9" i="14" l="1"/>
  <c r="S6" i="14"/>
  <c r="D11" i="14"/>
  <c r="S7" i="14"/>
  <c r="E11" i="14"/>
  <c r="C11" i="14"/>
  <c r="K9" i="14"/>
  <c r="S5" i="14"/>
  <c r="F39" i="13"/>
  <c r="E39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P23" i="13"/>
  <c r="C22" i="13"/>
  <c r="C21" i="13"/>
  <c r="C20" i="13"/>
  <c r="R20" i="13"/>
  <c r="Q20" i="13"/>
  <c r="C19" i="13"/>
  <c r="C18" i="13"/>
  <c r="C17" i="13"/>
  <c r="A17" i="13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C16" i="13"/>
  <c r="P8" i="13"/>
  <c r="O8" i="13"/>
  <c r="N8" i="13"/>
  <c r="J8" i="13"/>
  <c r="I8" i="13"/>
  <c r="H8" i="13"/>
  <c r="M7" i="13"/>
  <c r="O7" i="13" s="1"/>
  <c r="G7" i="13"/>
  <c r="H7" i="13" s="1"/>
  <c r="E7" i="13"/>
  <c r="E8" i="13" s="1"/>
  <c r="D7" i="13"/>
  <c r="D8" i="13" s="1"/>
  <c r="C7" i="13"/>
  <c r="C8" i="13" s="1"/>
  <c r="M6" i="13"/>
  <c r="O6" i="13" s="1"/>
  <c r="G6" i="13"/>
  <c r="I6" i="13" s="1"/>
  <c r="M5" i="13"/>
  <c r="O5" i="13" s="1"/>
  <c r="G5" i="13"/>
  <c r="I5" i="13" s="1"/>
  <c r="F1" i="13"/>
  <c r="J38" i="13" l="1"/>
  <c r="U19" i="13"/>
  <c r="J35" i="13"/>
  <c r="J37" i="13"/>
  <c r="N5" i="13"/>
  <c r="F48" i="13"/>
  <c r="H6" i="13"/>
  <c r="E44" i="13"/>
  <c r="J6" i="13"/>
  <c r="U16" i="13"/>
  <c r="O9" i="13"/>
  <c r="Q8" i="13"/>
  <c r="K8" i="13"/>
  <c r="J24" i="13"/>
  <c r="J32" i="13"/>
  <c r="J16" i="13"/>
  <c r="E49" i="13"/>
  <c r="H5" i="13"/>
  <c r="P7" i="13"/>
  <c r="J20" i="13"/>
  <c r="J25" i="13"/>
  <c r="F49" i="13"/>
  <c r="E42" i="13"/>
  <c r="E50" i="13"/>
  <c r="J5" i="13"/>
  <c r="P6" i="13"/>
  <c r="I7" i="13"/>
  <c r="I9" i="13" s="1"/>
  <c r="J23" i="13"/>
  <c r="J31" i="13"/>
  <c r="J34" i="13"/>
  <c r="F42" i="13"/>
  <c r="F46" i="13"/>
  <c r="F50" i="13"/>
  <c r="N7" i="13"/>
  <c r="J22" i="13"/>
  <c r="J27" i="13"/>
  <c r="J36" i="13"/>
  <c r="J30" i="13"/>
  <c r="E45" i="13"/>
  <c r="N6" i="13"/>
  <c r="J33" i="13"/>
  <c r="J7" i="13"/>
  <c r="J17" i="13"/>
  <c r="J19" i="13"/>
  <c r="J21" i="13"/>
  <c r="J26" i="13"/>
  <c r="E43" i="13"/>
  <c r="E47" i="13"/>
  <c r="E51" i="13"/>
  <c r="F44" i="13"/>
  <c r="P5" i="13"/>
  <c r="J18" i="13"/>
  <c r="U18" i="13"/>
  <c r="F45" i="13"/>
  <c r="J28" i="13"/>
  <c r="E46" i="13"/>
  <c r="U17" i="13"/>
  <c r="J29" i="13"/>
  <c r="F43" i="13"/>
  <c r="F47" i="13"/>
  <c r="F51" i="13"/>
  <c r="E48" i="13"/>
  <c r="P22" i="12"/>
  <c r="C10" i="13" l="1"/>
  <c r="S8" i="13"/>
  <c r="Q5" i="13"/>
  <c r="K6" i="13"/>
  <c r="K7" i="13"/>
  <c r="E11" i="13" s="1"/>
  <c r="Q7" i="13"/>
  <c r="N9" i="13"/>
  <c r="F11" i="13"/>
  <c r="E10" i="13"/>
  <c r="P9" i="13"/>
  <c r="K5" i="13"/>
  <c r="H9" i="13"/>
  <c r="D10" i="13"/>
  <c r="Q6" i="13"/>
  <c r="J9" i="13"/>
  <c r="F53" i="13"/>
  <c r="E53" i="13"/>
  <c r="E56" i="13" s="1"/>
  <c r="F37" i="12"/>
  <c r="E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R19" i="12"/>
  <c r="Q19" i="12"/>
  <c r="C19" i="12"/>
  <c r="C18" i="12"/>
  <c r="C17" i="12"/>
  <c r="A17" i="12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C16" i="12"/>
  <c r="P8" i="12"/>
  <c r="O8" i="12"/>
  <c r="N8" i="12"/>
  <c r="J8" i="12"/>
  <c r="I8" i="12"/>
  <c r="H8" i="12"/>
  <c r="O7" i="12"/>
  <c r="N7" i="12"/>
  <c r="M7" i="12"/>
  <c r="J7" i="12"/>
  <c r="G7" i="12"/>
  <c r="I7" i="12" s="1"/>
  <c r="E7" i="12"/>
  <c r="E8" i="12" s="1"/>
  <c r="D7" i="12"/>
  <c r="D8" i="12" s="1"/>
  <c r="C7" i="12"/>
  <c r="C8" i="12" s="1"/>
  <c r="M6" i="12"/>
  <c r="O6" i="12" s="1"/>
  <c r="I6" i="12"/>
  <c r="H6" i="12"/>
  <c r="G6" i="12"/>
  <c r="J6" i="12" s="1"/>
  <c r="K6" i="12" s="1"/>
  <c r="O5" i="12"/>
  <c r="M5" i="12"/>
  <c r="N5" i="12" s="1"/>
  <c r="G5" i="12"/>
  <c r="J5" i="12" s="1"/>
  <c r="F1" i="12"/>
  <c r="J36" i="12" s="1"/>
  <c r="Q9" i="13" l="1"/>
  <c r="S7" i="13"/>
  <c r="C11" i="13"/>
  <c r="K9" i="13"/>
  <c r="S5" i="13"/>
  <c r="S6" i="13"/>
  <c r="D11" i="13"/>
  <c r="O9" i="12"/>
  <c r="F46" i="12"/>
  <c r="J9" i="12"/>
  <c r="Q8" i="12"/>
  <c r="K8" i="12"/>
  <c r="F11" i="12" s="1"/>
  <c r="J30" i="12"/>
  <c r="E43" i="12"/>
  <c r="J16" i="12"/>
  <c r="J25" i="12"/>
  <c r="U16" i="12"/>
  <c r="U18" i="12"/>
  <c r="J20" i="12"/>
  <c r="J28" i="12"/>
  <c r="E40" i="12"/>
  <c r="E44" i="12"/>
  <c r="E48" i="12"/>
  <c r="F48" i="12"/>
  <c r="J22" i="12"/>
  <c r="E47" i="12"/>
  <c r="P5" i="12"/>
  <c r="P9" i="12" s="1"/>
  <c r="J18" i="12"/>
  <c r="J33" i="12"/>
  <c r="F43" i="12"/>
  <c r="F47" i="12"/>
  <c r="H5" i="12"/>
  <c r="N6" i="12"/>
  <c r="N9" i="12" s="1"/>
  <c r="P7" i="12"/>
  <c r="Q7" i="12" s="1"/>
  <c r="I5" i="12"/>
  <c r="I9" i="12" s="1"/>
  <c r="H7" i="12"/>
  <c r="J23" i="12"/>
  <c r="J31" i="12"/>
  <c r="J34" i="12"/>
  <c r="F40" i="12"/>
  <c r="F44" i="12"/>
  <c r="P6" i="12"/>
  <c r="J26" i="12"/>
  <c r="E41" i="12"/>
  <c r="E45" i="12"/>
  <c r="E49" i="12"/>
  <c r="U17" i="12"/>
  <c r="J24" i="12"/>
  <c r="J32" i="12"/>
  <c r="E42" i="12"/>
  <c r="E46" i="12"/>
  <c r="J17" i="12"/>
  <c r="J19" i="12"/>
  <c r="J21" i="12"/>
  <c r="J29" i="12"/>
  <c r="J35" i="12"/>
  <c r="F41" i="12"/>
  <c r="F45" i="12"/>
  <c r="F49" i="12"/>
  <c r="J27" i="12"/>
  <c r="F42" i="12"/>
  <c r="F37" i="11"/>
  <c r="E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R19" i="11"/>
  <c r="Q19" i="11"/>
  <c r="C19" i="11"/>
  <c r="C18" i="11"/>
  <c r="C17" i="11"/>
  <c r="A17" i="1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C16" i="11"/>
  <c r="P8" i="11"/>
  <c r="O8" i="11"/>
  <c r="N8" i="11"/>
  <c r="J8" i="11"/>
  <c r="I8" i="11"/>
  <c r="H8" i="11"/>
  <c r="O7" i="11"/>
  <c r="N7" i="11"/>
  <c r="M7" i="11"/>
  <c r="G7" i="11"/>
  <c r="I7" i="11" s="1"/>
  <c r="E7" i="11"/>
  <c r="E8" i="11" s="1"/>
  <c r="D7" i="11"/>
  <c r="D8" i="11" s="1"/>
  <c r="C7" i="11"/>
  <c r="C8" i="11" s="1"/>
  <c r="M6" i="11"/>
  <c r="O6" i="11" s="1"/>
  <c r="G6" i="11"/>
  <c r="J6" i="11" s="1"/>
  <c r="O5" i="11"/>
  <c r="M5" i="11"/>
  <c r="N5" i="11" s="1"/>
  <c r="G5" i="11"/>
  <c r="J5" i="11" s="1"/>
  <c r="F1" i="11"/>
  <c r="J36" i="11" s="1"/>
  <c r="S8" i="12" l="1"/>
  <c r="Q6" i="12"/>
  <c r="D10" i="12"/>
  <c r="F51" i="12"/>
  <c r="K5" i="12"/>
  <c r="C10" i="12"/>
  <c r="H9" i="12"/>
  <c r="K7" i="12"/>
  <c r="E10" i="12"/>
  <c r="Q5" i="12"/>
  <c r="Q9" i="12" s="1"/>
  <c r="E51" i="12"/>
  <c r="F46" i="11"/>
  <c r="J33" i="11"/>
  <c r="J29" i="11"/>
  <c r="J17" i="11"/>
  <c r="J20" i="11"/>
  <c r="J18" i="11"/>
  <c r="J16" i="11"/>
  <c r="K8" i="11"/>
  <c r="U18" i="11"/>
  <c r="U17" i="11"/>
  <c r="Q8" i="11"/>
  <c r="O9" i="11"/>
  <c r="U16" i="11"/>
  <c r="J22" i="11"/>
  <c r="E43" i="11"/>
  <c r="F43" i="11"/>
  <c r="F47" i="11"/>
  <c r="H5" i="11"/>
  <c r="N6" i="11"/>
  <c r="N9" i="11" s="1"/>
  <c r="P7" i="11"/>
  <c r="Q7" i="11" s="1"/>
  <c r="E44" i="11"/>
  <c r="I5" i="11"/>
  <c r="H7" i="11"/>
  <c r="J23" i="11"/>
  <c r="J31" i="11"/>
  <c r="J34" i="11"/>
  <c r="F44" i="11"/>
  <c r="J26" i="11"/>
  <c r="E41" i="11"/>
  <c r="E45" i="11"/>
  <c r="E49" i="11"/>
  <c r="H6" i="11"/>
  <c r="J7" i="11"/>
  <c r="J9" i="11" s="1"/>
  <c r="J19" i="11"/>
  <c r="J21" i="11"/>
  <c r="J35" i="11"/>
  <c r="F41" i="11"/>
  <c r="F45" i="11"/>
  <c r="F49" i="11"/>
  <c r="J30" i="11"/>
  <c r="E47" i="11"/>
  <c r="P5" i="11"/>
  <c r="J25" i="11"/>
  <c r="J28" i="11"/>
  <c r="E40" i="11"/>
  <c r="E48" i="11"/>
  <c r="F40" i="11"/>
  <c r="F48" i="11"/>
  <c r="P6" i="11"/>
  <c r="I6" i="11"/>
  <c r="J24" i="11"/>
  <c r="J32" i="11"/>
  <c r="E42" i="11"/>
  <c r="E46" i="11"/>
  <c r="J27" i="11"/>
  <c r="F42" i="11"/>
  <c r="C7" i="10"/>
  <c r="E11" i="12" l="1"/>
  <c r="S7" i="12"/>
  <c r="C11" i="12"/>
  <c r="K9" i="12"/>
  <c r="S5" i="12"/>
  <c r="S6" i="12"/>
  <c r="D11" i="12"/>
  <c r="F11" i="11"/>
  <c r="F51" i="11"/>
  <c r="S8" i="11"/>
  <c r="P9" i="11"/>
  <c r="C10" i="11"/>
  <c r="H9" i="11"/>
  <c r="K5" i="11"/>
  <c r="K7" i="11"/>
  <c r="E10" i="11"/>
  <c r="I9" i="11"/>
  <c r="E51" i="11"/>
  <c r="Q6" i="11"/>
  <c r="Q5" i="11"/>
  <c r="K6" i="11"/>
  <c r="D10" i="11"/>
  <c r="F37" i="10"/>
  <c r="E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R19" i="10"/>
  <c r="Q19" i="10"/>
  <c r="C19" i="10"/>
  <c r="C18" i="10"/>
  <c r="A18" i="10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C17" i="10"/>
  <c r="A17" i="10"/>
  <c r="C16" i="10"/>
  <c r="P8" i="10"/>
  <c r="O8" i="10"/>
  <c r="N8" i="10"/>
  <c r="J8" i="10"/>
  <c r="I8" i="10"/>
  <c r="H8" i="10"/>
  <c r="C8" i="10"/>
  <c r="M7" i="10"/>
  <c r="O7" i="10" s="1"/>
  <c r="G7" i="10"/>
  <c r="J7" i="10" s="1"/>
  <c r="E7" i="10"/>
  <c r="E8" i="10" s="1"/>
  <c r="D7" i="10"/>
  <c r="D8" i="10" s="1"/>
  <c r="M6" i="10"/>
  <c r="O6" i="10" s="1"/>
  <c r="J6" i="10"/>
  <c r="G6" i="10"/>
  <c r="P6" i="10" s="1"/>
  <c r="M5" i="10"/>
  <c r="N5" i="10" s="1"/>
  <c r="G5" i="10"/>
  <c r="J5" i="10" s="1"/>
  <c r="F1" i="10"/>
  <c r="J36" i="10" s="1"/>
  <c r="E11" i="11" l="1"/>
  <c r="S7" i="11"/>
  <c r="S6" i="11"/>
  <c r="D11" i="11"/>
  <c r="C11" i="11"/>
  <c r="K9" i="11"/>
  <c r="S5" i="11"/>
  <c r="Q9" i="11"/>
  <c r="F42" i="10"/>
  <c r="H6" i="10"/>
  <c r="F46" i="10"/>
  <c r="I6" i="10"/>
  <c r="U17" i="10"/>
  <c r="U16" i="10"/>
  <c r="Q8" i="10"/>
  <c r="J32" i="10"/>
  <c r="J18" i="10"/>
  <c r="J16" i="10"/>
  <c r="J9" i="10"/>
  <c r="K8" i="10"/>
  <c r="J22" i="10"/>
  <c r="J30" i="10"/>
  <c r="E43" i="10"/>
  <c r="E47" i="10"/>
  <c r="J33" i="10"/>
  <c r="F47" i="10"/>
  <c r="U18" i="10"/>
  <c r="J20" i="10"/>
  <c r="J28" i="10"/>
  <c r="E40" i="10"/>
  <c r="E44" i="10"/>
  <c r="E48" i="10"/>
  <c r="N7" i="10"/>
  <c r="O5" i="10"/>
  <c r="O9" i="10" s="1"/>
  <c r="J25" i="10"/>
  <c r="P7" i="10"/>
  <c r="H7" i="10"/>
  <c r="J31" i="10"/>
  <c r="J34" i="10"/>
  <c r="F40" i="10"/>
  <c r="F44" i="10"/>
  <c r="F48" i="10"/>
  <c r="H5" i="10"/>
  <c r="N6" i="10"/>
  <c r="Q6" i="10" s="1"/>
  <c r="J23" i="10"/>
  <c r="I5" i="10"/>
  <c r="I7" i="10"/>
  <c r="J26" i="10"/>
  <c r="E41" i="10"/>
  <c r="E45" i="10"/>
  <c r="E49" i="10"/>
  <c r="F43" i="10"/>
  <c r="P5" i="10"/>
  <c r="J17" i="10"/>
  <c r="J19" i="10"/>
  <c r="J21" i="10"/>
  <c r="J29" i="10"/>
  <c r="J35" i="10"/>
  <c r="F41" i="10"/>
  <c r="F45" i="10"/>
  <c r="F49" i="10"/>
  <c r="J24" i="10"/>
  <c r="E42" i="10"/>
  <c r="E46" i="10"/>
  <c r="J27" i="10"/>
  <c r="F37" i="9"/>
  <c r="E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R19" i="9"/>
  <c r="Q19" i="9"/>
  <c r="C19" i="9"/>
  <c r="C18" i="9"/>
  <c r="A18" i="9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C17" i="9"/>
  <c r="E45" i="9" s="1"/>
  <c r="A17" i="9"/>
  <c r="C16" i="9"/>
  <c r="F46" i="9" s="1"/>
  <c r="P8" i="9"/>
  <c r="O8" i="9"/>
  <c r="N8" i="9"/>
  <c r="J8" i="9"/>
  <c r="I8" i="9"/>
  <c r="H8" i="9"/>
  <c r="C8" i="9"/>
  <c r="O7" i="9"/>
  <c r="N7" i="9"/>
  <c r="M7" i="9"/>
  <c r="I7" i="9"/>
  <c r="H7" i="9"/>
  <c r="G7" i="9"/>
  <c r="J7" i="9" s="1"/>
  <c r="E7" i="9"/>
  <c r="E8" i="9" s="1"/>
  <c r="D7" i="9"/>
  <c r="D8" i="9" s="1"/>
  <c r="O6" i="9"/>
  <c r="N6" i="9"/>
  <c r="M6" i="9"/>
  <c r="J6" i="9"/>
  <c r="G6" i="9"/>
  <c r="I6" i="9" s="1"/>
  <c r="O5" i="9"/>
  <c r="N5" i="9"/>
  <c r="M5" i="9"/>
  <c r="I5" i="9"/>
  <c r="H5" i="9"/>
  <c r="G5" i="9"/>
  <c r="J5" i="9" s="1"/>
  <c r="F1" i="9"/>
  <c r="J36" i="9" s="1"/>
  <c r="K6" i="10" l="1"/>
  <c r="S6" i="10" s="1"/>
  <c r="P9" i="10"/>
  <c r="F11" i="10"/>
  <c r="I9" i="10"/>
  <c r="E51" i="10"/>
  <c r="S8" i="10"/>
  <c r="K7" i="10"/>
  <c r="E10" i="10"/>
  <c r="K5" i="10"/>
  <c r="H9" i="10"/>
  <c r="C10" i="10"/>
  <c r="Q5" i="10"/>
  <c r="D10" i="10"/>
  <c r="N9" i="10"/>
  <c r="Q7" i="10"/>
  <c r="F51" i="10"/>
  <c r="N9" i="9"/>
  <c r="J33" i="9"/>
  <c r="J32" i="9"/>
  <c r="U16" i="9"/>
  <c r="J30" i="9"/>
  <c r="J31" i="9"/>
  <c r="O9" i="9"/>
  <c r="U17" i="9"/>
  <c r="Q8" i="9"/>
  <c r="J18" i="9"/>
  <c r="J17" i="9"/>
  <c r="J16" i="9"/>
  <c r="I9" i="9"/>
  <c r="K8" i="9"/>
  <c r="J34" i="9"/>
  <c r="J26" i="9"/>
  <c r="K7" i="9"/>
  <c r="J9" i="9"/>
  <c r="K5" i="9"/>
  <c r="J25" i="9"/>
  <c r="E43" i="9"/>
  <c r="E47" i="9"/>
  <c r="C10" i="9"/>
  <c r="U18" i="9"/>
  <c r="J20" i="9"/>
  <c r="J28" i="9"/>
  <c r="F43" i="9"/>
  <c r="F47" i="9"/>
  <c r="P5" i="9"/>
  <c r="P7" i="9"/>
  <c r="Q7" i="9" s="1"/>
  <c r="J23" i="9"/>
  <c r="E40" i="9"/>
  <c r="E44" i="9"/>
  <c r="E48" i="9"/>
  <c r="E10" i="9"/>
  <c r="F40" i="9"/>
  <c r="F44" i="9"/>
  <c r="F48" i="9"/>
  <c r="J29" i="9"/>
  <c r="E41" i="9"/>
  <c r="E49" i="9"/>
  <c r="J19" i="9"/>
  <c r="J21" i="9"/>
  <c r="J24" i="9"/>
  <c r="J35" i="9"/>
  <c r="F41" i="9"/>
  <c r="F45" i="9"/>
  <c r="F49" i="9"/>
  <c r="J27" i="9"/>
  <c r="E42" i="9"/>
  <c r="E46" i="9"/>
  <c r="P6" i="9"/>
  <c r="Q6" i="9" s="1"/>
  <c r="H6" i="9"/>
  <c r="H9" i="9" s="1"/>
  <c r="J22" i="9"/>
  <c r="F42" i="9"/>
  <c r="F32" i="8"/>
  <c r="D11" i="10" l="1"/>
  <c r="E11" i="10"/>
  <c r="S7" i="10"/>
  <c r="Q9" i="10"/>
  <c r="C11" i="10"/>
  <c r="K9" i="10"/>
  <c r="S5" i="10"/>
  <c r="F11" i="9"/>
  <c r="S8" i="9"/>
  <c r="P9" i="9"/>
  <c r="Q5" i="9"/>
  <c r="Q9" i="9" s="1"/>
  <c r="F51" i="9"/>
  <c r="D10" i="9"/>
  <c r="K6" i="9"/>
  <c r="K9" i="9" s="1"/>
  <c r="C11" i="9"/>
  <c r="E51" i="9"/>
  <c r="S7" i="9"/>
  <c r="E11" i="9"/>
  <c r="F37" i="8"/>
  <c r="E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R19" i="8"/>
  <c r="Q19" i="8"/>
  <c r="C19" i="8"/>
  <c r="C18" i="8"/>
  <c r="A18" i="8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C17" i="8"/>
  <c r="A17" i="8"/>
  <c r="C16" i="8"/>
  <c r="P8" i="8"/>
  <c r="O8" i="8"/>
  <c r="N8" i="8"/>
  <c r="J8" i="8"/>
  <c r="I8" i="8"/>
  <c r="H8" i="8"/>
  <c r="C8" i="8"/>
  <c r="N7" i="8"/>
  <c r="M7" i="8"/>
  <c r="O7" i="8" s="1"/>
  <c r="J7" i="8"/>
  <c r="I7" i="8"/>
  <c r="G7" i="8"/>
  <c r="H7" i="8" s="1"/>
  <c r="E7" i="8"/>
  <c r="E8" i="8" s="1"/>
  <c r="D7" i="8"/>
  <c r="D8" i="8" s="1"/>
  <c r="O6" i="8"/>
  <c r="M6" i="8"/>
  <c r="N6" i="8" s="1"/>
  <c r="H6" i="8"/>
  <c r="G6" i="8"/>
  <c r="P6" i="8" s="1"/>
  <c r="O5" i="8"/>
  <c r="N5" i="8"/>
  <c r="M5" i="8"/>
  <c r="J5" i="8"/>
  <c r="I5" i="8"/>
  <c r="G5" i="8"/>
  <c r="H5" i="8" s="1"/>
  <c r="F1" i="8"/>
  <c r="J27" i="8" s="1"/>
  <c r="S5" i="9" l="1"/>
  <c r="S6" i="9"/>
  <c r="D11" i="9"/>
  <c r="F46" i="8"/>
  <c r="E46" i="8"/>
  <c r="O9" i="8"/>
  <c r="Q8" i="8"/>
  <c r="Q6" i="8"/>
  <c r="K8" i="8"/>
  <c r="E10" i="8"/>
  <c r="K7" i="8"/>
  <c r="C10" i="8"/>
  <c r="H9" i="8"/>
  <c r="K5" i="8"/>
  <c r="N9" i="8"/>
  <c r="J36" i="8"/>
  <c r="F42" i="8"/>
  <c r="I6" i="8"/>
  <c r="I9" i="8" s="1"/>
  <c r="J22" i="8"/>
  <c r="J30" i="8"/>
  <c r="E43" i="8"/>
  <c r="E47" i="8"/>
  <c r="J16" i="8"/>
  <c r="J18" i="8"/>
  <c r="J25" i="8"/>
  <c r="J33" i="8"/>
  <c r="F43" i="8"/>
  <c r="F47" i="8"/>
  <c r="U16" i="8"/>
  <c r="U18" i="8"/>
  <c r="J20" i="8"/>
  <c r="J28" i="8"/>
  <c r="E40" i="8"/>
  <c r="E44" i="8"/>
  <c r="E48" i="8"/>
  <c r="D10" i="8"/>
  <c r="J23" i="8"/>
  <c r="J31" i="8"/>
  <c r="J34" i="8"/>
  <c r="F40" i="8"/>
  <c r="F44" i="8"/>
  <c r="F48" i="8"/>
  <c r="J6" i="8"/>
  <c r="J9" i="8" s="1"/>
  <c r="P5" i="8"/>
  <c r="Q5" i="8" s="1"/>
  <c r="P7" i="8"/>
  <c r="Q7" i="8" s="1"/>
  <c r="J26" i="8"/>
  <c r="E41" i="8"/>
  <c r="E45" i="8"/>
  <c r="E49" i="8"/>
  <c r="J17" i="8"/>
  <c r="J19" i="8"/>
  <c r="J21" i="8"/>
  <c r="J29" i="8"/>
  <c r="J35" i="8"/>
  <c r="F41" i="8"/>
  <c r="F45" i="8"/>
  <c r="F49" i="8"/>
  <c r="U17" i="8"/>
  <c r="J24" i="8"/>
  <c r="J32" i="8"/>
  <c r="E42" i="8"/>
  <c r="F37" i="7"/>
  <c r="E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R19" i="7"/>
  <c r="Q19" i="7"/>
  <c r="C19" i="7"/>
  <c r="C18" i="7"/>
  <c r="A18" i="7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C17" i="7"/>
  <c r="E46" i="7" s="1"/>
  <c r="A17" i="7"/>
  <c r="C16" i="7"/>
  <c r="F46" i="7" s="1"/>
  <c r="P8" i="7"/>
  <c r="O8" i="7"/>
  <c r="N8" i="7"/>
  <c r="Q8" i="7" s="1"/>
  <c r="J8" i="7"/>
  <c r="I8" i="7"/>
  <c r="H8" i="7"/>
  <c r="C8" i="7"/>
  <c r="O7" i="7"/>
  <c r="N7" i="7"/>
  <c r="M7" i="7"/>
  <c r="H7" i="7"/>
  <c r="G7" i="7"/>
  <c r="J7" i="7" s="1"/>
  <c r="E7" i="7"/>
  <c r="E8" i="7" s="1"/>
  <c r="D7" i="7"/>
  <c r="D8" i="7" s="1"/>
  <c r="N6" i="7"/>
  <c r="M6" i="7"/>
  <c r="O6" i="7" s="1"/>
  <c r="J6" i="7"/>
  <c r="G6" i="7"/>
  <c r="P6" i="7" s="1"/>
  <c r="O5" i="7"/>
  <c r="N5" i="7"/>
  <c r="N9" i="7" s="1"/>
  <c r="M5" i="7"/>
  <c r="H5" i="7"/>
  <c r="C10" i="7" s="1"/>
  <c r="G5" i="7"/>
  <c r="J5" i="7" s="1"/>
  <c r="F1" i="7"/>
  <c r="J36" i="7" s="1"/>
  <c r="P9" i="8" l="1"/>
  <c r="S8" i="8"/>
  <c r="Q9" i="8"/>
  <c r="C11" i="8"/>
  <c r="S5" i="8"/>
  <c r="E51" i="8"/>
  <c r="S7" i="8"/>
  <c r="E11" i="8"/>
  <c r="F51" i="8"/>
  <c r="K6" i="8"/>
  <c r="K9" i="8" s="1"/>
  <c r="J9" i="7"/>
  <c r="K8" i="7"/>
  <c r="S8" i="7" s="1"/>
  <c r="E10" i="7"/>
  <c r="O9" i="7"/>
  <c r="Q6" i="7"/>
  <c r="J26" i="7"/>
  <c r="U17" i="7"/>
  <c r="J32" i="7"/>
  <c r="E42" i="7"/>
  <c r="H6" i="7"/>
  <c r="I6" i="7"/>
  <c r="J22" i="7"/>
  <c r="J30" i="7"/>
  <c r="E43" i="7"/>
  <c r="E47" i="7"/>
  <c r="J16" i="7"/>
  <c r="J18" i="7"/>
  <c r="J25" i="7"/>
  <c r="J33" i="7"/>
  <c r="F43" i="7"/>
  <c r="F47" i="7"/>
  <c r="H9" i="7"/>
  <c r="U16" i="7"/>
  <c r="U18" i="7"/>
  <c r="J20" i="7"/>
  <c r="J28" i="7"/>
  <c r="E40" i="7"/>
  <c r="E44" i="7"/>
  <c r="E48" i="7"/>
  <c r="P5" i="7"/>
  <c r="Q5" i="7" s="1"/>
  <c r="P7" i="7"/>
  <c r="Q7" i="7" s="1"/>
  <c r="J23" i="7"/>
  <c r="J31" i="7"/>
  <c r="J34" i="7"/>
  <c r="F40" i="7"/>
  <c r="F44" i="7"/>
  <c r="F48" i="7"/>
  <c r="E45" i="7"/>
  <c r="E49" i="7"/>
  <c r="E41" i="7"/>
  <c r="I5" i="7"/>
  <c r="I7" i="7"/>
  <c r="K7" i="7" s="1"/>
  <c r="J17" i="7"/>
  <c r="J19" i="7"/>
  <c r="J21" i="7"/>
  <c r="J29" i="7"/>
  <c r="J35" i="7"/>
  <c r="F41" i="7"/>
  <c r="F45" i="7"/>
  <c r="F49" i="7"/>
  <c r="J24" i="7"/>
  <c r="J27" i="7"/>
  <c r="F42" i="7"/>
  <c r="F37" i="6"/>
  <c r="E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R19" i="6"/>
  <c r="Q19" i="6"/>
  <c r="C19" i="6"/>
  <c r="C18" i="6"/>
  <c r="A18" i="6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C17" i="6"/>
  <c r="A17" i="6"/>
  <c r="C16" i="6"/>
  <c r="F46" i="6" s="1"/>
  <c r="P8" i="6"/>
  <c r="O8" i="6"/>
  <c r="N8" i="6"/>
  <c r="Q8" i="6" s="1"/>
  <c r="J8" i="6"/>
  <c r="I8" i="6"/>
  <c r="H8" i="6"/>
  <c r="C8" i="6"/>
  <c r="N7" i="6"/>
  <c r="M7" i="6"/>
  <c r="O7" i="6" s="1"/>
  <c r="J7" i="6"/>
  <c r="I7" i="6"/>
  <c r="G7" i="6"/>
  <c r="H7" i="6" s="1"/>
  <c r="E7" i="6"/>
  <c r="E8" i="6" s="1"/>
  <c r="D7" i="6"/>
  <c r="D8" i="6" s="1"/>
  <c r="O6" i="6"/>
  <c r="M6" i="6"/>
  <c r="N6" i="6" s="1"/>
  <c r="Q6" i="6" s="1"/>
  <c r="G6" i="6"/>
  <c r="P6" i="6" s="1"/>
  <c r="O5" i="6"/>
  <c r="O9" i="6" s="1"/>
  <c r="N5" i="6"/>
  <c r="M5" i="6"/>
  <c r="J5" i="6"/>
  <c r="I5" i="6"/>
  <c r="G5" i="6"/>
  <c r="H5" i="6" s="1"/>
  <c r="F1" i="6"/>
  <c r="J36" i="6" s="1"/>
  <c r="D11" i="8" l="1"/>
  <c r="S6" i="8"/>
  <c r="E11" i="7"/>
  <c r="S7" i="7"/>
  <c r="Q9" i="7"/>
  <c r="E51" i="7"/>
  <c r="F51" i="7"/>
  <c r="I9" i="7"/>
  <c r="K6" i="7"/>
  <c r="D10" i="7"/>
  <c r="P9" i="7"/>
  <c r="K5" i="7"/>
  <c r="K8" i="6"/>
  <c r="S8" i="6" s="1"/>
  <c r="E10" i="6"/>
  <c r="K7" i="6"/>
  <c r="N9" i="6"/>
  <c r="C10" i="6"/>
  <c r="K5" i="6"/>
  <c r="H6" i="6"/>
  <c r="I6" i="6"/>
  <c r="I9" i="6" s="1"/>
  <c r="J22" i="6"/>
  <c r="J30" i="6"/>
  <c r="E43" i="6"/>
  <c r="E47" i="6"/>
  <c r="J16" i="6"/>
  <c r="J18" i="6"/>
  <c r="J25" i="6"/>
  <c r="J33" i="6"/>
  <c r="F43" i="6"/>
  <c r="F47" i="6"/>
  <c r="J6" i="6"/>
  <c r="J9" i="6" s="1"/>
  <c r="U16" i="6"/>
  <c r="U18" i="6"/>
  <c r="J20" i="6"/>
  <c r="J28" i="6"/>
  <c r="E40" i="6"/>
  <c r="E44" i="6"/>
  <c r="E48" i="6"/>
  <c r="J23" i="6"/>
  <c r="J31" i="6"/>
  <c r="J34" i="6"/>
  <c r="F40" i="6"/>
  <c r="F44" i="6"/>
  <c r="F48" i="6"/>
  <c r="P5" i="6"/>
  <c r="P9" i="6" s="1"/>
  <c r="P7" i="6"/>
  <c r="Q7" i="6" s="1"/>
  <c r="J26" i="6"/>
  <c r="E41" i="6"/>
  <c r="E45" i="6"/>
  <c r="E49" i="6"/>
  <c r="J17" i="6"/>
  <c r="J19" i="6"/>
  <c r="J21" i="6"/>
  <c r="J29" i="6"/>
  <c r="J35" i="6"/>
  <c r="F41" i="6"/>
  <c r="F45" i="6"/>
  <c r="F49" i="6"/>
  <c r="U17" i="6"/>
  <c r="J24" i="6"/>
  <c r="J32" i="6"/>
  <c r="E42" i="6"/>
  <c r="E46" i="6"/>
  <c r="J27" i="6"/>
  <c r="F42" i="6"/>
  <c r="F37" i="5"/>
  <c r="E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R19" i="5"/>
  <c r="Q19" i="5"/>
  <c r="C19" i="5"/>
  <c r="C18" i="5"/>
  <c r="A18" i="5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C17" i="5"/>
  <c r="A17" i="5"/>
  <c r="C16" i="5"/>
  <c r="P8" i="5"/>
  <c r="O8" i="5"/>
  <c r="N8" i="5"/>
  <c r="J8" i="5"/>
  <c r="I8" i="5"/>
  <c r="H8" i="5"/>
  <c r="E8" i="5"/>
  <c r="C8" i="5"/>
  <c r="O7" i="5"/>
  <c r="M7" i="5"/>
  <c r="N7" i="5" s="1"/>
  <c r="G7" i="5"/>
  <c r="J7" i="5" s="1"/>
  <c r="E7" i="5"/>
  <c r="D7" i="5"/>
  <c r="D8" i="5" s="1"/>
  <c r="M6" i="5"/>
  <c r="O6" i="5" s="1"/>
  <c r="G6" i="5"/>
  <c r="J6" i="5" s="1"/>
  <c r="N5" i="5"/>
  <c r="M5" i="5"/>
  <c r="O5" i="5" s="1"/>
  <c r="I5" i="5"/>
  <c r="G5" i="5"/>
  <c r="H5" i="5" s="1"/>
  <c r="F1" i="5"/>
  <c r="J27" i="5" s="1"/>
  <c r="D11" i="7" l="1"/>
  <c r="S6" i="7"/>
  <c r="C11" i="7"/>
  <c r="K9" i="7"/>
  <c r="S5" i="7"/>
  <c r="Q5" i="6"/>
  <c r="Q9" i="6" s="1"/>
  <c r="E11" i="6"/>
  <c r="S7" i="6"/>
  <c r="E51" i="6"/>
  <c r="D10" i="6"/>
  <c r="K6" i="6"/>
  <c r="K9" i="6" s="1"/>
  <c r="F51" i="6"/>
  <c r="H9" i="6"/>
  <c r="E43" i="5"/>
  <c r="E49" i="5"/>
  <c r="F46" i="5"/>
  <c r="E42" i="5"/>
  <c r="U18" i="5"/>
  <c r="U17" i="5"/>
  <c r="O9" i="5"/>
  <c r="Q8" i="5"/>
  <c r="S8" i="5" s="1"/>
  <c r="U16" i="5"/>
  <c r="J36" i="5"/>
  <c r="J35" i="5"/>
  <c r="J34" i="5"/>
  <c r="J31" i="5"/>
  <c r="J32" i="5"/>
  <c r="J33" i="5"/>
  <c r="J30" i="5"/>
  <c r="J29" i="5"/>
  <c r="J25" i="5"/>
  <c r="J26" i="5"/>
  <c r="J22" i="5"/>
  <c r="J23" i="5"/>
  <c r="J21" i="5"/>
  <c r="J19" i="5"/>
  <c r="J20" i="5"/>
  <c r="J18" i="5"/>
  <c r="K8" i="5"/>
  <c r="J17" i="5"/>
  <c r="J16" i="5"/>
  <c r="C10" i="5"/>
  <c r="P6" i="5"/>
  <c r="E47" i="5"/>
  <c r="J5" i="5"/>
  <c r="J9" i="5" s="1"/>
  <c r="H6" i="5"/>
  <c r="F43" i="5"/>
  <c r="F47" i="5"/>
  <c r="E41" i="5"/>
  <c r="J28" i="5"/>
  <c r="I6" i="5"/>
  <c r="E40" i="5"/>
  <c r="E44" i="5"/>
  <c r="E48" i="5"/>
  <c r="P7" i="5"/>
  <c r="Q7" i="5" s="1"/>
  <c r="S7" i="5" s="1"/>
  <c r="E45" i="5"/>
  <c r="F40" i="5"/>
  <c r="F44" i="5"/>
  <c r="F48" i="5"/>
  <c r="J24" i="5"/>
  <c r="F41" i="5"/>
  <c r="F45" i="5"/>
  <c r="F49" i="5"/>
  <c r="E46" i="5"/>
  <c r="H7" i="5"/>
  <c r="P5" i="5"/>
  <c r="N6" i="5"/>
  <c r="I7" i="5"/>
  <c r="F42" i="5"/>
  <c r="C36" i="4"/>
  <c r="C35" i="4"/>
  <c r="C34" i="4"/>
  <c r="C11" i="6" l="1"/>
  <c r="D11" i="6"/>
  <c r="S6" i="6"/>
  <c r="S5" i="6"/>
  <c r="Q6" i="5"/>
  <c r="S6" i="5" s="1"/>
  <c r="P9" i="5"/>
  <c r="E51" i="5"/>
  <c r="I9" i="5"/>
  <c r="H9" i="5"/>
  <c r="F51" i="5"/>
  <c r="K5" i="5"/>
  <c r="E10" i="5"/>
  <c r="K7" i="5"/>
  <c r="E11" i="5" s="1"/>
  <c r="K6" i="5"/>
  <c r="D10" i="5"/>
  <c r="Q5" i="5"/>
  <c r="S5" i="5" s="1"/>
  <c r="N9" i="5"/>
  <c r="F30" i="4"/>
  <c r="C33" i="4"/>
  <c r="A17" i="4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P8" i="4"/>
  <c r="O8" i="4"/>
  <c r="N8" i="4"/>
  <c r="M7" i="4"/>
  <c r="N7" i="4" s="1"/>
  <c r="M6" i="4"/>
  <c r="N6" i="4" s="1"/>
  <c r="M5" i="4"/>
  <c r="N5" i="4" s="1"/>
  <c r="E7" i="4"/>
  <c r="D7" i="4"/>
  <c r="R19" i="4"/>
  <c r="Q19" i="4"/>
  <c r="C32" i="4"/>
  <c r="D11" i="5" l="1"/>
  <c r="Q9" i="5"/>
  <c r="C11" i="5"/>
  <c r="K9" i="5"/>
  <c r="O5" i="4"/>
  <c r="O7" i="4"/>
  <c r="O6" i="4"/>
  <c r="C31" i="4"/>
  <c r="C4" i="3"/>
  <c r="C30" i="4" l="1"/>
  <c r="Q8" i="4" l="1"/>
  <c r="J23" i="4"/>
  <c r="J22" i="4"/>
  <c r="J20" i="4"/>
  <c r="J18" i="4"/>
  <c r="C29" i="4" l="1"/>
  <c r="C28" i="4"/>
  <c r="C27" i="4"/>
  <c r="C26" i="4"/>
  <c r="C25" i="4"/>
  <c r="F37" i="4" l="1"/>
  <c r="C6" i="3" s="1"/>
  <c r="C9" i="3" s="1"/>
  <c r="E37" i="4"/>
  <c r="C5" i="3" s="1"/>
  <c r="C24" i="4"/>
  <c r="C23" i="4"/>
  <c r="C22" i="4"/>
  <c r="C21" i="4"/>
  <c r="C20" i="4"/>
  <c r="C19" i="4"/>
  <c r="C18" i="4"/>
  <c r="C17" i="4"/>
  <c r="C16" i="4"/>
  <c r="J8" i="4"/>
  <c r="I8" i="4"/>
  <c r="H8" i="4"/>
  <c r="E8" i="4"/>
  <c r="D8" i="4"/>
  <c r="C8" i="4"/>
  <c r="G7" i="4"/>
  <c r="P7" i="4" s="1"/>
  <c r="G6" i="4"/>
  <c r="P6" i="4" s="1"/>
  <c r="G5" i="4"/>
  <c r="P5" i="4" s="1"/>
  <c r="F1" i="4"/>
  <c r="J35" i="4" l="1"/>
  <c r="J36" i="4"/>
  <c r="J33" i="4"/>
  <c r="J34" i="4"/>
  <c r="H5" i="4"/>
  <c r="C10" i="4" s="1"/>
  <c r="J7" i="4"/>
  <c r="Q7" i="4"/>
  <c r="I6" i="4"/>
  <c r="U17" i="4"/>
  <c r="U18" i="4"/>
  <c r="J32" i="4"/>
  <c r="U16" i="4"/>
  <c r="J30" i="4"/>
  <c r="J31" i="4"/>
  <c r="C7" i="3"/>
  <c r="C8" i="3"/>
  <c r="J29" i="4"/>
  <c r="J27" i="4"/>
  <c r="J28" i="4"/>
  <c r="J25" i="4"/>
  <c r="J26" i="4"/>
  <c r="J21" i="4"/>
  <c r="J24" i="4"/>
  <c r="J19" i="4"/>
  <c r="J6" i="4"/>
  <c r="J17" i="4"/>
  <c r="H6" i="4"/>
  <c r="D10" i="4" s="1"/>
  <c r="I5" i="4"/>
  <c r="J16" i="4"/>
  <c r="F49" i="4"/>
  <c r="K8" i="4"/>
  <c r="F41" i="4"/>
  <c r="F45" i="4"/>
  <c r="F46" i="4"/>
  <c r="F43" i="4"/>
  <c r="F47" i="4"/>
  <c r="E47" i="4"/>
  <c r="J5" i="4"/>
  <c r="H7" i="4"/>
  <c r="E10" i="4" s="1"/>
  <c r="I7" i="4"/>
  <c r="E40" i="4"/>
  <c r="E44" i="4"/>
  <c r="E48" i="4"/>
  <c r="E43" i="4"/>
  <c r="F40" i="4"/>
  <c r="F44" i="4"/>
  <c r="F48" i="4"/>
  <c r="E41" i="4"/>
  <c r="E45" i="4"/>
  <c r="E49" i="4"/>
  <c r="E46" i="4"/>
  <c r="E42" i="4"/>
  <c r="F42" i="4"/>
  <c r="E37" i="1"/>
  <c r="B6" i="3"/>
  <c r="B9" i="3" s="1"/>
  <c r="J8" i="1"/>
  <c r="I8" i="1"/>
  <c r="H8" i="1"/>
  <c r="G7" i="1"/>
  <c r="I7" i="1" s="1"/>
  <c r="G6" i="1"/>
  <c r="I6" i="1" s="1"/>
  <c r="G5" i="1"/>
  <c r="J5" i="1" s="1"/>
  <c r="C23" i="1"/>
  <c r="F32" i="1" s="1"/>
  <c r="C22" i="1"/>
  <c r="C21" i="1"/>
  <c r="C20" i="1"/>
  <c r="C19" i="1"/>
  <c r="C18" i="1"/>
  <c r="C17" i="1"/>
  <c r="C16" i="1"/>
  <c r="F24" i="1"/>
  <c r="E24" i="1"/>
  <c r="B5" i="3" s="1"/>
  <c r="C15" i="1"/>
  <c r="B8" i="3" l="1"/>
  <c r="B7" i="3"/>
  <c r="F33" i="1"/>
  <c r="F31" i="1"/>
  <c r="E34" i="1"/>
  <c r="F30" i="1"/>
  <c r="E33" i="1"/>
  <c r="E36" i="1"/>
  <c r="E31" i="1"/>
  <c r="E29" i="1"/>
  <c r="F36" i="1"/>
  <c r="F35" i="1"/>
  <c r="F28" i="1"/>
  <c r="E35" i="1"/>
  <c r="F37" i="1"/>
  <c r="F29" i="1"/>
  <c r="E32" i="1"/>
  <c r="F34" i="1"/>
  <c r="E28" i="1"/>
  <c r="E30" i="1"/>
  <c r="Q6" i="4"/>
  <c r="P9" i="4"/>
  <c r="N9" i="4"/>
  <c r="Q5" i="4"/>
  <c r="O9" i="4"/>
  <c r="I9" i="4"/>
  <c r="J9" i="4"/>
  <c r="K6" i="4"/>
  <c r="K5" i="4"/>
  <c r="E51" i="4"/>
  <c r="F51" i="4"/>
  <c r="K7" i="4"/>
  <c r="E11" i="4" s="1"/>
  <c r="H9" i="4"/>
  <c r="H7" i="1"/>
  <c r="J6" i="1"/>
  <c r="K8" i="1"/>
  <c r="H5" i="1"/>
  <c r="I5" i="1"/>
  <c r="I9" i="1" s="1"/>
  <c r="H6" i="1"/>
  <c r="J7" i="1"/>
  <c r="E39" i="1" l="1"/>
  <c r="F39" i="1"/>
  <c r="C11" i="4"/>
  <c r="D11" i="4"/>
  <c r="Q9" i="4"/>
  <c r="K9" i="4"/>
  <c r="K6" i="1"/>
  <c r="H9" i="1"/>
  <c r="J9" i="1"/>
  <c r="K7" i="1"/>
  <c r="K5" i="1"/>
  <c r="K9" i="1" l="1"/>
  <c r="F1" i="1" l="1"/>
  <c r="D8" i="1"/>
  <c r="C8" i="1"/>
  <c r="E8" i="1"/>
  <c r="D11" i="1" l="1"/>
  <c r="D10" i="1"/>
  <c r="E11" i="1"/>
  <c r="E10" i="1"/>
  <c r="C11" i="1"/>
  <c r="C10" i="1"/>
  <c r="J23" i="1"/>
  <c r="J21" i="1"/>
  <c r="J22" i="1"/>
  <c r="J19" i="1"/>
  <c r="J20" i="1"/>
  <c r="J16" i="1"/>
  <c r="J18" i="1"/>
  <c r="J17" i="1"/>
  <c r="J15" i="1"/>
</calcChain>
</file>

<file path=xl/sharedStrings.xml><?xml version="1.0" encoding="utf-8"?>
<sst xmlns="http://schemas.openxmlformats.org/spreadsheetml/2006/main" count="2272" uniqueCount="112">
  <si>
    <t>S. No.</t>
  </si>
  <si>
    <t>Atul A/C</t>
  </si>
  <si>
    <t>Esha A/C</t>
  </si>
  <si>
    <t>Cash</t>
  </si>
  <si>
    <t>From</t>
  </si>
  <si>
    <t>Salary</t>
  </si>
  <si>
    <t>Others</t>
  </si>
  <si>
    <t>Total</t>
  </si>
  <si>
    <t>Month</t>
  </si>
  <si>
    <t>Expense Head</t>
  </si>
  <si>
    <t>Category</t>
  </si>
  <si>
    <t>Due Date</t>
  </si>
  <si>
    <t>Projected / Budgeted Cost</t>
  </si>
  <si>
    <t>Paid from Account</t>
  </si>
  <si>
    <t>Mode of Payment</t>
  </si>
  <si>
    <t>Status</t>
  </si>
  <si>
    <t>Days for Payment</t>
  </si>
  <si>
    <t>Today's Date</t>
  </si>
  <si>
    <t>Expense Head - Master</t>
  </si>
  <si>
    <t>Bus/Taxi Fare</t>
  </si>
  <si>
    <t>DTH</t>
  </si>
  <si>
    <t>Clothing</t>
  </si>
  <si>
    <t>Events</t>
  </si>
  <si>
    <t>Credit Card Bill</t>
  </si>
  <si>
    <t>Dairy Product (Milk etc.)</t>
  </si>
  <si>
    <t>Dining Out</t>
  </si>
  <si>
    <t>Dry Cleaning</t>
  </si>
  <si>
    <t>Electricity Bill</t>
  </si>
  <si>
    <t>Actual Cost</t>
  </si>
  <si>
    <t>Car Petrol</t>
  </si>
  <si>
    <t>Scooter Petrol</t>
  </si>
  <si>
    <t>Fixed Deposit</t>
  </si>
  <si>
    <t>Recurring Deposit</t>
  </si>
  <si>
    <t>Axis Mutual Fund</t>
  </si>
  <si>
    <t>LPG</t>
  </si>
  <si>
    <t>Gifts</t>
  </si>
  <si>
    <t>Groceries</t>
  </si>
  <si>
    <t>Hair/Nails</t>
  </si>
  <si>
    <t>Health Checkup</t>
  </si>
  <si>
    <t>Medicines</t>
  </si>
  <si>
    <t>Internet Charges</t>
  </si>
  <si>
    <t>Investment A/C</t>
  </si>
  <si>
    <t>PPF</t>
  </si>
  <si>
    <t>Laundry/Ironing</t>
  </si>
  <si>
    <t>Insurance Car</t>
  </si>
  <si>
    <t>Insurance Scooter</t>
  </si>
  <si>
    <t>Car Servicing</t>
  </si>
  <si>
    <t>Scooter Servicing</t>
  </si>
  <si>
    <t>Life Insurance</t>
  </si>
  <si>
    <t>House Rent</t>
  </si>
  <si>
    <t>Miscellaneous Housing</t>
  </si>
  <si>
    <t>Miscellaneous Personal</t>
  </si>
  <si>
    <t>Movies</t>
  </si>
  <si>
    <t>Mutual Funds</t>
  </si>
  <si>
    <t>Newspaper/Magazine</t>
  </si>
  <si>
    <t>Exam Fees</t>
  </si>
  <si>
    <t>Institute Fees</t>
  </si>
  <si>
    <t>Personal</t>
  </si>
  <si>
    <t>Mobile Bill Atul</t>
  </si>
  <si>
    <t>Mobile Bill Esha</t>
  </si>
  <si>
    <t>Saving A/c Atul</t>
  </si>
  <si>
    <t>Saving A/c Esha</t>
  </si>
  <si>
    <t>Servant</t>
  </si>
  <si>
    <t>Maid</t>
  </si>
  <si>
    <t>Supplies</t>
  </si>
  <si>
    <t>Vegetables &amp; Fruits</t>
  </si>
  <si>
    <t>Vehicle Payment</t>
  </si>
  <si>
    <t>Video/DVD</t>
  </si>
  <si>
    <t>Waste Removal</t>
  </si>
  <si>
    <t>Water &amp; Sewer</t>
  </si>
  <si>
    <t>House Maintenance</t>
  </si>
  <si>
    <t>TRANSPORTATION</t>
  </si>
  <si>
    <t>Train</t>
  </si>
  <si>
    <t>Air Ticket</t>
  </si>
  <si>
    <t>HOUSING</t>
  </si>
  <si>
    <t>PERSONAL</t>
  </si>
  <si>
    <t>ENTERTAINMENT</t>
  </si>
  <si>
    <t>LOANS</t>
  </si>
  <si>
    <t>FOOD</t>
  </si>
  <si>
    <t>SAVINGS/INVESTMENT</t>
  </si>
  <si>
    <t>GIFTS AND DONATION</t>
  </si>
  <si>
    <t>HEALTH</t>
  </si>
  <si>
    <t>INSURANCE</t>
  </si>
  <si>
    <t>Direct Debit/ECS</t>
  </si>
  <si>
    <t>Done</t>
  </si>
  <si>
    <t>Pending</t>
  </si>
  <si>
    <t>EXPENSES</t>
  </si>
  <si>
    <t>INCOME</t>
  </si>
  <si>
    <t>Mobile Bill - Others</t>
  </si>
  <si>
    <t>Account</t>
  </si>
  <si>
    <t>Partial Done</t>
  </si>
  <si>
    <t>Payment by Status</t>
  </si>
  <si>
    <t>Opening Balance</t>
  </si>
  <si>
    <t>Current Balance</t>
  </si>
  <si>
    <t>Projected Balance</t>
  </si>
  <si>
    <t>Credit Card</t>
  </si>
  <si>
    <t>Income vs Expenditure</t>
  </si>
  <si>
    <t>Income</t>
  </si>
  <si>
    <t>Projected Expenses</t>
  </si>
  <si>
    <t>Actual Expenses</t>
  </si>
  <si>
    <t>Variation</t>
  </si>
  <si>
    <t>Actual Balance</t>
  </si>
  <si>
    <t>Distribution by Category</t>
  </si>
  <si>
    <t>Projected</t>
  </si>
  <si>
    <t>Actual</t>
  </si>
  <si>
    <t>TOTAL</t>
  </si>
  <si>
    <t>Partial-Done</t>
  </si>
  <si>
    <t>ACCOUNT TRANSFER</t>
  </si>
  <si>
    <t>To Account</t>
  </si>
  <si>
    <t>From Account</t>
  </si>
  <si>
    <t>Days for payment</t>
  </si>
  <si>
    <t>Transfer by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</si>
</sst>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4" fontId="0" fillId="0" borderId="0" xfId="0" applyNumberFormat="1"/>
    <xf numFmtId="0" fontId="2" fillId="0" borderId="0" xfId="0" applyFont="1"/>
    <xf numFmtId="0" fontId="2" fillId="4" borderId="0" xfId="0" applyFont="1" applyFill="1"/>
    <xf numFmtId="17" fontId="2" fillId="4" borderId="0" xfId="0" applyNumberFormat="1" applyFont="1" applyFill="1"/>
    <xf numFmtId="0" fontId="3" fillId="6" borderId="0" xfId="0" applyFont="1" applyFill="1"/>
    <xf numFmtId="0" fontId="4" fillId="6" borderId="0" xfId="0" applyFont="1" applyFill="1"/>
    <xf numFmtId="0" fontId="0" fillId="7" borderId="0" xfId="0" applyFill="1"/>
    <xf numFmtId="0" fontId="2" fillId="7" borderId="0" xfId="0" applyFont="1" applyFill="1"/>
    <xf numFmtId="43" fontId="0" fillId="0" borderId="0" xfId="0" applyNumberFormat="1"/>
    <xf numFmtId="0" fontId="0" fillId="0" borderId="0" xfId="0" applyNumberFormat="1"/>
    <xf numFmtId="0" fontId="0" fillId="3" borderId="1" xfId="0" applyFill="1" applyBorder="1"/>
    <xf numFmtId="0" fontId="0" fillId="0" borderId="1" xfId="0" applyBorder="1"/>
    <xf numFmtId="0" fontId="1" fillId="3" borderId="1" xfId="0" applyFont="1" applyFill="1" applyBorder="1"/>
    <xf numFmtId="43" fontId="0" fillId="0" borderId="1" xfId="0" applyNumberFormat="1" applyBorder="1"/>
    <xf numFmtId="43" fontId="0" fillId="3" borderId="1" xfId="0" applyNumberFormat="1" applyFill="1" applyBorder="1"/>
    <xf numFmtId="0" fontId="1" fillId="5" borderId="1" xfId="0" applyFont="1" applyFill="1" applyBorder="1" applyAlignment="1">
      <alignment horizontal="center" vertical="center"/>
    </xf>
    <xf numFmtId="17" fontId="1" fillId="5" borderId="1" xfId="0" applyNumberFormat="1" applyFont="1" applyFill="1" applyBorder="1" applyAlignment="1">
      <alignment horizontal="center" vertical="center"/>
    </xf>
    <xf numFmtId="17" fontId="0" fillId="0" borderId="1" xfId="0" applyNumberFormat="1" applyBorder="1"/>
    <xf numFmtId="17" fontId="2" fillId="0" borderId="0" xfId="0" applyNumberFormat="1" applyFont="1" applyFill="1"/>
    <xf numFmtId="0" fontId="0" fillId="0" borderId="0" xfId="0" applyFill="1"/>
    <xf numFmtId="17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8" borderId="1" xfId="0" applyFill="1" applyBorder="1"/>
    <xf numFmtId="0" fontId="1" fillId="2" borderId="1" xfId="0" applyFont="1" applyFill="1" applyBorder="1" applyAlignment="1">
      <alignment horizontal="center" vertical="center"/>
    </xf>
    <xf numFmtId="43" fontId="0" fillId="8" borderId="1" xfId="0" applyNumberFormat="1" applyFill="1" applyBorder="1"/>
    <xf numFmtId="44" fontId="0" fillId="0" borderId="0" xfId="0" applyNumberFormat="1"/>
    <xf numFmtId="0" fontId="0" fillId="9" borderId="0" xfId="0" applyFont="1" applyFill="1"/>
    <xf numFmtId="14" fontId="0" fillId="9" borderId="0" xfId="0" applyNumberFormat="1" applyFont="1" applyFill="1"/>
    <xf numFmtId="43" fontId="0" fillId="9" borderId="0" xfId="0" applyNumberFormat="1" applyFont="1" applyFill="1"/>
    <xf numFmtId="0" fontId="5" fillId="9" borderId="0" xfId="0" applyFont="1" applyFill="1"/>
    <xf numFmtId="14" fontId="5" fillId="9" borderId="0" xfId="0" applyNumberFormat="1" applyFont="1" applyFill="1"/>
    <xf numFmtId="43" fontId="5" fillId="9" borderId="0" xfId="0" applyNumberFormat="1" applyFont="1" applyFill="1"/>
    <xf numFmtId="0" fontId="6" fillId="9" borderId="0" xfId="0" applyFont="1" applyFill="1"/>
    <xf numFmtId="14" fontId="6" fillId="9" borderId="0" xfId="0" applyNumberFormat="1" applyFont="1" applyFill="1"/>
    <xf numFmtId="43" fontId="6" fillId="9" borderId="0" xfId="0" applyNumberFormat="1" applyFont="1" applyFill="1"/>
  </cellXfs>
  <cellStyles count="1">
    <cellStyle name="Normal" xfId="0" builtinId="0"/>
  </cellStyles>
  <dxfs count="7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D9D9"/>
          <bgColor rgb="FFD9D9D9"/>
        </patternFill>
      </fill>
    </dxf>
    <dxf>
      <numFmt numFmtId="0" formatCode="General"/>
    </dxf>
    <dxf>
      <numFmt numFmtId="4" formatCode="#,##0.00"/>
    </dxf>
    <dxf>
      <numFmt numFmtId="35" formatCode="_ * #,##0.00_ ;_ * \-#,##0.00_ ;_ * &quot;-&quot;??_ ;_ @_ "/>
    </dxf>
    <dxf>
      <numFmt numFmtId="4" formatCode="#,##0.00"/>
    </dxf>
    <dxf>
      <numFmt numFmtId="4" formatCode="#,##0.00"/>
    </dxf>
    <dxf>
      <numFmt numFmtId="19" formatCode="dd/mm/yyyy"/>
    </dxf>
    <dxf>
      <alignment horizontal="general" vertical="bottom" textRotation="0" wrapText="1" indent="0" justifyLastLine="0" shrinkToFit="0" readingOrder="0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D9D9"/>
          <bgColor rgb="FFD9D9D9"/>
        </patternFill>
      </fill>
    </dxf>
    <dxf>
      <numFmt numFmtId="0" formatCode="General"/>
    </dxf>
    <dxf>
      <numFmt numFmtId="4" formatCode="#,##0.00"/>
    </dxf>
    <dxf>
      <numFmt numFmtId="35" formatCode="_ * #,##0.00_ ;_ * \-#,##0.00_ ;_ * &quot;-&quot;??_ ;_ @_ "/>
    </dxf>
    <dxf>
      <numFmt numFmtId="4" formatCode="#,##0.00"/>
    </dxf>
    <dxf>
      <numFmt numFmtId="4" formatCode="#,##0.00"/>
    </dxf>
    <dxf>
      <numFmt numFmtId="19" formatCode="dd/mm/yyyy"/>
    </dxf>
    <dxf>
      <alignment horizontal="general" vertical="bottom" textRotation="0" wrapText="1" indent="0" justifyLastLine="0" shrinkToFit="0" readingOrder="0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D9D9"/>
          <bgColor rgb="FFD9D9D9"/>
        </patternFill>
      </fill>
    </dxf>
    <dxf>
      <numFmt numFmtId="0" formatCode="General"/>
    </dxf>
    <dxf>
      <numFmt numFmtId="4" formatCode="#,##0.00"/>
    </dxf>
    <dxf>
      <numFmt numFmtId="35" formatCode="_ * #,##0.00_ ;_ * \-#,##0.00_ ;_ * &quot;-&quot;??_ ;_ @_ "/>
    </dxf>
    <dxf>
      <numFmt numFmtId="4" formatCode="#,##0.00"/>
    </dxf>
    <dxf>
      <numFmt numFmtId="4" formatCode="#,##0.00"/>
    </dxf>
    <dxf>
      <numFmt numFmtId="19" formatCode="dd/mm/yyyy"/>
    </dxf>
    <dxf>
      <alignment horizontal="general" vertical="bottom" textRotation="0" wrapText="1" indent="0" justifyLastLine="0" shrinkToFit="0" readingOrder="0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D9D9"/>
          <bgColor rgb="FFD9D9D9"/>
        </patternFill>
      </fill>
    </dxf>
    <dxf>
      <numFmt numFmtId="0" formatCode="General"/>
    </dxf>
    <dxf>
      <numFmt numFmtId="4" formatCode="#,##0.00"/>
    </dxf>
    <dxf>
      <numFmt numFmtId="35" formatCode="_ * #,##0.00_ ;_ * \-#,##0.00_ ;_ * &quot;-&quot;??_ ;_ @_ "/>
    </dxf>
    <dxf>
      <numFmt numFmtId="4" formatCode="#,##0.00"/>
    </dxf>
    <dxf>
      <numFmt numFmtId="4" formatCode="#,##0.00"/>
    </dxf>
    <dxf>
      <numFmt numFmtId="19" formatCode="dd/mm/yyyy"/>
    </dxf>
    <dxf>
      <alignment horizontal="general" vertical="bottom" textRotation="0" wrapText="1" indent="0" justifyLastLine="0" shrinkToFit="0" readingOrder="0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D9D9"/>
          <bgColor rgb="FFD9D9D9"/>
        </patternFill>
      </fill>
    </dxf>
    <dxf>
      <numFmt numFmtId="0" formatCode="General"/>
    </dxf>
    <dxf>
      <numFmt numFmtId="4" formatCode="#,##0.00"/>
    </dxf>
    <dxf>
      <numFmt numFmtId="35" formatCode="_ * #,##0.00_ ;_ * \-#,##0.00_ ;_ * &quot;-&quot;??_ ;_ @_ "/>
    </dxf>
    <dxf>
      <numFmt numFmtId="4" formatCode="#,##0.00"/>
    </dxf>
    <dxf>
      <numFmt numFmtId="4" formatCode="#,##0.00"/>
    </dxf>
    <dxf>
      <numFmt numFmtId="19" formatCode="dd/mm/yyyy"/>
    </dxf>
    <dxf>
      <alignment horizontal="general" vertical="bottom" textRotation="0" wrapText="1" indent="0" justifyLastLine="0" shrinkToFit="0" readingOrder="0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D9D9"/>
          <bgColor rgb="FFD9D9D9"/>
        </patternFill>
      </fill>
    </dxf>
    <dxf>
      <numFmt numFmtId="0" formatCode="General"/>
    </dxf>
    <dxf>
      <numFmt numFmtId="4" formatCode="#,##0.00"/>
    </dxf>
    <dxf>
      <numFmt numFmtId="35" formatCode="_ * #,##0.00_ ;_ * \-#,##0.00_ ;_ * &quot;-&quot;??_ ;_ @_ "/>
    </dxf>
    <dxf>
      <numFmt numFmtId="4" formatCode="#,##0.00"/>
    </dxf>
    <dxf>
      <numFmt numFmtId="4" formatCode="#,##0.00"/>
    </dxf>
    <dxf>
      <numFmt numFmtId="19" formatCode="dd/mm/yyyy"/>
    </dxf>
    <dxf>
      <alignment horizontal="general" vertical="bottom" textRotation="0" wrapText="1" indent="0" justifyLastLine="0" shrinkToFit="0" readingOrder="0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D9D9"/>
          <bgColor rgb="FFD9D9D9"/>
        </patternFill>
      </fill>
    </dxf>
    <dxf>
      <numFmt numFmtId="0" formatCode="General"/>
    </dxf>
    <dxf>
      <numFmt numFmtId="4" formatCode="#,##0.00"/>
    </dxf>
    <dxf>
      <numFmt numFmtId="35" formatCode="_ * #,##0.00_ ;_ * \-#,##0.00_ ;_ * &quot;-&quot;??_ ;_ @_ "/>
    </dxf>
    <dxf>
      <numFmt numFmtId="4" formatCode="#,##0.00"/>
    </dxf>
    <dxf>
      <numFmt numFmtId="4" formatCode="#,##0.00"/>
    </dxf>
    <dxf>
      <numFmt numFmtId="19" formatCode="dd/mm/yyyy"/>
    </dxf>
    <dxf>
      <alignment horizontal="general" vertical="bottom" textRotation="0" wrapText="1" indent="0" justifyLastLine="0" shrinkToFit="0" readingOrder="0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D9D9"/>
          <bgColor rgb="FFD9D9D9"/>
        </patternFill>
      </fill>
    </dxf>
    <dxf>
      <numFmt numFmtId="0" formatCode="General"/>
    </dxf>
    <dxf>
      <numFmt numFmtId="4" formatCode="#,##0.00"/>
    </dxf>
    <dxf>
      <numFmt numFmtId="35" formatCode="_ * #,##0.00_ ;_ * \-#,##0.00_ ;_ * &quot;-&quot;??_ ;_ @_ "/>
    </dxf>
    <dxf>
      <numFmt numFmtId="4" formatCode="#,##0.00"/>
    </dxf>
    <dxf>
      <numFmt numFmtId="4" formatCode="#,##0.00"/>
    </dxf>
    <dxf>
      <numFmt numFmtId="19" formatCode="dd/mm/yyyy"/>
    </dxf>
    <dxf>
      <alignment horizontal="general" vertical="bottom" textRotation="0" wrapText="1" indent="0" justifyLastLine="0" shrinkToFit="0" readingOrder="0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D9D9"/>
          <bgColor rgb="FFD9D9D9"/>
        </patternFill>
      </fill>
    </dxf>
    <dxf>
      <numFmt numFmtId="0" formatCode="General"/>
    </dxf>
    <dxf>
      <numFmt numFmtId="4" formatCode="#,##0.00"/>
    </dxf>
    <dxf>
      <numFmt numFmtId="35" formatCode="_ * #,##0.00_ ;_ * \-#,##0.00_ ;_ * &quot;-&quot;??_ ;_ @_ "/>
    </dxf>
    <dxf>
      <numFmt numFmtId="4" formatCode="#,##0.00"/>
    </dxf>
    <dxf>
      <numFmt numFmtId="4" formatCode="#,##0.00"/>
    </dxf>
    <dxf>
      <numFmt numFmtId="19" formatCode="dd/mm/yyyy"/>
    </dxf>
    <dxf>
      <alignment horizontal="general" vertical="bottom" textRotation="0" wrapText="1" indent="0" justifyLastLine="0" shrinkToFit="0" readingOrder="0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D9D9"/>
          <bgColor rgb="FFD9D9D9"/>
        </patternFill>
      </fill>
    </dxf>
    <dxf>
      <numFmt numFmtId="0" formatCode="General"/>
    </dxf>
    <dxf>
      <numFmt numFmtId="4" formatCode="#,##0.00"/>
    </dxf>
    <dxf>
      <numFmt numFmtId="35" formatCode="_ * #,##0.00_ ;_ * \-#,##0.00_ ;_ * &quot;-&quot;??_ ;_ @_ "/>
    </dxf>
    <dxf>
      <numFmt numFmtId="4" formatCode="#,##0.00"/>
    </dxf>
    <dxf>
      <numFmt numFmtId="4" formatCode="#,##0.00"/>
    </dxf>
    <dxf>
      <numFmt numFmtId="19" formatCode="dd/mm/yyyy"/>
    </dxf>
    <dxf>
      <alignment horizontal="general" vertical="bottom" textRotation="0" wrapText="1" indent="0" justifyLastLine="0" shrinkToFit="0" readingOrder="0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D9D9"/>
          <bgColor rgb="FFD9D9D9"/>
        </patternFill>
      </fill>
    </dxf>
    <dxf>
      <numFmt numFmtId="0" formatCode="General"/>
    </dxf>
    <dxf>
      <numFmt numFmtId="4" formatCode="#,##0.00"/>
    </dxf>
    <dxf>
      <numFmt numFmtId="35" formatCode="_ * #,##0.00_ ;_ * \-#,##0.00_ ;_ * &quot;-&quot;??_ ;_ @_ "/>
    </dxf>
    <dxf>
      <numFmt numFmtId="4" formatCode="#,##0.00"/>
    </dxf>
    <dxf>
      <numFmt numFmtId="4" formatCode="#,##0.00"/>
    </dxf>
    <dxf>
      <numFmt numFmtId="19" formatCode="dd/mm/yyyy"/>
    </dxf>
    <dxf>
      <alignment horizontal="general" vertical="bottom" textRotation="0" wrapText="1" indent="0" justifyLastLine="0" shrinkToFit="0" readingOrder="0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numFmt numFmtId="0" formatCode="General"/>
    </dxf>
    <dxf>
      <numFmt numFmtId="4" formatCode="#,##0.00"/>
    </dxf>
    <dxf>
      <numFmt numFmtId="35" formatCode="_ * #,##0.00_ ;_ * \-#,##0.00_ ;_ * &quot;-&quot;??_ ;_ @_ "/>
    </dxf>
    <dxf>
      <numFmt numFmtId="4" formatCode="#,##0.00"/>
    </dxf>
    <dxf>
      <numFmt numFmtId="4" formatCode="#,##0.00"/>
    </dxf>
    <dxf>
      <numFmt numFmtId="19" formatCode="dd/mm/yyyy"/>
    </dxf>
    <dxf>
      <alignment horizontal="general" vertical="bottom" textRotation="0" wrapText="1" indent="0" justifyLastLine="0" shrinkToFit="0" readingOrder="0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0" formatCode="General"/>
    </dxf>
    <dxf>
      <numFmt numFmtId="4" formatCode="#,##0.00"/>
    </dxf>
    <dxf>
      <numFmt numFmtId="35" formatCode="_ * #,##0.00_ ;_ * \-#,##0.00_ ;_ * &quot;-&quot;??_ ;_ @_ "/>
    </dxf>
    <dxf>
      <numFmt numFmtId="4" formatCode="#,##0.00"/>
    </dxf>
    <dxf>
      <numFmt numFmtId="4" formatCode="#,##0.00"/>
    </dxf>
    <dxf>
      <numFmt numFmtId="19" formatCode="dd/mm/yyyy"/>
    </dxf>
    <dxf>
      <alignment horizontal="general" vertical="bottom" textRotation="0" wrapText="1" indent="0" justifyLastLine="0" shrinkToFit="0" readingOrder="0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Projected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527668416447944"/>
                  <c:y val="1.99036401786824E-3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'April-16'!$C$28:$C$37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'April-16'!$E$28:$E$37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5000</c:v>
                </c:pt>
                <c:pt idx="2">
                  <c:v>0</c:v>
                </c:pt>
                <c:pt idx="3">
                  <c:v>0</c:v>
                </c:pt>
                <c:pt idx="4">
                  <c:v>15150</c:v>
                </c:pt>
                <c:pt idx="5">
                  <c:v>0</c:v>
                </c:pt>
                <c:pt idx="6">
                  <c:v>4772.96</c:v>
                </c:pt>
                <c:pt idx="7">
                  <c:v>0</c:v>
                </c:pt>
                <c:pt idx="8">
                  <c:v>2000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Projected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527668416447944"/>
                  <c:y val="1.99036401786824E-3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'May-16'!$C$40:$C$49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'May-16'!$E$40:$E$49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7000</c:v>
                </c:pt>
                <c:pt idx="2">
                  <c:v>0</c:v>
                </c:pt>
                <c:pt idx="3">
                  <c:v>6000</c:v>
                </c:pt>
                <c:pt idx="4">
                  <c:v>20950</c:v>
                </c:pt>
                <c:pt idx="5">
                  <c:v>10000</c:v>
                </c:pt>
                <c:pt idx="6">
                  <c:v>5623</c:v>
                </c:pt>
                <c:pt idx="7">
                  <c:v>2950</c:v>
                </c:pt>
                <c:pt idx="8">
                  <c:v>19000</c:v>
                </c:pt>
                <c:pt idx="9">
                  <c:v>1400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'May-16'!$C$40:$C$49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'May-16'!$F$40:$F$49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6450</c:v>
                </c:pt>
                <c:pt idx="2">
                  <c:v>0</c:v>
                </c:pt>
                <c:pt idx="3">
                  <c:v>4563</c:v>
                </c:pt>
                <c:pt idx="4">
                  <c:v>25735</c:v>
                </c:pt>
                <c:pt idx="5">
                  <c:v>9693</c:v>
                </c:pt>
                <c:pt idx="6">
                  <c:v>5623.54</c:v>
                </c:pt>
                <c:pt idx="7">
                  <c:v>3820.77</c:v>
                </c:pt>
                <c:pt idx="8">
                  <c:v>19000</c:v>
                </c:pt>
                <c:pt idx="9">
                  <c:v>1200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Projected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527668416447944"/>
                  <c:y val="1.99036401786824E-3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'Jun-16'!$C$40:$C$49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'Jun-16'!$E$40:$E$49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8000</c:v>
                </c:pt>
                <c:pt idx="2">
                  <c:v>0</c:v>
                </c:pt>
                <c:pt idx="3">
                  <c:v>6000</c:v>
                </c:pt>
                <c:pt idx="4">
                  <c:v>20200</c:v>
                </c:pt>
                <c:pt idx="5">
                  <c:v>0</c:v>
                </c:pt>
                <c:pt idx="6">
                  <c:v>2118</c:v>
                </c:pt>
                <c:pt idx="7">
                  <c:v>6250</c:v>
                </c:pt>
                <c:pt idx="8">
                  <c:v>19000</c:v>
                </c:pt>
                <c:pt idx="9">
                  <c:v>2400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'Jun-16'!$C$40:$C$49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'Jun-16'!$F$40:$F$49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Projected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527668416447944"/>
                  <c:y val="1.99036401786824E-3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'Sep-16'!$C$40:$C$49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'Sep-16'!$E$40:$E$49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6000</c:v>
                </c:pt>
                <c:pt idx="2">
                  <c:v>0</c:v>
                </c:pt>
                <c:pt idx="3">
                  <c:v>4000</c:v>
                </c:pt>
                <c:pt idx="4">
                  <c:v>18000</c:v>
                </c:pt>
                <c:pt idx="5">
                  <c:v>0</c:v>
                </c:pt>
                <c:pt idx="6">
                  <c:v>5183</c:v>
                </c:pt>
                <c:pt idx="7">
                  <c:v>1450</c:v>
                </c:pt>
                <c:pt idx="8">
                  <c:v>19000</c:v>
                </c:pt>
                <c:pt idx="9">
                  <c:v>2500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'Sep-16'!$C$40:$C$49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'Sep-16'!$F$40:$F$49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Projected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527668416447944"/>
                  <c:y val="1.99036401786824E-3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'Jan-17'!$C$40:$C$49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'Jan-17'!$E$40:$E$49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5000</c:v>
                </c:pt>
                <c:pt idx="2">
                  <c:v>0</c:v>
                </c:pt>
                <c:pt idx="3">
                  <c:v>4000</c:v>
                </c:pt>
                <c:pt idx="4">
                  <c:v>20900</c:v>
                </c:pt>
                <c:pt idx="5">
                  <c:v>0</c:v>
                </c:pt>
                <c:pt idx="6">
                  <c:v>1676.51</c:v>
                </c:pt>
                <c:pt idx="7">
                  <c:v>1000</c:v>
                </c:pt>
                <c:pt idx="8">
                  <c:v>24000</c:v>
                </c:pt>
                <c:pt idx="9">
                  <c:v>500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'Jan-17'!$C$40:$C$49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'Jan-17'!$F$40:$F$49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Projected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527668416447944"/>
                  <c:y val="1.99036401786824E-3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'Feb-17'!$C$40:$C$49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'Feb-17'!$E$40:$E$49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4000</c:v>
                </c:pt>
                <c:pt idx="2">
                  <c:v>0</c:v>
                </c:pt>
                <c:pt idx="3">
                  <c:v>4000</c:v>
                </c:pt>
                <c:pt idx="4">
                  <c:v>23964</c:v>
                </c:pt>
                <c:pt idx="5">
                  <c:v>0</c:v>
                </c:pt>
                <c:pt idx="6">
                  <c:v>5458.11</c:v>
                </c:pt>
                <c:pt idx="7">
                  <c:v>1516.7</c:v>
                </c:pt>
                <c:pt idx="8">
                  <c:v>24000</c:v>
                </c:pt>
                <c:pt idx="9">
                  <c:v>1500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'Feb-17'!$C$40:$C$49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'Feb-17'!$F$40:$F$49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3920.9</c:v>
                </c:pt>
                <c:pt idx="2">
                  <c:v>0</c:v>
                </c:pt>
                <c:pt idx="3">
                  <c:v>1799</c:v>
                </c:pt>
                <c:pt idx="4">
                  <c:v>16200</c:v>
                </c:pt>
                <c:pt idx="5">
                  <c:v>0</c:v>
                </c:pt>
                <c:pt idx="6">
                  <c:v>5458.11</c:v>
                </c:pt>
                <c:pt idx="7">
                  <c:v>0</c:v>
                </c:pt>
                <c:pt idx="8">
                  <c:v>2000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Projected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527668416447944"/>
                  <c:y val="1.99036401786824E-3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'March-17'!$C$40:$C$49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'March-17'!$E$40:$E$49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2000</c:v>
                </c:pt>
                <c:pt idx="2">
                  <c:v>0</c:v>
                </c:pt>
                <c:pt idx="3">
                  <c:v>4000</c:v>
                </c:pt>
                <c:pt idx="4">
                  <c:v>23028</c:v>
                </c:pt>
                <c:pt idx="5">
                  <c:v>0</c:v>
                </c:pt>
                <c:pt idx="6">
                  <c:v>4889.5</c:v>
                </c:pt>
                <c:pt idx="7">
                  <c:v>16400</c:v>
                </c:pt>
                <c:pt idx="8">
                  <c:v>24000</c:v>
                </c:pt>
                <c:pt idx="9">
                  <c:v>1500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'March-17'!$C$40:$C$49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'March-17'!$F$40:$F$49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1325</c:v>
                </c:pt>
                <c:pt idx="4">
                  <c:v>15500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2000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Projected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527668416447944"/>
                  <c:y val="1.99036401786824E-3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'April-17'!$C$40:$C$49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'April-17'!$E$40:$E$49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3000</c:v>
                </c:pt>
                <c:pt idx="4">
                  <c:v>20579</c:v>
                </c:pt>
                <c:pt idx="5">
                  <c:v>0</c:v>
                </c:pt>
                <c:pt idx="6">
                  <c:v>15991</c:v>
                </c:pt>
                <c:pt idx="7">
                  <c:v>1400</c:v>
                </c:pt>
                <c:pt idx="8">
                  <c:v>24000</c:v>
                </c:pt>
                <c:pt idx="9">
                  <c:v>700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'April-17'!$C$40:$C$49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'April-17'!$F$40:$F$49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530</c:v>
                </c:pt>
                <c:pt idx="4">
                  <c:v>17600</c:v>
                </c:pt>
                <c:pt idx="5">
                  <c:v>0</c:v>
                </c:pt>
                <c:pt idx="6">
                  <c:v>15991</c:v>
                </c:pt>
                <c:pt idx="7">
                  <c:v>0</c:v>
                </c:pt>
                <c:pt idx="8">
                  <c:v>2000</c:v>
                </c:pt>
                <c:pt idx="9">
                  <c:v>500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Projected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527668416447944"/>
                  <c:y val="1.99036401786824E-3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'May-17'!$C$40:$C$49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'May-17'!$E$40:$E$49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3000</c:v>
                </c:pt>
                <c:pt idx="4">
                  <c:v>19379</c:v>
                </c:pt>
                <c:pt idx="5">
                  <c:v>11850</c:v>
                </c:pt>
                <c:pt idx="6">
                  <c:v>5000</c:v>
                </c:pt>
                <c:pt idx="7">
                  <c:v>1400</c:v>
                </c:pt>
                <c:pt idx="8">
                  <c:v>24000</c:v>
                </c:pt>
                <c:pt idx="9">
                  <c:v>700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'May-17'!$C$40:$C$49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'May-17'!$F$40:$F$49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Projected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527668416447944"/>
                  <c:y val="1.99036401786824E-3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'Jun-17'!$C$40:$C$49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'Jun-17'!$E$40:$E$49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3000</c:v>
                </c:pt>
                <c:pt idx="4">
                  <c:v>20411</c:v>
                </c:pt>
                <c:pt idx="5">
                  <c:v>0</c:v>
                </c:pt>
                <c:pt idx="6">
                  <c:v>480</c:v>
                </c:pt>
                <c:pt idx="7">
                  <c:v>870</c:v>
                </c:pt>
                <c:pt idx="8">
                  <c:v>24000</c:v>
                </c:pt>
                <c:pt idx="9">
                  <c:v>700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'Jun-17'!$C$40:$C$49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'Jun-17'!$F$40:$F$49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Projected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527668416447944"/>
                  <c:y val="1.99036401786824E-3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'Jul-17'!$C$42:$C$51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'Jul-17'!$E$42:$E$51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3000</c:v>
                </c:pt>
                <c:pt idx="2">
                  <c:v>0</c:v>
                </c:pt>
                <c:pt idx="3">
                  <c:v>3000</c:v>
                </c:pt>
                <c:pt idx="4">
                  <c:v>20529</c:v>
                </c:pt>
                <c:pt idx="5">
                  <c:v>0</c:v>
                </c:pt>
                <c:pt idx="6">
                  <c:v>6382.54</c:v>
                </c:pt>
                <c:pt idx="7">
                  <c:v>1000</c:v>
                </c:pt>
                <c:pt idx="8">
                  <c:v>28000</c:v>
                </c:pt>
                <c:pt idx="9">
                  <c:v>700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'Jul-17'!$C$42:$C$51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'Jul-17'!$F$42:$F$51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3898.18</c:v>
                </c:pt>
                <c:pt idx="2">
                  <c:v>0</c:v>
                </c:pt>
                <c:pt idx="3">
                  <c:v>3708</c:v>
                </c:pt>
                <c:pt idx="4">
                  <c:v>20707</c:v>
                </c:pt>
                <c:pt idx="5">
                  <c:v>0</c:v>
                </c:pt>
                <c:pt idx="6">
                  <c:v>6382.54</c:v>
                </c:pt>
                <c:pt idx="7">
                  <c:v>1372.97</c:v>
                </c:pt>
                <c:pt idx="8">
                  <c:v>26500</c:v>
                </c:pt>
                <c:pt idx="9">
                  <c:v>600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Projected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527668416447944"/>
                  <c:y val="1.99036401786824E-3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'Aug-17'!$C$47:$C$56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'Aug-17'!$E$47:$E$56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4200</c:v>
                </c:pt>
                <c:pt idx="2">
                  <c:v>0</c:v>
                </c:pt>
                <c:pt idx="3">
                  <c:v>3000</c:v>
                </c:pt>
                <c:pt idx="4">
                  <c:v>20305</c:v>
                </c:pt>
                <c:pt idx="5">
                  <c:v>0</c:v>
                </c:pt>
                <c:pt idx="6">
                  <c:v>9781.24</c:v>
                </c:pt>
                <c:pt idx="7">
                  <c:v>5559.64</c:v>
                </c:pt>
                <c:pt idx="8">
                  <c:v>60000</c:v>
                </c:pt>
                <c:pt idx="9">
                  <c:v>1200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'Aug-17'!$C$47:$C$56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'Aug-17'!$F$47:$F$56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6057.83</c:v>
                </c:pt>
                <c:pt idx="2">
                  <c:v>0</c:v>
                </c:pt>
                <c:pt idx="3">
                  <c:v>0</c:v>
                </c:pt>
                <c:pt idx="4">
                  <c:v>21600</c:v>
                </c:pt>
                <c:pt idx="5">
                  <c:v>0</c:v>
                </c:pt>
                <c:pt idx="6">
                  <c:v>9781.24</c:v>
                </c:pt>
                <c:pt idx="7">
                  <c:v>5569.42</c:v>
                </c:pt>
                <c:pt idx="8">
                  <c:v>23500</c:v>
                </c:pt>
                <c:pt idx="9">
                  <c:v>1721.8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Projected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527668416447944"/>
                  <c:y val="1.99036401786824E-3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'Sep-17'!$C$47:$C$56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'Sep-17'!$E$47:$E$56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4000</c:v>
                </c:pt>
                <c:pt idx="2">
                  <c:v>0</c:v>
                </c:pt>
                <c:pt idx="3">
                  <c:v>3000</c:v>
                </c:pt>
                <c:pt idx="4">
                  <c:v>20700</c:v>
                </c:pt>
                <c:pt idx="5">
                  <c:v>1794</c:v>
                </c:pt>
                <c:pt idx="6">
                  <c:v>58547</c:v>
                </c:pt>
                <c:pt idx="7">
                  <c:v>3060</c:v>
                </c:pt>
                <c:pt idx="8">
                  <c:v>25500</c:v>
                </c:pt>
                <c:pt idx="9">
                  <c:v>1700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Distribution -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55555555555558E-2"/>
          <c:y val="0.19419676997199861"/>
          <c:w val="0.73333333333333328"/>
          <c:h val="0.63793886488422935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'Sep-17'!$C$47:$C$56</c:f>
              <c:strCache>
                <c:ptCount val="10"/>
                <c:pt idx="0">
                  <c:v>ENTERTAINMENT</c:v>
                </c:pt>
                <c:pt idx="1">
                  <c:v>FOOD</c:v>
                </c:pt>
                <c:pt idx="2">
                  <c:v>GIFTS AND DONATION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LOANS</c:v>
                </c:pt>
                <c:pt idx="7">
                  <c:v>PERSONAL</c:v>
                </c:pt>
                <c:pt idx="8">
                  <c:v>SAVINGS/INVESTMENT</c:v>
                </c:pt>
                <c:pt idx="9">
                  <c:v>TRANSPORTATION</c:v>
                </c:pt>
              </c:strCache>
            </c:strRef>
          </c:cat>
          <c:val>
            <c:numRef>
              <c:f>'Sep-17'!$F$47:$F$56</c:f>
              <c:numCache>
                <c:formatCode>_(* #,##0.00_);_(* \(#,##0.00\);_(* "-"??_);_(@_)</c:formatCode>
                <c:ptCount val="10"/>
                <c:pt idx="0">
                  <c:v>0</c:v>
                </c:pt>
                <c:pt idx="1">
                  <c:v>4140.2700000000004</c:v>
                </c:pt>
                <c:pt idx="2">
                  <c:v>0</c:v>
                </c:pt>
                <c:pt idx="3">
                  <c:v>603</c:v>
                </c:pt>
                <c:pt idx="4">
                  <c:v>17120</c:v>
                </c:pt>
                <c:pt idx="5">
                  <c:v>0</c:v>
                </c:pt>
                <c:pt idx="6">
                  <c:v>58546.54</c:v>
                </c:pt>
                <c:pt idx="7">
                  <c:v>474.36</c:v>
                </c:pt>
                <c:pt idx="8">
                  <c:v>23500</c:v>
                </c:pt>
                <c:pt idx="9">
                  <c:v>2500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25</xdr:row>
      <xdr:rowOff>190499</xdr:rowOff>
    </xdr:from>
    <xdr:to>
      <xdr:col>10</xdr:col>
      <xdr:colOff>371475</xdr:colOff>
      <xdr:row>43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37</xdr:row>
      <xdr:rowOff>190499</xdr:rowOff>
    </xdr:from>
    <xdr:to>
      <xdr:col>10</xdr:col>
      <xdr:colOff>371475</xdr:colOff>
      <xdr:row>55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247650</xdr:colOff>
      <xdr:row>51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37</xdr:row>
      <xdr:rowOff>190499</xdr:rowOff>
    </xdr:from>
    <xdr:to>
      <xdr:col>10</xdr:col>
      <xdr:colOff>371475</xdr:colOff>
      <xdr:row>55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247650</xdr:colOff>
      <xdr:row>51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37</xdr:row>
      <xdr:rowOff>190499</xdr:rowOff>
    </xdr:from>
    <xdr:to>
      <xdr:col>10</xdr:col>
      <xdr:colOff>371475</xdr:colOff>
      <xdr:row>55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247650</xdr:colOff>
      <xdr:row>51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37</xdr:row>
      <xdr:rowOff>190499</xdr:rowOff>
    </xdr:from>
    <xdr:to>
      <xdr:col>10</xdr:col>
      <xdr:colOff>371475</xdr:colOff>
      <xdr:row>55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247650</xdr:colOff>
      <xdr:row>51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37</xdr:row>
      <xdr:rowOff>190499</xdr:rowOff>
    </xdr:from>
    <xdr:to>
      <xdr:col>10</xdr:col>
      <xdr:colOff>371475</xdr:colOff>
      <xdr:row>55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247650</xdr:colOff>
      <xdr:row>51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37</xdr:row>
      <xdr:rowOff>190499</xdr:rowOff>
    </xdr:from>
    <xdr:to>
      <xdr:col>10</xdr:col>
      <xdr:colOff>371475</xdr:colOff>
      <xdr:row>55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247650</xdr:colOff>
      <xdr:row>51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37</xdr:row>
      <xdr:rowOff>190499</xdr:rowOff>
    </xdr:from>
    <xdr:to>
      <xdr:col>10</xdr:col>
      <xdr:colOff>371475</xdr:colOff>
      <xdr:row>55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247650</xdr:colOff>
      <xdr:row>51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37</xdr:row>
      <xdr:rowOff>190499</xdr:rowOff>
    </xdr:from>
    <xdr:to>
      <xdr:col>10</xdr:col>
      <xdr:colOff>371475</xdr:colOff>
      <xdr:row>55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247650</xdr:colOff>
      <xdr:row>51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37</xdr:row>
      <xdr:rowOff>190499</xdr:rowOff>
    </xdr:from>
    <xdr:to>
      <xdr:col>10</xdr:col>
      <xdr:colOff>371475</xdr:colOff>
      <xdr:row>55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247650</xdr:colOff>
      <xdr:row>51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39</xdr:row>
      <xdr:rowOff>190499</xdr:rowOff>
    </xdr:from>
    <xdr:to>
      <xdr:col>10</xdr:col>
      <xdr:colOff>371475</xdr:colOff>
      <xdr:row>57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35</xdr:row>
      <xdr:rowOff>0</xdr:rowOff>
    </xdr:from>
    <xdr:to>
      <xdr:col>19</xdr:col>
      <xdr:colOff>247650</xdr:colOff>
      <xdr:row>52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44</xdr:row>
      <xdr:rowOff>190499</xdr:rowOff>
    </xdr:from>
    <xdr:to>
      <xdr:col>10</xdr:col>
      <xdr:colOff>371475</xdr:colOff>
      <xdr:row>62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35</xdr:row>
      <xdr:rowOff>0</xdr:rowOff>
    </xdr:from>
    <xdr:to>
      <xdr:col>19</xdr:col>
      <xdr:colOff>247650</xdr:colOff>
      <xdr:row>52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44</xdr:row>
      <xdr:rowOff>190499</xdr:rowOff>
    </xdr:from>
    <xdr:to>
      <xdr:col>10</xdr:col>
      <xdr:colOff>371475</xdr:colOff>
      <xdr:row>62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35</xdr:row>
      <xdr:rowOff>0</xdr:rowOff>
    </xdr:from>
    <xdr:to>
      <xdr:col>19</xdr:col>
      <xdr:colOff>247650</xdr:colOff>
      <xdr:row>52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4:F8" totalsRowCount="1" headerRowDxfId="707">
  <autoFilter ref="A4:F7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name="S. No." totalsRowLabel="Total"/>
    <tableColumn id="2" name="From"/>
    <tableColumn id="3" name="Atul A/C" totalsRowFunction="sum" dataDxfId="706"/>
    <tableColumn id="4" name="Esha A/C" totalsRowFunction="sum" dataDxfId="705"/>
    <tableColumn id="5" name="Cash" totalsRowFunction="sum" dataDxfId="704"/>
    <tableColumn id="6" name="Credit Card" dataDxfId="70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xpenses" displayName="Expenses" ref="A14:J24" totalsRowCount="1" headerRowDxfId="702">
  <autoFilter ref="A14:J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. No." totalsRowLabel="Total"/>
    <tableColumn id="2" name="Expense Head"/>
    <tableColumn id="3" name="Category">
      <calculatedColumnFormula>IF(B15&lt;&gt;"",VLOOKUP(B15,Lookup!$A$2:$B$55,2,FALSE),"")</calculatedColumnFormula>
    </tableColumn>
    <tableColumn id="4" name="Due Date" dataDxfId="701"/>
    <tableColumn id="5" name="Projected / Budgeted Cost" totalsRowFunction="sum" dataDxfId="700" totalsRowDxfId="699"/>
    <tableColumn id="6" name="Actual Cost" totalsRowFunction="sum" dataDxfId="698" totalsRowDxfId="697"/>
    <tableColumn id="7" name="Paid from Account"/>
    <tableColumn id="8" name="Mode of Payment"/>
    <tableColumn id="9" name="Status"/>
    <tableColumn id="10" name="Days for Payment" dataDxfId="696">
      <calculatedColumnFormula>IF($I15="Done","",$D15-$F$1)</calculatedColumnFormula>
    </tableColumn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4:F8" totalsRowCount="1" headerRowDxfId="670">
  <autoFilter ref="A4:F7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name="S. No." totalsRowLabel="Total"/>
    <tableColumn id="2" name="From"/>
    <tableColumn id="3" name="Atul A/C" totalsRowFunction="sum" dataDxfId="669" totalsRowDxfId="668"/>
    <tableColumn id="4" name="Esha A/C" totalsRowFunction="sum" dataDxfId="667" totalsRowDxfId="666"/>
    <tableColumn id="5" name="Cash" totalsRowFunction="sum" dataDxfId="665" totalsRowDxfId="664"/>
    <tableColumn id="6" name="Credit Card" dataDxfId="663" totalsRowDxfId="6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Expenses5" displayName="Expenses5" ref="A15:J37" totalsRowCount="1" headerRowDxfId="661">
  <autoFilter ref="A15:J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. No." totalsRowLabel="Total"/>
    <tableColumn id="2" name="Expense Head"/>
    <tableColumn id="3" name="Category">
      <calculatedColumnFormula>IF(B16&lt;&gt;"",VLOOKUP(B16,Lookup!$A$2:$B$55,2,FALSE),"")</calculatedColumnFormula>
    </tableColumn>
    <tableColumn id="4" name="Due Date" dataDxfId="660"/>
    <tableColumn id="5" name="Projected / Budgeted Cost" totalsRowFunction="sum" dataDxfId="659" totalsRowDxfId="658"/>
    <tableColumn id="6" name="Actual Cost" totalsRowFunction="sum" dataDxfId="657" totalsRowDxfId="656"/>
    <tableColumn id="7" name="Paid from Account"/>
    <tableColumn id="8" name="Mode of Payment"/>
    <tableColumn id="9" name="Status"/>
    <tableColumn id="10" name="Days for Payment" dataDxfId="655">
      <calculatedColumnFormula>IF($I16="Done","",$D16-$F$1)</calculatedColumnFormula>
    </tableColumn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id="5" name="Account5" displayName="Account5" ref="M15:U19" totalsRowCount="1" dataDxfId="654">
  <autoFilter ref="M15:U18"/>
  <tableColumns count="9">
    <tableColumn id="1" name="S. No." totalsRowLabel="Total"/>
    <tableColumn id="2" name="To Account" dataDxfId="653" totalsRowDxfId="652"/>
    <tableColumn id="3" name="From Account" dataDxfId="651" totalsRowDxfId="650"/>
    <tableColumn id="4" name="Due Date" dataDxfId="649" totalsRowDxfId="648"/>
    <tableColumn id="5" name="Projected / Budgeted Cost" totalsRowFunction="sum" dataDxfId="647" totalsRowDxfId="646"/>
    <tableColumn id="6" name="Actual Cost" totalsRowFunction="sum" dataDxfId="645" totalsRowDxfId="644"/>
    <tableColumn id="7" name="Mode of Payment" dataDxfId="643" totalsRowDxfId="642"/>
    <tableColumn id="8" name="Status" dataDxfId="641" totalsRowDxfId="640"/>
    <tableColumn id="9" name="Days for payment" dataDxfId="639" totalsRowDxfId="638">
      <calculatedColumnFormula>IF($T16="Done","",$P16-$F$1)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147" displayName="Table147" ref="A4:F8" totalsRowCount="1" headerRowDxfId="612">
  <autoFilter ref="A4:F7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name="S. No." totalsRowLabel="Total"/>
    <tableColumn id="2" name="From"/>
    <tableColumn id="3" name="Atul A/C" totalsRowFunction="sum" dataDxfId="611" totalsRowDxfId="610"/>
    <tableColumn id="4" name="Esha A/C" totalsRowFunction="sum" dataDxfId="609" totalsRowDxfId="608"/>
    <tableColumn id="5" name="Cash" totalsRowFunction="sum" dataDxfId="607" totalsRowDxfId="606"/>
    <tableColumn id="6" name="Credit Card" dataDxfId="605" totalsRowDxfId="60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Expenses58" displayName="Expenses58" ref="A15:J37" totalsRowCount="1" headerRowDxfId="603">
  <autoFilter ref="A15:J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. No." totalsRowLabel="Total"/>
    <tableColumn id="2" name="Expense Head"/>
    <tableColumn id="3" name="Category">
      <calculatedColumnFormula>IF(B16&lt;&gt;"",VLOOKUP(B16,Lookup!$A$2:$B$55,2,FALSE),"")</calculatedColumnFormula>
    </tableColumn>
    <tableColumn id="4" name="Due Date" dataDxfId="602"/>
    <tableColumn id="5" name="Projected / Budgeted Cost" totalsRowFunction="sum" dataDxfId="601" totalsRowDxfId="600"/>
    <tableColumn id="6" name="Actual Cost" totalsRowFunction="sum" dataDxfId="599" totalsRowDxfId="598"/>
    <tableColumn id="7" name="Paid from Account"/>
    <tableColumn id="8" name="Mode of Payment"/>
    <tableColumn id="9" name="Status"/>
    <tableColumn id="10" name="Days for Payment" dataDxfId="597">
      <calculatedColumnFormula>IF($I16="Done","",$D16-$F$1)</calculatedColumnFormula>
    </tableColumn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id="8" name="Account59" displayName="Account59" ref="M15:U19" totalsRowCount="1" dataDxfId="596">
  <autoFilter ref="M15:U18"/>
  <tableColumns count="9">
    <tableColumn id="1" name="S. No." totalsRowLabel="Total"/>
    <tableColumn id="2" name="To Account" dataDxfId="595" totalsRowDxfId="594"/>
    <tableColumn id="3" name="From Account" dataDxfId="593" totalsRowDxfId="592"/>
    <tableColumn id="4" name="Due Date" dataDxfId="591" totalsRowDxfId="590"/>
    <tableColumn id="5" name="Projected / Budgeted Cost" totalsRowFunction="sum" dataDxfId="589" totalsRowDxfId="588"/>
    <tableColumn id="6" name="Actual Cost" totalsRowFunction="sum" dataDxfId="587" totalsRowDxfId="586"/>
    <tableColumn id="7" name="Mode of Payment" dataDxfId="585" totalsRowDxfId="584"/>
    <tableColumn id="8" name="Status" dataDxfId="583" totalsRowDxfId="582"/>
    <tableColumn id="9" name="Days for payment" dataDxfId="581" totalsRowDxfId="580">
      <calculatedColumnFormula>IF($T16="Done","",$P16-$F$1)</calculatedColumnFormula>
    </tableColumn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9" name="Table14710" displayName="Table14710" ref="A4:F8" totalsRowCount="1" headerRowDxfId="554">
  <autoFilter ref="A4:F7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name="S. No." totalsRowLabel="Total"/>
    <tableColumn id="2" name="From"/>
    <tableColumn id="3" name="Atul A/C" totalsRowFunction="sum" dataDxfId="553" totalsRowDxfId="552"/>
    <tableColumn id="4" name="Esha A/C" totalsRowFunction="sum" dataDxfId="551" totalsRowDxfId="550"/>
    <tableColumn id="5" name="Cash" totalsRowFunction="sum" dataDxfId="549" totalsRowDxfId="548"/>
    <tableColumn id="6" name="Credit Card" dataDxfId="547" totalsRowDxfId="54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Expenses5811" displayName="Expenses5811" ref="A15:J37" totalsRowCount="1" headerRowDxfId="545">
  <autoFilter ref="A15:J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. No." totalsRowLabel="Total"/>
    <tableColumn id="2" name="Expense Head"/>
    <tableColumn id="3" name="Category">
      <calculatedColumnFormula>IF(B16&lt;&gt;"",VLOOKUP(B16,Lookup!$A$2:$B$55,2,FALSE),"")</calculatedColumnFormula>
    </tableColumn>
    <tableColumn id="4" name="Due Date" dataDxfId="544"/>
    <tableColumn id="5" name="Projected / Budgeted Cost" totalsRowFunction="sum" dataDxfId="543" totalsRowDxfId="542"/>
    <tableColumn id="6" name="Actual Cost" totalsRowFunction="sum" dataDxfId="541" totalsRowDxfId="540"/>
    <tableColumn id="7" name="Paid from Account"/>
    <tableColumn id="8" name="Mode of Payment"/>
    <tableColumn id="9" name="Status"/>
    <tableColumn id="10" name="Days for Payment" dataDxfId="539">
      <calculatedColumnFormula>IF($I16="Done","",$D16-$F$1)</calculatedColumnFormula>
    </tableColumn>
  </tableColumns>
  <tableStyleInfo name="TableStyleMedium17" showFirstColumn="0" showLastColumn="0" showRowStripes="1" showColumnStripes="0"/>
</table>
</file>

<file path=xl/tables/table11.xml><?xml version="1.0" encoding="utf-8"?>
<table xmlns="http://schemas.openxmlformats.org/spreadsheetml/2006/main" id="11" name="Account5912" displayName="Account5912" ref="M15:U19" totalsRowCount="1" dataDxfId="538">
  <autoFilter ref="M15:U18"/>
  <tableColumns count="9">
    <tableColumn id="1" name="S. No." totalsRowLabel="Total"/>
    <tableColumn id="2" name="To Account" dataDxfId="537" totalsRowDxfId="536"/>
    <tableColumn id="3" name="From Account" dataDxfId="535" totalsRowDxfId="534"/>
    <tableColumn id="4" name="Due Date" dataDxfId="533" totalsRowDxfId="532"/>
    <tableColumn id="5" name="Projected / Budgeted Cost" totalsRowFunction="sum" dataDxfId="531" totalsRowDxfId="530"/>
    <tableColumn id="6" name="Actual Cost" totalsRowFunction="sum" dataDxfId="529" totalsRowDxfId="528"/>
    <tableColumn id="7" name="Mode of Payment" dataDxfId="527" totalsRowDxfId="526"/>
    <tableColumn id="8" name="Status" dataDxfId="525" totalsRowDxfId="524"/>
    <tableColumn id="9" name="Days for payment" dataDxfId="523" totalsRowDxfId="522">
      <calculatedColumnFormula>IF($T16="Done","",$P16-$F$1)</calculatedColumnFormula>
    </tableColumn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id="12" name="Table1471013" displayName="Table1471013" ref="A4:F8" totalsRowCount="1" headerRowDxfId="496">
  <autoFilter ref="A4:F7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name="S. No." totalsRowLabel="Total"/>
    <tableColumn id="2" name="From"/>
    <tableColumn id="3" name="Atul A/C" totalsRowFunction="sum" dataDxfId="495" totalsRowDxfId="494"/>
    <tableColumn id="4" name="Esha A/C" totalsRowFunction="sum" dataDxfId="493" totalsRowDxfId="492"/>
    <tableColumn id="5" name="Cash" totalsRowFunction="sum" dataDxfId="491" totalsRowDxfId="490"/>
    <tableColumn id="6" name="Credit Card" dataDxfId="489" totalsRowDxfId="48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Expenses581114" displayName="Expenses581114" ref="A15:J37" totalsRowCount="1" headerRowDxfId="487">
  <autoFilter ref="A15:J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. No." totalsRowLabel="Total"/>
    <tableColumn id="2" name="Expense Head"/>
    <tableColumn id="3" name="Category">
      <calculatedColumnFormula>IF(B16&lt;&gt;"",VLOOKUP(B16,Lookup!$A$2:$B$55,2,FALSE),"")</calculatedColumnFormula>
    </tableColumn>
    <tableColumn id="4" name="Due Date" dataDxfId="486"/>
    <tableColumn id="5" name="Projected / Budgeted Cost" totalsRowFunction="sum" dataDxfId="485" totalsRowDxfId="484"/>
    <tableColumn id="6" name="Actual Cost" totalsRowFunction="sum" dataDxfId="483" totalsRowDxfId="482"/>
    <tableColumn id="7" name="Paid from Account"/>
    <tableColumn id="8" name="Mode of Payment"/>
    <tableColumn id="9" name="Status"/>
    <tableColumn id="10" name="Days for Payment" dataDxfId="481">
      <calculatedColumnFormula>IF($I16="Done","",$D16-$F$1)</calculatedColumnFormula>
    </tableColumn>
  </tableColumns>
  <tableStyleInfo name="TableStyleMedium17" showFirstColumn="0" showLastColumn="0" showRowStripes="1" showColumnStripes="0"/>
</table>
</file>

<file path=xl/tables/table14.xml><?xml version="1.0" encoding="utf-8"?>
<table xmlns="http://schemas.openxmlformats.org/spreadsheetml/2006/main" id="14" name="Account591215" displayName="Account591215" ref="M15:U19" totalsRowCount="1" dataDxfId="480">
  <autoFilter ref="M15:U18"/>
  <tableColumns count="9">
    <tableColumn id="1" name="S. No." totalsRowLabel="Total"/>
    <tableColumn id="2" name="To Account" dataDxfId="479" totalsRowDxfId="478"/>
    <tableColumn id="3" name="From Account" dataDxfId="477" totalsRowDxfId="476"/>
    <tableColumn id="4" name="Due Date" dataDxfId="475" totalsRowDxfId="474"/>
    <tableColumn id="5" name="Projected / Budgeted Cost" totalsRowFunction="sum" dataDxfId="473" totalsRowDxfId="472"/>
    <tableColumn id="6" name="Actual Cost" totalsRowFunction="sum" dataDxfId="471" totalsRowDxfId="470"/>
    <tableColumn id="7" name="Mode of Payment" dataDxfId="469" totalsRowDxfId="468"/>
    <tableColumn id="8" name="Status" dataDxfId="467" totalsRowDxfId="466"/>
    <tableColumn id="9" name="Days for payment" dataDxfId="465" totalsRowDxfId="464">
      <calculatedColumnFormula>IF($T16="Done","",$P16-$F$1)</calculatedColumnFormula>
    </tableColumn>
  </tableColumns>
  <tableStyleInfo name="TableStyleMedium16" showFirstColumn="0" showLastColumn="0" showRowStripes="1" showColumnStripes="0"/>
</table>
</file>

<file path=xl/tables/table15.xml><?xml version="1.0" encoding="utf-8"?>
<table xmlns="http://schemas.openxmlformats.org/spreadsheetml/2006/main" id="15" name="Table147101316" displayName="Table147101316" ref="A4:F8" totalsRowCount="1" headerRowDxfId="438">
  <autoFilter ref="A4:F7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name="S. No." totalsRowLabel="Total"/>
    <tableColumn id="2" name="From"/>
    <tableColumn id="3" name="Atul A/C" totalsRowFunction="sum" dataDxfId="437" totalsRowDxfId="436"/>
    <tableColumn id="4" name="Esha A/C" totalsRowFunction="sum" dataDxfId="435" totalsRowDxfId="434"/>
    <tableColumn id="5" name="Cash" totalsRowFunction="sum" dataDxfId="433" totalsRowDxfId="432"/>
    <tableColumn id="6" name="Credit Card" dataDxfId="431" totalsRowDxfId="43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Expenses58111417" displayName="Expenses58111417" ref="A15:J37" totalsRowCount="1" headerRowDxfId="429">
  <autoFilter ref="A15:J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. No." totalsRowLabel="Total"/>
    <tableColumn id="2" name="Expense Head"/>
    <tableColumn id="3" name="Category">
      <calculatedColumnFormula>IF(B16&lt;&gt;"",VLOOKUP(B16,Lookup!$A$2:$B$55,2,FALSE),"")</calculatedColumnFormula>
    </tableColumn>
    <tableColumn id="4" name="Due Date" dataDxfId="428"/>
    <tableColumn id="5" name="Projected / Budgeted Cost" totalsRowFunction="sum" dataDxfId="427" totalsRowDxfId="426"/>
    <tableColumn id="6" name="Actual Cost" totalsRowFunction="sum" dataDxfId="425" totalsRowDxfId="424"/>
    <tableColumn id="7" name="Paid from Account"/>
    <tableColumn id="8" name="Mode of Payment"/>
    <tableColumn id="9" name="Status"/>
    <tableColumn id="10" name="Days for Payment" dataDxfId="423">
      <calculatedColumnFormula>IF($I16="Done","",$D16-$F$1)</calculatedColumnFormula>
    </tableColumn>
  </tableColumns>
  <tableStyleInfo name="TableStyleMedium17" showFirstColumn="0" showLastColumn="0" showRowStripes="1" showColumnStripes="0"/>
</table>
</file>

<file path=xl/tables/table17.xml><?xml version="1.0" encoding="utf-8"?>
<table xmlns="http://schemas.openxmlformats.org/spreadsheetml/2006/main" id="17" name="Account59121518" displayName="Account59121518" ref="M15:U19" totalsRowCount="1" dataDxfId="422">
  <autoFilter ref="M15:U18"/>
  <tableColumns count="9">
    <tableColumn id="1" name="S. No." totalsRowLabel="Total"/>
    <tableColumn id="2" name="To Account" dataDxfId="421" totalsRowDxfId="420"/>
    <tableColumn id="3" name="From Account" dataDxfId="419" totalsRowDxfId="418"/>
    <tableColumn id="4" name="Due Date" dataDxfId="417" totalsRowDxfId="416"/>
    <tableColumn id="5" name="Projected / Budgeted Cost" totalsRowFunction="sum" dataDxfId="415" totalsRowDxfId="414"/>
    <tableColumn id="6" name="Actual Cost" totalsRowFunction="sum" dataDxfId="413" totalsRowDxfId="412"/>
    <tableColumn id="7" name="Mode of Payment" dataDxfId="411" totalsRowDxfId="410"/>
    <tableColumn id="8" name="Status" dataDxfId="409" totalsRowDxfId="408"/>
    <tableColumn id="9" name="Days for payment" dataDxfId="407" totalsRowDxfId="406">
      <calculatedColumnFormula>IF($T16="Done","",$P16-$F$1)</calculatedColumnFormula>
    </tableColumn>
  </tableColumns>
  <tableStyleInfo name="TableStyleMedium16" showFirstColumn="0" showLastColumn="0" showRowStripes="1" showColumnStripes="0"/>
</table>
</file>

<file path=xl/tables/table18.xml><?xml version="1.0" encoding="utf-8"?>
<table xmlns="http://schemas.openxmlformats.org/spreadsheetml/2006/main" id="18" name="Table14710131619" displayName="Table14710131619" ref="A4:F8" totalsRowCount="1" headerRowDxfId="380">
  <autoFilter ref="A4:F7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name="S. No." totalsRowLabel="Total"/>
    <tableColumn id="2" name="From"/>
    <tableColumn id="3" name="Atul A/C" totalsRowFunction="sum" dataDxfId="379" totalsRowDxfId="378"/>
    <tableColumn id="4" name="Esha A/C" totalsRowFunction="sum" dataDxfId="377" totalsRowDxfId="376"/>
    <tableColumn id="5" name="Cash" totalsRowFunction="sum" dataDxfId="375" totalsRowDxfId="374"/>
    <tableColumn id="6" name="Credit Card" dataDxfId="373" totalsRowDxfId="37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Expenses5811141720" displayName="Expenses5811141720" ref="A15:J37" totalsRowCount="1" headerRowDxfId="371">
  <autoFilter ref="A15:J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. No." totalsRowLabel="Total"/>
    <tableColumn id="2" name="Expense Head"/>
    <tableColumn id="3" name="Category">
      <calculatedColumnFormula>IF(B16&lt;&gt;"",VLOOKUP(B16,Lookup!$A$2:$B$55,2,FALSE),"")</calculatedColumnFormula>
    </tableColumn>
    <tableColumn id="4" name="Due Date" dataDxfId="370"/>
    <tableColumn id="5" name="Projected / Budgeted Cost" totalsRowFunction="sum" dataDxfId="369" totalsRowDxfId="368"/>
    <tableColumn id="6" name="Actual Cost" totalsRowFunction="sum" dataDxfId="367" totalsRowDxfId="366"/>
    <tableColumn id="7" name="Paid from Account"/>
    <tableColumn id="8" name="Mode of Payment"/>
    <tableColumn id="9" name="Status"/>
    <tableColumn id="10" name="Days for Payment" dataDxfId="365">
      <calculatedColumnFormula>IF($I16="Done","",$D16-$F$1)</calculatedColumnFormula>
    </tableColumn>
  </tableColumns>
  <tableStyleInfo name="TableStyleMedium17" showFirstColumn="0" showLastColumn="0" showRowStripes="1" showColumnStripes="0"/>
</table>
</file>

<file path=xl/tables/table20.xml><?xml version="1.0" encoding="utf-8"?>
<table xmlns="http://schemas.openxmlformats.org/spreadsheetml/2006/main" id="20" name="Account5912151821" displayName="Account5912151821" ref="M15:U19" totalsRowCount="1" dataDxfId="364">
  <autoFilter ref="M15:U18"/>
  <tableColumns count="9">
    <tableColumn id="1" name="S. No." totalsRowLabel="Total"/>
    <tableColumn id="2" name="To Account" dataDxfId="363" totalsRowDxfId="362"/>
    <tableColumn id="3" name="From Account" dataDxfId="361" totalsRowDxfId="360"/>
    <tableColumn id="4" name="Due Date" dataDxfId="359" totalsRowDxfId="358"/>
    <tableColumn id="5" name="Projected / Budgeted Cost" totalsRowFunction="sum" dataDxfId="357" totalsRowDxfId="356"/>
    <tableColumn id="6" name="Actual Cost" totalsRowFunction="sum" dataDxfId="355" totalsRowDxfId="354"/>
    <tableColumn id="7" name="Mode of Payment" dataDxfId="353" totalsRowDxfId="352"/>
    <tableColumn id="8" name="Status" dataDxfId="351" totalsRowDxfId="350"/>
    <tableColumn id="9" name="Days for payment" dataDxfId="349" totalsRowDxfId="348">
      <calculatedColumnFormula>IF($T16="Done","",$P16-$F$1)</calculatedColumnFormula>
    </tableColumn>
  </tableColumns>
  <tableStyleInfo name="TableStyleMedium16" showFirstColumn="0" showLastColumn="0" showRowStripes="1" showColumnStripes="0"/>
</table>
</file>

<file path=xl/tables/table21.xml><?xml version="1.0" encoding="utf-8"?>
<table xmlns="http://schemas.openxmlformats.org/spreadsheetml/2006/main" id="21" name="Table1471013161922" displayName="Table1471013161922" ref="A4:F8" totalsRowCount="1" headerRowDxfId="322">
  <autoFilter ref="A4:F7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name="S. No." totalsRowLabel="Total"/>
    <tableColumn id="2" name="From"/>
    <tableColumn id="3" name="Atul A/C" totalsRowFunction="sum" dataDxfId="321" totalsRowDxfId="320"/>
    <tableColumn id="4" name="Esha A/C" totalsRowFunction="sum" dataDxfId="319" totalsRowDxfId="318"/>
    <tableColumn id="5" name="Cash" totalsRowFunction="sum" dataDxfId="317" totalsRowDxfId="316"/>
    <tableColumn id="6" name="Credit Card" dataDxfId="315" totalsRowDxfId="3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Expenses581114172023" displayName="Expenses581114172023" ref="A15:J37" totalsRowCount="1" headerRowDxfId="313">
  <autoFilter ref="A15:J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. No." totalsRowLabel="Total"/>
    <tableColumn id="2" name="Expense Head"/>
    <tableColumn id="3" name="Category">
      <calculatedColumnFormula>IF(B16&lt;&gt;"",VLOOKUP(B16,Lookup!$A$2:$B$55,2,FALSE),"")</calculatedColumnFormula>
    </tableColumn>
    <tableColumn id="4" name="Due Date" dataDxfId="312"/>
    <tableColumn id="5" name="Projected / Budgeted Cost" totalsRowFunction="sum" dataDxfId="311" totalsRowDxfId="310"/>
    <tableColumn id="6" name="Actual Cost" totalsRowFunction="sum" dataDxfId="309" totalsRowDxfId="308"/>
    <tableColumn id="7" name="Paid from Account"/>
    <tableColumn id="8" name="Mode of Payment"/>
    <tableColumn id="9" name="Status"/>
    <tableColumn id="10" name="Days for Payment" dataDxfId="307">
      <calculatedColumnFormula>IF($I16="Done","",$D16-$F$1)</calculatedColumnFormula>
    </tableColumn>
  </tableColumns>
  <tableStyleInfo name="TableStyleMedium17" showFirstColumn="0" showLastColumn="0" showRowStripes="1" showColumnStripes="0"/>
</table>
</file>

<file path=xl/tables/table23.xml><?xml version="1.0" encoding="utf-8"?>
<table xmlns="http://schemas.openxmlformats.org/spreadsheetml/2006/main" id="23" name="Account591215182124" displayName="Account591215182124" ref="M15:U19" totalsRowCount="1" dataDxfId="306">
  <autoFilter ref="M15:U18"/>
  <tableColumns count="9">
    <tableColumn id="1" name="S. No." totalsRowLabel="Total"/>
    <tableColumn id="2" name="To Account" dataDxfId="305" totalsRowDxfId="304"/>
    <tableColumn id="3" name="From Account" dataDxfId="303" totalsRowDxfId="302"/>
    <tableColumn id="4" name="Due Date" dataDxfId="301" totalsRowDxfId="300"/>
    <tableColumn id="5" name="Projected / Budgeted Cost" totalsRowFunction="sum" dataDxfId="299" totalsRowDxfId="298"/>
    <tableColumn id="6" name="Actual Cost" totalsRowFunction="sum" dataDxfId="297" totalsRowDxfId="296"/>
    <tableColumn id="7" name="Mode of Payment" dataDxfId="295" totalsRowDxfId="294"/>
    <tableColumn id="8" name="Status" dataDxfId="293" totalsRowDxfId="292"/>
    <tableColumn id="9" name="Days for payment" dataDxfId="291" totalsRowDxfId="290">
      <calculatedColumnFormula>IF($T16="Done","",$P16-$F$1)</calculatedColumnFormula>
    </tableColumn>
  </tableColumns>
  <tableStyleInfo name="TableStyleMedium16" showFirstColumn="0" showLastColumn="0" showRowStripes="1" showColumnStripes="0"/>
</table>
</file>

<file path=xl/tables/table24.xml><?xml version="1.0" encoding="utf-8"?>
<table xmlns="http://schemas.openxmlformats.org/spreadsheetml/2006/main" id="24" name="Table147101316192225" displayName="Table147101316192225" ref="A4:F8" totalsRowCount="1" headerRowDxfId="264">
  <autoFilter ref="A4:F7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name="S. No." totalsRowLabel="Total"/>
    <tableColumn id="2" name="From"/>
    <tableColumn id="3" name="Atul A/C" totalsRowFunction="sum" dataDxfId="263" totalsRowDxfId="262"/>
    <tableColumn id="4" name="Esha A/C" totalsRowFunction="sum" dataDxfId="261" totalsRowDxfId="260"/>
    <tableColumn id="5" name="Cash" totalsRowFunction="sum" dataDxfId="259" totalsRowDxfId="258"/>
    <tableColumn id="6" name="Credit Card" dataDxfId="257" totalsRowDxfId="25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Expenses58111417202326" displayName="Expenses58111417202326" ref="A15:J37" totalsRowCount="1" headerRowDxfId="255">
  <autoFilter ref="A15:J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. No." totalsRowLabel="Total"/>
    <tableColumn id="2" name="Expense Head"/>
    <tableColumn id="3" name="Category">
      <calculatedColumnFormula>IF(B16&lt;&gt;"",VLOOKUP(B16,Lookup!$A$2:$B$55,2,FALSE),"")</calculatedColumnFormula>
    </tableColumn>
    <tableColumn id="4" name="Due Date" dataDxfId="254"/>
    <tableColumn id="5" name="Projected / Budgeted Cost" totalsRowFunction="sum" dataDxfId="253" totalsRowDxfId="252"/>
    <tableColumn id="6" name="Actual Cost" totalsRowFunction="sum" dataDxfId="251" totalsRowDxfId="250"/>
    <tableColumn id="7" name="Paid from Account"/>
    <tableColumn id="8" name="Mode of Payment"/>
    <tableColumn id="9" name="Status"/>
    <tableColumn id="10" name="Days for Payment" dataDxfId="249">
      <calculatedColumnFormula>IF($I16="Done","",$D16-$F$1)</calculatedColumnFormula>
    </tableColumn>
  </tableColumns>
  <tableStyleInfo name="TableStyleMedium17" showFirstColumn="0" showLastColumn="0" showRowStripes="1" showColumnStripes="0"/>
</table>
</file>

<file path=xl/tables/table26.xml><?xml version="1.0" encoding="utf-8"?>
<table xmlns="http://schemas.openxmlformats.org/spreadsheetml/2006/main" id="26" name="Account59121518212427" displayName="Account59121518212427" ref="M15:U19" totalsRowCount="1" dataDxfId="248">
  <autoFilter ref="M15:U18"/>
  <tableColumns count="9">
    <tableColumn id="1" name="S. No." totalsRowLabel="Total"/>
    <tableColumn id="2" name="To Account" dataDxfId="247" totalsRowDxfId="246"/>
    <tableColumn id="3" name="From Account" dataDxfId="245" totalsRowDxfId="244"/>
    <tableColumn id="4" name="Due Date" dataDxfId="243" totalsRowDxfId="242"/>
    <tableColumn id="5" name="Projected / Budgeted Cost" totalsRowFunction="sum" dataDxfId="241" totalsRowDxfId="240"/>
    <tableColumn id="6" name="Actual Cost" totalsRowFunction="sum" dataDxfId="239" totalsRowDxfId="238"/>
    <tableColumn id="7" name="Mode of Payment" dataDxfId="237" totalsRowDxfId="236"/>
    <tableColumn id="8" name="Status" dataDxfId="235" totalsRowDxfId="234"/>
    <tableColumn id="9" name="Days for payment" dataDxfId="233" totalsRowDxfId="232">
      <calculatedColumnFormula>IF($T16="Done","",$P16-$F$1)</calculatedColumnFormula>
    </tableColumn>
  </tableColumns>
  <tableStyleInfo name="TableStyleMedium16" showFirstColumn="0" showLastColumn="0" showRowStripes="1" showColumnStripes="0"/>
</table>
</file>

<file path=xl/tables/table27.xml><?xml version="1.0" encoding="utf-8"?>
<table xmlns="http://schemas.openxmlformats.org/spreadsheetml/2006/main" id="27" name="Table14710131619222528" displayName="Table14710131619222528" ref="A4:F8" totalsRowCount="1" headerRowDxfId="206">
  <autoFilter ref="A4:F7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name="S. No." totalsRowLabel="Total"/>
    <tableColumn id="2" name="From"/>
    <tableColumn id="3" name="Atul A/C" totalsRowFunction="sum" dataDxfId="205" totalsRowDxfId="204"/>
    <tableColumn id="4" name="Esha A/C" totalsRowFunction="sum" dataDxfId="203" totalsRowDxfId="202"/>
    <tableColumn id="5" name="Cash" totalsRowFunction="sum" dataDxfId="201" totalsRowDxfId="200"/>
    <tableColumn id="6" name="Credit Card" dataDxfId="199" totalsRowDxfId="198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Expenses5811141720232629" displayName="Expenses5811141720232629" ref="A15:J37" totalsRowCount="1" headerRowDxfId="197">
  <autoFilter ref="A15:J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. No." totalsRowLabel="Total"/>
    <tableColumn id="2" name="Expense Head"/>
    <tableColumn id="3" name="Category">
      <calculatedColumnFormula>IF(B16&lt;&gt;"",VLOOKUP(B16,Lookup!$A$2:$B$55,2,FALSE),"")</calculatedColumnFormula>
    </tableColumn>
    <tableColumn id="4" name="Due Date" dataDxfId="196"/>
    <tableColumn id="5" name="Projected / Budgeted Cost" totalsRowFunction="sum" dataDxfId="195" totalsRowDxfId="194"/>
    <tableColumn id="6" name="Actual Cost" totalsRowFunction="sum" dataDxfId="193" totalsRowDxfId="192"/>
    <tableColumn id="7" name="Paid from Account"/>
    <tableColumn id="8" name="Mode of Payment"/>
    <tableColumn id="9" name="Status"/>
    <tableColumn id="10" name="Days for Payment" dataDxfId="191">
      <calculatedColumnFormula>IF($I16="Done","",$D16-$F$1)</calculatedColumnFormula>
    </tableColumn>
  </tableColumns>
  <tableStyleInfo name="TableStyleMedium17" showFirstColumn="0" showLastColumn="0" showRowStripes="1" showColumnStripes="0"/>
</table>
</file>

<file path=xl/tables/table29.xml><?xml version="1.0" encoding="utf-8"?>
<table xmlns="http://schemas.openxmlformats.org/spreadsheetml/2006/main" id="29" name="Account5912151821242730" displayName="Account5912151821242730" ref="M15:U19" totalsRowCount="1" dataDxfId="190">
  <autoFilter ref="M15:U18"/>
  <tableColumns count="9">
    <tableColumn id="1" name="S. No." totalsRowLabel="Total"/>
    <tableColumn id="2" name="To Account" dataDxfId="189" totalsRowDxfId="188"/>
    <tableColumn id="3" name="From Account" dataDxfId="187" totalsRowDxfId="186"/>
    <tableColumn id="4" name="Due Date" dataDxfId="185" totalsRowDxfId="184"/>
    <tableColumn id="5" name="Projected / Budgeted Cost" totalsRowFunction="sum" dataDxfId="183" totalsRowDxfId="182"/>
    <tableColumn id="6" name="Actual Cost" totalsRowFunction="sum" dataDxfId="181" totalsRowDxfId="180"/>
    <tableColumn id="7" name="Mode of Payment" dataDxfId="179" totalsRowDxfId="178"/>
    <tableColumn id="8" name="Status" dataDxfId="177" totalsRowDxfId="176"/>
    <tableColumn id="9" name="Days for payment" dataDxfId="175" totalsRowDxfId="174">
      <calculatedColumnFormula>IF($T16="Done","",$P16-$F$1)</calculatedColumnFormula>
    </tableColumn>
  </tableColumns>
  <tableStyleInfo name="TableStyleMedium16" showFirstColumn="0" showLastColumn="0" showRowStripes="1" showColumnStripes="0"/>
</table>
</file>

<file path=xl/tables/table30.xml><?xml version="1.0" encoding="utf-8"?>
<table xmlns="http://schemas.openxmlformats.org/spreadsheetml/2006/main" id="30" name="Table1471013161922252831" displayName="Table1471013161922252831" ref="A4:F8" totalsRowCount="1" headerRowDxfId="148">
  <autoFilter ref="A4:F7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name="S. No." totalsRowLabel="Total"/>
    <tableColumn id="2" name="From"/>
    <tableColumn id="3" name="Atul A/C" totalsRowFunction="sum" dataDxfId="147" totalsRowDxfId="146"/>
    <tableColumn id="4" name="Esha A/C" totalsRowFunction="sum" dataDxfId="145" totalsRowDxfId="144"/>
    <tableColumn id="5" name="Cash" totalsRowFunction="sum" dataDxfId="143" totalsRowDxfId="142"/>
    <tableColumn id="6" name="Credit Card" dataDxfId="141" totalsRowDxfId="140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Expenses581114172023262932" displayName="Expenses581114172023262932" ref="A15:J39" totalsRowCount="1" headerRowDxfId="139">
  <autoFilter ref="A15:J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. No." totalsRowLabel="Total"/>
    <tableColumn id="2" name="Expense Head"/>
    <tableColumn id="3" name="Category">
      <calculatedColumnFormula>IF(B16&lt;&gt;"",VLOOKUP(B16,Lookup!$A$2:$B$55,2,FALSE),"")</calculatedColumnFormula>
    </tableColumn>
    <tableColumn id="4" name="Due Date" dataDxfId="138"/>
    <tableColumn id="5" name="Projected / Budgeted Cost" totalsRowFunction="sum" dataDxfId="137" totalsRowDxfId="136"/>
    <tableColumn id="6" name="Actual Cost" totalsRowFunction="sum" dataDxfId="135" totalsRowDxfId="134"/>
    <tableColumn id="7" name="Paid from Account"/>
    <tableColumn id="8" name="Mode of Payment"/>
    <tableColumn id="9" name="Status"/>
    <tableColumn id="10" name="Days for Payment" dataDxfId="133">
      <calculatedColumnFormula>IF($I16="Done","",$D16-$F$1)</calculatedColumnFormula>
    </tableColumn>
  </tableColumns>
  <tableStyleInfo name="TableStyleMedium17" showFirstColumn="0" showLastColumn="0" showRowStripes="1" showColumnStripes="0"/>
</table>
</file>

<file path=xl/tables/table32.xml><?xml version="1.0" encoding="utf-8"?>
<table xmlns="http://schemas.openxmlformats.org/spreadsheetml/2006/main" id="32" name="Account591215182124273033" displayName="Account591215182124273033" ref="M15:U20" totalsRowCount="1" dataDxfId="132">
  <autoFilter ref="M15:U19"/>
  <tableColumns count="9">
    <tableColumn id="1" name="S. No." totalsRowLabel="Total"/>
    <tableColumn id="2" name="To Account" dataDxfId="131" totalsRowDxfId="130"/>
    <tableColumn id="3" name="From Account" dataDxfId="129" totalsRowDxfId="128"/>
    <tableColumn id="4" name="Due Date" dataDxfId="127" totalsRowDxfId="126"/>
    <tableColumn id="5" name="Projected / Budgeted Cost" totalsRowFunction="sum" dataDxfId="125" totalsRowDxfId="124"/>
    <tableColumn id="6" name="Actual Cost" totalsRowFunction="sum" dataDxfId="123" totalsRowDxfId="122"/>
    <tableColumn id="7" name="Mode of Payment" dataDxfId="121" totalsRowDxfId="120"/>
    <tableColumn id="8" name="Status" dataDxfId="119" totalsRowDxfId="118"/>
    <tableColumn id="9" name="Days for payment" dataDxfId="117" totalsRowDxfId="116">
      <calculatedColumnFormula>IF($T16="Done","",$P16-$F$1)</calculatedColumnFormula>
    </tableColumn>
  </tableColumns>
  <tableStyleInfo name="TableStyleMedium16" showFirstColumn="0" showLastColumn="0" showRowStripes="1" showColumnStripes="0"/>
</table>
</file>

<file path=xl/tables/table33.xml><?xml version="1.0" encoding="utf-8"?>
<table xmlns="http://schemas.openxmlformats.org/spreadsheetml/2006/main" id="33" name="Table147101316192225283134" displayName="Table147101316192225283134" ref="A4:F8" totalsRowCount="1" headerRowDxfId="90">
  <autoFilter ref="A4:F7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name="S. No." totalsRowLabel="Total"/>
    <tableColumn id="2" name="From"/>
    <tableColumn id="3" name="Atul A/C" totalsRowFunction="sum" dataDxfId="89" totalsRowDxfId="88"/>
    <tableColumn id="4" name="Esha A/C" totalsRowFunction="sum" dataDxfId="87" totalsRowDxfId="86"/>
    <tableColumn id="5" name="Cash" totalsRowFunction="sum" dataDxfId="85" totalsRowDxfId="84"/>
    <tableColumn id="6" name="Credit Card" dataDxfId="83" totalsRowDxfId="8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4" name="Expenses58111417202326293235" displayName="Expenses58111417202326293235" ref="A15:J44" totalsRowCount="1" headerRowDxfId="81">
  <autoFilter ref="A15:J4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. No." totalsRowLabel="Total"/>
    <tableColumn id="2" name="Expense Head"/>
    <tableColumn id="3" name="Category">
      <calculatedColumnFormula>IF(B16&lt;&gt;"",VLOOKUP(B16,Lookup!$A$2:$B$55,2,FALSE),"")</calculatedColumnFormula>
    </tableColumn>
    <tableColumn id="4" name="Due Date" dataDxfId="80"/>
    <tableColumn id="5" name="Projected / Budgeted Cost" totalsRowFunction="sum" dataDxfId="79" totalsRowDxfId="78"/>
    <tableColumn id="6" name="Actual Cost" totalsRowFunction="sum" dataDxfId="77" totalsRowDxfId="76"/>
    <tableColumn id="7" name="Paid from Account"/>
    <tableColumn id="8" name="Mode of Payment"/>
    <tableColumn id="9" name="Status"/>
    <tableColumn id="10" name="Days for Payment" dataDxfId="75">
      <calculatedColumnFormula>IF($I16="Done","",$D16-$F$1)</calculatedColumnFormula>
    </tableColumn>
  </tableColumns>
  <tableStyleInfo name="TableStyleMedium17" showFirstColumn="0" showLastColumn="0" showRowStripes="1" showColumnStripes="0"/>
</table>
</file>

<file path=xl/tables/table35.xml><?xml version="1.0" encoding="utf-8"?>
<table xmlns="http://schemas.openxmlformats.org/spreadsheetml/2006/main" id="35" name="Account59121518212427303336" displayName="Account59121518212427303336" ref="M15:U20" totalsRowCount="1" dataDxfId="74">
  <autoFilter ref="M15:U19"/>
  <tableColumns count="9">
    <tableColumn id="1" name="S. No." totalsRowLabel="Total"/>
    <tableColumn id="2" name="To Account" dataDxfId="73" totalsRowDxfId="72"/>
    <tableColumn id="3" name="From Account" dataDxfId="71" totalsRowDxfId="70"/>
    <tableColumn id="4" name="Due Date" dataDxfId="69" totalsRowDxfId="68"/>
    <tableColumn id="5" name="Projected / Budgeted Cost" totalsRowFunction="sum" dataDxfId="67" totalsRowDxfId="66"/>
    <tableColumn id="6" name="Actual Cost" totalsRowFunction="sum" dataDxfId="65" totalsRowDxfId="64"/>
    <tableColumn id="7" name="Mode of Payment" dataDxfId="63" totalsRowDxfId="62"/>
    <tableColumn id="8" name="Status" dataDxfId="61" totalsRowDxfId="60"/>
    <tableColumn id="9" name="Days for payment" dataDxfId="59" totalsRowDxfId="58">
      <calculatedColumnFormula>IF($T16="Done","",$P16-$F$1)</calculatedColumnFormula>
    </tableColumn>
  </tableColumns>
  <tableStyleInfo name="TableStyleMedium16" showFirstColumn="0" showLastColumn="0" showRowStripes="1" showColumnStripes="0"/>
</table>
</file>

<file path=xl/tables/table36.xml><?xml version="1.0" encoding="utf-8"?>
<table xmlns="http://schemas.openxmlformats.org/spreadsheetml/2006/main" id="36" name="Table14710131619222528313437" displayName="Table14710131619222528313437" ref="A4:F8" totalsRowCount="1" headerRowDxfId="32">
  <autoFilter ref="A4:F7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name="S. No." totalsRowLabel="Total"/>
    <tableColumn id="2" name="From"/>
    <tableColumn id="3" name="Atul A/C" totalsRowFunction="sum" dataDxfId="31" totalsRowDxfId="30"/>
    <tableColumn id="4" name="Esha A/C" totalsRowFunction="sum" dataDxfId="29" totalsRowDxfId="28"/>
    <tableColumn id="5" name="Cash" totalsRowFunction="sum" dataDxfId="27" totalsRowDxfId="26"/>
    <tableColumn id="6" name="Credit Card" dataDxfId="25" totalsRowDxfId="24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7" name="Expenses5811141720232629323538" displayName="Expenses5811141720232629323538" ref="A15:J44" totalsRowCount="1" headerRowDxfId="23">
  <autoFilter ref="A15:J4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. No." totalsRowLabel="Total"/>
    <tableColumn id="2" name="Expense Head"/>
    <tableColumn id="3" name="Category">
      <calculatedColumnFormula>IF(B16&lt;&gt;"",VLOOKUP(B16,Lookup!$A$2:$B$55,2,FALSE),"")</calculatedColumnFormula>
    </tableColumn>
    <tableColumn id="4" name="Due Date" dataDxfId="22"/>
    <tableColumn id="5" name="Projected / Budgeted Cost" totalsRowFunction="sum" dataDxfId="21" totalsRowDxfId="20"/>
    <tableColumn id="6" name="Actual Cost" totalsRowFunction="sum" dataDxfId="19" totalsRowDxfId="18"/>
    <tableColumn id="7" name="Paid from Account"/>
    <tableColumn id="8" name="Mode of Payment"/>
    <tableColumn id="9" name="Status"/>
    <tableColumn id="10" name="Days for Payment" dataDxfId="17">
      <calculatedColumnFormula>IF($I16="Done","",$D16-$F$1)</calculatedColumnFormula>
    </tableColumn>
  </tableColumns>
  <tableStyleInfo name="TableStyleMedium17" showFirstColumn="0" showLastColumn="0" showRowStripes="1" showColumnStripes="0"/>
</table>
</file>

<file path=xl/tables/table38.xml><?xml version="1.0" encoding="utf-8"?>
<table xmlns="http://schemas.openxmlformats.org/spreadsheetml/2006/main" id="38" name="Account5912151821242730333639" displayName="Account5912151821242730333639" ref="M15:U20" totalsRowCount="1" dataDxfId="16">
  <autoFilter ref="M15:U19"/>
  <tableColumns count="9">
    <tableColumn id="1" name="S. No." totalsRowLabel="Total"/>
    <tableColumn id="2" name="To Account" dataDxfId="15" totalsRowDxfId="14"/>
    <tableColumn id="3" name="From Account" dataDxfId="13" totalsRowDxfId="12"/>
    <tableColumn id="4" name="Due Date" dataDxfId="11" totalsRowDxfId="10"/>
    <tableColumn id="5" name="Projected / Budgeted Cost" totalsRowFunction="sum" dataDxfId="9" totalsRowDxfId="8"/>
    <tableColumn id="6" name="Actual Cost" totalsRowFunction="sum" dataDxfId="7" totalsRowDxfId="6"/>
    <tableColumn id="7" name="Mode of Payment" dataDxfId="5" totalsRowDxfId="4"/>
    <tableColumn id="8" name="Status" dataDxfId="3" totalsRowDxfId="2"/>
    <tableColumn id="9" name="Days for payment" dataDxfId="1" totalsRowDxfId="0">
      <calculatedColumnFormula>IF($T16="Done","",$P16-$F$1)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5" Type="http://schemas.openxmlformats.org/officeDocument/2006/relationships/table" Target="../tables/table32.xml"/><Relationship Id="rId4" Type="http://schemas.openxmlformats.org/officeDocument/2006/relationships/table" Target="../tables/table3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5" Type="http://schemas.openxmlformats.org/officeDocument/2006/relationships/table" Target="../tables/table38.xml"/><Relationship Id="rId4" Type="http://schemas.openxmlformats.org/officeDocument/2006/relationships/table" Target="../tables/table3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5"/>
  <sheetViews>
    <sheetView workbookViewId="0">
      <selection activeCell="C7" sqref="C7"/>
    </sheetView>
  </sheetViews>
  <sheetFormatPr defaultRowHeight="15" x14ac:dyDescent="0.25"/>
  <cols>
    <col min="1" max="1" width="21.5703125" bestFit="1" customWidth="1"/>
    <col min="2" max="2" width="11.5703125" bestFit="1" customWidth="1"/>
    <col min="3" max="3" width="11.7109375" customWidth="1"/>
    <col min="4" max="4" width="10.28515625" customWidth="1"/>
    <col min="5" max="5" width="9.7109375" bestFit="1" customWidth="1"/>
  </cols>
  <sheetData>
    <row r="2" spans="1:13" ht="18.75" x14ac:dyDescent="0.3">
      <c r="A2" s="7" t="s">
        <v>96</v>
      </c>
    </row>
    <row r="3" spans="1:13" x14ac:dyDescent="0.25">
      <c r="A3" s="21" t="s">
        <v>8</v>
      </c>
      <c r="B3" s="22">
        <v>42461</v>
      </c>
      <c r="C3" s="22">
        <v>42491</v>
      </c>
      <c r="D3" s="22">
        <v>42522</v>
      </c>
      <c r="E3" s="22">
        <v>42552</v>
      </c>
      <c r="F3" s="22">
        <v>42583</v>
      </c>
      <c r="G3" s="22">
        <v>42614</v>
      </c>
      <c r="H3" s="22">
        <v>42644</v>
      </c>
      <c r="I3" s="22">
        <v>42675</v>
      </c>
      <c r="J3" s="22">
        <v>42705</v>
      </c>
      <c r="K3" s="22">
        <v>42736</v>
      </c>
      <c r="L3" s="22">
        <v>42767</v>
      </c>
      <c r="M3" s="22">
        <v>42795</v>
      </c>
    </row>
    <row r="4" spans="1:13" x14ac:dyDescent="0.25">
      <c r="A4" s="23" t="s">
        <v>97</v>
      </c>
      <c r="B4" s="19"/>
      <c r="C4" s="19">
        <f>'May-16'!C6</f>
        <v>72377</v>
      </c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x14ac:dyDescent="0.25">
      <c r="A5" s="23" t="s">
        <v>98</v>
      </c>
      <c r="B5" s="19">
        <f>Expenses[[#Totals],[Projected / Budgeted Cost]]</f>
        <v>26922.959999999999</v>
      </c>
      <c r="C5" s="19">
        <f>Expenses5[[#Totals],[Projected / Budgeted Cost]]</f>
        <v>72923</v>
      </c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25">
      <c r="A6" s="23" t="s">
        <v>99</v>
      </c>
      <c r="B6" s="19">
        <f>Expenses[[#Totals],[Actual Cost]]</f>
        <v>28797.429999999997</v>
      </c>
      <c r="C6" s="19">
        <f>Expenses5[[#Totals],[Actual Cost]]</f>
        <v>76085.31</v>
      </c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x14ac:dyDescent="0.25">
      <c r="A7" s="23" t="s">
        <v>100</v>
      </c>
      <c r="B7" s="19">
        <f>B5-B6</f>
        <v>-1874.4699999999975</v>
      </c>
      <c r="C7" s="19">
        <f>C5-C6</f>
        <v>-3162.3099999999977</v>
      </c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25">
      <c r="A8" s="23" t="s">
        <v>94</v>
      </c>
      <c r="B8" s="19">
        <f>B4-B5</f>
        <v>-26922.959999999999</v>
      </c>
      <c r="C8" s="19">
        <f>C4-C5</f>
        <v>-546</v>
      </c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x14ac:dyDescent="0.25">
      <c r="A9" s="23" t="s">
        <v>101</v>
      </c>
      <c r="B9" s="19">
        <f>B4-B6</f>
        <v>-28797.429999999997</v>
      </c>
      <c r="C9" s="19">
        <f>C4-C6</f>
        <v>-3708.3099999999977</v>
      </c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 x14ac:dyDescent="0.25">
      <c r="A10" s="1"/>
    </row>
    <row r="11" spans="1:13" x14ac:dyDescent="0.25">
      <c r="A11" s="1"/>
    </row>
    <row r="12" spans="1:13" ht="18.75" x14ac:dyDescent="0.3">
      <c r="A12" s="24"/>
      <c r="B12" s="25"/>
      <c r="C12" s="25"/>
    </row>
    <row r="13" spans="1:13" x14ac:dyDescent="0.25">
      <c r="A13" s="26"/>
      <c r="B13" s="27"/>
      <c r="C13" s="27"/>
    </row>
    <row r="14" spans="1:13" x14ac:dyDescent="0.25">
      <c r="A14" s="1"/>
    </row>
    <row r="15" spans="1:13" x14ac:dyDescent="0.25">
      <c r="A15" s="1"/>
    </row>
  </sheetData>
  <conditionalFormatting sqref="B7:B9 D7:M9">
    <cfRule type="cellIs" dxfId="712" priority="2" operator="lessThan">
      <formula>0</formula>
    </cfRule>
  </conditionalFormatting>
  <conditionalFormatting sqref="C7:C9">
    <cfRule type="cellIs" dxfId="711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D39"/>
  <sheetViews>
    <sheetView workbookViewId="0">
      <selection activeCell="J5" sqref="J5"/>
    </sheetView>
  </sheetViews>
  <sheetFormatPr defaultRowHeight="15" x14ac:dyDescent="0.25"/>
  <cols>
    <col min="2" max="2" width="18.42578125" bestFit="1" customWidth="1"/>
    <col min="3" max="3" width="21.5703125" bestFit="1" customWidth="1"/>
    <col min="4" max="4" width="11.28515625" customWidth="1"/>
    <col min="5" max="5" width="26.28515625" customWidth="1"/>
    <col min="6" max="6" width="15.42578125" bestFit="1" customWidth="1"/>
    <col min="7" max="7" width="19.28515625" customWidth="1"/>
    <col min="8" max="8" width="17.140625" bestFit="1" customWidth="1"/>
    <col min="9" max="9" width="12" bestFit="1" customWidth="1"/>
    <col min="10" max="10" width="16.7109375" bestFit="1" customWidth="1"/>
    <col min="11" max="11" width="11.5703125" bestFit="1" customWidth="1"/>
  </cols>
  <sheetData>
    <row r="1" spans="1:2045 2054:3065 3074:4095 4104:5115 5124:7165 7174:8185 8194:9215 9224:10235 10244:12285 12294:13305 13314:14335 14344:15355 15364:16384" ht="18.75" x14ac:dyDescent="0.3">
      <c r="A1" s="8" t="s">
        <v>8</v>
      </c>
      <c r="B1" s="9">
        <v>42461</v>
      </c>
      <c r="E1" t="s">
        <v>17</v>
      </c>
      <c r="F1" s="3">
        <f ca="1">TODAY()</f>
        <v>43000</v>
      </c>
    </row>
    <row r="3" spans="1:2045 2054:3065 3074:4095 4104:5115 5124:7165 7174:8185 8194:9215 9224:10235 10244:12285 12294:13305 13314:14335 14344:15355 15364:16384" ht="18.75" x14ac:dyDescent="0.3">
      <c r="A3" s="13" t="s">
        <v>87</v>
      </c>
      <c r="B3" s="12"/>
      <c r="C3" s="12"/>
      <c r="D3" s="12"/>
      <c r="E3" s="12"/>
      <c r="G3" s="5" t="s">
        <v>91</v>
      </c>
    </row>
    <row r="4" spans="1:2045 2054:3065 3074:4095 4104:5115 5124:7165 7174:8185 8194:9215 9224:10235 10244:12285 12294:13305 13314:14335 14344:15355 15364:16384" x14ac:dyDescent="0.25">
      <c r="A4" s="4" t="s">
        <v>0</v>
      </c>
      <c r="B4" s="4" t="s">
        <v>4</v>
      </c>
      <c r="C4" s="4" t="s">
        <v>1</v>
      </c>
      <c r="D4" s="4" t="s">
        <v>2</v>
      </c>
      <c r="E4" s="4" t="s">
        <v>3</v>
      </c>
      <c r="F4" s="4" t="s">
        <v>95</v>
      </c>
      <c r="G4" s="18" t="s">
        <v>89</v>
      </c>
      <c r="H4" s="18" t="s">
        <v>84</v>
      </c>
      <c r="I4" s="18" t="s">
        <v>90</v>
      </c>
      <c r="J4" s="18" t="s">
        <v>85</v>
      </c>
      <c r="K4" s="18" t="s">
        <v>7</v>
      </c>
    </row>
    <row r="5" spans="1:2045 2054:3065 3074:4095 4104:5115 5124:7165 7174:8185 8194:9215 9224:10235 10244:12285 12294:13305 13314:14335 14344:15355 15364:16384" x14ac:dyDescent="0.25">
      <c r="A5">
        <v>1</v>
      </c>
      <c r="B5" t="s">
        <v>92</v>
      </c>
      <c r="C5" s="14">
        <v>108065.36</v>
      </c>
      <c r="D5" s="14">
        <v>10000</v>
      </c>
      <c r="E5" s="14">
        <v>1000</v>
      </c>
      <c r="F5" s="14">
        <v>2000</v>
      </c>
      <c r="G5" s="17" t="str">
        <f>Table1[[#Headers],[Atul A/C]]</f>
        <v>Atul A/C</v>
      </c>
      <c r="H5" s="19">
        <f>SUMPRODUCT((Expenses[[#Data],[Paid from Account]]=$G5)*(Expenses[[#Data],[Actual Cost]])*(Expenses[[#Data],[Status]]=$H$4))</f>
        <v>28797.429999999997</v>
      </c>
      <c r="I5" s="19">
        <f>SUMPRODUCT((Expenses[[#Data],[Paid from Account]]=$G5)*(Expenses[[#Data],[Actual Cost]])*(Expenses[[#Data],[Status]]=$I$4))</f>
        <v>0</v>
      </c>
      <c r="J5" s="19">
        <f>SUMPRODUCT((Expenses[[#Data],[Paid from Account]]=$G5)*(Expenses[[#Data],[Projected / Budgeted Cost]])*(Expenses[[#Data],[Status]]=$J$4))</f>
        <v>0</v>
      </c>
      <c r="K5" s="19">
        <f>SUM(H5:J5)</f>
        <v>28797.429999999997</v>
      </c>
    </row>
    <row r="6" spans="1:2045 2054:3065 3074:4095 4104:5115 5124:7165 7174:8185 8194:9215 9224:10235 10244:12285 12294:13305 13314:14335 14344:15355 15364:16384" x14ac:dyDescent="0.25">
      <c r="A6">
        <v>2</v>
      </c>
      <c r="B6" t="s">
        <v>5</v>
      </c>
      <c r="C6" s="14">
        <v>0</v>
      </c>
      <c r="D6" s="14">
        <v>0</v>
      </c>
      <c r="E6" s="14">
        <v>0</v>
      </c>
      <c r="F6" s="14"/>
      <c r="G6" s="17" t="str">
        <f>Table1[[#Headers],[Esha A/C]]</f>
        <v>Esha A/C</v>
      </c>
      <c r="H6" s="19">
        <f>SUMPRODUCT((Expenses[[#Data],[Paid from Account]]=$G6)*(Expenses[[#Data],[Actual Cost]])*(Expenses[[#Data],[Status]]=$H$4))</f>
        <v>0</v>
      </c>
      <c r="I6" s="19">
        <f>SUMPRODUCT((Expenses[[#Data],[Paid from Account]]=$G6)*(Expenses[[#Data],[Actual Cost]])*(Expenses[[#Data],[Status]]=$I$4))</f>
        <v>0</v>
      </c>
      <c r="J6" s="19">
        <f>SUMPRODUCT((Expenses[[#Data],[Paid from Account]]=$G6)*(Expenses[[#Data],[Projected / Budgeted Cost]])*(Expenses[[#Data],[Status]]=$J$4))</f>
        <v>0</v>
      </c>
      <c r="K6" s="19">
        <f>SUM(H6:J6)</f>
        <v>0</v>
      </c>
    </row>
    <row r="7" spans="1:2045 2054:3065 3074:4095 4104:5115 5124:7165 7174:8185 8194:9215 9224:10235 10244:12285 12294:13305 13314:14335 14344:15355 15364:16384" x14ac:dyDescent="0.25">
      <c r="A7">
        <v>3</v>
      </c>
      <c r="B7" t="s">
        <v>6</v>
      </c>
      <c r="C7" s="14">
        <v>0</v>
      </c>
      <c r="D7" s="14">
        <v>0</v>
      </c>
      <c r="E7" s="14">
        <v>0</v>
      </c>
      <c r="F7" s="14"/>
      <c r="G7" s="17" t="str">
        <f>Table1[[#Headers],[Cash]]</f>
        <v>Cash</v>
      </c>
      <c r="H7" s="19">
        <f>SUMPRODUCT((Expenses[[#Data],[Paid from Account]]=$G7)*(Expenses[[#Data],[Actual Cost]])*(Expenses[[#Data],[Status]]=$H$4))</f>
        <v>0</v>
      </c>
      <c r="I7" s="19">
        <f>SUMPRODUCT((Expenses[[#Data],[Paid from Account]]=$G7)*(Expenses[[#Data],[Actual Cost]])*(Expenses[[#Data],[Status]]=$I$4))</f>
        <v>0</v>
      </c>
      <c r="J7" s="19">
        <f>SUMPRODUCT((Expenses[[#Data],[Paid from Account]]=$G7)*(Expenses[[#Data],[Projected / Budgeted Cost]])*(Expenses[[#Data],[Status]]=$J$4))</f>
        <v>0</v>
      </c>
      <c r="K7" s="19">
        <f>SUM(H7:J7)</f>
        <v>0</v>
      </c>
    </row>
    <row r="8" spans="1:2045 2054:3065 3074:4095 4104:5115 5124:7165 7174:8185 8194:9215 9224:10235 10244:12285 12294:13305 13314:14335 14344:15355 15364:16384" x14ac:dyDescent="0.25">
      <c r="A8" t="s">
        <v>7</v>
      </c>
      <c r="C8" s="14">
        <f>SUBTOTAL(109,Table1[Atul A/C])</f>
        <v>108065.36</v>
      </c>
      <c r="D8" s="14">
        <f>SUBTOTAL(109,Table1[Esha A/C])</f>
        <v>10000</v>
      </c>
      <c r="E8" s="14">
        <f>SUBTOTAL(109,Table1[Cash])</f>
        <v>1000</v>
      </c>
      <c r="F8" s="14"/>
      <c r="G8" t="s">
        <v>95</v>
      </c>
      <c r="H8" s="19">
        <f>SUMPRODUCT((Expenses[[#Data],[Paid from Account]]=$G8)*(Expenses[[#Data],[Actual Cost]])*(Expenses[[#Data],[Status]]=$H$4))</f>
        <v>0</v>
      </c>
      <c r="I8" s="19">
        <f>SUMPRODUCT((Expenses[[#Data],[Paid from Account]]=$G8)*(Expenses[[#Data],[Actual Cost]])*(Expenses[[#Data],[Status]]=$I$4))</f>
        <v>0</v>
      </c>
      <c r="J8" s="19">
        <f>SUMPRODUCT((Expenses[[#Data],[Paid from Account]]=$G8)*(Expenses[[#Data],[Projected / Budgeted Cost]])*(Expenses[[#Data],[Status]]=$J$4))</f>
        <v>0</v>
      </c>
      <c r="K8" s="19">
        <f>SUM(H8:J8)</f>
        <v>0</v>
      </c>
    </row>
    <row r="9" spans="1:2045 2054:3065 3074:4095 4104:5115 5124:7165 7174:8185 8194:9215 9224:10235 10244:12285 12294:13305 13314:14335 14344:15355 15364:16384" x14ac:dyDescent="0.25">
      <c r="C9" s="14"/>
      <c r="D9" s="14"/>
      <c r="E9" s="14"/>
      <c r="F9" s="14"/>
      <c r="G9" s="16" t="s">
        <v>7</v>
      </c>
      <c r="H9" s="20">
        <f>SUM(H5:H8)</f>
        <v>28797.429999999997</v>
      </c>
      <c r="I9" s="20">
        <f>SUM(I5:I8)</f>
        <v>0</v>
      </c>
      <c r="J9" s="20">
        <f>SUM(J5:J8)</f>
        <v>0</v>
      </c>
      <c r="K9" s="20">
        <f>SUM(K5:K8)</f>
        <v>28797.429999999997</v>
      </c>
    </row>
    <row r="10" spans="1:2045 2054:3065 3074:4095 4104:5115 5124:7165 7174:8185 8194:9215 9224:10235 10244:12285 12294:13305 13314:14335 14344:15355 15364:16384" x14ac:dyDescent="0.25">
      <c r="B10" t="s">
        <v>93</v>
      </c>
      <c r="C10" s="14">
        <f>Table1[[#Totals],[Atul A/C]]-H5</f>
        <v>79267.930000000008</v>
      </c>
      <c r="D10" s="14">
        <f>Table1[[#Totals],[Esha A/C]]-H6</f>
        <v>10000</v>
      </c>
      <c r="E10" s="14">
        <f>Table1[[#Totals],[Cash]]-H7</f>
        <v>1000</v>
      </c>
      <c r="F10" s="14"/>
    </row>
    <row r="11" spans="1:2045 2054:3065 3074:4095 4104:5115 5124:7165 7174:8185 8194:9215 9224:10235 10244:12285 12294:13305 13314:14335 14344:15355 15364:16384" x14ac:dyDescent="0.25">
      <c r="B11" t="s">
        <v>94</v>
      </c>
      <c r="C11" s="14">
        <f>Table1[[#Totals],[Atul A/C]]-K5</f>
        <v>79267.930000000008</v>
      </c>
      <c r="D11" s="14">
        <f>Table1[[#Totals],[Esha A/C]]-K6</f>
        <v>10000</v>
      </c>
      <c r="E11" s="14">
        <f>Table1[[#Totals],[Cash]]-K7</f>
        <v>1000</v>
      </c>
      <c r="F11" s="14"/>
    </row>
    <row r="13" spans="1:2045 2054:3065 3074:4095 4104:5115 5124:7165 7174:8185 8194:9215 9224:10235 10244:12285 12294:13305 13314:14335 14344:15355 15364:16384" ht="18.75" x14ac:dyDescent="0.3">
      <c r="A13" s="10" t="s">
        <v>86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2045 2054:3065 3074:4095 4104:5115 5124:7165 7174:8185 8194:9215 9224:10235 10244:12285 12294:13305 13314:14335 14344:15355 15364:16384" x14ac:dyDescent="0.25">
      <c r="A14" t="s">
        <v>0</v>
      </c>
      <c r="B14" t="s">
        <v>9</v>
      </c>
      <c r="C14" t="s">
        <v>10</v>
      </c>
      <c r="D14" t="s">
        <v>11</v>
      </c>
      <c r="E14" s="2" t="s">
        <v>12</v>
      </c>
      <c r="F14" s="2" t="s">
        <v>28</v>
      </c>
      <c r="G14" s="2" t="s">
        <v>13</v>
      </c>
      <c r="H14" s="2" t="s">
        <v>14</v>
      </c>
      <c r="I14" s="2" t="s">
        <v>15</v>
      </c>
      <c r="J14" s="2" t="s">
        <v>16</v>
      </c>
    </row>
    <row r="15" spans="1:2045 2054:3065 3074:4095 4104:5115 5124:7165 7174:8185 8194:9215 9224:10235 10244:12285 12294:13305 13314:14335 14344:15355 15364:16384" x14ac:dyDescent="0.25">
      <c r="A15">
        <v>1</v>
      </c>
      <c r="B15" t="s">
        <v>49</v>
      </c>
      <c r="C15" t="str">
        <f>IF(B15&lt;&gt;"",VLOOKUP(B15,Lookup!$A$2:$B$55,2,FALSE),"")</f>
        <v>HOUSING</v>
      </c>
      <c r="D15" s="3">
        <v>42462</v>
      </c>
      <c r="E15" s="14">
        <v>14500</v>
      </c>
      <c r="F15" s="14">
        <v>14500</v>
      </c>
      <c r="G15" t="s">
        <v>1</v>
      </c>
      <c r="H15" t="s">
        <v>83</v>
      </c>
      <c r="I15" t="s">
        <v>84</v>
      </c>
      <c r="J15" t="str">
        <f t="shared" ref="J15:J17" si="0">IF($I15="Done","",$D15-$F$1)</f>
        <v/>
      </c>
    </row>
    <row r="16" spans="1:2045 2054:3065 3074:4095 4104:5115 5124:7165 7174:8185 8194:9215 9224:10235 10244:12285 12294:13305 13314:14335 14344:15355 15364:16384" x14ac:dyDescent="0.25">
      <c r="A16">
        <v>2</v>
      </c>
      <c r="B16" t="s">
        <v>25</v>
      </c>
      <c r="C16" t="str">
        <f>IF(B16&lt;&gt;"",VLOOKUP(B16,Lookup!$A$2:$B$55,2,FALSE),"")</f>
        <v>FOOD</v>
      </c>
      <c r="D16" s="3">
        <v>42462</v>
      </c>
      <c r="E16" s="14">
        <v>0</v>
      </c>
      <c r="F16" s="14">
        <v>235</v>
      </c>
      <c r="G16" t="s">
        <v>1</v>
      </c>
      <c r="H16" t="s">
        <v>83</v>
      </c>
      <c r="I16" t="s">
        <v>84</v>
      </c>
      <c r="J16" t="str">
        <f t="shared" si="0"/>
        <v/>
      </c>
      <c r="N16" s="3"/>
      <c r="O16" s="6"/>
      <c r="X16" s="3"/>
      <c r="Y16" s="6"/>
      <c r="AH16" s="3"/>
      <c r="AI16" s="6"/>
      <c r="AR16" s="3"/>
      <c r="AS16" s="6"/>
      <c r="BB16" s="3"/>
      <c r="BC16" s="6"/>
      <c r="BL16" s="3"/>
      <c r="BM16" s="6"/>
      <c r="BV16" s="3"/>
      <c r="BW16" s="6"/>
      <c r="CF16" s="3"/>
      <c r="CG16" s="6"/>
      <c r="CP16" s="3"/>
      <c r="CQ16" s="6"/>
      <c r="CZ16" s="3"/>
      <c r="DA16" s="6"/>
      <c r="DJ16" s="3"/>
      <c r="DK16" s="6"/>
      <c r="DT16" s="3"/>
      <c r="DU16" s="6"/>
      <c r="ED16" s="3"/>
      <c r="EE16" s="6"/>
      <c r="EN16" s="3"/>
      <c r="EO16" s="6"/>
      <c r="EX16" s="3"/>
      <c r="EY16" s="6"/>
      <c r="FH16" s="3"/>
      <c r="FI16" s="6"/>
      <c r="FR16" s="3"/>
      <c r="FS16" s="6"/>
      <c r="GB16" s="3"/>
      <c r="GC16" s="6"/>
      <c r="GL16" s="3"/>
      <c r="GM16" s="6"/>
      <c r="GV16" s="3"/>
      <c r="GW16" s="6"/>
      <c r="HF16" s="3"/>
      <c r="HG16" s="6"/>
      <c r="HP16" s="3"/>
      <c r="HQ16" s="6"/>
      <c r="HZ16" s="3"/>
      <c r="IA16" s="6"/>
      <c r="IJ16" s="3"/>
      <c r="IK16" s="6"/>
      <c r="IT16" s="3"/>
      <c r="IU16" s="6"/>
      <c r="JD16" s="3"/>
      <c r="JE16" s="6"/>
      <c r="JN16" s="3"/>
      <c r="JO16" s="6"/>
      <c r="JX16" s="3"/>
      <c r="JY16" s="6"/>
      <c r="KH16" s="3"/>
      <c r="KI16" s="6"/>
      <c r="KR16" s="3"/>
      <c r="KS16" s="6"/>
      <c r="LB16" s="3"/>
      <c r="LC16" s="6"/>
      <c r="LL16" s="3"/>
      <c r="LM16" s="6"/>
      <c r="LV16" s="3"/>
      <c r="LW16" s="6"/>
      <c r="MF16" s="3"/>
      <c r="MG16" s="6"/>
      <c r="MP16" s="3"/>
      <c r="MQ16" s="6"/>
      <c r="MZ16" s="3"/>
      <c r="NA16" s="6"/>
      <c r="NJ16" s="3"/>
      <c r="NK16" s="6"/>
      <c r="NT16" s="3"/>
      <c r="NU16" s="6"/>
      <c r="OD16" s="3"/>
      <c r="OE16" s="6"/>
      <c r="ON16" s="3"/>
      <c r="OO16" s="6"/>
      <c r="OX16" s="3"/>
      <c r="OY16" s="6"/>
      <c r="PH16" s="3"/>
      <c r="PI16" s="6"/>
      <c r="PR16" s="3"/>
      <c r="PS16" s="6"/>
      <c r="QB16" s="3"/>
      <c r="QC16" s="6"/>
      <c r="QL16" s="3"/>
      <c r="QM16" s="6"/>
      <c r="QV16" s="3"/>
      <c r="QW16" s="6"/>
      <c r="RF16" s="3"/>
      <c r="RG16" s="6"/>
      <c r="RP16" s="3"/>
      <c r="RQ16" s="6"/>
      <c r="RZ16" s="3"/>
      <c r="SA16" s="6"/>
      <c r="SJ16" s="3"/>
      <c r="SK16" s="6"/>
      <c r="ST16" s="3"/>
      <c r="SU16" s="6"/>
      <c r="TD16" s="3"/>
      <c r="TE16" s="6"/>
      <c r="TN16" s="3"/>
      <c r="TO16" s="6"/>
      <c r="TX16" s="3"/>
      <c r="TY16" s="6"/>
      <c r="UH16" s="3"/>
      <c r="UI16" s="6"/>
      <c r="UR16" s="3"/>
      <c r="US16" s="6"/>
      <c r="VB16" s="3"/>
      <c r="VC16" s="6"/>
      <c r="VL16" s="3"/>
      <c r="VM16" s="6"/>
      <c r="VV16" s="3"/>
      <c r="VW16" s="6"/>
      <c r="WF16" s="3"/>
      <c r="WG16" s="6"/>
      <c r="WP16" s="3"/>
      <c r="WQ16" s="6"/>
      <c r="WZ16" s="3"/>
      <c r="XA16" s="6"/>
      <c r="XJ16" s="3"/>
      <c r="XK16" s="6"/>
      <c r="XT16" s="3"/>
      <c r="XU16" s="6"/>
      <c r="YD16" s="3"/>
      <c r="YE16" s="6"/>
      <c r="YN16" s="3"/>
      <c r="YO16" s="6"/>
      <c r="YX16" s="3"/>
      <c r="YY16" s="6"/>
      <c r="ZH16" s="3"/>
      <c r="ZI16" s="6"/>
      <c r="ZR16" s="3"/>
      <c r="ZS16" s="6"/>
      <c r="AAB16" s="3"/>
      <c r="AAC16" s="6"/>
      <c r="AAL16" s="3"/>
      <c r="AAM16" s="6"/>
      <c r="AAV16" s="3"/>
      <c r="AAW16" s="6"/>
      <c r="ABF16" s="3"/>
      <c r="ABG16" s="6"/>
      <c r="ABP16" s="3"/>
      <c r="ABQ16" s="6"/>
      <c r="ABZ16" s="3"/>
      <c r="ACA16" s="6"/>
      <c r="ACJ16" s="3"/>
      <c r="ACK16" s="6"/>
      <c r="ACT16" s="3"/>
      <c r="ACU16" s="6"/>
      <c r="ADD16" s="3"/>
      <c r="ADE16" s="6"/>
      <c r="ADN16" s="3"/>
      <c r="ADO16" s="6"/>
      <c r="ADX16" s="3"/>
      <c r="ADY16" s="6"/>
      <c r="AEH16" s="3"/>
      <c r="AEI16" s="6"/>
      <c r="AER16" s="3"/>
      <c r="AES16" s="6"/>
      <c r="AFB16" s="3"/>
      <c r="AFC16" s="6"/>
      <c r="AFL16" s="3"/>
      <c r="AFM16" s="6"/>
      <c r="AFV16" s="3"/>
      <c r="AFW16" s="6"/>
      <c r="AGF16" s="3"/>
      <c r="AGG16" s="6"/>
      <c r="AGP16" s="3"/>
      <c r="AGQ16" s="6"/>
      <c r="AGZ16" s="3"/>
      <c r="AHA16" s="6"/>
      <c r="AHJ16" s="3"/>
      <c r="AHK16" s="6"/>
      <c r="AHT16" s="3"/>
      <c r="AHU16" s="6"/>
      <c r="AID16" s="3"/>
      <c r="AIE16" s="6"/>
      <c r="AIN16" s="3"/>
      <c r="AIO16" s="6"/>
      <c r="AIX16" s="3"/>
      <c r="AIY16" s="6"/>
      <c r="AJH16" s="3"/>
      <c r="AJI16" s="6"/>
      <c r="AJR16" s="3"/>
      <c r="AJS16" s="6"/>
      <c r="AKB16" s="3"/>
      <c r="AKC16" s="6"/>
      <c r="AKL16" s="3"/>
      <c r="AKM16" s="6"/>
      <c r="AKV16" s="3"/>
      <c r="AKW16" s="6"/>
      <c r="ALF16" s="3"/>
      <c r="ALG16" s="6"/>
      <c r="ALP16" s="3"/>
      <c r="ALQ16" s="6"/>
      <c r="ALZ16" s="3"/>
      <c r="AMA16" s="6"/>
      <c r="AMJ16" s="3"/>
      <c r="AMK16" s="6"/>
      <c r="AMT16" s="3"/>
      <c r="AMU16" s="6"/>
      <c r="AND16" s="3"/>
      <c r="ANE16" s="6"/>
      <c r="ANN16" s="3"/>
      <c r="ANO16" s="6"/>
      <c r="ANX16" s="3"/>
      <c r="ANY16" s="6"/>
      <c r="AOH16" s="3"/>
      <c r="AOI16" s="6"/>
      <c r="AOR16" s="3"/>
      <c r="AOS16" s="6"/>
      <c r="APB16" s="3"/>
      <c r="APC16" s="6"/>
      <c r="APL16" s="3"/>
      <c r="APM16" s="6"/>
      <c r="APV16" s="3"/>
      <c r="APW16" s="6"/>
      <c r="AQF16" s="3"/>
      <c r="AQG16" s="6"/>
      <c r="AQP16" s="3"/>
      <c r="AQQ16" s="6"/>
      <c r="AQZ16" s="3"/>
      <c r="ARA16" s="6"/>
      <c r="ARJ16" s="3"/>
      <c r="ARK16" s="6"/>
      <c r="ART16" s="3"/>
      <c r="ARU16" s="6"/>
      <c r="ASD16" s="3"/>
      <c r="ASE16" s="6"/>
      <c r="ASN16" s="3"/>
      <c r="ASO16" s="6"/>
      <c r="ASX16" s="3"/>
      <c r="ASY16" s="6"/>
      <c r="ATH16" s="3"/>
      <c r="ATI16" s="6"/>
      <c r="ATR16" s="3"/>
      <c r="ATS16" s="6"/>
      <c r="AUB16" s="3"/>
      <c r="AUC16" s="6"/>
      <c r="AUL16" s="3"/>
      <c r="AUM16" s="6"/>
      <c r="AUV16" s="3"/>
      <c r="AUW16" s="6"/>
      <c r="AVF16" s="3"/>
      <c r="AVG16" s="6"/>
      <c r="AVP16" s="3"/>
      <c r="AVQ16" s="6"/>
      <c r="AVZ16" s="3"/>
      <c r="AWA16" s="6"/>
      <c r="AWJ16" s="3"/>
      <c r="AWK16" s="6"/>
      <c r="AWT16" s="3"/>
      <c r="AWU16" s="6"/>
      <c r="AXD16" s="3"/>
      <c r="AXE16" s="6"/>
      <c r="AXN16" s="3"/>
      <c r="AXO16" s="6"/>
      <c r="AXX16" s="3"/>
      <c r="AXY16" s="6"/>
      <c r="AYH16" s="3"/>
      <c r="AYI16" s="6"/>
      <c r="AYR16" s="3"/>
      <c r="AYS16" s="6"/>
      <c r="AZB16" s="3"/>
      <c r="AZC16" s="6"/>
      <c r="AZL16" s="3"/>
      <c r="AZM16" s="6"/>
      <c r="AZV16" s="3"/>
      <c r="AZW16" s="6"/>
      <c r="BAF16" s="3"/>
      <c r="BAG16" s="6"/>
      <c r="BAP16" s="3"/>
      <c r="BAQ16" s="6"/>
      <c r="BAZ16" s="3"/>
      <c r="BBA16" s="6"/>
      <c r="BBJ16" s="3"/>
      <c r="BBK16" s="6"/>
      <c r="BBT16" s="3"/>
      <c r="BBU16" s="6"/>
      <c r="BCD16" s="3"/>
      <c r="BCE16" s="6"/>
      <c r="BCN16" s="3"/>
      <c r="BCO16" s="6"/>
      <c r="BCX16" s="3"/>
      <c r="BCY16" s="6"/>
      <c r="BDH16" s="3"/>
      <c r="BDI16" s="6"/>
      <c r="BDR16" s="3"/>
      <c r="BDS16" s="6"/>
      <c r="BEB16" s="3"/>
      <c r="BEC16" s="6"/>
      <c r="BEL16" s="3"/>
      <c r="BEM16" s="6"/>
      <c r="BEV16" s="3"/>
      <c r="BEW16" s="6"/>
      <c r="BFF16" s="3"/>
      <c r="BFG16" s="6"/>
      <c r="BFP16" s="3"/>
      <c r="BFQ16" s="6"/>
      <c r="BFZ16" s="3"/>
      <c r="BGA16" s="6"/>
      <c r="BGJ16" s="3"/>
      <c r="BGK16" s="6"/>
      <c r="BGT16" s="3"/>
      <c r="BGU16" s="6"/>
      <c r="BHD16" s="3"/>
      <c r="BHE16" s="6"/>
      <c r="BHN16" s="3"/>
      <c r="BHO16" s="6"/>
      <c r="BHX16" s="3"/>
      <c r="BHY16" s="6"/>
      <c r="BIH16" s="3"/>
      <c r="BII16" s="6"/>
      <c r="BIR16" s="3"/>
      <c r="BIS16" s="6"/>
      <c r="BJB16" s="3"/>
      <c r="BJC16" s="6"/>
      <c r="BJL16" s="3"/>
      <c r="BJM16" s="6"/>
      <c r="BJV16" s="3"/>
      <c r="BJW16" s="6"/>
      <c r="BKF16" s="3"/>
      <c r="BKG16" s="6"/>
      <c r="BKP16" s="3"/>
      <c r="BKQ16" s="6"/>
      <c r="BKZ16" s="3"/>
      <c r="BLA16" s="6"/>
      <c r="BLJ16" s="3"/>
      <c r="BLK16" s="6"/>
      <c r="BLT16" s="3"/>
      <c r="BLU16" s="6"/>
      <c r="BMD16" s="3"/>
      <c r="BME16" s="6"/>
      <c r="BMN16" s="3"/>
      <c r="BMO16" s="6"/>
      <c r="BMX16" s="3"/>
      <c r="BMY16" s="6"/>
      <c r="BNH16" s="3"/>
      <c r="BNI16" s="6"/>
      <c r="BNR16" s="3"/>
      <c r="BNS16" s="6"/>
      <c r="BOB16" s="3"/>
      <c r="BOC16" s="6"/>
      <c r="BOL16" s="3"/>
      <c r="BOM16" s="6"/>
      <c r="BOV16" s="3"/>
      <c r="BOW16" s="6"/>
      <c r="BPF16" s="3"/>
      <c r="BPG16" s="6"/>
      <c r="BPP16" s="3"/>
      <c r="BPQ16" s="6"/>
      <c r="BPZ16" s="3"/>
      <c r="BQA16" s="6"/>
      <c r="BQJ16" s="3"/>
      <c r="BQK16" s="6"/>
      <c r="BQT16" s="3"/>
      <c r="BQU16" s="6"/>
      <c r="BRD16" s="3"/>
      <c r="BRE16" s="6"/>
      <c r="BRN16" s="3"/>
      <c r="BRO16" s="6"/>
      <c r="BRX16" s="3"/>
      <c r="BRY16" s="6"/>
      <c r="BSH16" s="3"/>
      <c r="BSI16" s="6"/>
      <c r="BSR16" s="3"/>
      <c r="BSS16" s="6"/>
      <c r="BTB16" s="3"/>
      <c r="BTC16" s="6"/>
      <c r="BTL16" s="3"/>
      <c r="BTM16" s="6"/>
      <c r="BTV16" s="3"/>
      <c r="BTW16" s="6"/>
      <c r="BUF16" s="3"/>
      <c r="BUG16" s="6"/>
      <c r="BUP16" s="3"/>
      <c r="BUQ16" s="6"/>
      <c r="BUZ16" s="3"/>
      <c r="BVA16" s="6"/>
      <c r="BVJ16" s="3"/>
      <c r="BVK16" s="6"/>
      <c r="BVT16" s="3"/>
      <c r="BVU16" s="6"/>
      <c r="BWD16" s="3"/>
      <c r="BWE16" s="6"/>
      <c r="BWN16" s="3"/>
      <c r="BWO16" s="6"/>
      <c r="BWX16" s="3"/>
      <c r="BWY16" s="6"/>
      <c r="BXH16" s="3"/>
      <c r="BXI16" s="6"/>
      <c r="BXR16" s="3"/>
      <c r="BXS16" s="6"/>
      <c r="BYB16" s="3"/>
      <c r="BYC16" s="6"/>
      <c r="BYL16" s="3"/>
      <c r="BYM16" s="6"/>
      <c r="BYV16" s="3"/>
      <c r="BYW16" s="6"/>
      <c r="BZF16" s="3"/>
      <c r="BZG16" s="6"/>
      <c r="BZP16" s="3"/>
      <c r="BZQ16" s="6"/>
      <c r="BZZ16" s="3"/>
      <c r="CAA16" s="6"/>
      <c r="CAJ16" s="3"/>
      <c r="CAK16" s="6"/>
      <c r="CAT16" s="3"/>
      <c r="CAU16" s="6"/>
      <c r="CBD16" s="3"/>
      <c r="CBE16" s="6"/>
      <c r="CBN16" s="3"/>
      <c r="CBO16" s="6"/>
      <c r="CBX16" s="3"/>
      <c r="CBY16" s="6"/>
      <c r="CCH16" s="3"/>
      <c r="CCI16" s="6"/>
      <c r="CCR16" s="3"/>
      <c r="CCS16" s="6"/>
      <c r="CDB16" s="3"/>
      <c r="CDC16" s="6"/>
      <c r="CDL16" s="3"/>
      <c r="CDM16" s="6"/>
      <c r="CDV16" s="3"/>
      <c r="CDW16" s="6"/>
      <c r="CEF16" s="3"/>
      <c r="CEG16" s="6"/>
      <c r="CEP16" s="3"/>
      <c r="CEQ16" s="6"/>
      <c r="CEZ16" s="3"/>
      <c r="CFA16" s="6"/>
      <c r="CFJ16" s="3"/>
      <c r="CFK16" s="6"/>
      <c r="CFT16" s="3"/>
      <c r="CFU16" s="6"/>
      <c r="CGD16" s="3"/>
      <c r="CGE16" s="6"/>
      <c r="CGN16" s="3"/>
      <c r="CGO16" s="6"/>
      <c r="CGX16" s="3"/>
      <c r="CGY16" s="6"/>
      <c r="CHH16" s="3"/>
      <c r="CHI16" s="6"/>
      <c r="CHR16" s="3"/>
      <c r="CHS16" s="6"/>
      <c r="CIB16" s="3"/>
      <c r="CIC16" s="6"/>
      <c r="CIL16" s="3"/>
      <c r="CIM16" s="6"/>
      <c r="CIV16" s="3"/>
      <c r="CIW16" s="6"/>
      <c r="CJF16" s="3"/>
      <c r="CJG16" s="6"/>
      <c r="CJP16" s="3"/>
      <c r="CJQ16" s="6"/>
      <c r="CJZ16" s="3"/>
      <c r="CKA16" s="6"/>
      <c r="CKJ16" s="3"/>
      <c r="CKK16" s="6"/>
      <c r="CKT16" s="3"/>
      <c r="CKU16" s="6"/>
      <c r="CLD16" s="3"/>
      <c r="CLE16" s="6"/>
      <c r="CLN16" s="3"/>
      <c r="CLO16" s="6"/>
      <c r="CLX16" s="3"/>
      <c r="CLY16" s="6"/>
      <c r="CMH16" s="3"/>
      <c r="CMI16" s="6"/>
      <c r="CMR16" s="3"/>
      <c r="CMS16" s="6"/>
      <c r="CNB16" s="3"/>
      <c r="CNC16" s="6"/>
      <c r="CNL16" s="3"/>
      <c r="CNM16" s="6"/>
      <c r="CNV16" s="3"/>
      <c r="CNW16" s="6"/>
      <c r="COF16" s="3"/>
      <c r="COG16" s="6"/>
      <c r="COP16" s="3"/>
      <c r="COQ16" s="6"/>
      <c r="COZ16" s="3"/>
      <c r="CPA16" s="6"/>
      <c r="CPJ16" s="3"/>
      <c r="CPK16" s="6"/>
      <c r="CPT16" s="3"/>
      <c r="CPU16" s="6"/>
      <c r="CQD16" s="3"/>
      <c r="CQE16" s="6"/>
      <c r="CQN16" s="3"/>
      <c r="CQO16" s="6"/>
      <c r="CQX16" s="3"/>
      <c r="CQY16" s="6"/>
      <c r="CRH16" s="3"/>
      <c r="CRI16" s="6"/>
      <c r="CRR16" s="3"/>
      <c r="CRS16" s="6"/>
      <c r="CSB16" s="3"/>
      <c r="CSC16" s="6"/>
      <c r="CSL16" s="3"/>
      <c r="CSM16" s="6"/>
      <c r="CSV16" s="3"/>
      <c r="CSW16" s="6"/>
      <c r="CTF16" s="3"/>
      <c r="CTG16" s="6"/>
      <c r="CTP16" s="3"/>
      <c r="CTQ16" s="6"/>
      <c r="CTZ16" s="3"/>
      <c r="CUA16" s="6"/>
      <c r="CUJ16" s="3"/>
      <c r="CUK16" s="6"/>
      <c r="CUT16" s="3"/>
      <c r="CUU16" s="6"/>
      <c r="CVD16" s="3"/>
      <c r="CVE16" s="6"/>
      <c r="CVN16" s="3"/>
      <c r="CVO16" s="6"/>
      <c r="CVX16" s="3"/>
      <c r="CVY16" s="6"/>
      <c r="CWH16" s="3"/>
      <c r="CWI16" s="6"/>
      <c r="CWR16" s="3"/>
      <c r="CWS16" s="6"/>
      <c r="CXB16" s="3"/>
      <c r="CXC16" s="6"/>
      <c r="CXL16" s="3"/>
      <c r="CXM16" s="6"/>
      <c r="CXV16" s="3"/>
      <c r="CXW16" s="6"/>
      <c r="CYF16" s="3"/>
      <c r="CYG16" s="6"/>
      <c r="CYP16" s="3"/>
      <c r="CYQ16" s="6"/>
      <c r="CYZ16" s="3"/>
      <c r="CZA16" s="6"/>
      <c r="CZJ16" s="3"/>
      <c r="CZK16" s="6"/>
      <c r="CZT16" s="3"/>
      <c r="CZU16" s="6"/>
      <c r="DAD16" s="3"/>
      <c r="DAE16" s="6"/>
      <c r="DAN16" s="3"/>
      <c r="DAO16" s="6"/>
      <c r="DAX16" s="3"/>
      <c r="DAY16" s="6"/>
      <c r="DBH16" s="3"/>
      <c r="DBI16" s="6"/>
      <c r="DBR16" s="3"/>
      <c r="DBS16" s="6"/>
      <c r="DCB16" s="3"/>
      <c r="DCC16" s="6"/>
      <c r="DCL16" s="3"/>
      <c r="DCM16" s="6"/>
      <c r="DCV16" s="3"/>
      <c r="DCW16" s="6"/>
      <c r="DDF16" s="3"/>
      <c r="DDG16" s="6"/>
      <c r="DDP16" s="3"/>
      <c r="DDQ16" s="6"/>
      <c r="DDZ16" s="3"/>
      <c r="DEA16" s="6"/>
      <c r="DEJ16" s="3"/>
      <c r="DEK16" s="6"/>
      <c r="DET16" s="3"/>
      <c r="DEU16" s="6"/>
      <c r="DFD16" s="3"/>
      <c r="DFE16" s="6"/>
      <c r="DFN16" s="3"/>
      <c r="DFO16" s="6"/>
      <c r="DFX16" s="3"/>
      <c r="DFY16" s="6"/>
      <c r="DGH16" s="3"/>
      <c r="DGI16" s="6"/>
      <c r="DGR16" s="3"/>
      <c r="DGS16" s="6"/>
      <c r="DHB16" s="3"/>
      <c r="DHC16" s="6"/>
      <c r="DHL16" s="3"/>
      <c r="DHM16" s="6"/>
      <c r="DHV16" s="3"/>
      <c r="DHW16" s="6"/>
      <c r="DIF16" s="3"/>
      <c r="DIG16" s="6"/>
      <c r="DIP16" s="3"/>
      <c r="DIQ16" s="6"/>
      <c r="DIZ16" s="3"/>
      <c r="DJA16" s="6"/>
      <c r="DJJ16" s="3"/>
      <c r="DJK16" s="6"/>
      <c r="DJT16" s="3"/>
      <c r="DJU16" s="6"/>
      <c r="DKD16" s="3"/>
      <c r="DKE16" s="6"/>
      <c r="DKN16" s="3"/>
      <c r="DKO16" s="6"/>
      <c r="DKX16" s="3"/>
      <c r="DKY16" s="6"/>
      <c r="DLH16" s="3"/>
      <c r="DLI16" s="6"/>
      <c r="DLR16" s="3"/>
      <c r="DLS16" s="6"/>
      <c r="DMB16" s="3"/>
      <c r="DMC16" s="6"/>
      <c r="DML16" s="3"/>
      <c r="DMM16" s="6"/>
      <c r="DMV16" s="3"/>
      <c r="DMW16" s="6"/>
      <c r="DNF16" s="3"/>
      <c r="DNG16" s="6"/>
      <c r="DNP16" s="3"/>
      <c r="DNQ16" s="6"/>
      <c r="DNZ16" s="3"/>
      <c r="DOA16" s="6"/>
      <c r="DOJ16" s="3"/>
      <c r="DOK16" s="6"/>
      <c r="DOT16" s="3"/>
      <c r="DOU16" s="6"/>
      <c r="DPD16" s="3"/>
      <c r="DPE16" s="6"/>
      <c r="DPN16" s="3"/>
      <c r="DPO16" s="6"/>
      <c r="DPX16" s="3"/>
      <c r="DPY16" s="6"/>
      <c r="DQH16" s="3"/>
      <c r="DQI16" s="6"/>
      <c r="DQR16" s="3"/>
      <c r="DQS16" s="6"/>
      <c r="DRB16" s="3"/>
      <c r="DRC16" s="6"/>
      <c r="DRL16" s="3"/>
      <c r="DRM16" s="6"/>
      <c r="DRV16" s="3"/>
      <c r="DRW16" s="6"/>
      <c r="DSF16" s="3"/>
      <c r="DSG16" s="6"/>
      <c r="DSP16" s="3"/>
      <c r="DSQ16" s="6"/>
      <c r="DSZ16" s="3"/>
      <c r="DTA16" s="6"/>
      <c r="DTJ16" s="3"/>
      <c r="DTK16" s="6"/>
      <c r="DTT16" s="3"/>
      <c r="DTU16" s="6"/>
      <c r="DUD16" s="3"/>
      <c r="DUE16" s="6"/>
      <c r="DUN16" s="3"/>
      <c r="DUO16" s="6"/>
      <c r="DUX16" s="3"/>
      <c r="DUY16" s="6"/>
      <c r="DVH16" s="3"/>
      <c r="DVI16" s="6"/>
      <c r="DVR16" s="3"/>
      <c r="DVS16" s="6"/>
      <c r="DWB16" s="3"/>
      <c r="DWC16" s="6"/>
      <c r="DWL16" s="3"/>
      <c r="DWM16" s="6"/>
      <c r="DWV16" s="3"/>
      <c r="DWW16" s="6"/>
      <c r="DXF16" s="3"/>
      <c r="DXG16" s="6"/>
      <c r="DXP16" s="3"/>
      <c r="DXQ16" s="6"/>
      <c r="DXZ16" s="3"/>
      <c r="DYA16" s="6"/>
      <c r="DYJ16" s="3"/>
      <c r="DYK16" s="6"/>
      <c r="DYT16" s="3"/>
      <c r="DYU16" s="6"/>
      <c r="DZD16" s="3"/>
      <c r="DZE16" s="6"/>
      <c r="DZN16" s="3"/>
      <c r="DZO16" s="6"/>
      <c r="DZX16" s="3"/>
      <c r="DZY16" s="6"/>
      <c r="EAH16" s="3"/>
      <c r="EAI16" s="6"/>
      <c r="EAR16" s="3"/>
      <c r="EAS16" s="6"/>
      <c r="EBB16" s="3"/>
      <c r="EBC16" s="6"/>
      <c r="EBL16" s="3"/>
      <c r="EBM16" s="6"/>
      <c r="EBV16" s="3"/>
      <c r="EBW16" s="6"/>
      <c r="ECF16" s="3"/>
      <c r="ECG16" s="6"/>
      <c r="ECP16" s="3"/>
      <c r="ECQ16" s="6"/>
      <c r="ECZ16" s="3"/>
      <c r="EDA16" s="6"/>
      <c r="EDJ16" s="3"/>
      <c r="EDK16" s="6"/>
      <c r="EDT16" s="3"/>
      <c r="EDU16" s="6"/>
      <c r="EED16" s="3"/>
      <c r="EEE16" s="6"/>
      <c r="EEN16" s="3"/>
      <c r="EEO16" s="6"/>
      <c r="EEX16" s="3"/>
      <c r="EEY16" s="6"/>
      <c r="EFH16" s="3"/>
      <c r="EFI16" s="6"/>
      <c r="EFR16" s="3"/>
      <c r="EFS16" s="6"/>
      <c r="EGB16" s="3"/>
      <c r="EGC16" s="6"/>
      <c r="EGL16" s="3"/>
      <c r="EGM16" s="6"/>
      <c r="EGV16" s="3"/>
      <c r="EGW16" s="6"/>
      <c r="EHF16" s="3"/>
      <c r="EHG16" s="6"/>
      <c r="EHP16" s="3"/>
      <c r="EHQ16" s="6"/>
      <c r="EHZ16" s="3"/>
      <c r="EIA16" s="6"/>
      <c r="EIJ16" s="3"/>
      <c r="EIK16" s="6"/>
      <c r="EIT16" s="3"/>
      <c r="EIU16" s="6"/>
      <c r="EJD16" s="3"/>
      <c r="EJE16" s="6"/>
      <c r="EJN16" s="3"/>
      <c r="EJO16" s="6"/>
      <c r="EJX16" s="3"/>
      <c r="EJY16" s="6"/>
      <c r="EKH16" s="3"/>
      <c r="EKI16" s="6"/>
      <c r="EKR16" s="3"/>
      <c r="EKS16" s="6"/>
      <c r="ELB16" s="3"/>
      <c r="ELC16" s="6"/>
      <c r="ELL16" s="3"/>
      <c r="ELM16" s="6"/>
      <c r="ELV16" s="3"/>
      <c r="ELW16" s="6"/>
      <c r="EMF16" s="3"/>
      <c r="EMG16" s="6"/>
      <c r="EMP16" s="3"/>
      <c r="EMQ16" s="6"/>
      <c r="EMZ16" s="3"/>
      <c r="ENA16" s="6"/>
      <c r="ENJ16" s="3"/>
      <c r="ENK16" s="6"/>
      <c r="ENT16" s="3"/>
      <c r="ENU16" s="6"/>
      <c r="EOD16" s="3"/>
      <c r="EOE16" s="6"/>
      <c r="EON16" s="3"/>
      <c r="EOO16" s="6"/>
      <c r="EOX16" s="3"/>
      <c r="EOY16" s="6"/>
      <c r="EPH16" s="3"/>
      <c r="EPI16" s="6"/>
      <c r="EPR16" s="3"/>
      <c r="EPS16" s="6"/>
      <c r="EQB16" s="3"/>
      <c r="EQC16" s="6"/>
      <c r="EQL16" s="3"/>
      <c r="EQM16" s="6"/>
      <c r="EQV16" s="3"/>
      <c r="EQW16" s="6"/>
      <c r="ERF16" s="3"/>
      <c r="ERG16" s="6"/>
      <c r="ERP16" s="3"/>
      <c r="ERQ16" s="6"/>
      <c r="ERZ16" s="3"/>
      <c r="ESA16" s="6"/>
      <c r="ESJ16" s="3"/>
      <c r="ESK16" s="6"/>
      <c r="EST16" s="3"/>
      <c r="ESU16" s="6"/>
      <c r="ETD16" s="3"/>
      <c r="ETE16" s="6"/>
      <c r="ETN16" s="3"/>
      <c r="ETO16" s="6"/>
      <c r="ETX16" s="3"/>
      <c r="ETY16" s="6"/>
      <c r="EUH16" s="3"/>
      <c r="EUI16" s="6"/>
      <c r="EUR16" s="3"/>
      <c r="EUS16" s="6"/>
      <c r="EVB16" s="3"/>
      <c r="EVC16" s="6"/>
      <c r="EVL16" s="3"/>
      <c r="EVM16" s="6"/>
      <c r="EVV16" s="3"/>
      <c r="EVW16" s="6"/>
      <c r="EWF16" s="3"/>
      <c r="EWG16" s="6"/>
      <c r="EWP16" s="3"/>
      <c r="EWQ16" s="6"/>
      <c r="EWZ16" s="3"/>
      <c r="EXA16" s="6"/>
      <c r="EXJ16" s="3"/>
      <c r="EXK16" s="6"/>
      <c r="EXT16" s="3"/>
      <c r="EXU16" s="6"/>
      <c r="EYD16" s="3"/>
      <c r="EYE16" s="6"/>
      <c r="EYN16" s="3"/>
      <c r="EYO16" s="6"/>
      <c r="EYX16" s="3"/>
      <c r="EYY16" s="6"/>
      <c r="EZH16" s="3"/>
      <c r="EZI16" s="6"/>
      <c r="EZR16" s="3"/>
      <c r="EZS16" s="6"/>
      <c r="FAB16" s="3"/>
      <c r="FAC16" s="6"/>
      <c r="FAL16" s="3"/>
      <c r="FAM16" s="6"/>
      <c r="FAV16" s="3"/>
      <c r="FAW16" s="6"/>
      <c r="FBF16" s="3"/>
      <c r="FBG16" s="6"/>
      <c r="FBP16" s="3"/>
      <c r="FBQ16" s="6"/>
      <c r="FBZ16" s="3"/>
      <c r="FCA16" s="6"/>
      <c r="FCJ16" s="3"/>
      <c r="FCK16" s="6"/>
      <c r="FCT16" s="3"/>
      <c r="FCU16" s="6"/>
      <c r="FDD16" s="3"/>
      <c r="FDE16" s="6"/>
      <c r="FDN16" s="3"/>
      <c r="FDO16" s="6"/>
      <c r="FDX16" s="3"/>
      <c r="FDY16" s="6"/>
      <c r="FEH16" s="3"/>
      <c r="FEI16" s="6"/>
      <c r="FER16" s="3"/>
      <c r="FES16" s="6"/>
      <c r="FFB16" s="3"/>
      <c r="FFC16" s="6"/>
      <c r="FFL16" s="3"/>
      <c r="FFM16" s="6"/>
      <c r="FFV16" s="3"/>
      <c r="FFW16" s="6"/>
      <c r="FGF16" s="3"/>
      <c r="FGG16" s="6"/>
      <c r="FGP16" s="3"/>
      <c r="FGQ16" s="6"/>
      <c r="FGZ16" s="3"/>
      <c r="FHA16" s="6"/>
      <c r="FHJ16" s="3"/>
      <c r="FHK16" s="6"/>
      <c r="FHT16" s="3"/>
      <c r="FHU16" s="6"/>
      <c r="FID16" s="3"/>
      <c r="FIE16" s="6"/>
      <c r="FIN16" s="3"/>
      <c r="FIO16" s="6"/>
      <c r="FIX16" s="3"/>
      <c r="FIY16" s="6"/>
      <c r="FJH16" s="3"/>
      <c r="FJI16" s="6"/>
      <c r="FJR16" s="3"/>
      <c r="FJS16" s="6"/>
      <c r="FKB16" s="3"/>
      <c r="FKC16" s="6"/>
      <c r="FKL16" s="3"/>
      <c r="FKM16" s="6"/>
      <c r="FKV16" s="3"/>
      <c r="FKW16" s="6"/>
      <c r="FLF16" s="3"/>
      <c r="FLG16" s="6"/>
      <c r="FLP16" s="3"/>
      <c r="FLQ16" s="6"/>
      <c r="FLZ16" s="3"/>
      <c r="FMA16" s="6"/>
      <c r="FMJ16" s="3"/>
      <c r="FMK16" s="6"/>
      <c r="FMT16" s="3"/>
      <c r="FMU16" s="6"/>
      <c r="FND16" s="3"/>
      <c r="FNE16" s="6"/>
      <c r="FNN16" s="3"/>
      <c r="FNO16" s="6"/>
      <c r="FNX16" s="3"/>
      <c r="FNY16" s="6"/>
      <c r="FOH16" s="3"/>
      <c r="FOI16" s="6"/>
      <c r="FOR16" s="3"/>
      <c r="FOS16" s="6"/>
      <c r="FPB16" s="3"/>
      <c r="FPC16" s="6"/>
      <c r="FPL16" s="3"/>
      <c r="FPM16" s="6"/>
      <c r="FPV16" s="3"/>
      <c r="FPW16" s="6"/>
      <c r="FQF16" s="3"/>
      <c r="FQG16" s="6"/>
      <c r="FQP16" s="3"/>
      <c r="FQQ16" s="6"/>
      <c r="FQZ16" s="3"/>
      <c r="FRA16" s="6"/>
      <c r="FRJ16" s="3"/>
      <c r="FRK16" s="6"/>
      <c r="FRT16" s="3"/>
      <c r="FRU16" s="6"/>
      <c r="FSD16" s="3"/>
      <c r="FSE16" s="6"/>
      <c r="FSN16" s="3"/>
      <c r="FSO16" s="6"/>
      <c r="FSX16" s="3"/>
      <c r="FSY16" s="6"/>
      <c r="FTH16" s="3"/>
      <c r="FTI16" s="6"/>
      <c r="FTR16" s="3"/>
      <c r="FTS16" s="6"/>
      <c r="FUB16" s="3"/>
      <c r="FUC16" s="6"/>
      <c r="FUL16" s="3"/>
      <c r="FUM16" s="6"/>
      <c r="FUV16" s="3"/>
      <c r="FUW16" s="6"/>
      <c r="FVF16" s="3"/>
      <c r="FVG16" s="6"/>
      <c r="FVP16" s="3"/>
      <c r="FVQ16" s="6"/>
      <c r="FVZ16" s="3"/>
      <c r="FWA16" s="6"/>
      <c r="FWJ16" s="3"/>
      <c r="FWK16" s="6"/>
      <c r="FWT16" s="3"/>
      <c r="FWU16" s="6"/>
      <c r="FXD16" s="3"/>
      <c r="FXE16" s="6"/>
      <c r="FXN16" s="3"/>
      <c r="FXO16" s="6"/>
      <c r="FXX16" s="3"/>
      <c r="FXY16" s="6"/>
      <c r="FYH16" s="3"/>
      <c r="FYI16" s="6"/>
      <c r="FYR16" s="3"/>
      <c r="FYS16" s="6"/>
      <c r="FZB16" s="3"/>
      <c r="FZC16" s="6"/>
      <c r="FZL16" s="3"/>
      <c r="FZM16" s="6"/>
      <c r="FZV16" s="3"/>
      <c r="FZW16" s="6"/>
      <c r="GAF16" s="3"/>
      <c r="GAG16" s="6"/>
      <c r="GAP16" s="3"/>
      <c r="GAQ16" s="6"/>
      <c r="GAZ16" s="3"/>
      <c r="GBA16" s="6"/>
      <c r="GBJ16" s="3"/>
      <c r="GBK16" s="6"/>
      <c r="GBT16" s="3"/>
      <c r="GBU16" s="6"/>
      <c r="GCD16" s="3"/>
      <c r="GCE16" s="6"/>
      <c r="GCN16" s="3"/>
      <c r="GCO16" s="6"/>
      <c r="GCX16" s="3"/>
      <c r="GCY16" s="6"/>
      <c r="GDH16" s="3"/>
      <c r="GDI16" s="6"/>
      <c r="GDR16" s="3"/>
      <c r="GDS16" s="6"/>
      <c r="GEB16" s="3"/>
      <c r="GEC16" s="6"/>
      <c r="GEL16" s="3"/>
      <c r="GEM16" s="6"/>
      <c r="GEV16" s="3"/>
      <c r="GEW16" s="6"/>
      <c r="GFF16" s="3"/>
      <c r="GFG16" s="6"/>
      <c r="GFP16" s="3"/>
      <c r="GFQ16" s="6"/>
      <c r="GFZ16" s="3"/>
      <c r="GGA16" s="6"/>
      <c r="GGJ16" s="3"/>
      <c r="GGK16" s="6"/>
      <c r="GGT16" s="3"/>
      <c r="GGU16" s="6"/>
      <c r="GHD16" s="3"/>
      <c r="GHE16" s="6"/>
      <c r="GHN16" s="3"/>
      <c r="GHO16" s="6"/>
      <c r="GHX16" s="3"/>
      <c r="GHY16" s="6"/>
      <c r="GIH16" s="3"/>
      <c r="GII16" s="6"/>
      <c r="GIR16" s="3"/>
      <c r="GIS16" s="6"/>
      <c r="GJB16" s="3"/>
      <c r="GJC16" s="6"/>
      <c r="GJL16" s="3"/>
      <c r="GJM16" s="6"/>
      <c r="GJV16" s="3"/>
      <c r="GJW16" s="6"/>
      <c r="GKF16" s="3"/>
      <c r="GKG16" s="6"/>
      <c r="GKP16" s="3"/>
      <c r="GKQ16" s="6"/>
      <c r="GKZ16" s="3"/>
      <c r="GLA16" s="6"/>
      <c r="GLJ16" s="3"/>
      <c r="GLK16" s="6"/>
      <c r="GLT16" s="3"/>
      <c r="GLU16" s="6"/>
      <c r="GMD16" s="3"/>
      <c r="GME16" s="6"/>
      <c r="GMN16" s="3"/>
      <c r="GMO16" s="6"/>
      <c r="GMX16" s="3"/>
      <c r="GMY16" s="6"/>
      <c r="GNH16" s="3"/>
      <c r="GNI16" s="6"/>
      <c r="GNR16" s="3"/>
      <c r="GNS16" s="6"/>
      <c r="GOB16" s="3"/>
      <c r="GOC16" s="6"/>
      <c r="GOL16" s="3"/>
      <c r="GOM16" s="6"/>
      <c r="GOV16" s="3"/>
      <c r="GOW16" s="6"/>
      <c r="GPF16" s="3"/>
      <c r="GPG16" s="6"/>
      <c r="GPP16" s="3"/>
      <c r="GPQ16" s="6"/>
      <c r="GPZ16" s="3"/>
      <c r="GQA16" s="6"/>
      <c r="GQJ16" s="3"/>
      <c r="GQK16" s="6"/>
      <c r="GQT16" s="3"/>
      <c r="GQU16" s="6"/>
      <c r="GRD16" s="3"/>
      <c r="GRE16" s="6"/>
      <c r="GRN16" s="3"/>
      <c r="GRO16" s="6"/>
      <c r="GRX16" s="3"/>
      <c r="GRY16" s="6"/>
      <c r="GSH16" s="3"/>
      <c r="GSI16" s="6"/>
      <c r="GSR16" s="3"/>
      <c r="GSS16" s="6"/>
      <c r="GTB16" s="3"/>
      <c r="GTC16" s="6"/>
      <c r="GTL16" s="3"/>
      <c r="GTM16" s="6"/>
      <c r="GTV16" s="3"/>
      <c r="GTW16" s="6"/>
      <c r="GUF16" s="3"/>
      <c r="GUG16" s="6"/>
      <c r="GUP16" s="3"/>
      <c r="GUQ16" s="6"/>
      <c r="GUZ16" s="3"/>
      <c r="GVA16" s="6"/>
      <c r="GVJ16" s="3"/>
      <c r="GVK16" s="6"/>
      <c r="GVT16" s="3"/>
      <c r="GVU16" s="6"/>
      <c r="GWD16" s="3"/>
      <c r="GWE16" s="6"/>
      <c r="GWN16" s="3"/>
      <c r="GWO16" s="6"/>
      <c r="GWX16" s="3"/>
      <c r="GWY16" s="6"/>
      <c r="GXH16" s="3"/>
      <c r="GXI16" s="6"/>
      <c r="GXR16" s="3"/>
      <c r="GXS16" s="6"/>
      <c r="GYB16" s="3"/>
      <c r="GYC16" s="6"/>
      <c r="GYL16" s="3"/>
      <c r="GYM16" s="6"/>
      <c r="GYV16" s="3"/>
      <c r="GYW16" s="6"/>
      <c r="GZF16" s="3"/>
      <c r="GZG16" s="6"/>
      <c r="GZP16" s="3"/>
      <c r="GZQ16" s="6"/>
      <c r="GZZ16" s="3"/>
      <c r="HAA16" s="6"/>
      <c r="HAJ16" s="3"/>
      <c r="HAK16" s="6"/>
      <c r="HAT16" s="3"/>
      <c r="HAU16" s="6"/>
      <c r="HBD16" s="3"/>
      <c r="HBE16" s="6"/>
      <c r="HBN16" s="3"/>
      <c r="HBO16" s="6"/>
      <c r="HBX16" s="3"/>
      <c r="HBY16" s="6"/>
      <c r="HCH16" s="3"/>
      <c r="HCI16" s="6"/>
      <c r="HCR16" s="3"/>
      <c r="HCS16" s="6"/>
      <c r="HDB16" s="3"/>
      <c r="HDC16" s="6"/>
      <c r="HDL16" s="3"/>
      <c r="HDM16" s="6"/>
      <c r="HDV16" s="3"/>
      <c r="HDW16" s="6"/>
      <c r="HEF16" s="3"/>
      <c r="HEG16" s="6"/>
      <c r="HEP16" s="3"/>
      <c r="HEQ16" s="6"/>
      <c r="HEZ16" s="3"/>
      <c r="HFA16" s="6"/>
      <c r="HFJ16" s="3"/>
      <c r="HFK16" s="6"/>
      <c r="HFT16" s="3"/>
      <c r="HFU16" s="6"/>
      <c r="HGD16" s="3"/>
      <c r="HGE16" s="6"/>
      <c r="HGN16" s="3"/>
      <c r="HGO16" s="6"/>
      <c r="HGX16" s="3"/>
      <c r="HGY16" s="6"/>
      <c r="HHH16" s="3"/>
      <c r="HHI16" s="6"/>
      <c r="HHR16" s="3"/>
      <c r="HHS16" s="6"/>
      <c r="HIB16" s="3"/>
      <c r="HIC16" s="6"/>
      <c r="HIL16" s="3"/>
      <c r="HIM16" s="6"/>
      <c r="HIV16" s="3"/>
      <c r="HIW16" s="6"/>
      <c r="HJF16" s="3"/>
      <c r="HJG16" s="6"/>
      <c r="HJP16" s="3"/>
      <c r="HJQ16" s="6"/>
      <c r="HJZ16" s="3"/>
      <c r="HKA16" s="6"/>
      <c r="HKJ16" s="3"/>
      <c r="HKK16" s="6"/>
      <c r="HKT16" s="3"/>
      <c r="HKU16" s="6"/>
      <c r="HLD16" s="3"/>
      <c r="HLE16" s="6"/>
      <c r="HLN16" s="3"/>
      <c r="HLO16" s="6"/>
      <c r="HLX16" s="3"/>
      <c r="HLY16" s="6"/>
      <c r="HMH16" s="3"/>
      <c r="HMI16" s="6"/>
      <c r="HMR16" s="3"/>
      <c r="HMS16" s="6"/>
      <c r="HNB16" s="3"/>
      <c r="HNC16" s="6"/>
      <c r="HNL16" s="3"/>
      <c r="HNM16" s="6"/>
      <c r="HNV16" s="3"/>
      <c r="HNW16" s="6"/>
      <c r="HOF16" s="3"/>
      <c r="HOG16" s="6"/>
      <c r="HOP16" s="3"/>
      <c r="HOQ16" s="6"/>
      <c r="HOZ16" s="3"/>
      <c r="HPA16" s="6"/>
      <c r="HPJ16" s="3"/>
      <c r="HPK16" s="6"/>
      <c r="HPT16" s="3"/>
      <c r="HPU16" s="6"/>
      <c r="HQD16" s="3"/>
      <c r="HQE16" s="6"/>
      <c r="HQN16" s="3"/>
      <c r="HQO16" s="6"/>
      <c r="HQX16" s="3"/>
      <c r="HQY16" s="6"/>
      <c r="HRH16" s="3"/>
      <c r="HRI16" s="6"/>
      <c r="HRR16" s="3"/>
      <c r="HRS16" s="6"/>
      <c r="HSB16" s="3"/>
      <c r="HSC16" s="6"/>
      <c r="HSL16" s="3"/>
      <c r="HSM16" s="6"/>
      <c r="HSV16" s="3"/>
      <c r="HSW16" s="6"/>
      <c r="HTF16" s="3"/>
      <c r="HTG16" s="6"/>
      <c r="HTP16" s="3"/>
      <c r="HTQ16" s="6"/>
      <c r="HTZ16" s="3"/>
      <c r="HUA16" s="6"/>
      <c r="HUJ16" s="3"/>
      <c r="HUK16" s="6"/>
      <c r="HUT16" s="3"/>
      <c r="HUU16" s="6"/>
      <c r="HVD16" s="3"/>
      <c r="HVE16" s="6"/>
      <c r="HVN16" s="3"/>
      <c r="HVO16" s="6"/>
      <c r="HVX16" s="3"/>
      <c r="HVY16" s="6"/>
      <c r="HWH16" s="3"/>
      <c r="HWI16" s="6"/>
      <c r="HWR16" s="3"/>
      <c r="HWS16" s="6"/>
      <c r="HXB16" s="3"/>
      <c r="HXC16" s="6"/>
      <c r="HXL16" s="3"/>
      <c r="HXM16" s="6"/>
      <c r="HXV16" s="3"/>
      <c r="HXW16" s="6"/>
      <c r="HYF16" s="3"/>
      <c r="HYG16" s="6"/>
      <c r="HYP16" s="3"/>
      <c r="HYQ16" s="6"/>
      <c r="HYZ16" s="3"/>
      <c r="HZA16" s="6"/>
      <c r="HZJ16" s="3"/>
      <c r="HZK16" s="6"/>
      <c r="HZT16" s="3"/>
      <c r="HZU16" s="6"/>
      <c r="IAD16" s="3"/>
      <c r="IAE16" s="6"/>
      <c r="IAN16" s="3"/>
      <c r="IAO16" s="6"/>
      <c r="IAX16" s="3"/>
      <c r="IAY16" s="6"/>
      <c r="IBH16" s="3"/>
      <c r="IBI16" s="6"/>
      <c r="IBR16" s="3"/>
      <c r="IBS16" s="6"/>
      <c r="ICB16" s="3"/>
      <c r="ICC16" s="6"/>
      <c r="ICL16" s="3"/>
      <c r="ICM16" s="6"/>
      <c r="ICV16" s="3"/>
      <c r="ICW16" s="6"/>
      <c r="IDF16" s="3"/>
      <c r="IDG16" s="6"/>
      <c r="IDP16" s="3"/>
      <c r="IDQ16" s="6"/>
      <c r="IDZ16" s="3"/>
      <c r="IEA16" s="6"/>
      <c r="IEJ16" s="3"/>
      <c r="IEK16" s="6"/>
      <c r="IET16" s="3"/>
      <c r="IEU16" s="6"/>
      <c r="IFD16" s="3"/>
      <c r="IFE16" s="6"/>
      <c r="IFN16" s="3"/>
      <c r="IFO16" s="6"/>
      <c r="IFX16" s="3"/>
      <c r="IFY16" s="6"/>
      <c r="IGH16" s="3"/>
      <c r="IGI16" s="6"/>
      <c r="IGR16" s="3"/>
      <c r="IGS16" s="6"/>
      <c r="IHB16" s="3"/>
      <c r="IHC16" s="6"/>
      <c r="IHL16" s="3"/>
      <c r="IHM16" s="6"/>
      <c r="IHV16" s="3"/>
      <c r="IHW16" s="6"/>
      <c r="IIF16" s="3"/>
      <c r="IIG16" s="6"/>
      <c r="IIP16" s="3"/>
      <c r="IIQ16" s="6"/>
      <c r="IIZ16" s="3"/>
      <c r="IJA16" s="6"/>
      <c r="IJJ16" s="3"/>
      <c r="IJK16" s="6"/>
      <c r="IJT16" s="3"/>
      <c r="IJU16" s="6"/>
      <c r="IKD16" s="3"/>
      <c r="IKE16" s="6"/>
      <c r="IKN16" s="3"/>
      <c r="IKO16" s="6"/>
      <c r="IKX16" s="3"/>
      <c r="IKY16" s="6"/>
      <c r="ILH16" s="3"/>
      <c r="ILI16" s="6"/>
      <c r="ILR16" s="3"/>
      <c r="ILS16" s="6"/>
      <c r="IMB16" s="3"/>
      <c r="IMC16" s="6"/>
      <c r="IML16" s="3"/>
      <c r="IMM16" s="6"/>
      <c r="IMV16" s="3"/>
      <c r="IMW16" s="6"/>
      <c r="INF16" s="3"/>
      <c r="ING16" s="6"/>
      <c r="INP16" s="3"/>
      <c r="INQ16" s="6"/>
      <c r="INZ16" s="3"/>
      <c r="IOA16" s="6"/>
      <c r="IOJ16" s="3"/>
      <c r="IOK16" s="6"/>
      <c r="IOT16" s="3"/>
      <c r="IOU16" s="6"/>
      <c r="IPD16" s="3"/>
      <c r="IPE16" s="6"/>
      <c r="IPN16" s="3"/>
      <c r="IPO16" s="6"/>
      <c r="IPX16" s="3"/>
      <c r="IPY16" s="6"/>
      <c r="IQH16" s="3"/>
      <c r="IQI16" s="6"/>
      <c r="IQR16" s="3"/>
      <c r="IQS16" s="6"/>
      <c r="IRB16" s="3"/>
      <c r="IRC16" s="6"/>
      <c r="IRL16" s="3"/>
      <c r="IRM16" s="6"/>
      <c r="IRV16" s="3"/>
      <c r="IRW16" s="6"/>
      <c r="ISF16" s="3"/>
      <c r="ISG16" s="6"/>
      <c r="ISP16" s="3"/>
      <c r="ISQ16" s="6"/>
      <c r="ISZ16" s="3"/>
      <c r="ITA16" s="6"/>
      <c r="ITJ16" s="3"/>
      <c r="ITK16" s="6"/>
      <c r="ITT16" s="3"/>
      <c r="ITU16" s="6"/>
      <c r="IUD16" s="3"/>
      <c r="IUE16" s="6"/>
      <c r="IUN16" s="3"/>
      <c r="IUO16" s="6"/>
      <c r="IUX16" s="3"/>
      <c r="IUY16" s="6"/>
      <c r="IVH16" s="3"/>
      <c r="IVI16" s="6"/>
      <c r="IVR16" s="3"/>
      <c r="IVS16" s="6"/>
      <c r="IWB16" s="3"/>
      <c r="IWC16" s="6"/>
      <c r="IWL16" s="3"/>
      <c r="IWM16" s="6"/>
      <c r="IWV16" s="3"/>
      <c r="IWW16" s="6"/>
      <c r="IXF16" s="3"/>
      <c r="IXG16" s="6"/>
      <c r="IXP16" s="3"/>
      <c r="IXQ16" s="6"/>
      <c r="IXZ16" s="3"/>
      <c r="IYA16" s="6"/>
      <c r="IYJ16" s="3"/>
      <c r="IYK16" s="6"/>
      <c r="IYT16" s="3"/>
      <c r="IYU16" s="6"/>
      <c r="IZD16" s="3"/>
      <c r="IZE16" s="6"/>
      <c r="IZN16" s="3"/>
      <c r="IZO16" s="6"/>
      <c r="IZX16" s="3"/>
      <c r="IZY16" s="6"/>
      <c r="JAH16" s="3"/>
      <c r="JAI16" s="6"/>
      <c r="JAR16" s="3"/>
      <c r="JAS16" s="6"/>
      <c r="JBB16" s="3"/>
      <c r="JBC16" s="6"/>
      <c r="JBL16" s="3"/>
      <c r="JBM16" s="6"/>
      <c r="JBV16" s="3"/>
      <c r="JBW16" s="6"/>
      <c r="JCF16" s="3"/>
      <c r="JCG16" s="6"/>
      <c r="JCP16" s="3"/>
      <c r="JCQ16" s="6"/>
      <c r="JCZ16" s="3"/>
      <c r="JDA16" s="6"/>
      <c r="JDJ16" s="3"/>
      <c r="JDK16" s="6"/>
      <c r="JDT16" s="3"/>
      <c r="JDU16" s="6"/>
      <c r="JED16" s="3"/>
      <c r="JEE16" s="6"/>
      <c r="JEN16" s="3"/>
      <c r="JEO16" s="6"/>
      <c r="JEX16" s="3"/>
      <c r="JEY16" s="6"/>
      <c r="JFH16" s="3"/>
      <c r="JFI16" s="6"/>
      <c r="JFR16" s="3"/>
      <c r="JFS16" s="6"/>
      <c r="JGB16" s="3"/>
      <c r="JGC16" s="6"/>
      <c r="JGL16" s="3"/>
      <c r="JGM16" s="6"/>
      <c r="JGV16" s="3"/>
      <c r="JGW16" s="6"/>
      <c r="JHF16" s="3"/>
      <c r="JHG16" s="6"/>
      <c r="JHP16" s="3"/>
      <c r="JHQ16" s="6"/>
      <c r="JHZ16" s="3"/>
      <c r="JIA16" s="6"/>
      <c r="JIJ16" s="3"/>
      <c r="JIK16" s="6"/>
      <c r="JIT16" s="3"/>
      <c r="JIU16" s="6"/>
      <c r="JJD16" s="3"/>
      <c r="JJE16" s="6"/>
      <c r="JJN16" s="3"/>
      <c r="JJO16" s="6"/>
      <c r="JJX16" s="3"/>
      <c r="JJY16" s="6"/>
      <c r="JKH16" s="3"/>
      <c r="JKI16" s="6"/>
      <c r="JKR16" s="3"/>
      <c r="JKS16" s="6"/>
      <c r="JLB16" s="3"/>
      <c r="JLC16" s="6"/>
      <c r="JLL16" s="3"/>
      <c r="JLM16" s="6"/>
      <c r="JLV16" s="3"/>
      <c r="JLW16" s="6"/>
      <c r="JMF16" s="3"/>
      <c r="JMG16" s="6"/>
      <c r="JMP16" s="3"/>
      <c r="JMQ16" s="6"/>
      <c r="JMZ16" s="3"/>
      <c r="JNA16" s="6"/>
      <c r="JNJ16" s="3"/>
      <c r="JNK16" s="6"/>
      <c r="JNT16" s="3"/>
      <c r="JNU16" s="6"/>
      <c r="JOD16" s="3"/>
      <c r="JOE16" s="6"/>
      <c r="JON16" s="3"/>
      <c r="JOO16" s="6"/>
      <c r="JOX16" s="3"/>
      <c r="JOY16" s="6"/>
      <c r="JPH16" s="3"/>
      <c r="JPI16" s="6"/>
      <c r="JPR16" s="3"/>
      <c r="JPS16" s="6"/>
      <c r="JQB16" s="3"/>
      <c r="JQC16" s="6"/>
      <c r="JQL16" s="3"/>
      <c r="JQM16" s="6"/>
      <c r="JQV16" s="3"/>
      <c r="JQW16" s="6"/>
      <c r="JRF16" s="3"/>
      <c r="JRG16" s="6"/>
      <c r="JRP16" s="3"/>
      <c r="JRQ16" s="6"/>
      <c r="JRZ16" s="3"/>
      <c r="JSA16" s="6"/>
      <c r="JSJ16" s="3"/>
      <c r="JSK16" s="6"/>
      <c r="JST16" s="3"/>
      <c r="JSU16" s="6"/>
      <c r="JTD16" s="3"/>
      <c r="JTE16" s="6"/>
      <c r="JTN16" s="3"/>
      <c r="JTO16" s="6"/>
      <c r="JTX16" s="3"/>
      <c r="JTY16" s="6"/>
      <c r="JUH16" s="3"/>
      <c r="JUI16" s="6"/>
      <c r="JUR16" s="3"/>
      <c r="JUS16" s="6"/>
      <c r="JVB16" s="3"/>
      <c r="JVC16" s="6"/>
      <c r="JVL16" s="3"/>
      <c r="JVM16" s="6"/>
      <c r="JVV16" s="3"/>
      <c r="JVW16" s="6"/>
      <c r="JWF16" s="3"/>
      <c r="JWG16" s="6"/>
      <c r="JWP16" s="3"/>
      <c r="JWQ16" s="6"/>
      <c r="JWZ16" s="3"/>
      <c r="JXA16" s="6"/>
      <c r="JXJ16" s="3"/>
      <c r="JXK16" s="6"/>
      <c r="JXT16" s="3"/>
      <c r="JXU16" s="6"/>
      <c r="JYD16" s="3"/>
      <c r="JYE16" s="6"/>
      <c r="JYN16" s="3"/>
      <c r="JYO16" s="6"/>
      <c r="JYX16" s="3"/>
      <c r="JYY16" s="6"/>
      <c r="JZH16" s="3"/>
      <c r="JZI16" s="6"/>
      <c r="JZR16" s="3"/>
      <c r="JZS16" s="6"/>
      <c r="KAB16" s="3"/>
      <c r="KAC16" s="6"/>
      <c r="KAL16" s="3"/>
      <c r="KAM16" s="6"/>
      <c r="KAV16" s="3"/>
      <c r="KAW16" s="6"/>
      <c r="KBF16" s="3"/>
      <c r="KBG16" s="6"/>
      <c r="KBP16" s="3"/>
      <c r="KBQ16" s="6"/>
      <c r="KBZ16" s="3"/>
      <c r="KCA16" s="6"/>
      <c r="KCJ16" s="3"/>
      <c r="KCK16" s="6"/>
      <c r="KCT16" s="3"/>
      <c r="KCU16" s="6"/>
      <c r="KDD16" s="3"/>
      <c r="KDE16" s="6"/>
      <c r="KDN16" s="3"/>
      <c r="KDO16" s="6"/>
      <c r="KDX16" s="3"/>
      <c r="KDY16" s="6"/>
      <c r="KEH16" s="3"/>
      <c r="KEI16" s="6"/>
      <c r="KER16" s="3"/>
      <c r="KES16" s="6"/>
      <c r="KFB16" s="3"/>
      <c r="KFC16" s="6"/>
      <c r="KFL16" s="3"/>
      <c r="KFM16" s="6"/>
      <c r="KFV16" s="3"/>
      <c r="KFW16" s="6"/>
      <c r="KGF16" s="3"/>
      <c r="KGG16" s="6"/>
      <c r="KGP16" s="3"/>
      <c r="KGQ16" s="6"/>
      <c r="KGZ16" s="3"/>
      <c r="KHA16" s="6"/>
      <c r="KHJ16" s="3"/>
      <c r="KHK16" s="6"/>
      <c r="KHT16" s="3"/>
      <c r="KHU16" s="6"/>
      <c r="KID16" s="3"/>
      <c r="KIE16" s="6"/>
      <c r="KIN16" s="3"/>
      <c r="KIO16" s="6"/>
      <c r="KIX16" s="3"/>
      <c r="KIY16" s="6"/>
      <c r="KJH16" s="3"/>
      <c r="KJI16" s="6"/>
      <c r="KJR16" s="3"/>
      <c r="KJS16" s="6"/>
      <c r="KKB16" s="3"/>
      <c r="KKC16" s="6"/>
      <c r="KKL16" s="3"/>
      <c r="KKM16" s="6"/>
      <c r="KKV16" s="3"/>
      <c r="KKW16" s="6"/>
      <c r="KLF16" s="3"/>
      <c r="KLG16" s="6"/>
      <c r="KLP16" s="3"/>
      <c r="KLQ16" s="6"/>
      <c r="KLZ16" s="3"/>
      <c r="KMA16" s="6"/>
      <c r="KMJ16" s="3"/>
      <c r="KMK16" s="6"/>
      <c r="KMT16" s="3"/>
      <c r="KMU16" s="6"/>
      <c r="KND16" s="3"/>
      <c r="KNE16" s="6"/>
      <c r="KNN16" s="3"/>
      <c r="KNO16" s="6"/>
      <c r="KNX16" s="3"/>
      <c r="KNY16" s="6"/>
      <c r="KOH16" s="3"/>
      <c r="KOI16" s="6"/>
      <c r="KOR16" s="3"/>
      <c r="KOS16" s="6"/>
      <c r="KPB16" s="3"/>
      <c r="KPC16" s="6"/>
      <c r="KPL16" s="3"/>
      <c r="KPM16" s="6"/>
      <c r="KPV16" s="3"/>
      <c r="KPW16" s="6"/>
      <c r="KQF16" s="3"/>
      <c r="KQG16" s="6"/>
      <c r="KQP16" s="3"/>
      <c r="KQQ16" s="6"/>
      <c r="KQZ16" s="3"/>
      <c r="KRA16" s="6"/>
      <c r="KRJ16" s="3"/>
      <c r="KRK16" s="6"/>
      <c r="KRT16" s="3"/>
      <c r="KRU16" s="6"/>
      <c r="KSD16" s="3"/>
      <c r="KSE16" s="6"/>
      <c r="KSN16" s="3"/>
      <c r="KSO16" s="6"/>
      <c r="KSX16" s="3"/>
      <c r="KSY16" s="6"/>
      <c r="KTH16" s="3"/>
      <c r="KTI16" s="6"/>
      <c r="KTR16" s="3"/>
      <c r="KTS16" s="6"/>
      <c r="KUB16" s="3"/>
      <c r="KUC16" s="6"/>
      <c r="KUL16" s="3"/>
      <c r="KUM16" s="6"/>
      <c r="KUV16" s="3"/>
      <c r="KUW16" s="6"/>
      <c r="KVF16" s="3"/>
      <c r="KVG16" s="6"/>
      <c r="KVP16" s="3"/>
      <c r="KVQ16" s="6"/>
      <c r="KVZ16" s="3"/>
      <c r="KWA16" s="6"/>
      <c r="KWJ16" s="3"/>
      <c r="KWK16" s="6"/>
      <c r="KWT16" s="3"/>
      <c r="KWU16" s="6"/>
      <c r="KXD16" s="3"/>
      <c r="KXE16" s="6"/>
      <c r="KXN16" s="3"/>
      <c r="KXO16" s="6"/>
      <c r="KXX16" s="3"/>
      <c r="KXY16" s="6"/>
      <c r="KYH16" s="3"/>
      <c r="KYI16" s="6"/>
      <c r="KYR16" s="3"/>
      <c r="KYS16" s="6"/>
      <c r="KZB16" s="3"/>
      <c r="KZC16" s="6"/>
      <c r="KZL16" s="3"/>
      <c r="KZM16" s="6"/>
      <c r="KZV16" s="3"/>
      <c r="KZW16" s="6"/>
      <c r="LAF16" s="3"/>
      <c r="LAG16" s="6"/>
      <c r="LAP16" s="3"/>
      <c r="LAQ16" s="6"/>
      <c r="LAZ16" s="3"/>
      <c r="LBA16" s="6"/>
      <c r="LBJ16" s="3"/>
      <c r="LBK16" s="6"/>
      <c r="LBT16" s="3"/>
      <c r="LBU16" s="6"/>
      <c r="LCD16" s="3"/>
      <c r="LCE16" s="6"/>
      <c r="LCN16" s="3"/>
      <c r="LCO16" s="6"/>
      <c r="LCX16" s="3"/>
      <c r="LCY16" s="6"/>
      <c r="LDH16" s="3"/>
      <c r="LDI16" s="6"/>
      <c r="LDR16" s="3"/>
      <c r="LDS16" s="6"/>
      <c r="LEB16" s="3"/>
      <c r="LEC16" s="6"/>
      <c r="LEL16" s="3"/>
      <c r="LEM16" s="6"/>
      <c r="LEV16" s="3"/>
      <c r="LEW16" s="6"/>
      <c r="LFF16" s="3"/>
      <c r="LFG16" s="6"/>
      <c r="LFP16" s="3"/>
      <c r="LFQ16" s="6"/>
      <c r="LFZ16" s="3"/>
      <c r="LGA16" s="6"/>
      <c r="LGJ16" s="3"/>
      <c r="LGK16" s="6"/>
      <c r="LGT16" s="3"/>
      <c r="LGU16" s="6"/>
      <c r="LHD16" s="3"/>
      <c r="LHE16" s="6"/>
      <c r="LHN16" s="3"/>
      <c r="LHO16" s="6"/>
      <c r="LHX16" s="3"/>
      <c r="LHY16" s="6"/>
      <c r="LIH16" s="3"/>
      <c r="LII16" s="6"/>
      <c r="LIR16" s="3"/>
      <c r="LIS16" s="6"/>
      <c r="LJB16" s="3"/>
      <c r="LJC16" s="6"/>
      <c r="LJL16" s="3"/>
      <c r="LJM16" s="6"/>
      <c r="LJV16" s="3"/>
      <c r="LJW16" s="6"/>
      <c r="LKF16" s="3"/>
      <c r="LKG16" s="6"/>
      <c r="LKP16" s="3"/>
      <c r="LKQ16" s="6"/>
      <c r="LKZ16" s="3"/>
      <c r="LLA16" s="6"/>
      <c r="LLJ16" s="3"/>
      <c r="LLK16" s="6"/>
      <c r="LLT16" s="3"/>
      <c r="LLU16" s="6"/>
      <c r="LMD16" s="3"/>
      <c r="LME16" s="6"/>
      <c r="LMN16" s="3"/>
      <c r="LMO16" s="6"/>
      <c r="LMX16" s="3"/>
      <c r="LMY16" s="6"/>
      <c r="LNH16" s="3"/>
      <c r="LNI16" s="6"/>
      <c r="LNR16" s="3"/>
      <c r="LNS16" s="6"/>
      <c r="LOB16" s="3"/>
      <c r="LOC16" s="6"/>
      <c r="LOL16" s="3"/>
      <c r="LOM16" s="6"/>
      <c r="LOV16" s="3"/>
      <c r="LOW16" s="6"/>
      <c r="LPF16" s="3"/>
      <c r="LPG16" s="6"/>
      <c r="LPP16" s="3"/>
      <c r="LPQ16" s="6"/>
      <c r="LPZ16" s="3"/>
      <c r="LQA16" s="6"/>
      <c r="LQJ16" s="3"/>
      <c r="LQK16" s="6"/>
      <c r="LQT16" s="3"/>
      <c r="LQU16" s="6"/>
      <c r="LRD16" s="3"/>
      <c r="LRE16" s="6"/>
      <c r="LRN16" s="3"/>
      <c r="LRO16" s="6"/>
      <c r="LRX16" s="3"/>
      <c r="LRY16" s="6"/>
      <c r="LSH16" s="3"/>
      <c r="LSI16" s="6"/>
      <c r="LSR16" s="3"/>
      <c r="LSS16" s="6"/>
      <c r="LTB16" s="3"/>
      <c r="LTC16" s="6"/>
      <c r="LTL16" s="3"/>
      <c r="LTM16" s="6"/>
      <c r="LTV16" s="3"/>
      <c r="LTW16" s="6"/>
      <c r="LUF16" s="3"/>
      <c r="LUG16" s="6"/>
      <c r="LUP16" s="3"/>
      <c r="LUQ16" s="6"/>
      <c r="LUZ16" s="3"/>
      <c r="LVA16" s="6"/>
      <c r="LVJ16" s="3"/>
      <c r="LVK16" s="6"/>
      <c r="LVT16" s="3"/>
      <c r="LVU16" s="6"/>
      <c r="LWD16" s="3"/>
      <c r="LWE16" s="6"/>
      <c r="LWN16" s="3"/>
      <c r="LWO16" s="6"/>
      <c r="LWX16" s="3"/>
      <c r="LWY16" s="6"/>
      <c r="LXH16" s="3"/>
      <c r="LXI16" s="6"/>
      <c r="LXR16" s="3"/>
      <c r="LXS16" s="6"/>
      <c r="LYB16" s="3"/>
      <c r="LYC16" s="6"/>
      <c r="LYL16" s="3"/>
      <c r="LYM16" s="6"/>
      <c r="LYV16" s="3"/>
      <c r="LYW16" s="6"/>
      <c r="LZF16" s="3"/>
      <c r="LZG16" s="6"/>
      <c r="LZP16" s="3"/>
      <c r="LZQ16" s="6"/>
      <c r="LZZ16" s="3"/>
      <c r="MAA16" s="6"/>
      <c r="MAJ16" s="3"/>
      <c r="MAK16" s="6"/>
      <c r="MAT16" s="3"/>
      <c r="MAU16" s="6"/>
      <c r="MBD16" s="3"/>
      <c r="MBE16" s="6"/>
      <c r="MBN16" s="3"/>
      <c r="MBO16" s="6"/>
      <c r="MBX16" s="3"/>
      <c r="MBY16" s="6"/>
      <c r="MCH16" s="3"/>
      <c r="MCI16" s="6"/>
      <c r="MCR16" s="3"/>
      <c r="MCS16" s="6"/>
      <c r="MDB16" s="3"/>
      <c r="MDC16" s="6"/>
      <c r="MDL16" s="3"/>
      <c r="MDM16" s="6"/>
      <c r="MDV16" s="3"/>
      <c r="MDW16" s="6"/>
      <c r="MEF16" s="3"/>
      <c r="MEG16" s="6"/>
      <c r="MEP16" s="3"/>
      <c r="MEQ16" s="6"/>
      <c r="MEZ16" s="3"/>
      <c r="MFA16" s="6"/>
      <c r="MFJ16" s="3"/>
      <c r="MFK16" s="6"/>
      <c r="MFT16" s="3"/>
      <c r="MFU16" s="6"/>
      <c r="MGD16" s="3"/>
      <c r="MGE16" s="6"/>
      <c r="MGN16" s="3"/>
      <c r="MGO16" s="6"/>
      <c r="MGX16" s="3"/>
      <c r="MGY16" s="6"/>
      <c r="MHH16" s="3"/>
      <c r="MHI16" s="6"/>
      <c r="MHR16" s="3"/>
      <c r="MHS16" s="6"/>
      <c r="MIB16" s="3"/>
      <c r="MIC16" s="6"/>
      <c r="MIL16" s="3"/>
      <c r="MIM16" s="6"/>
      <c r="MIV16" s="3"/>
      <c r="MIW16" s="6"/>
      <c r="MJF16" s="3"/>
      <c r="MJG16" s="6"/>
      <c r="MJP16" s="3"/>
      <c r="MJQ16" s="6"/>
      <c r="MJZ16" s="3"/>
      <c r="MKA16" s="6"/>
      <c r="MKJ16" s="3"/>
      <c r="MKK16" s="6"/>
      <c r="MKT16" s="3"/>
      <c r="MKU16" s="6"/>
      <c r="MLD16" s="3"/>
      <c r="MLE16" s="6"/>
      <c r="MLN16" s="3"/>
      <c r="MLO16" s="6"/>
      <c r="MLX16" s="3"/>
      <c r="MLY16" s="6"/>
      <c r="MMH16" s="3"/>
      <c r="MMI16" s="6"/>
      <c r="MMR16" s="3"/>
      <c r="MMS16" s="6"/>
      <c r="MNB16" s="3"/>
      <c r="MNC16" s="6"/>
      <c r="MNL16" s="3"/>
      <c r="MNM16" s="6"/>
      <c r="MNV16" s="3"/>
      <c r="MNW16" s="6"/>
      <c r="MOF16" s="3"/>
      <c r="MOG16" s="6"/>
      <c r="MOP16" s="3"/>
      <c r="MOQ16" s="6"/>
      <c r="MOZ16" s="3"/>
      <c r="MPA16" s="6"/>
      <c r="MPJ16" s="3"/>
      <c r="MPK16" s="6"/>
      <c r="MPT16" s="3"/>
      <c r="MPU16" s="6"/>
      <c r="MQD16" s="3"/>
      <c r="MQE16" s="6"/>
      <c r="MQN16" s="3"/>
      <c r="MQO16" s="6"/>
      <c r="MQX16" s="3"/>
      <c r="MQY16" s="6"/>
      <c r="MRH16" s="3"/>
      <c r="MRI16" s="6"/>
      <c r="MRR16" s="3"/>
      <c r="MRS16" s="6"/>
      <c r="MSB16" s="3"/>
      <c r="MSC16" s="6"/>
      <c r="MSL16" s="3"/>
      <c r="MSM16" s="6"/>
      <c r="MSV16" s="3"/>
      <c r="MSW16" s="6"/>
      <c r="MTF16" s="3"/>
      <c r="MTG16" s="6"/>
      <c r="MTP16" s="3"/>
      <c r="MTQ16" s="6"/>
      <c r="MTZ16" s="3"/>
      <c r="MUA16" s="6"/>
      <c r="MUJ16" s="3"/>
      <c r="MUK16" s="6"/>
      <c r="MUT16" s="3"/>
      <c r="MUU16" s="6"/>
      <c r="MVD16" s="3"/>
      <c r="MVE16" s="6"/>
      <c r="MVN16" s="3"/>
      <c r="MVO16" s="6"/>
      <c r="MVX16" s="3"/>
      <c r="MVY16" s="6"/>
      <c r="MWH16" s="3"/>
      <c r="MWI16" s="6"/>
      <c r="MWR16" s="3"/>
      <c r="MWS16" s="6"/>
      <c r="MXB16" s="3"/>
      <c r="MXC16" s="6"/>
      <c r="MXL16" s="3"/>
      <c r="MXM16" s="6"/>
      <c r="MXV16" s="3"/>
      <c r="MXW16" s="6"/>
      <c r="MYF16" s="3"/>
      <c r="MYG16" s="6"/>
      <c r="MYP16" s="3"/>
      <c r="MYQ16" s="6"/>
      <c r="MYZ16" s="3"/>
      <c r="MZA16" s="6"/>
      <c r="MZJ16" s="3"/>
      <c r="MZK16" s="6"/>
      <c r="MZT16" s="3"/>
      <c r="MZU16" s="6"/>
      <c r="NAD16" s="3"/>
      <c r="NAE16" s="6"/>
      <c r="NAN16" s="3"/>
      <c r="NAO16" s="6"/>
      <c r="NAX16" s="3"/>
      <c r="NAY16" s="6"/>
      <c r="NBH16" s="3"/>
      <c r="NBI16" s="6"/>
      <c r="NBR16" s="3"/>
      <c r="NBS16" s="6"/>
      <c r="NCB16" s="3"/>
      <c r="NCC16" s="6"/>
      <c r="NCL16" s="3"/>
      <c r="NCM16" s="6"/>
      <c r="NCV16" s="3"/>
      <c r="NCW16" s="6"/>
      <c r="NDF16" s="3"/>
      <c r="NDG16" s="6"/>
      <c r="NDP16" s="3"/>
      <c r="NDQ16" s="6"/>
      <c r="NDZ16" s="3"/>
      <c r="NEA16" s="6"/>
      <c r="NEJ16" s="3"/>
      <c r="NEK16" s="6"/>
      <c r="NET16" s="3"/>
      <c r="NEU16" s="6"/>
      <c r="NFD16" s="3"/>
      <c r="NFE16" s="6"/>
      <c r="NFN16" s="3"/>
      <c r="NFO16" s="6"/>
      <c r="NFX16" s="3"/>
      <c r="NFY16" s="6"/>
      <c r="NGH16" s="3"/>
      <c r="NGI16" s="6"/>
      <c r="NGR16" s="3"/>
      <c r="NGS16" s="6"/>
      <c r="NHB16" s="3"/>
      <c r="NHC16" s="6"/>
      <c r="NHL16" s="3"/>
      <c r="NHM16" s="6"/>
      <c r="NHV16" s="3"/>
      <c r="NHW16" s="6"/>
      <c r="NIF16" s="3"/>
      <c r="NIG16" s="6"/>
      <c r="NIP16" s="3"/>
      <c r="NIQ16" s="6"/>
      <c r="NIZ16" s="3"/>
      <c r="NJA16" s="6"/>
      <c r="NJJ16" s="3"/>
      <c r="NJK16" s="6"/>
      <c r="NJT16" s="3"/>
      <c r="NJU16" s="6"/>
      <c r="NKD16" s="3"/>
      <c r="NKE16" s="6"/>
      <c r="NKN16" s="3"/>
      <c r="NKO16" s="6"/>
      <c r="NKX16" s="3"/>
      <c r="NKY16" s="6"/>
      <c r="NLH16" s="3"/>
      <c r="NLI16" s="6"/>
      <c r="NLR16" s="3"/>
      <c r="NLS16" s="6"/>
      <c r="NMB16" s="3"/>
      <c r="NMC16" s="6"/>
      <c r="NML16" s="3"/>
      <c r="NMM16" s="6"/>
      <c r="NMV16" s="3"/>
      <c r="NMW16" s="6"/>
      <c r="NNF16" s="3"/>
      <c r="NNG16" s="6"/>
      <c r="NNP16" s="3"/>
      <c r="NNQ16" s="6"/>
      <c r="NNZ16" s="3"/>
      <c r="NOA16" s="6"/>
      <c r="NOJ16" s="3"/>
      <c r="NOK16" s="6"/>
      <c r="NOT16" s="3"/>
      <c r="NOU16" s="6"/>
      <c r="NPD16" s="3"/>
      <c r="NPE16" s="6"/>
      <c r="NPN16" s="3"/>
      <c r="NPO16" s="6"/>
      <c r="NPX16" s="3"/>
      <c r="NPY16" s="6"/>
      <c r="NQH16" s="3"/>
      <c r="NQI16" s="6"/>
      <c r="NQR16" s="3"/>
      <c r="NQS16" s="6"/>
      <c r="NRB16" s="3"/>
      <c r="NRC16" s="6"/>
      <c r="NRL16" s="3"/>
      <c r="NRM16" s="6"/>
      <c r="NRV16" s="3"/>
      <c r="NRW16" s="6"/>
      <c r="NSF16" s="3"/>
      <c r="NSG16" s="6"/>
      <c r="NSP16" s="3"/>
      <c r="NSQ16" s="6"/>
      <c r="NSZ16" s="3"/>
      <c r="NTA16" s="6"/>
      <c r="NTJ16" s="3"/>
      <c r="NTK16" s="6"/>
      <c r="NTT16" s="3"/>
      <c r="NTU16" s="6"/>
      <c r="NUD16" s="3"/>
      <c r="NUE16" s="6"/>
      <c r="NUN16" s="3"/>
      <c r="NUO16" s="6"/>
      <c r="NUX16" s="3"/>
      <c r="NUY16" s="6"/>
      <c r="NVH16" s="3"/>
      <c r="NVI16" s="6"/>
      <c r="NVR16" s="3"/>
      <c r="NVS16" s="6"/>
      <c r="NWB16" s="3"/>
      <c r="NWC16" s="6"/>
      <c r="NWL16" s="3"/>
      <c r="NWM16" s="6"/>
      <c r="NWV16" s="3"/>
      <c r="NWW16" s="6"/>
      <c r="NXF16" s="3"/>
      <c r="NXG16" s="6"/>
      <c r="NXP16" s="3"/>
      <c r="NXQ16" s="6"/>
      <c r="NXZ16" s="3"/>
      <c r="NYA16" s="6"/>
      <c r="NYJ16" s="3"/>
      <c r="NYK16" s="6"/>
      <c r="NYT16" s="3"/>
      <c r="NYU16" s="6"/>
      <c r="NZD16" s="3"/>
      <c r="NZE16" s="6"/>
      <c r="NZN16" s="3"/>
      <c r="NZO16" s="6"/>
      <c r="NZX16" s="3"/>
      <c r="NZY16" s="6"/>
      <c r="OAH16" s="3"/>
      <c r="OAI16" s="6"/>
      <c r="OAR16" s="3"/>
      <c r="OAS16" s="6"/>
      <c r="OBB16" s="3"/>
      <c r="OBC16" s="6"/>
      <c r="OBL16" s="3"/>
      <c r="OBM16" s="6"/>
      <c r="OBV16" s="3"/>
      <c r="OBW16" s="6"/>
      <c r="OCF16" s="3"/>
      <c r="OCG16" s="6"/>
      <c r="OCP16" s="3"/>
      <c r="OCQ16" s="6"/>
      <c r="OCZ16" s="3"/>
      <c r="ODA16" s="6"/>
      <c r="ODJ16" s="3"/>
      <c r="ODK16" s="6"/>
      <c r="ODT16" s="3"/>
      <c r="ODU16" s="6"/>
      <c r="OED16" s="3"/>
      <c r="OEE16" s="6"/>
      <c r="OEN16" s="3"/>
      <c r="OEO16" s="6"/>
      <c r="OEX16" s="3"/>
      <c r="OEY16" s="6"/>
      <c r="OFH16" s="3"/>
      <c r="OFI16" s="6"/>
      <c r="OFR16" s="3"/>
      <c r="OFS16" s="6"/>
      <c r="OGB16" s="3"/>
      <c r="OGC16" s="6"/>
      <c r="OGL16" s="3"/>
      <c r="OGM16" s="6"/>
      <c r="OGV16" s="3"/>
      <c r="OGW16" s="6"/>
      <c r="OHF16" s="3"/>
      <c r="OHG16" s="6"/>
      <c r="OHP16" s="3"/>
      <c r="OHQ16" s="6"/>
      <c r="OHZ16" s="3"/>
      <c r="OIA16" s="6"/>
      <c r="OIJ16" s="3"/>
      <c r="OIK16" s="6"/>
      <c r="OIT16" s="3"/>
      <c r="OIU16" s="6"/>
      <c r="OJD16" s="3"/>
      <c r="OJE16" s="6"/>
      <c r="OJN16" s="3"/>
      <c r="OJO16" s="6"/>
      <c r="OJX16" s="3"/>
      <c r="OJY16" s="6"/>
      <c r="OKH16" s="3"/>
      <c r="OKI16" s="6"/>
      <c r="OKR16" s="3"/>
      <c r="OKS16" s="6"/>
      <c r="OLB16" s="3"/>
      <c r="OLC16" s="6"/>
      <c r="OLL16" s="3"/>
      <c r="OLM16" s="6"/>
      <c r="OLV16" s="3"/>
      <c r="OLW16" s="6"/>
      <c r="OMF16" s="3"/>
      <c r="OMG16" s="6"/>
      <c r="OMP16" s="3"/>
      <c r="OMQ16" s="6"/>
      <c r="OMZ16" s="3"/>
      <c r="ONA16" s="6"/>
      <c r="ONJ16" s="3"/>
      <c r="ONK16" s="6"/>
      <c r="ONT16" s="3"/>
      <c r="ONU16" s="6"/>
      <c r="OOD16" s="3"/>
      <c r="OOE16" s="6"/>
      <c r="OON16" s="3"/>
      <c r="OOO16" s="6"/>
      <c r="OOX16" s="3"/>
      <c r="OOY16" s="6"/>
      <c r="OPH16" s="3"/>
      <c r="OPI16" s="6"/>
      <c r="OPR16" s="3"/>
      <c r="OPS16" s="6"/>
      <c r="OQB16" s="3"/>
      <c r="OQC16" s="6"/>
      <c r="OQL16" s="3"/>
      <c r="OQM16" s="6"/>
      <c r="OQV16" s="3"/>
      <c r="OQW16" s="6"/>
      <c r="ORF16" s="3"/>
      <c r="ORG16" s="6"/>
      <c r="ORP16" s="3"/>
      <c r="ORQ16" s="6"/>
      <c r="ORZ16" s="3"/>
      <c r="OSA16" s="6"/>
      <c r="OSJ16" s="3"/>
      <c r="OSK16" s="6"/>
      <c r="OST16" s="3"/>
      <c r="OSU16" s="6"/>
      <c r="OTD16" s="3"/>
      <c r="OTE16" s="6"/>
      <c r="OTN16" s="3"/>
      <c r="OTO16" s="6"/>
      <c r="OTX16" s="3"/>
      <c r="OTY16" s="6"/>
      <c r="OUH16" s="3"/>
      <c r="OUI16" s="6"/>
      <c r="OUR16" s="3"/>
      <c r="OUS16" s="6"/>
      <c r="OVB16" s="3"/>
      <c r="OVC16" s="6"/>
      <c r="OVL16" s="3"/>
      <c r="OVM16" s="6"/>
      <c r="OVV16" s="3"/>
      <c r="OVW16" s="6"/>
      <c r="OWF16" s="3"/>
      <c r="OWG16" s="6"/>
      <c r="OWP16" s="3"/>
      <c r="OWQ16" s="6"/>
      <c r="OWZ16" s="3"/>
      <c r="OXA16" s="6"/>
      <c r="OXJ16" s="3"/>
      <c r="OXK16" s="6"/>
      <c r="OXT16" s="3"/>
      <c r="OXU16" s="6"/>
      <c r="OYD16" s="3"/>
      <c r="OYE16" s="6"/>
      <c r="OYN16" s="3"/>
      <c r="OYO16" s="6"/>
      <c r="OYX16" s="3"/>
      <c r="OYY16" s="6"/>
      <c r="OZH16" s="3"/>
      <c r="OZI16" s="6"/>
      <c r="OZR16" s="3"/>
      <c r="OZS16" s="6"/>
      <c r="PAB16" s="3"/>
      <c r="PAC16" s="6"/>
      <c r="PAL16" s="3"/>
      <c r="PAM16" s="6"/>
      <c r="PAV16" s="3"/>
      <c r="PAW16" s="6"/>
      <c r="PBF16" s="3"/>
      <c r="PBG16" s="6"/>
      <c r="PBP16" s="3"/>
      <c r="PBQ16" s="6"/>
      <c r="PBZ16" s="3"/>
      <c r="PCA16" s="6"/>
      <c r="PCJ16" s="3"/>
      <c r="PCK16" s="6"/>
      <c r="PCT16" s="3"/>
      <c r="PCU16" s="6"/>
      <c r="PDD16" s="3"/>
      <c r="PDE16" s="6"/>
      <c r="PDN16" s="3"/>
      <c r="PDO16" s="6"/>
      <c r="PDX16" s="3"/>
      <c r="PDY16" s="6"/>
      <c r="PEH16" s="3"/>
      <c r="PEI16" s="6"/>
      <c r="PER16" s="3"/>
      <c r="PES16" s="6"/>
      <c r="PFB16" s="3"/>
      <c r="PFC16" s="6"/>
      <c r="PFL16" s="3"/>
      <c r="PFM16" s="6"/>
      <c r="PFV16" s="3"/>
      <c r="PFW16" s="6"/>
      <c r="PGF16" s="3"/>
      <c r="PGG16" s="6"/>
      <c r="PGP16" s="3"/>
      <c r="PGQ16" s="6"/>
      <c r="PGZ16" s="3"/>
      <c r="PHA16" s="6"/>
      <c r="PHJ16" s="3"/>
      <c r="PHK16" s="6"/>
      <c r="PHT16" s="3"/>
      <c r="PHU16" s="6"/>
      <c r="PID16" s="3"/>
      <c r="PIE16" s="6"/>
      <c r="PIN16" s="3"/>
      <c r="PIO16" s="6"/>
      <c r="PIX16" s="3"/>
      <c r="PIY16" s="6"/>
      <c r="PJH16" s="3"/>
      <c r="PJI16" s="6"/>
      <c r="PJR16" s="3"/>
      <c r="PJS16" s="6"/>
      <c r="PKB16" s="3"/>
      <c r="PKC16" s="6"/>
      <c r="PKL16" s="3"/>
      <c r="PKM16" s="6"/>
      <c r="PKV16" s="3"/>
      <c r="PKW16" s="6"/>
      <c r="PLF16" s="3"/>
      <c r="PLG16" s="6"/>
      <c r="PLP16" s="3"/>
      <c r="PLQ16" s="6"/>
      <c r="PLZ16" s="3"/>
      <c r="PMA16" s="6"/>
      <c r="PMJ16" s="3"/>
      <c r="PMK16" s="6"/>
      <c r="PMT16" s="3"/>
      <c r="PMU16" s="6"/>
      <c r="PND16" s="3"/>
      <c r="PNE16" s="6"/>
      <c r="PNN16" s="3"/>
      <c r="PNO16" s="6"/>
      <c r="PNX16" s="3"/>
      <c r="PNY16" s="6"/>
      <c r="POH16" s="3"/>
      <c r="POI16" s="6"/>
      <c r="POR16" s="3"/>
      <c r="POS16" s="6"/>
      <c r="PPB16" s="3"/>
      <c r="PPC16" s="6"/>
      <c r="PPL16" s="3"/>
      <c r="PPM16" s="6"/>
      <c r="PPV16" s="3"/>
      <c r="PPW16" s="6"/>
      <c r="PQF16" s="3"/>
      <c r="PQG16" s="6"/>
      <c r="PQP16" s="3"/>
      <c r="PQQ16" s="6"/>
      <c r="PQZ16" s="3"/>
      <c r="PRA16" s="6"/>
      <c r="PRJ16" s="3"/>
      <c r="PRK16" s="6"/>
      <c r="PRT16" s="3"/>
      <c r="PRU16" s="6"/>
      <c r="PSD16" s="3"/>
      <c r="PSE16" s="6"/>
      <c r="PSN16" s="3"/>
      <c r="PSO16" s="6"/>
      <c r="PSX16" s="3"/>
      <c r="PSY16" s="6"/>
      <c r="PTH16" s="3"/>
      <c r="PTI16" s="6"/>
      <c r="PTR16" s="3"/>
      <c r="PTS16" s="6"/>
      <c r="PUB16" s="3"/>
      <c r="PUC16" s="6"/>
      <c r="PUL16" s="3"/>
      <c r="PUM16" s="6"/>
      <c r="PUV16" s="3"/>
      <c r="PUW16" s="6"/>
      <c r="PVF16" s="3"/>
      <c r="PVG16" s="6"/>
      <c r="PVP16" s="3"/>
      <c r="PVQ16" s="6"/>
      <c r="PVZ16" s="3"/>
      <c r="PWA16" s="6"/>
      <c r="PWJ16" s="3"/>
      <c r="PWK16" s="6"/>
      <c r="PWT16" s="3"/>
      <c r="PWU16" s="6"/>
      <c r="PXD16" s="3"/>
      <c r="PXE16" s="6"/>
      <c r="PXN16" s="3"/>
      <c r="PXO16" s="6"/>
      <c r="PXX16" s="3"/>
      <c r="PXY16" s="6"/>
      <c r="PYH16" s="3"/>
      <c r="PYI16" s="6"/>
      <c r="PYR16" s="3"/>
      <c r="PYS16" s="6"/>
      <c r="PZB16" s="3"/>
      <c r="PZC16" s="6"/>
      <c r="PZL16" s="3"/>
      <c r="PZM16" s="6"/>
      <c r="PZV16" s="3"/>
      <c r="PZW16" s="6"/>
      <c r="QAF16" s="3"/>
      <c r="QAG16" s="6"/>
      <c r="QAP16" s="3"/>
      <c r="QAQ16" s="6"/>
      <c r="QAZ16" s="3"/>
      <c r="QBA16" s="6"/>
      <c r="QBJ16" s="3"/>
      <c r="QBK16" s="6"/>
      <c r="QBT16" s="3"/>
      <c r="QBU16" s="6"/>
      <c r="QCD16" s="3"/>
      <c r="QCE16" s="6"/>
      <c r="QCN16" s="3"/>
      <c r="QCO16" s="6"/>
      <c r="QCX16" s="3"/>
      <c r="QCY16" s="6"/>
      <c r="QDH16" s="3"/>
      <c r="QDI16" s="6"/>
      <c r="QDR16" s="3"/>
      <c r="QDS16" s="6"/>
      <c r="QEB16" s="3"/>
      <c r="QEC16" s="6"/>
      <c r="QEL16" s="3"/>
      <c r="QEM16" s="6"/>
      <c r="QEV16" s="3"/>
      <c r="QEW16" s="6"/>
      <c r="QFF16" s="3"/>
      <c r="QFG16" s="6"/>
      <c r="QFP16" s="3"/>
      <c r="QFQ16" s="6"/>
      <c r="QFZ16" s="3"/>
      <c r="QGA16" s="6"/>
      <c r="QGJ16" s="3"/>
      <c r="QGK16" s="6"/>
      <c r="QGT16" s="3"/>
      <c r="QGU16" s="6"/>
      <c r="QHD16" s="3"/>
      <c r="QHE16" s="6"/>
      <c r="QHN16" s="3"/>
      <c r="QHO16" s="6"/>
      <c r="QHX16" s="3"/>
      <c r="QHY16" s="6"/>
      <c r="QIH16" s="3"/>
      <c r="QII16" s="6"/>
      <c r="QIR16" s="3"/>
      <c r="QIS16" s="6"/>
      <c r="QJB16" s="3"/>
      <c r="QJC16" s="6"/>
      <c r="QJL16" s="3"/>
      <c r="QJM16" s="6"/>
      <c r="QJV16" s="3"/>
      <c r="QJW16" s="6"/>
      <c r="QKF16" s="3"/>
      <c r="QKG16" s="6"/>
      <c r="QKP16" s="3"/>
      <c r="QKQ16" s="6"/>
      <c r="QKZ16" s="3"/>
      <c r="QLA16" s="6"/>
      <c r="QLJ16" s="3"/>
      <c r="QLK16" s="6"/>
      <c r="QLT16" s="3"/>
      <c r="QLU16" s="6"/>
      <c r="QMD16" s="3"/>
      <c r="QME16" s="6"/>
      <c r="QMN16" s="3"/>
      <c r="QMO16" s="6"/>
      <c r="QMX16" s="3"/>
      <c r="QMY16" s="6"/>
      <c r="QNH16" s="3"/>
      <c r="QNI16" s="6"/>
      <c r="QNR16" s="3"/>
      <c r="QNS16" s="6"/>
      <c r="QOB16" s="3"/>
      <c r="QOC16" s="6"/>
      <c r="QOL16" s="3"/>
      <c r="QOM16" s="6"/>
      <c r="QOV16" s="3"/>
      <c r="QOW16" s="6"/>
      <c r="QPF16" s="3"/>
      <c r="QPG16" s="6"/>
      <c r="QPP16" s="3"/>
      <c r="QPQ16" s="6"/>
      <c r="QPZ16" s="3"/>
      <c r="QQA16" s="6"/>
      <c r="QQJ16" s="3"/>
      <c r="QQK16" s="6"/>
      <c r="QQT16" s="3"/>
      <c r="QQU16" s="6"/>
      <c r="QRD16" s="3"/>
      <c r="QRE16" s="6"/>
      <c r="QRN16" s="3"/>
      <c r="QRO16" s="6"/>
      <c r="QRX16" s="3"/>
      <c r="QRY16" s="6"/>
      <c r="QSH16" s="3"/>
      <c r="QSI16" s="6"/>
      <c r="QSR16" s="3"/>
      <c r="QSS16" s="6"/>
      <c r="QTB16" s="3"/>
      <c r="QTC16" s="6"/>
      <c r="QTL16" s="3"/>
      <c r="QTM16" s="6"/>
      <c r="QTV16" s="3"/>
      <c r="QTW16" s="6"/>
      <c r="QUF16" s="3"/>
      <c r="QUG16" s="6"/>
      <c r="QUP16" s="3"/>
      <c r="QUQ16" s="6"/>
      <c r="QUZ16" s="3"/>
      <c r="QVA16" s="6"/>
      <c r="QVJ16" s="3"/>
      <c r="QVK16" s="6"/>
      <c r="QVT16" s="3"/>
      <c r="QVU16" s="6"/>
      <c r="QWD16" s="3"/>
      <c r="QWE16" s="6"/>
      <c r="QWN16" s="3"/>
      <c r="QWO16" s="6"/>
      <c r="QWX16" s="3"/>
      <c r="QWY16" s="6"/>
      <c r="QXH16" s="3"/>
      <c r="QXI16" s="6"/>
      <c r="QXR16" s="3"/>
      <c r="QXS16" s="6"/>
      <c r="QYB16" s="3"/>
      <c r="QYC16" s="6"/>
      <c r="QYL16" s="3"/>
      <c r="QYM16" s="6"/>
      <c r="QYV16" s="3"/>
      <c r="QYW16" s="6"/>
      <c r="QZF16" s="3"/>
      <c r="QZG16" s="6"/>
      <c r="QZP16" s="3"/>
      <c r="QZQ16" s="6"/>
      <c r="QZZ16" s="3"/>
      <c r="RAA16" s="6"/>
      <c r="RAJ16" s="3"/>
      <c r="RAK16" s="6"/>
      <c r="RAT16" s="3"/>
      <c r="RAU16" s="6"/>
      <c r="RBD16" s="3"/>
      <c r="RBE16" s="6"/>
      <c r="RBN16" s="3"/>
      <c r="RBO16" s="6"/>
      <c r="RBX16" s="3"/>
      <c r="RBY16" s="6"/>
      <c r="RCH16" s="3"/>
      <c r="RCI16" s="6"/>
      <c r="RCR16" s="3"/>
      <c r="RCS16" s="6"/>
      <c r="RDB16" s="3"/>
      <c r="RDC16" s="6"/>
      <c r="RDL16" s="3"/>
      <c r="RDM16" s="6"/>
      <c r="RDV16" s="3"/>
      <c r="RDW16" s="6"/>
      <c r="REF16" s="3"/>
      <c r="REG16" s="6"/>
      <c r="REP16" s="3"/>
      <c r="REQ16" s="6"/>
      <c r="REZ16" s="3"/>
      <c r="RFA16" s="6"/>
      <c r="RFJ16" s="3"/>
      <c r="RFK16" s="6"/>
      <c r="RFT16" s="3"/>
      <c r="RFU16" s="6"/>
      <c r="RGD16" s="3"/>
      <c r="RGE16" s="6"/>
      <c r="RGN16" s="3"/>
      <c r="RGO16" s="6"/>
      <c r="RGX16" s="3"/>
      <c r="RGY16" s="6"/>
      <c r="RHH16" s="3"/>
      <c r="RHI16" s="6"/>
      <c r="RHR16" s="3"/>
      <c r="RHS16" s="6"/>
      <c r="RIB16" s="3"/>
      <c r="RIC16" s="6"/>
      <c r="RIL16" s="3"/>
      <c r="RIM16" s="6"/>
      <c r="RIV16" s="3"/>
      <c r="RIW16" s="6"/>
      <c r="RJF16" s="3"/>
      <c r="RJG16" s="6"/>
      <c r="RJP16" s="3"/>
      <c r="RJQ16" s="6"/>
      <c r="RJZ16" s="3"/>
      <c r="RKA16" s="6"/>
      <c r="RKJ16" s="3"/>
      <c r="RKK16" s="6"/>
      <c r="RKT16" s="3"/>
      <c r="RKU16" s="6"/>
      <c r="RLD16" s="3"/>
      <c r="RLE16" s="6"/>
      <c r="RLN16" s="3"/>
      <c r="RLO16" s="6"/>
      <c r="RLX16" s="3"/>
      <c r="RLY16" s="6"/>
      <c r="RMH16" s="3"/>
      <c r="RMI16" s="6"/>
      <c r="RMR16" s="3"/>
      <c r="RMS16" s="6"/>
      <c r="RNB16" s="3"/>
      <c r="RNC16" s="6"/>
      <c r="RNL16" s="3"/>
      <c r="RNM16" s="6"/>
      <c r="RNV16" s="3"/>
      <c r="RNW16" s="6"/>
      <c r="ROF16" s="3"/>
      <c r="ROG16" s="6"/>
      <c r="ROP16" s="3"/>
      <c r="ROQ16" s="6"/>
      <c r="ROZ16" s="3"/>
      <c r="RPA16" s="6"/>
      <c r="RPJ16" s="3"/>
      <c r="RPK16" s="6"/>
      <c r="RPT16" s="3"/>
      <c r="RPU16" s="6"/>
      <c r="RQD16" s="3"/>
      <c r="RQE16" s="6"/>
      <c r="RQN16" s="3"/>
      <c r="RQO16" s="6"/>
      <c r="RQX16" s="3"/>
      <c r="RQY16" s="6"/>
      <c r="RRH16" s="3"/>
      <c r="RRI16" s="6"/>
      <c r="RRR16" s="3"/>
      <c r="RRS16" s="6"/>
      <c r="RSB16" s="3"/>
      <c r="RSC16" s="6"/>
      <c r="RSL16" s="3"/>
      <c r="RSM16" s="6"/>
      <c r="RSV16" s="3"/>
      <c r="RSW16" s="6"/>
      <c r="RTF16" s="3"/>
      <c r="RTG16" s="6"/>
      <c r="RTP16" s="3"/>
      <c r="RTQ16" s="6"/>
      <c r="RTZ16" s="3"/>
      <c r="RUA16" s="6"/>
      <c r="RUJ16" s="3"/>
      <c r="RUK16" s="6"/>
      <c r="RUT16" s="3"/>
      <c r="RUU16" s="6"/>
      <c r="RVD16" s="3"/>
      <c r="RVE16" s="6"/>
      <c r="RVN16" s="3"/>
      <c r="RVO16" s="6"/>
      <c r="RVX16" s="3"/>
      <c r="RVY16" s="6"/>
      <c r="RWH16" s="3"/>
      <c r="RWI16" s="6"/>
      <c r="RWR16" s="3"/>
      <c r="RWS16" s="6"/>
      <c r="RXB16" s="3"/>
      <c r="RXC16" s="6"/>
      <c r="RXL16" s="3"/>
      <c r="RXM16" s="6"/>
      <c r="RXV16" s="3"/>
      <c r="RXW16" s="6"/>
      <c r="RYF16" s="3"/>
      <c r="RYG16" s="6"/>
      <c r="RYP16" s="3"/>
      <c r="RYQ16" s="6"/>
      <c r="RYZ16" s="3"/>
      <c r="RZA16" s="6"/>
      <c r="RZJ16" s="3"/>
      <c r="RZK16" s="6"/>
      <c r="RZT16" s="3"/>
      <c r="RZU16" s="6"/>
      <c r="SAD16" s="3"/>
      <c r="SAE16" s="6"/>
      <c r="SAN16" s="3"/>
      <c r="SAO16" s="6"/>
      <c r="SAX16" s="3"/>
      <c r="SAY16" s="6"/>
      <c r="SBH16" s="3"/>
      <c r="SBI16" s="6"/>
      <c r="SBR16" s="3"/>
      <c r="SBS16" s="6"/>
      <c r="SCB16" s="3"/>
      <c r="SCC16" s="6"/>
      <c r="SCL16" s="3"/>
      <c r="SCM16" s="6"/>
      <c r="SCV16" s="3"/>
      <c r="SCW16" s="6"/>
      <c r="SDF16" s="3"/>
      <c r="SDG16" s="6"/>
      <c r="SDP16" s="3"/>
      <c r="SDQ16" s="6"/>
      <c r="SDZ16" s="3"/>
      <c r="SEA16" s="6"/>
      <c r="SEJ16" s="3"/>
      <c r="SEK16" s="6"/>
      <c r="SET16" s="3"/>
      <c r="SEU16" s="6"/>
      <c r="SFD16" s="3"/>
      <c r="SFE16" s="6"/>
      <c r="SFN16" s="3"/>
      <c r="SFO16" s="6"/>
      <c r="SFX16" s="3"/>
      <c r="SFY16" s="6"/>
      <c r="SGH16" s="3"/>
      <c r="SGI16" s="6"/>
      <c r="SGR16" s="3"/>
      <c r="SGS16" s="6"/>
      <c r="SHB16" s="3"/>
      <c r="SHC16" s="6"/>
      <c r="SHL16" s="3"/>
      <c r="SHM16" s="6"/>
      <c r="SHV16" s="3"/>
      <c r="SHW16" s="6"/>
      <c r="SIF16" s="3"/>
      <c r="SIG16" s="6"/>
      <c r="SIP16" s="3"/>
      <c r="SIQ16" s="6"/>
      <c r="SIZ16" s="3"/>
      <c r="SJA16" s="6"/>
      <c r="SJJ16" s="3"/>
      <c r="SJK16" s="6"/>
      <c r="SJT16" s="3"/>
      <c r="SJU16" s="6"/>
      <c r="SKD16" s="3"/>
      <c r="SKE16" s="6"/>
      <c r="SKN16" s="3"/>
      <c r="SKO16" s="6"/>
      <c r="SKX16" s="3"/>
      <c r="SKY16" s="6"/>
      <c r="SLH16" s="3"/>
      <c r="SLI16" s="6"/>
      <c r="SLR16" s="3"/>
      <c r="SLS16" s="6"/>
      <c r="SMB16" s="3"/>
      <c r="SMC16" s="6"/>
      <c r="SML16" s="3"/>
      <c r="SMM16" s="6"/>
      <c r="SMV16" s="3"/>
      <c r="SMW16" s="6"/>
      <c r="SNF16" s="3"/>
      <c r="SNG16" s="6"/>
      <c r="SNP16" s="3"/>
      <c r="SNQ16" s="6"/>
      <c r="SNZ16" s="3"/>
      <c r="SOA16" s="6"/>
      <c r="SOJ16" s="3"/>
      <c r="SOK16" s="6"/>
      <c r="SOT16" s="3"/>
      <c r="SOU16" s="6"/>
      <c r="SPD16" s="3"/>
      <c r="SPE16" s="6"/>
      <c r="SPN16" s="3"/>
      <c r="SPO16" s="6"/>
      <c r="SPX16" s="3"/>
      <c r="SPY16" s="6"/>
      <c r="SQH16" s="3"/>
      <c r="SQI16" s="6"/>
      <c r="SQR16" s="3"/>
      <c r="SQS16" s="6"/>
      <c r="SRB16" s="3"/>
      <c r="SRC16" s="6"/>
      <c r="SRL16" s="3"/>
      <c r="SRM16" s="6"/>
      <c r="SRV16" s="3"/>
      <c r="SRW16" s="6"/>
      <c r="SSF16" s="3"/>
      <c r="SSG16" s="6"/>
      <c r="SSP16" s="3"/>
      <c r="SSQ16" s="6"/>
      <c r="SSZ16" s="3"/>
      <c r="STA16" s="6"/>
      <c r="STJ16" s="3"/>
      <c r="STK16" s="6"/>
      <c r="STT16" s="3"/>
      <c r="STU16" s="6"/>
      <c r="SUD16" s="3"/>
      <c r="SUE16" s="6"/>
      <c r="SUN16" s="3"/>
      <c r="SUO16" s="6"/>
      <c r="SUX16" s="3"/>
      <c r="SUY16" s="6"/>
      <c r="SVH16" s="3"/>
      <c r="SVI16" s="6"/>
      <c r="SVR16" s="3"/>
      <c r="SVS16" s="6"/>
      <c r="SWB16" s="3"/>
      <c r="SWC16" s="6"/>
      <c r="SWL16" s="3"/>
      <c r="SWM16" s="6"/>
      <c r="SWV16" s="3"/>
      <c r="SWW16" s="6"/>
      <c r="SXF16" s="3"/>
      <c r="SXG16" s="6"/>
      <c r="SXP16" s="3"/>
      <c r="SXQ16" s="6"/>
      <c r="SXZ16" s="3"/>
      <c r="SYA16" s="6"/>
      <c r="SYJ16" s="3"/>
      <c r="SYK16" s="6"/>
      <c r="SYT16" s="3"/>
      <c r="SYU16" s="6"/>
      <c r="SZD16" s="3"/>
      <c r="SZE16" s="6"/>
      <c r="SZN16" s="3"/>
      <c r="SZO16" s="6"/>
      <c r="SZX16" s="3"/>
      <c r="SZY16" s="6"/>
      <c r="TAH16" s="3"/>
      <c r="TAI16" s="6"/>
      <c r="TAR16" s="3"/>
      <c r="TAS16" s="6"/>
      <c r="TBB16" s="3"/>
      <c r="TBC16" s="6"/>
      <c r="TBL16" s="3"/>
      <c r="TBM16" s="6"/>
      <c r="TBV16" s="3"/>
      <c r="TBW16" s="6"/>
      <c r="TCF16" s="3"/>
      <c r="TCG16" s="6"/>
      <c r="TCP16" s="3"/>
      <c r="TCQ16" s="6"/>
      <c r="TCZ16" s="3"/>
      <c r="TDA16" s="6"/>
      <c r="TDJ16" s="3"/>
      <c r="TDK16" s="6"/>
      <c r="TDT16" s="3"/>
      <c r="TDU16" s="6"/>
      <c r="TED16" s="3"/>
      <c r="TEE16" s="6"/>
      <c r="TEN16" s="3"/>
      <c r="TEO16" s="6"/>
      <c r="TEX16" s="3"/>
      <c r="TEY16" s="6"/>
      <c r="TFH16" s="3"/>
      <c r="TFI16" s="6"/>
      <c r="TFR16" s="3"/>
      <c r="TFS16" s="6"/>
      <c r="TGB16" s="3"/>
      <c r="TGC16" s="6"/>
      <c r="TGL16" s="3"/>
      <c r="TGM16" s="6"/>
      <c r="TGV16" s="3"/>
      <c r="TGW16" s="6"/>
      <c r="THF16" s="3"/>
      <c r="THG16" s="6"/>
      <c r="THP16" s="3"/>
      <c r="THQ16" s="6"/>
      <c r="THZ16" s="3"/>
      <c r="TIA16" s="6"/>
      <c r="TIJ16" s="3"/>
      <c r="TIK16" s="6"/>
      <c r="TIT16" s="3"/>
      <c r="TIU16" s="6"/>
      <c r="TJD16" s="3"/>
      <c r="TJE16" s="6"/>
      <c r="TJN16" s="3"/>
      <c r="TJO16" s="6"/>
      <c r="TJX16" s="3"/>
      <c r="TJY16" s="6"/>
      <c r="TKH16" s="3"/>
      <c r="TKI16" s="6"/>
      <c r="TKR16" s="3"/>
      <c r="TKS16" s="6"/>
      <c r="TLB16" s="3"/>
      <c r="TLC16" s="6"/>
      <c r="TLL16" s="3"/>
      <c r="TLM16" s="6"/>
      <c r="TLV16" s="3"/>
      <c r="TLW16" s="6"/>
      <c r="TMF16" s="3"/>
      <c r="TMG16" s="6"/>
      <c r="TMP16" s="3"/>
      <c r="TMQ16" s="6"/>
      <c r="TMZ16" s="3"/>
      <c r="TNA16" s="6"/>
      <c r="TNJ16" s="3"/>
      <c r="TNK16" s="6"/>
      <c r="TNT16" s="3"/>
      <c r="TNU16" s="6"/>
      <c r="TOD16" s="3"/>
      <c r="TOE16" s="6"/>
      <c r="TON16" s="3"/>
      <c r="TOO16" s="6"/>
      <c r="TOX16" s="3"/>
      <c r="TOY16" s="6"/>
      <c r="TPH16" s="3"/>
      <c r="TPI16" s="6"/>
      <c r="TPR16" s="3"/>
      <c r="TPS16" s="6"/>
      <c r="TQB16" s="3"/>
      <c r="TQC16" s="6"/>
      <c r="TQL16" s="3"/>
      <c r="TQM16" s="6"/>
      <c r="TQV16" s="3"/>
      <c r="TQW16" s="6"/>
      <c r="TRF16" s="3"/>
      <c r="TRG16" s="6"/>
      <c r="TRP16" s="3"/>
      <c r="TRQ16" s="6"/>
      <c r="TRZ16" s="3"/>
      <c r="TSA16" s="6"/>
      <c r="TSJ16" s="3"/>
      <c r="TSK16" s="6"/>
      <c r="TST16" s="3"/>
      <c r="TSU16" s="6"/>
      <c r="TTD16" s="3"/>
      <c r="TTE16" s="6"/>
      <c r="TTN16" s="3"/>
      <c r="TTO16" s="6"/>
      <c r="TTX16" s="3"/>
      <c r="TTY16" s="6"/>
      <c r="TUH16" s="3"/>
      <c r="TUI16" s="6"/>
      <c r="TUR16" s="3"/>
      <c r="TUS16" s="6"/>
      <c r="TVB16" s="3"/>
      <c r="TVC16" s="6"/>
      <c r="TVL16" s="3"/>
      <c r="TVM16" s="6"/>
      <c r="TVV16" s="3"/>
      <c r="TVW16" s="6"/>
      <c r="TWF16" s="3"/>
      <c r="TWG16" s="6"/>
      <c r="TWP16" s="3"/>
      <c r="TWQ16" s="6"/>
      <c r="TWZ16" s="3"/>
      <c r="TXA16" s="6"/>
      <c r="TXJ16" s="3"/>
      <c r="TXK16" s="6"/>
      <c r="TXT16" s="3"/>
      <c r="TXU16" s="6"/>
      <c r="TYD16" s="3"/>
      <c r="TYE16" s="6"/>
      <c r="TYN16" s="3"/>
      <c r="TYO16" s="6"/>
      <c r="TYX16" s="3"/>
      <c r="TYY16" s="6"/>
      <c r="TZH16" s="3"/>
      <c r="TZI16" s="6"/>
      <c r="TZR16" s="3"/>
      <c r="TZS16" s="6"/>
      <c r="UAB16" s="3"/>
      <c r="UAC16" s="6"/>
      <c r="UAL16" s="3"/>
      <c r="UAM16" s="6"/>
      <c r="UAV16" s="3"/>
      <c r="UAW16" s="6"/>
      <c r="UBF16" s="3"/>
      <c r="UBG16" s="6"/>
      <c r="UBP16" s="3"/>
      <c r="UBQ16" s="6"/>
      <c r="UBZ16" s="3"/>
      <c r="UCA16" s="6"/>
      <c r="UCJ16" s="3"/>
      <c r="UCK16" s="6"/>
      <c r="UCT16" s="3"/>
      <c r="UCU16" s="6"/>
      <c r="UDD16" s="3"/>
      <c r="UDE16" s="6"/>
      <c r="UDN16" s="3"/>
      <c r="UDO16" s="6"/>
      <c r="UDX16" s="3"/>
      <c r="UDY16" s="6"/>
      <c r="UEH16" s="3"/>
      <c r="UEI16" s="6"/>
      <c r="UER16" s="3"/>
      <c r="UES16" s="6"/>
      <c r="UFB16" s="3"/>
      <c r="UFC16" s="6"/>
      <c r="UFL16" s="3"/>
      <c r="UFM16" s="6"/>
      <c r="UFV16" s="3"/>
      <c r="UFW16" s="6"/>
      <c r="UGF16" s="3"/>
      <c r="UGG16" s="6"/>
      <c r="UGP16" s="3"/>
      <c r="UGQ16" s="6"/>
      <c r="UGZ16" s="3"/>
      <c r="UHA16" s="6"/>
      <c r="UHJ16" s="3"/>
      <c r="UHK16" s="6"/>
      <c r="UHT16" s="3"/>
      <c r="UHU16" s="6"/>
      <c r="UID16" s="3"/>
      <c r="UIE16" s="6"/>
      <c r="UIN16" s="3"/>
      <c r="UIO16" s="6"/>
      <c r="UIX16" s="3"/>
      <c r="UIY16" s="6"/>
      <c r="UJH16" s="3"/>
      <c r="UJI16" s="6"/>
      <c r="UJR16" s="3"/>
      <c r="UJS16" s="6"/>
      <c r="UKB16" s="3"/>
      <c r="UKC16" s="6"/>
      <c r="UKL16" s="3"/>
      <c r="UKM16" s="6"/>
      <c r="UKV16" s="3"/>
      <c r="UKW16" s="6"/>
      <c r="ULF16" s="3"/>
      <c r="ULG16" s="6"/>
      <c r="ULP16" s="3"/>
      <c r="ULQ16" s="6"/>
      <c r="ULZ16" s="3"/>
      <c r="UMA16" s="6"/>
      <c r="UMJ16" s="3"/>
      <c r="UMK16" s="6"/>
      <c r="UMT16" s="3"/>
      <c r="UMU16" s="6"/>
      <c r="UND16" s="3"/>
      <c r="UNE16" s="6"/>
      <c r="UNN16" s="3"/>
      <c r="UNO16" s="6"/>
      <c r="UNX16" s="3"/>
      <c r="UNY16" s="6"/>
      <c r="UOH16" s="3"/>
      <c r="UOI16" s="6"/>
      <c r="UOR16" s="3"/>
      <c r="UOS16" s="6"/>
      <c r="UPB16" s="3"/>
      <c r="UPC16" s="6"/>
      <c r="UPL16" s="3"/>
      <c r="UPM16" s="6"/>
      <c r="UPV16" s="3"/>
      <c r="UPW16" s="6"/>
      <c r="UQF16" s="3"/>
      <c r="UQG16" s="6"/>
      <c r="UQP16" s="3"/>
      <c r="UQQ16" s="6"/>
      <c r="UQZ16" s="3"/>
      <c r="URA16" s="6"/>
      <c r="URJ16" s="3"/>
      <c r="URK16" s="6"/>
      <c r="URT16" s="3"/>
      <c r="URU16" s="6"/>
      <c r="USD16" s="3"/>
      <c r="USE16" s="6"/>
      <c r="USN16" s="3"/>
      <c r="USO16" s="6"/>
      <c r="USX16" s="3"/>
      <c r="USY16" s="6"/>
      <c r="UTH16" s="3"/>
      <c r="UTI16" s="6"/>
      <c r="UTR16" s="3"/>
      <c r="UTS16" s="6"/>
      <c r="UUB16" s="3"/>
      <c r="UUC16" s="6"/>
      <c r="UUL16" s="3"/>
      <c r="UUM16" s="6"/>
      <c r="UUV16" s="3"/>
      <c r="UUW16" s="6"/>
      <c r="UVF16" s="3"/>
      <c r="UVG16" s="6"/>
      <c r="UVP16" s="3"/>
      <c r="UVQ16" s="6"/>
      <c r="UVZ16" s="3"/>
      <c r="UWA16" s="6"/>
      <c r="UWJ16" s="3"/>
      <c r="UWK16" s="6"/>
      <c r="UWT16" s="3"/>
      <c r="UWU16" s="6"/>
      <c r="UXD16" s="3"/>
      <c r="UXE16" s="6"/>
      <c r="UXN16" s="3"/>
      <c r="UXO16" s="6"/>
      <c r="UXX16" s="3"/>
      <c r="UXY16" s="6"/>
      <c r="UYH16" s="3"/>
      <c r="UYI16" s="6"/>
      <c r="UYR16" s="3"/>
      <c r="UYS16" s="6"/>
      <c r="UZB16" s="3"/>
      <c r="UZC16" s="6"/>
      <c r="UZL16" s="3"/>
      <c r="UZM16" s="6"/>
      <c r="UZV16" s="3"/>
      <c r="UZW16" s="6"/>
      <c r="VAF16" s="3"/>
      <c r="VAG16" s="6"/>
      <c r="VAP16" s="3"/>
      <c r="VAQ16" s="6"/>
      <c r="VAZ16" s="3"/>
      <c r="VBA16" s="6"/>
      <c r="VBJ16" s="3"/>
      <c r="VBK16" s="6"/>
      <c r="VBT16" s="3"/>
      <c r="VBU16" s="6"/>
      <c r="VCD16" s="3"/>
      <c r="VCE16" s="6"/>
      <c r="VCN16" s="3"/>
      <c r="VCO16" s="6"/>
      <c r="VCX16" s="3"/>
      <c r="VCY16" s="6"/>
      <c r="VDH16" s="3"/>
      <c r="VDI16" s="6"/>
      <c r="VDR16" s="3"/>
      <c r="VDS16" s="6"/>
      <c r="VEB16" s="3"/>
      <c r="VEC16" s="6"/>
      <c r="VEL16" s="3"/>
      <c r="VEM16" s="6"/>
      <c r="VEV16" s="3"/>
      <c r="VEW16" s="6"/>
      <c r="VFF16" s="3"/>
      <c r="VFG16" s="6"/>
      <c r="VFP16" s="3"/>
      <c r="VFQ16" s="6"/>
      <c r="VFZ16" s="3"/>
      <c r="VGA16" s="6"/>
      <c r="VGJ16" s="3"/>
      <c r="VGK16" s="6"/>
      <c r="VGT16" s="3"/>
      <c r="VGU16" s="6"/>
      <c r="VHD16" s="3"/>
      <c r="VHE16" s="6"/>
      <c r="VHN16" s="3"/>
      <c r="VHO16" s="6"/>
      <c r="VHX16" s="3"/>
      <c r="VHY16" s="6"/>
      <c r="VIH16" s="3"/>
      <c r="VII16" s="6"/>
      <c r="VIR16" s="3"/>
      <c r="VIS16" s="6"/>
      <c r="VJB16" s="3"/>
      <c r="VJC16" s="6"/>
      <c r="VJL16" s="3"/>
      <c r="VJM16" s="6"/>
      <c r="VJV16" s="3"/>
      <c r="VJW16" s="6"/>
      <c r="VKF16" s="3"/>
      <c r="VKG16" s="6"/>
      <c r="VKP16" s="3"/>
      <c r="VKQ16" s="6"/>
      <c r="VKZ16" s="3"/>
      <c r="VLA16" s="6"/>
      <c r="VLJ16" s="3"/>
      <c r="VLK16" s="6"/>
      <c r="VLT16" s="3"/>
      <c r="VLU16" s="6"/>
      <c r="VMD16" s="3"/>
      <c r="VME16" s="6"/>
      <c r="VMN16" s="3"/>
      <c r="VMO16" s="6"/>
      <c r="VMX16" s="3"/>
      <c r="VMY16" s="6"/>
      <c r="VNH16" s="3"/>
      <c r="VNI16" s="6"/>
      <c r="VNR16" s="3"/>
      <c r="VNS16" s="6"/>
      <c r="VOB16" s="3"/>
      <c r="VOC16" s="6"/>
      <c r="VOL16" s="3"/>
      <c r="VOM16" s="6"/>
      <c r="VOV16" s="3"/>
      <c r="VOW16" s="6"/>
      <c r="VPF16" s="3"/>
      <c r="VPG16" s="6"/>
      <c r="VPP16" s="3"/>
      <c r="VPQ16" s="6"/>
      <c r="VPZ16" s="3"/>
      <c r="VQA16" s="6"/>
      <c r="VQJ16" s="3"/>
      <c r="VQK16" s="6"/>
      <c r="VQT16" s="3"/>
      <c r="VQU16" s="6"/>
      <c r="VRD16" s="3"/>
      <c r="VRE16" s="6"/>
      <c r="VRN16" s="3"/>
      <c r="VRO16" s="6"/>
      <c r="VRX16" s="3"/>
      <c r="VRY16" s="6"/>
      <c r="VSH16" s="3"/>
      <c r="VSI16" s="6"/>
      <c r="VSR16" s="3"/>
      <c r="VSS16" s="6"/>
      <c r="VTB16" s="3"/>
      <c r="VTC16" s="6"/>
      <c r="VTL16" s="3"/>
      <c r="VTM16" s="6"/>
      <c r="VTV16" s="3"/>
      <c r="VTW16" s="6"/>
      <c r="VUF16" s="3"/>
      <c r="VUG16" s="6"/>
      <c r="VUP16" s="3"/>
      <c r="VUQ16" s="6"/>
      <c r="VUZ16" s="3"/>
      <c r="VVA16" s="6"/>
      <c r="VVJ16" s="3"/>
      <c r="VVK16" s="6"/>
      <c r="VVT16" s="3"/>
      <c r="VVU16" s="6"/>
      <c r="VWD16" s="3"/>
      <c r="VWE16" s="6"/>
      <c r="VWN16" s="3"/>
      <c r="VWO16" s="6"/>
      <c r="VWX16" s="3"/>
      <c r="VWY16" s="6"/>
      <c r="VXH16" s="3"/>
      <c r="VXI16" s="6"/>
      <c r="VXR16" s="3"/>
      <c r="VXS16" s="6"/>
      <c r="VYB16" s="3"/>
      <c r="VYC16" s="6"/>
      <c r="VYL16" s="3"/>
      <c r="VYM16" s="6"/>
      <c r="VYV16" s="3"/>
      <c r="VYW16" s="6"/>
      <c r="VZF16" s="3"/>
      <c r="VZG16" s="6"/>
      <c r="VZP16" s="3"/>
      <c r="VZQ16" s="6"/>
      <c r="VZZ16" s="3"/>
      <c r="WAA16" s="6"/>
      <c r="WAJ16" s="3"/>
      <c r="WAK16" s="6"/>
      <c r="WAT16" s="3"/>
      <c r="WAU16" s="6"/>
      <c r="WBD16" s="3"/>
      <c r="WBE16" s="6"/>
      <c r="WBN16" s="3"/>
      <c r="WBO16" s="6"/>
      <c r="WBX16" s="3"/>
      <c r="WBY16" s="6"/>
      <c r="WCH16" s="3"/>
      <c r="WCI16" s="6"/>
      <c r="WCR16" s="3"/>
      <c r="WCS16" s="6"/>
      <c r="WDB16" s="3"/>
      <c r="WDC16" s="6"/>
      <c r="WDL16" s="3"/>
      <c r="WDM16" s="6"/>
      <c r="WDV16" s="3"/>
      <c r="WDW16" s="6"/>
      <c r="WEF16" s="3"/>
      <c r="WEG16" s="6"/>
      <c r="WEP16" s="3"/>
      <c r="WEQ16" s="6"/>
      <c r="WEZ16" s="3"/>
      <c r="WFA16" s="6"/>
      <c r="WFJ16" s="3"/>
      <c r="WFK16" s="6"/>
      <c r="WFT16" s="3"/>
      <c r="WFU16" s="6"/>
      <c r="WGD16" s="3"/>
      <c r="WGE16" s="6"/>
      <c r="WGN16" s="3"/>
      <c r="WGO16" s="6"/>
      <c r="WGX16" s="3"/>
      <c r="WGY16" s="6"/>
      <c r="WHH16" s="3"/>
      <c r="WHI16" s="6"/>
      <c r="WHR16" s="3"/>
      <c r="WHS16" s="6"/>
      <c r="WIB16" s="3"/>
      <c r="WIC16" s="6"/>
      <c r="WIL16" s="3"/>
      <c r="WIM16" s="6"/>
      <c r="WIV16" s="3"/>
      <c r="WIW16" s="6"/>
      <c r="WJF16" s="3"/>
      <c r="WJG16" s="6"/>
      <c r="WJP16" s="3"/>
      <c r="WJQ16" s="6"/>
      <c r="WJZ16" s="3"/>
      <c r="WKA16" s="6"/>
      <c r="WKJ16" s="3"/>
      <c r="WKK16" s="6"/>
      <c r="WKT16" s="3"/>
      <c r="WKU16" s="6"/>
      <c r="WLD16" s="3"/>
      <c r="WLE16" s="6"/>
      <c r="WLN16" s="3"/>
      <c r="WLO16" s="6"/>
      <c r="WLX16" s="3"/>
      <c r="WLY16" s="6"/>
      <c r="WMH16" s="3"/>
      <c r="WMI16" s="6"/>
      <c r="WMR16" s="3"/>
      <c r="WMS16" s="6"/>
      <c r="WNB16" s="3"/>
      <c r="WNC16" s="6"/>
      <c r="WNL16" s="3"/>
      <c r="WNM16" s="6"/>
      <c r="WNV16" s="3"/>
      <c r="WNW16" s="6"/>
      <c r="WOF16" s="3"/>
      <c r="WOG16" s="6"/>
      <c r="WOP16" s="3"/>
      <c r="WOQ16" s="6"/>
      <c r="WOZ16" s="3"/>
      <c r="WPA16" s="6"/>
      <c r="WPJ16" s="3"/>
      <c r="WPK16" s="6"/>
      <c r="WPT16" s="3"/>
      <c r="WPU16" s="6"/>
      <c r="WQD16" s="3"/>
      <c r="WQE16" s="6"/>
      <c r="WQN16" s="3"/>
      <c r="WQO16" s="6"/>
      <c r="WQX16" s="3"/>
      <c r="WQY16" s="6"/>
      <c r="WRH16" s="3"/>
      <c r="WRI16" s="6"/>
      <c r="WRR16" s="3"/>
      <c r="WRS16" s="6"/>
      <c r="WSB16" s="3"/>
      <c r="WSC16" s="6"/>
      <c r="WSL16" s="3"/>
      <c r="WSM16" s="6"/>
      <c r="WSV16" s="3"/>
      <c r="WSW16" s="6"/>
      <c r="WTF16" s="3"/>
      <c r="WTG16" s="6"/>
      <c r="WTP16" s="3"/>
      <c r="WTQ16" s="6"/>
      <c r="WTZ16" s="3"/>
      <c r="WUA16" s="6"/>
      <c r="WUJ16" s="3"/>
      <c r="WUK16" s="6"/>
      <c r="WUT16" s="3"/>
      <c r="WUU16" s="6"/>
      <c r="WVD16" s="3"/>
      <c r="WVE16" s="6"/>
      <c r="WVN16" s="3"/>
      <c r="WVO16" s="6"/>
      <c r="WVX16" s="3"/>
      <c r="WVY16" s="6"/>
      <c r="WWH16" s="3"/>
      <c r="WWI16" s="6"/>
      <c r="WWR16" s="3"/>
      <c r="WWS16" s="6"/>
      <c r="WXB16" s="3"/>
      <c r="WXC16" s="6"/>
      <c r="WXL16" s="3"/>
      <c r="WXM16" s="6"/>
      <c r="WXV16" s="3"/>
      <c r="WXW16" s="6"/>
      <c r="WYF16" s="3"/>
      <c r="WYG16" s="6"/>
      <c r="WYP16" s="3"/>
      <c r="WYQ16" s="6"/>
      <c r="WYZ16" s="3"/>
      <c r="WZA16" s="6"/>
      <c r="WZJ16" s="3"/>
      <c r="WZK16" s="6"/>
      <c r="WZT16" s="3"/>
      <c r="WZU16" s="6"/>
      <c r="XAD16" s="3"/>
      <c r="XAE16" s="6"/>
      <c r="XAN16" s="3"/>
      <c r="XAO16" s="6"/>
      <c r="XAX16" s="3"/>
      <c r="XAY16" s="6"/>
      <c r="XBH16" s="3"/>
      <c r="XBI16" s="6"/>
      <c r="XBR16" s="3"/>
      <c r="XBS16" s="6"/>
      <c r="XCB16" s="3"/>
      <c r="XCC16" s="6"/>
      <c r="XCL16" s="3"/>
      <c r="XCM16" s="6"/>
      <c r="XCV16" s="3"/>
      <c r="XCW16" s="6"/>
      <c r="XDF16" s="3"/>
      <c r="XDG16" s="6"/>
      <c r="XDP16" s="3"/>
      <c r="XDQ16" s="6"/>
      <c r="XDZ16" s="3"/>
      <c r="XEA16" s="6"/>
      <c r="XEJ16" s="3"/>
      <c r="XEK16" s="6"/>
      <c r="XET16" s="3"/>
      <c r="XEU16" s="6"/>
      <c r="XFD16" s="3"/>
    </row>
    <row r="17" spans="1:2045 2054:3065 3074:4095 4104:5115 5124:7165 7174:8185 8194:9215 9224:10235 10244:12285 12294:13305 13314:14335 14344:15355 15364:16384" x14ac:dyDescent="0.25">
      <c r="A17">
        <v>3</v>
      </c>
      <c r="B17" t="s">
        <v>23</v>
      </c>
      <c r="C17" t="str">
        <f>IF(B17&lt;&gt;"",VLOOKUP(B17,Lookup!$A$2:$B$55,2,FALSE),"")</f>
        <v>LOANS</v>
      </c>
      <c r="D17" s="3">
        <v>42462</v>
      </c>
      <c r="E17" s="14">
        <v>4772.96</v>
      </c>
      <c r="F17" s="14">
        <v>4772.96</v>
      </c>
      <c r="G17" t="s">
        <v>1</v>
      </c>
      <c r="H17" t="s">
        <v>83</v>
      </c>
      <c r="I17" t="s">
        <v>84</v>
      </c>
      <c r="J17" t="str">
        <f t="shared" si="0"/>
        <v/>
      </c>
      <c r="N17" s="3"/>
      <c r="O17" s="6"/>
      <c r="X17" s="3"/>
      <c r="Y17" s="6"/>
      <c r="AH17" s="3"/>
      <c r="AI17" s="6"/>
      <c r="AR17" s="3"/>
      <c r="AS17" s="6"/>
      <c r="BB17" s="3"/>
      <c r="BC17" s="6"/>
      <c r="BL17" s="3"/>
      <c r="BM17" s="6"/>
      <c r="BV17" s="3"/>
      <c r="BW17" s="6"/>
      <c r="CF17" s="3"/>
      <c r="CG17" s="6"/>
      <c r="CP17" s="3"/>
      <c r="CQ17" s="6"/>
      <c r="CZ17" s="3"/>
      <c r="DA17" s="6"/>
      <c r="DJ17" s="3"/>
      <c r="DK17" s="6"/>
      <c r="DT17" s="3"/>
      <c r="DU17" s="6"/>
      <c r="ED17" s="3"/>
      <c r="EE17" s="6"/>
      <c r="EN17" s="3"/>
      <c r="EO17" s="6"/>
      <c r="EX17" s="3"/>
      <c r="EY17" s="6"/>
      <c r="FH17" s="3"/>
      <c r="FI17" s="6"/>
      <c r="FR17" s="3"/>
      <c r="FS17" s="6"/>
      <c r="GB17" s="3"/>
      <c r="GC17" s="6"/>
      <c r="GL17" s="3"/>
      <c r="GM17" s="6"/>
      <c r="GV17" s="3"/>
      <c r="GW17" s="6"/>
      <c r="HF17" s="3"/>
      <c r="HG17" s="6"/>
      <c r="HP17" s="3"/>
      <c r="HQ17" s="6"/>
      <c r="HZ17" s="3"/>
      <c r="IA17" s="6"/>
      <c r="IJ17" s="3"/>
      <c r="IK17" s="6"/>
      <c r="IT17" s="3"/>
      <c r="IU17" s="6"/>
      <c r="JD17" s="3"/>
      <c r="JE17" s="6"/>
      <c r="JN17" s="3"/>
      <c r="JO17" s="6"/>
      <c r="JX17" s="3"/>
      <c r="JY17" s="6"/>
      <c r="KH17" s="3"/>
      <c r="KI17" s="6"/>
      <c r="KR17" s="3"/>
      <c r="KS17" s="6"/>
      <c r="LB17" s="3"/>
      <c r="LC17" s="6"/>
      <c r="LL17" s="3"/>
      <c r="LM17" s="6"/>
      <c r="LV17" s="3"/>
      <c r="LW17" s="6"/>
      <c r="MF17" s="3"/>
      <c r="MG17" s="6"/>
      <c r="MP17" s="3"/>
      <c r="MQ17" s="6"/>
      <c r="MZ17" s="3"/>
      <c r="NA17" s="6"/>
      <c r="NJ17" s="3"/>
      <c r="NK17" s="6"/>
      <c r="NT17" s="3"/>
      <c r="NU17" s="6"/>
      <c r="OD17" s="3"/>
      <c r="OE17" s="6"/>
      <c r="ON17" s="3"/>
      <c r="OO17" s="6"/>
      <c r="OX17" s="3"/>
      <c r="OY17" s="6"/>
      <c r="PH17" s="3"/>
      <c r="PI17" s="6"/>
      <c r="PR17" s="3"/>
      <c r="PS17" s="6"/>
      <c r="QB17" s="3"/>
      <c r="QC17" s="6"/>
      <c r="QL17" s="3"/>
      <c r="QM17" s="6"/>
      <c r="QV17" s="3"/>
      <c r="QW17" s="6"/>
      <c r="RF17" s="3"/>
      <c r="RG17" s="6"/>
      <c r="RP17" s="3"/>
      <c r="RQ17" s="6"/>
      <c r="RZ17" s="3"/>
      <c r="SA17" s="6"/>
      <c r="SJ17" s="3"/>
      <c r="SK17" s="6"/>
      <c r="ST17" s="3"/>
      <c r="SU17" s="6"/>
      <c r="TD17" s="3"/>
      <c r="TE17" s="6"/>
      <c r="TN17" s="3"/>
      <c r="TO17" s="6"/>
      <c r="TX17" s="3"/>
      <c r="TY17" s="6"/>
      <c r="UH17" s="3"/>
      <c r="UI17" s="6"/>
      <c r="UR17" s="3"/>
      <c r="US17" s="6"/>
      <c r="VB17" s="3"/>
      <c r="VC17" s="6"/>
      <c r="VL17" s="3"/>
      <c r="VM17" s="6"/>
      <c r="VV17" s="3"/>
      <c r="VW17" s="6"/>
      <c r="WF17" s="3"/>
      <c r="WG17" s="6"/>
      <c r="WP17" s="3"/>
      <c r="WQ17" s="6"/>
      <c r="WZ17" s="3"/>
      <c r="XA17" s="6"/>
      <c r="XJ17" s="3"/>
      <c r="XK17" s="6"/>
      <c r="XT17" s="3"/>
      <c r="XU17" s="6"/>
      <c r="YD17" s="3"/>
      <c r="YE17" s="6"/>
      <c r="YN17" s="3"/>
      <c r="YO17" s="6"/>
      <c r="YX17" s="3"/>
      <c r="YY17" s="6"/>
      <c r="ZH17" s="3"/>
      <c r="ZI17" s="6"/>
      <c r="ZR17" s="3"/>
      <c r="ZS17" s="6"/>
      <c r="AAB17" s="3"/>
      <c r="AAC17" s="6"/>
      <c r="AAL17" s="3"/>
      <c r="AAM17" s="6"/>
      <c r="AAV17" s="3"/>
      <c r="AAW17" s="6"/>
      <c r="ABF17" s="3"/>
      <c r="ABG17" s="6"/>
      <c r="ABP17" s="3"/>
      <c r="ABQ17" s="6"/>
      <c r="ABZ17" s="3"/>
      <c r="ACA17" s="6"/>
      <c r="ACJ17" s="3"/>
      <c r="ACK17" s="6"/>
      <c r="ACT17" s="3"/>
      <c r="ACU17" s="6"/>
      <c r="ADD17" s="3"/>
      <c r="ADE17" s="6"/>
      <c r="ADN17" s="3"/>
      <c r="ADO17" s="6"/>
      <c r="ADX17" s="3"/>
      <c r="ADY17" s="6"/>
      <c r="AEH17" s="3"/>
      <c r="AEI17" s="6"/>
      <c r="AER17" s="3"/>
      <c r="AES17" s="6"/>
      <c r="AFB17" s="3"/>
      <c r="AFC17" s="6"/>
      <c r="AFL17" s="3"/>
      <c r="AFM17" s="6"/>
      <c r="AFV17" s="3"/>
      <c r="AFW17" s="6"/>
      <c r="AGF17" s="3"/>
      <c r="AGG17" s="6"/>
      <c r="AGP17" s="3"/>
      <c r="AGQ17" s="6"/>
      <c r="AGZ17" s="3"/>
      <c r="AHA17" s="6"/>
      <c r="AHJ17" s="3"/>
      <c r="AHK17" s="6"/>
      <c r="AHT17" s="3"/>
      <c r="AHU17" s="6"/>
      <c r="AID17" s="3"/>
      <c r="AIE17" s="6"/>
      <c r="AIN17" s="3"/>
      <c r="AIO17" s="6"/>
      <c r="AIX17" s="3"/>
      <c r="AIY17" s="6"/>
      <c r="AJH17" s="3"/>
      <c r="AJI17" s="6"/>
      <c r="AJR17" s="3"/>
      <c r="AJS17" s="6"/>
      <c r="AKB17" s="3"/>
      <c r="AKC17" s="6"/>
      <c r="AKL17" s="3"/>
      <c r="AKM17" s="6"/>
      <c r="AKV17" s="3"/>
      <c r="AKW17" s="6"/>
      <c r="ALF17" s="3"/>
      <c r="ALG17" s="6"/>
      <c r="ALP17" s="3"/>
      <c r="ALQ17" s="6"/>
      <c r="ALZ17" s="3"/>
      <c r="AMA17" s="6"/>
      <c r="AMJ17" s="3"/>
      <c r="AMK17" s="6"/>
      <c r="AMT17" s="3"/>
      <c r="AMU17" s="6"/>
      <c r="AND17" s="3"/>
      <c r="ANE17" s="6"/>
      <c r="ANN17" s="3"/>
      <c r="ANO17" s="6"/>
      <c r="ANX17" s="3"/>
      <c r="ANY17" s="6"/>
      <c r="AOH17" s="3"/>
      <c r="AOI17" s="6"/>
      <c r="AOR17" s="3"/>
      <c r="AOS17" s="6"/>
      <c r="APB17" s="3"/>
      <c r="APC17" s="6"/>
      <c r="APL17" s="3"/>
      <c r="APM17" s="6"/>
      <c r="APV17" s="3"/>
      <c r="APW17" s="6"/>
      <c r="AQF17" s="3"/>
      <c r="AQG17" s="6"/>
      <c r="AQP17" s="3"/>
      <c r="AQQ17" s="6"/>
      <c r="AQZ17" s="3"/>
      <c r="ARA17" s="6"/>
      <c r="ARJ17" s="3"/>
      <c r="ARK17" s="6"/>
      <c r="ART17" s="3"/>
      <c r="ARU17" s="6"/>
      <c r="ASD17" s="3"/>
      <c r="ASE17" s="6"/>
      <c r="ASN17" s="3"/>
      <c r="ASO17" s="6"/>
      <c r="ASX17" s="3"/>
      <c r="ASY17" s="6"/>
      <c r="ATH17" s="3"/>
      <c r="ATI17" s="6"/>
      <c r="ATR17" s="3"/>
      <c r="ATS17" s="6"/>
      <c r="AUB17" s="3"/>
      <c r="AUC17" s="6"/>
      <c r="AUL17" s="3"/>
      <c r="AUM17" s="6"/>
      <c r="AUV17" s="3"/>
      <c r="AUW17" s="6"/>
      <c r="AVF17" s="3"/>
      <c r="AVG17" s="6"/>
      <c r="AVP17" s="3"/>
      <c r="AVQ17" s="6"/>
      <c r="AVZ17" s="3"/>
      <c r="AWA17" s="6"/>
      <c r="AWJ17" s="3"/>
      <c r="AWK17" s="6"/>
      <c r="AWT17" s="3"/>
      <c r="AWU17" s="6"/>
      <c r="AXD17" s="3"/>
      <c r="AXE17" s="6"/>
      <c r="AXN17" s="3"/>
      <c r="AXO17" s="6"/>
      <c r="AXX17" s="3"/>
      <c r="AXY17" s="6"/>
      <c r="AYH17" s="3"/>
      <c r="AYI17" s="6"/>
      <c r="AYR17" s="3"/>
      <c r="AYS17" s="6"/>
      <c r="AZB17" s="3"/>
      <c r="AZC17" s="6"/>
      <c r="AZL17" s="3"/>
      <c r="AZM17" s="6"/>
      <c r="AZV17" s="3"/>
      <c r="AZW17" s="6"/>
      <c r="BAF17" s="3"/>
      <c r="BAG17" s="6"/>
      <c r="BAP17" s="3"/>
      <c r="BAQ17" s="6"/>
      <c r="BAZ17" s="3"/>
      <c r="BBA17" s="6"/>
      <c r="BBJ17" s="3"/>
      <c r="BBK17" s="6"/>
      <c r="BBT17" s="3"/>
      <c r="BBU17" s="6"/>
      <c r="BCD17" s="3"/>
      <c r="BCE17" s="6"/>
      <c r="BCN17" s="3"/>
      <c r="BCO17" s="6"/>
      <c r="BCX17" s="3"/>
      <c r="BCY17" s="6"/>
      <c r="BDH17" s="3"/>
      <c r="BDI17" s="6"/>
      <c r="BDR17" s="3"/>
      <c r="BDS17" s="6"/>
      <c r="BEB17" s="3"/>
      <c r="BEC17" s="6"/>
      <c r="BEL17" s="3"/>
      <c r="BEM17" s="6"/>
      <c r="BEV17" s="3"/>
      <c r="BEW17" s="6"/>
      <c r="BFF17" s="3"/>
      <c r="BFG17" s="6"/>
      <c r="BFP17" s="3"/>
      <c r="BFQ17" s="6"/>
      <c r="BFZ17" s="3"/>
      <c r="BGA17" s="6"/>
      <c r="BGJ17" s="3"/>
      <c r="BGK17" s="6"/>
      <c r="BGT17" s="3"/>
      <c r="BGU17" s="6"/>
      <c r="BHD17" s="3"/>
      <c r="BHE17" s="6"/>
      <c r="BHN17" s="3"/>
      <c r="BHO17" s="6"/>
      <c r="BHX17" s="3"/>
      <c r="BHY17" s="6"/>
      <c r="BIH17" s="3"/>
      <c r="BII17" s="6"/>
      <c r="BIR17" s="3"/>
      <c r="BIS17" s="6"/>
      <c r="BJB17" s="3"/>
      <c r="BJC17" s="6"/>
      <c r="BJL17" s="3"/>
      <c r="BJM17" s="6"/>
      <c r="BJV17" s="3"/>
      <c r="BJW17" s="6"/>
      <c r="BKF17" s="3"/>
      <c r="BKG17" s="6"/>
      <c r="BKP17" s="3"/>
      <c r="BKQ17" s="6"/>
      <c r="BKZ17" s="3"/>
      <c r="BLA17" s="6"/>
      <c r="BLJ17" s="3"/>
      <c r="BLK17" s="6"/>
      <c r="BLT17" s="3"/>
      <c r="BLU17" s="6"/>
      <c r="BMD17" s="3"/>
      <c r="BME17" s="6"/>
      <c r="BMN17" s="3"/>
      <c r="BMO17" s="6"/>
      <c r="BMX17" s="3"/>
      <c r="BMY17" s="6"/>
      <c r="BNH17" s="3"/>
      <c r="BNI17" s="6"/>
      <c r="BNR17" s="3"/>
      <c r="BNS17" s="6"/>
      <c r="BOB17" s="3"/>
      <c r="BOC17" s="6"/>
      <c r="BOL17" s="3"/>
      <c r="BOM17" s="6"/>
      <c r="BOV17" s="3"/>
      <c r="BOW17" s="6"/>
      <c r="BPF17" s="3"/>
      <c r="BPG17" s="6"/>
      <c r="BPP17" s="3"/>
      <c r="BPQ17" s="6"/>
      <c r="BPZ17" s="3"/>
      <c r="BQA17" s="6"/>
      <c r="BQJ17" s="3"/>
      <c r="BQK17" s="6"/>
      <c r="BQT17" s="3"/>
      <c r="BQU17" s="6"/>
      <c r="BRD17" s="3"/>
      <c r="BRE17" s="6"/>
      <c r="BRN17" s="3"/>
      <c r="BRO17" s="6"/>
      <c r="BRX17" s="3"/>
      <c r="BRY17" s="6"/>
      <c r="BSH17" s="3"/>
      <c r="BSI17" s="6"/>
      <c r="BSR17" s="3"/>
      <c r="BSS17" s="6"/>
      <c r="BTB17" s="3"/>
      <c r="BTC17" s="6"/>
      <c r="BTL17" s="3"/>
      <c r="BTM17" s="6"/>
      <c r="BTV17" s="3"/>
      <c r="BTW17" s="6"/>
      <c r="BUF17" s="3"/>
      <c r="BUG17" s="6"/>
      <c r="BUP17" s="3"/>
      <c r="BUQ17" s="6"/>
      <c r="BUZ17" s="3"/>
      <c r="BVA17" s="6"/>
      <c r="BVJ17" s="3"/>
      <c r="BVK17" s="6"/>
      <c r="BVT17" s="3"/>
      <c r="BVU17" s="6"/>
      <c r="BWD17" s="3"/>
      <c r="BWE17" s="6"/>
      <c r="BWN17" s="3"/>
      <c r="BWO17" s="6"/>
      <c r="BWX17" s="3"/>
      <c r="BWY17" s="6"/>
      <c r="BXH17" s="3"/>
      <c r="BXI17" s="6"/>
      <c r="BXR17" s="3"/>
      <c r="BXS17" s="6"/>
      <c r="BYB17" s="3"/>
      <c r="BYC17" s="6"/>
      <c r="BYL17" s="3"/>
      <c r="BYM17" s="6"/>
      <c r="BYV17" s="3"/>
      <c r="BYW17" s="6"/>
      <c r="BZF17" s="3"/>
      <c r="BZG17" s="6"/>
      <c r="BZP17" s="3"/>
      <c r="BZQ17" s="6"/>
      <c r="BZZ17" s="3"/>
      <c r="CAA17" s="6"/>
      <c r="CAJ17" s="3"/>
      <c r="CAK17" s="6"/>
      <c r="CAT17" s="3"/>
      <c r="CAU17" s="6"/>
      <c r="CBD17" s="3"/>
      <c r="CBE17" s="6"/>
      <c r="CBN17" s="3"/>
      <c r="CBO17" s="6"/>
      <c r="CBX17" s="3"/>
      <c r="CBY17" s="6"/>
      <c r="CCH17" s="3"/>
      <c r="CCI17" s="6"/>
      <c r="CCR17" s="3"/>
      <c r="CCS17" s="6"/>
      <c r="CDB17" s="3"/>
      <c r="CDC17" s="6"/>
      <c r="CDL17" s="3"/>
      <c r="CDM17" s="6"/>
      <c r="CDV17" s="3"/>
      <c r="CDW17" s="6"/>
      <c r="CEF17" s="3"/>
      <c r="CEG17" s="6"/>
      <c r="CEP17" s="3"/>
      <c r="CEQ17" s="6"/>
      <c r="CEZ17" s="3"/>
      <c r="CFA17" s="6"/>
      <c r="CFJ17" s="3"/>
      <c r="CFK17" s="6"/>
      <c r="CFT17" s="3"/>
      <c r="CFU17" s="6"/>
      <c r="CGD17" s="3"/>
      <c r="CGE17" s="6"/>
      <c r="CGN17" s="3"/>
      <c r="CGO17" s="6"/>
      <c r="CGX17" s="3"/>
      <c r="CGY17" s="6"/>
      <c r="CHH17" s="3"/>
      <c r="CHI17" s="6"/>
      <c r="CHR17" s="3"/>
      <c r="CHS17" s="6"/>
      <c r="CIB17" s="3"/>
      <c r="CIC17" s="6"/>
      <c r="CIL17" s="3"/>
      <c r="CIM17" s="6"/>
      <c r="CIV17" s="3"/>
      <c r="CIW17" s="6"/>
      <c r="CJF17" s="3"/>
      <c r="CJG17" s="6"/>
      <c r="CJP17" s="3"/>
      <c r="CJQ17" s="6"/>
      <c r="CJZ17" s="3"/>
      <c r="CKA17" s="6"/>
      <c r="CKJ17" s="3"/>
      <c r="CKK17" s="6"/>
      <c r="CKT17" s="3"/>
      <c r="CKU17" s="6"/>
      <c r="CLD17" s="3"/>
      <c r="CLE17" s="6"/>
      <c r="CLN17" s="3"/>
      <c r="CLO17" s="6"/>
      <c r="CLX17" s="3"/>
      <c r="CLY17" s="6"/>
      <c r="CMH17" s="3"/>
      <c r="CMI17" s="6"/>
      <c r="CMR17" s="3"/>
      <c r="CMS17" s="6"/>
      <c r="CNB17" s="3"/>
      <c r="CNC17" s="6"/>
      <c r="CNL17" s="3"/>
      <c r="CNM17" s="6"/>
      <c r="CNV17" s="3"/>
      <c r="CNW17" s="6"/>
      <c r="COF17" s="3"/>
      <c r="COG17" s="6"/>
      <c r="COP17" s="3"/>
      <c r="COQ17" s="6"/>
      <c r="COZ17" s="3"/>
      <c r="CPA17" s="6"/>
      <c r="CPJ17" s="3"/>
      <c r="CPK17" s="6"/>
      <c r="CPT17" s="3"/>
      <c r="CPU17" s="6"/>
      <c r="CQD17" s="3"/>
      <c r="CQE17" s="6"/>
      <c r="CQN17" s="3"/>
      <c r="CQO17" s="6"/>
      <c r="CQX17" s="3"/>
      <c r="CQY17" s="6"/>
      <c r="CRH17" s="3"/>
      <c r="CRI17" s="6"/>
      <c r="CRR17" s="3"/>
      <c r="CRS17" s="6"/>
      <c r="CSB17" s="3"/>
      <c r="CSC17" s="6"/>
      <c r="CSL17" s="3"/>
      <c r="CSM17" s="6"/>
      <c r="CSV17" s="3"/>
      <c r="CSW17" s="6"/>
      <c r="CTF17" s="3"/>
      <c r="CTG17" s="6"/>
      <c r="CTP17" s="3"/>
      <c r="CTQ17" s="6"/>
      <c r="CTZ17" s="3"/>
      <c r="CUA17" s="6"/>
      <c r="CUJ17" s="3"/>
      <c r="CUK17" s="6"/>
      <c r="CUT17" s="3"/>
      <c r="CUU17" s="6"/>
      <c r="CVD17" s="3"/>
      <c r="CVE17" s="6"/>
      <c r="CVN17" s="3"/>
      <c r="CVO17" s="6"/>
      <c r="CVX17" s="3"/>
      <c r="CVY17" s="6"/>
      <c r="CWH17" s="3"/>
      <c r="CWI17" s="6"/>
      <c r="CWR17" s="3"/>
      <c r="CWS17" s="6"/>
      <c r="CXB17" s="3"/>
      <c r="CXC17" s="6"/>
      <c r="CXL17" s="3"/>
      <c r="CXM17" s="6"/>
      <c r="CXV17" s="3"/>
      <c r="CXW17" s="6"/>
      <c r="CYF17" s="3"/>
      <c r="CYG17" s="6"/>
      <c r="CYP17" s="3"/>
      <c r="CYQ17" s="6"/>
      <c r="CYZ17" s="3"/>
      <c r="CZA17" s="6"/>
      <c r="CZJ17" s="3"/>
      <c r="CZK17" s="6"/>
      <c r="CZT17" s="3"/>
      <c r="CZU17" s="6"/>
      <c r="DAD17" s="3"/>
      <c r="DAE17" s="6"/>
      <c r="DAN17" s="3"/>
      <c r="DAO17" s="6"/>
      <c r="DAX17" s="3"/>
      <c r="DAY17" s="6"/>
      <c r="DBH17" s="3"/>
      <c r="DBI17" s="6"/>
      <c r="DBR17" s="3"/>
      <c r="DBS17" s="6"/>
      <c r="DCB17" s="3"/>
      <c r="DCC17" s="6"/>
      <c r="DCL17" s="3"/>
      <c r="DCM17" s="6"/>
      <c r="DCV17" s="3"/>
      <c r="DCW17" s="6"/>
      <c r="DDF17" s="3"/>
      <c r="DDG17" s="6"/>
      <c r="DDP17" s="3"/>
      <c r="DDQ17" s="6"/>
      <c r="DDZ17" s="3"/>
      <c r="DEA17" s="6"/>
      <c r="DEJ17" s="3"/>
      <c r="DEK17" s="6"/>
      <c r="DET17" s="3"/>
      <c r="DEU17" s="6"/>
      <c r="DFD17" s="3"/>
      <c r="DFE17" s="6"/>
      <c r="DFN17" s="3"/>
      <c r="DFO17" s="6"/>
      <c r="DFX17" s="3"/>
      <c r="DFY17" s="6"/>
      <c r="DGH17" s="3"/>
      <c r="DGI17" s="6"/>
      <c r="DGR17" s="3"/>
      <c r="DGS17" s="6"/>
      <c r="DHB17" s="3"/>
      <c r="DHC17" s="6"/>
      <c r="DHL17" s="3"/>
      <c r="DHM17" s="6"/>
      <c r="DHV17" s="3"/>
      <c r="DHW17" s="6"/>
      <c r="DIF17" s="3"/>
      <c r="DIG17" s="6"/>
      <c r="DIP17" s="3"/>
      <c r="DIQ17" s="6"/>
      <c r="DIZ17" s="3"/>
      <c r="DJA17" s="6"/>
      <c r="DJJ17" s="3"/>
      <c r="DJK17" s="6"/>
      <c r="DJT17" s="3"/>
      <c r="DJU17" s="6"/>
      <c r="DKD17" s="3"/>
      <c r="DKE17" s="6"/>
      <c r="DKN17" s="3"/>
      <c r="DKO17" s="6"/>
      <c r="DKX17" s="3"/>
      <c r="DKY17" s="6"/>
      <c r="DLH17" s="3"/>
      <c r="DLI17" s="6"/>
      <c r="DLR17" s="3"/>
      <c r="DLS17" s="6"/>
      <c r="DMB17" s="3"/>
      <c r="DMC17" s="6"/>
      <c r="DML17" s="3"/>
      <c r="DMM17" s="6"/>
      <c r="DMV17" s="3"/>
      <c r="DMW17" s="6"/>
      <c r="DNF17" s="3"/>
      <c r="DNG17" s="6"/>
      <c r="DNP17" s="3"/>
      <c r="DNQ17" s="6"/>
      <c r="DNZ17" s="3"/>
      <c r="DOA17" s="6"/>
      <c r="DOJ17" s="3"/>
      <c r="DOK17" s="6"/>
      <c r="DOT17" s="3"/>
      <c r="DOU17" s="6"/>
      <c r="DPD17" s="3"/>
      <c r="DPE17" s="6"/>
      <c r="DPN17" s="3"/>
      <c r="DPO17" s="6"/>
      <c r="DPX17" s="3"/>
      <c r="DPY17" s="6"/>
      <c r="DQH17" s="3"/>
      <c r="DQI17" s="6"/>
      <c r="DQR17" s="3"/>
      <c r="DQS17" s="6"/>
      <c r="DRB17" s="3"/>
      <c r="DRC17" s="6"/>
      <c r="DRL17" s="3"/>
      <c r="DRM17" s="6"/>
      <c r="DRV17" s="3"/>
      <c r="DRW17" s="6"/>
      <c r="DSF17" s="3"/>
      <c r="DSG17" s="6"/>
      <c r="DSP17" s="3"/>
      <c r="DSQ17" s="6"/>
      <c r="DSZ17" s="3"/>
      <c r="DTA17" s="6"/>
      <c r="DTJ17" s="3"/>
      <c r="DTK17" s="6"/>
      <c r="DTT17" s="3"/>
      <c r="DTU17" s="6"/>
      <c r="DUD17" s="3"/>
      <c r="DUE17" s="6"/>
      <c r="DUN17" s="3"/>
      <c r="DUO17" s="6"/>
      <c r="DUX17" s="3"/>
      <c r="DUY17" s="6"/>
      <c r="DVH17" s="3"/>
      <c r="DVI17" s="6"/>
      <c r="DVR17" s="3"/>
      <c r="DVS17" s="6"/>
      <c r="DWB17" s="3"/>
      <c r="DWC17" s="6"/>
      <c r="DWL17" s="3"/>
      <c r="DWM17" s="6"/>
      <c r="DWV17" s="3"/>
      <c r="DWW17" s="6"/>
      <c r="DXF17" s="3"/>
      <c r="DXG17" s="6"/>
      <c r="DXP17" s="3"/>
      <c r="DXQ17" s="6"/>
      <c r="DXZ17" s="3"/>
      <c r="DYA17" s="6"/>
      <c r="DYJ17" s="3"/>
      <c r="DYK17" s="6"/>
      <c r="DYT17" s="3"/>
      <c r="DYU17" s="6"/>
      <c r="DZD17" s="3"/>
      <c r="DZE17" s="6"/>
      <c r="DZN17" s="3"/>
      <c r="DZO17" s="6"/>
      <c r="DZX17" s="3"/>
      <c r="DZY17" s="6"/>
      <c r="EAH17" s="3"/>
      <c r="EAI17" s="6"/>
      <c r="EAR17" s="3"/>
      <c r="EAS17" s="6"/>
      <c r="EBB17" s="3"/>
      <c r="EBC17" s="6"/>
      <c r="EBL17" s="3"/>
      <c r="EBM17" s="6"/>
      <c r="EBV17" s="3"/>
      <c r="EBW17" s="6"/>
      <c r="ECF17" s="3"/>
      <c r="ECG17" s="6"/>
      <c r="ECP17" s="3"/>
      <c r="ECQ17" s="6"/>
      <c r="ECZ17" s="3"/>
      <c r="EDA17" s="6"/>
      <c r="EDJ17" s="3"/>
      <c r="EDK17" s="6"/>
      <c r="EDT17" s="3"/>
      <c r="EDU17" s="6"/>
      <c r="EED17" s="3"/>
      <c r="EEE17" s="6"/>
      <c r="EEN17" s="3"/>
      <c r="EEO17" s="6"/>
      <c r="EEX17" s="3"/>
      <c r="EEY17" s="6"/>
      <c r="EFH17" s="3"/>
      <c r="EFI17" s="6"/>
      <c r="EFR17" s="3"/>
      <c r="EFS17" s="6"/>
      <c r="EGB17" s="3"/>
      <c r="EGC17" s="6"/>
      <c r="EGL17" s="3"/>
      <c r="EGM17" s="6"/>
      <c r="EGV17" s="3"/>
      <c r="EGW17" s="6"/>
      <c r="EHF17" s="3"/>
      <c r="EHG17" s="6"/>
      <c r="EHP17" s="3"/>
      <c r="EHQ17" s="6"/>
      <c r="EHZ17" s="3"/>
      <c r="EIA17" s="6"/>
      <c r="EIJ17" s="3"/>
      <c r="EIK17" s="6"/>
      <c r="EIT17" s="3"/>
      <c r="EIU17" s="6"/>
      <c r="EJD17" s="3"/>
      <c r="EJE17" s="6"/>
      <c r="EJN17" s="3"/>
      <c r="EJO17" s="6"/>
      <c r="EJX17" s="3"/>
      <c r="EJY17" s="6"/>
      <c r="EKH17" s="3"/>
      <c r="EKI17" s="6"/>
      <c r="EKR17" s="3"/>
      <c r="EKS17" s="6"/>
      <c r="ELB17" s="3"/>
      <c r="ELC17" s="6"/>
      <c r="ELL17" s="3"/>
      <c r="ELM17" s="6"/>
      <c r="ELV17" s="3"/>
      <c r="ELW17" s="6"/>
      <c r="EMF17" s="3"/>
      <c r="EMG17" s="6"/>
      <c r="EMP17" s="3"/>
      <c r="EMQ17" s="6"/>
      <c r="EMZ17" s="3"/>
      <c r="ENA17" s="6"/>
      <c r="ENJ17" s="3"/>
      <c r="ENK17" s="6"/>
      <c r="ENT17" s="3"/>
      <c r="ENU17" s="6"/>
      <c r="EOD17" s="3"/>
      <c r="EOE17" s="6"/>
      <c r="EON17" s="3"/>
      <c r="EOO17" s="6"/>
      <c r="EOX17" s="3"/>
      <c r="EOY17" s="6"/>
      <c r="EPH17" s="3"/>
      <c r="EPI17" s="6"/>
      <c r="EPR17" s="3"/>
      <c r="EPS17" s="6"/>
      <c r="EQB17" s="3"/>
      <c r="EQC17" s="6"/>
      <c r="EQL17" s="3"/>
      <c r="EQM17" s="6"/>
      <c r="EQV17" s="3"/>
      <c r="EQW17" s="6"/>
      <c r="ERF17" s="3"/>
      <c r="ERG17" s="6"/>
      <c r="ERP17" s="3"/>
      <c r="ERQ17" s="6"/>
      <c r="ERZ17" s="3"/>
      <c r="ESA17" s="6"/>
      <c r="ESJ17" s="3"/>
      <c r="ESK17" s="6"/>
      <c r="EST17" s="3"/>
      <c r="ESU17" s="6"/>
      <c r="ETD17" s="3"/>
      <c r="ETE17" s="6"/>
      <c r="ETN17" s="3"/>
      <c r="ETO17" s="6"/>
      <c r="ETX17" s="3"/>
      <c r="ETY17" s="6"/>
      <c r="EUH17" s="3"/>
      <c r="EUI17" s="6"/>
      <c r="EUR17" s="3"/>
      <c r="EUS17" s="6"/>
      <c r="EVB17" s="3"/>
      <c r="EVC17" s="6"/>
      <c r="EVL17" s="3"/>
      <c r="EVM17" s="6"/>
      <c r="EVV17" s="3"/>
      <c r="EVW17" s="6"/>
      <c r="EWF17" s="3"/>
      <c r="EWG17" s="6"/>
      <c r="EWP17" s="3"/>
      <c r="EWQ17" s="6"/>
      <c r="EWZ17" s="3"/>
      <c r="EXA17" s="6"/>
      <c r="EXJ17" s="3"/>
      <c r="EXK17" s="6"/>
      <c r="EXT17" s="3"/>
      <c r="EXU17" s="6"/>
      <c r="EYD17" s="3"/>
      <c r="EYE17" s="6"/>
      <c r="EYN17" s="3"/>
      <c r="EYO17" s="6"/>
      <c r="EYX17" s="3"/>
      <c r="EYY17" s="6"/>
      <c r="EZH17" s="3"/>
      <c r="EZI17" s="6"/>
      <c r="EZR17" s="3"/>
      <c r="EZS17" s="6"/>
      <c r="FAB17" s="3"/>
      <c r="FAC17" s="6"/>
      <c r="FAL17" s="3"/>
      <c r="FAM17" s="6"/>
      <c r="FAV17" s="3"/>
      <c r="FAW17" s="6"/>
      <c r="FBF17" s="3"/>
      <c r="FBG17" s="6"/>
      <c r="FBP17" s="3"/>
      <c r="FBQ17" s="6"/>
      <c r="FBZ17" s="3"/>
      <c r="FCA17" s="6"/>
      <c r="FCJ17" s="3"/>
      <c r="FCK17" s="6"/>
      <c r="FCT17" s="3"/>
      <c r="FCU17" s="6"/>
      <c r="FDD17" s="3"/>
      <c r="FDE17" s="6"/>
      <c r="FDN17" s="3"/>
      <c r="FDO17" s="6"/>
      <c r="FDX17" s="3"/>
      <c r="FDY17" s="6"/>
      <c r="FEH17" s="3"/>
      <c r="FEI17" s="6"/>
      <c r="FER17" s="3"/>
      <c r="FES17" s="6"/>
      <c r="FFB17" s="3"/>
      <c r="FFC17" s="6"/>
      <c r="FFL17" s="3"/>
      <c r="FFM17" s="6"/>
      <c r="FFV17" s="3"/>
      <c r="FFW17" s="6"/>
      <c r="FGF17" s="3"/>
      <c r="FGG17" s="6"/>
      <c r="FGP17" s="3"/>
      <c r="FGQ17" s="6"/>
      <c r="FGZ17" s="3"/>
      <c r="FHA17" s="6"/>
      <c r="FHJ17" s="3"/>
      <c r="FHK17" s="6"/>
      <c r="FHT17" s="3"/>
      <c r="FHU17" s="6"/>
      <c r="FID17" s="3"/>
      <c r="FIE17" s="6"/>
      <c r="FIN17" s="3"/>
      <c r="FIO17" s="6"/>
      <c r="FIX17" s="3"/>
      <c r="FIY17" s="6"/>
      <c r="FJH17" s="3"/>
      <c r="FJI17" s="6"/>
      <c r="FJR17" s="3"/>
      <c r="FJS17" s="6"/>
      <c r="FKB17" s="3"/>
      <c r="FKC17" s="6"/>
      <c r="FKL17" s="3"/>
      <c r="FKM17" s="6"/>
      <c r="FKV17" s="3"/>
      <c r="FKW17" s="6"/>
      <c r="FLF17" s="3"/>
      <c r="FLG17" s="6"/>
      <c r="FLP17" s="3"/>
      <c r="FLQ17" s="6"/>
      <c r="FLZ17" s="3"/>
      <c r="FMA17" s="6"/>
      <c r="FMJ17" s="3"/>
      <c r="FMK17" s="6"/>
      <c r="FMT17" s="3"/>
      <c r="FMU17" s="6"/>
      <c r="FND17" s="3"/>
      <c r="FNE17" s="6"/>
      <c r="FNN17" s="3"/>
      <c r="FNO17" s="6"/>
      <c r="FNX17" s="3"/>
      <c r="FNY17" s="6"/>
      <c r="FOH17" s="3"/>
      <c r="FOI17" s="6"/>
      <c r="FOR17" s="3"/>
      <c r="FOS17" s="6"/>
      <c r="FPB17" s="3"/>
      <c r="FPC17" s="6"/>
      <c r="FPL17" s="3"/>
      <c r="FPM17" s="6"/>
      <c r="FPV17" s="3"/>
      <c r="FPW17" s="6"/>
      <c r="FQF17" s="3"/>
      <c r="FQG17" s="6"/>
      <c r="FQP17" s="3"/>
      <c r="FQQ17" s="6"/>
      <c r="FQZ17" s="3"/>
      <c r="FRA17" s="6"/>
      <c r="FRJ17" s="3"/>
      <c r="FRK17" s="6"/>
      <c r="FRT17" s="3"/>
      <c r="FRU17" s="6"/>
      <c r="FSD17" s="3"/>
      <c r="FSE17" s="6"/>
      <c r="FSN17" s="3"/>
      <c r="FSO17" s="6"/>
      <c r="FSX17" s="3"/>
      <c r="FSY17" s="6"/>
      <c r="FTH17" s="3"/>
      <c r="FTI17" s="6"/>
      <c r="FTR17" s="3"/>
      <c r="FTS17" s="6"/>
      <c r="FUB17" s="3"/>
      <c r="FUC17" s="6"/>
      <c r="FUL17" s="3"/>
      <c r="FUM17" s="6"/>
      <c r="FUV17" s="3"/>
      <c r="FUW17" s="6"/>
      <c r="FVF17" s="3"/>
      <c r="FVG17" s="6"/>
      <c r="FVP17" s="3"/>
      <c r="FVQ17" s="6"/>
      <c r="FVZ17" s="3"/>
      <c r="FWA17" s="6"/>
      <c r="FWJ17" s="3"/>
      <c r="FWK17" s="6"/>
      <c r="FWT17" s="3"/>
      <c r="FWU17" s="6"/>
      <c r="FXD17" s="3"/>
      <c r="FXE17" s="6"/>
      <c r="FXN17" s="3"/>
      <c r="FXO17" s="6"/>
      <c r="FXX17" s="3"/>
      <c r="FXY17" s="6"/>
      <c r="FYH17" s="3"/>
      <c r="FYI17" s="6"/>
      <c r="FYR17" s="3"/>
      <c r="FYS17" s="6"/>
      <c r="FZB17" s="3"/>
      <c r="FZC17" s="6"/>
      <c r="FZL17" s="3"/>
      <c r="FZM17" s="6"/>
      <c r="FZV17" s="3"/>
      <c r="FZW17" s="6"/>
      <c r="GAF17" s="3"/>
      <c r="GAG17" s="6"/>
      <c r="GAP17" s="3"/>
      <c r="GAQ17" s="6"/>
      <c r="GAZ17" s="3"/>
      <c r="GBA17" s="6"/>
      <c r="GBJ17" s="3"/>
      <c r="GBK17" s="6"/>
      <c r="GBT17" s="3"/>
      <c r="GBU17" s="6"/>
      <c r="GCD17" s="3"/>
      <c r="GCE17" s="6"/>
      <c r="GCN17" s="3"/>
      <c r="GCO17" s="6"/>
      <c r="GCX17" s="3"/>
      <c r="GCY17" s="6"/>
      <c r="GDH17" s="3"/>
      <c r="GDI17" s="6"/>
      <c r="GDR17" s="3"/>
      <c r="GDS17" s="6"/>
      <c r="GEB17" s="3"/>
      <c r="GEC17" s="6"/>
      <c r="GEL17" s="3"/>
      <c r="GEM17" s="6"/>
      <c r="GEV17" s="3"/>
      <c r="GEW17" s="6"/>
      <c r="GFF17" s="3"/>
      <c r="GFG17" s="6"/>
      <c r="GFP17" s="3"/>
      <c r="GFQ17" s="6"/>
      <c r="GFZ17" s="3"/>
      <c r="GGA17" s="6"/>
      <c r="GGJ17" s="3"/>
      <c r="GGK17" s="6"/>
      <c r="GGT17" s="3"/>
      <c r="GGU17" s="6"/>
      <c r="GHD17" s="3"/>
      <c r="GHE17" s="6"/>
      <c r="GHN17" s="3"/>
      <c r="GHO17" s="6"/>
      <c r="GHX17" s="3"/>
      <c r="GHY17" s="6"/>
      <c r="GIH17" s="3"/>
      <c r="GII17" s="6"/>
      <c r="GIR17" s="3"/>
      <c r="GIS17" s="6"/>
      <c r="GJB17" s="3"/>
      <c r="GJC17" s="6"/>
      <c r="GJL17" s="3"/>
      <c r="GJM17" s="6"/>
      <c r="GJV17" s="3"/>
      <c r="GJW17" s="6"/>
      <c r="GKF17" s="3"/>
      <c r="GKG17" s="6"/>
      <c r="GKP17" s="3"/>
      <c r="GKQ17" s="6"/>
      <c r="GKZ17" s="3"/>
      <c r="GLA17" s="6"/>
      <c r="GLJ17" s="3"/>
      <c r="GLK17" s="6"/>
      <c r="GLT17" s="3"/>
      <c r="GLU17" s="6"/>
      <c r="GMD17" s="3"/>
      <c r="GME17" s="6"/>
      <c r="GMN17" s="3"/>
      <c r="GMO17" s="6"/>
      <c r="GMX17" s="3"/>
      <c r="GMY17" s="6"/>
      <c r="GNH17" s="3"/>
      <c r="GNI17" s="6"/>
      <c r="GNR17" s="3"/>
      <c r="GNS17" s="6"/>
      <c r="GOB17" s="3"/>
      <c r="GOC17" s="6"/>
      <c r="GOL17" s="3"/>
      <c r="GOM17" s="6"/>
      <c r="GOV17" s="3"/>
      <c r="GOW17" s="6"/>
      <c r="GPF17" s="3"/>
      <c r="GPG17" s="6"/>
      <c r="GPP17" s="3"/>
      <c r="GPQ17" s="6"/>
      <c r="GPZ17" s="3"/>
      <c r="GQA17" s="6"/>
      <c r="GQJ17" s="3"/>
      <c r="GQK17" s="6"/>
      <c r="GQT17" s="3"/>
      <c r="GQU17" s="6"/>
      <c r="GRD17" s="3"/>
      <c r="GRE17" s="6"/>
      <c r="GRN17" s="3"/>
      <c r="GRO17" s="6"/>
      <c r="GRX17" s="3"/>
      <c r="GRY17" s="6"/>
      <c r="GSH17" s="3"/>
      <c r="GSI17" s="6"/>
      <c r="GSR17" s="3"/>
      <c r="GSS17" s="6"/>
      <c r="GTB17" s="3"/>
      <c r="GTC17" s="6"/>
      <c r="GTL17" s="3"/>
      <c r="GTM17" s="6"/>
      <c r="GTV17" s="3"/>
      <c r="GTW17" s="6"/>
      <c r="GUF17" s="3"/>
      <c r="GUG17" s="6"/>
      <c r="GUP17" s="3"/>
      <c r="GUQ17" s="6"/>
      <c r="GUZ17" s="3"/>
      <c r="GVA17" s="6"/>
      <c r="GVJ17" s="3"/>
      <c r="GVK17" s="6"/>
      <c r="GVT17" s="3"/>
      <c r="GVU17" s="6"/>
      <c r="GWD17" s="3"/>
      <c r="GWE17" s="6"/>
      <c r="GWN17" s="3"/>
      <c r="GWO17" s="6"/>
      <c r="GWX17" s="3"/>
      <c r="GWY17" s="6"/>
      <c r="GXH17" s="3"/>
      <c r="GXI17" s="6"/>
      <c r="GXR17" s="3"/>
      <c r="GXS17" s="6"/>
      <c r="GYB17" s="3"/>
      <c r="GYC17" s="6"/>
      <c r="GYL17" s="3"/>
      <c r="GYM17" s="6"/>
      <c r="GYV17" s="3"/>
      <c r="GYW17" s="6"/>
      <c r="GZF17" s="3"/>
      <c r="GZG17" s="6"/>
      <c r="GZP17" s="3"/>
      <c r="GZQ17" s="6"/>
      <c r="GZZ17" s="3"/>
      <c r="HAA17" s="6"/>
      <c r="HAJ17" s="3"/>
      <c r="HAK17" s="6"/>
      <c r="HAT17" s="3"/>
      <c r="HAU17" s="6"/>
      <c r="HBD17" s="3"/>
      <c r="HBE17" s="6"/>
      <c r="HBN17" s="3"/>
      <c r="HBO17" s="6"/>
      <c r="HBX17" s="3"/>
      <c r="HBY17" s="6"/>
      <c r="HCH17" s="3"/>
      <c r="HCI17" s="6"/>
      <c r="HCR17" s="3"/>
      <c r="HCS17" s="6"/>
      <c r="HDB17" s="3"/>
      <c r="HDC17" s="6"/>
      <c r="HDL17" s="3"/>
      <c r="HDM17" s="6"/>
      <c r="HDV17" s="3"/>
      <c r="HDW17" s="6"/>
      <c r="HEF17" s="3"/>
      <c r="HEG17" s="6"/>
      <c r="HEP17" s="3"/>
      <c r="HEQ17" s="6"/>
      <c r="HEZ17" s="3"/>
      <c r="HFA17" s="6"/>
      <c r="HFJ17" s="3"/>
      <c r="HFK17" s="6"/>
      <c r="HFT17" s="3"/>
      <c r="HFU17" s="6"/>
      <c r="HGD17" s="3"/>
      <c r="HGE17" s="6"/>
      <c r="HGN17" s="3"/>
      <c r="HGO17" s="6"/>
      <c r="HGX17" s="3"/>
      <c r="HGY17" s="6"/>
      <c r="HHH17" s="3"/>
      <c r="HHI17" s="6"/>
      <c r="HHR17" s="3"/>
      <c r="HHS17" s="6"/>
      <c r="HIB17" s="3"/>
      <c r="HIC17" s="6"/>
      <c r="HIL17" s="3"/>
      <c r="HIM17" s="6"/>
      <c r="HIV17" s="3"/>
      <c r="HIW17" s="6"/>
      <c r="HJF17" s="3"/>
      <c r="HJG17" s="6"/>
      <c r="HJP17" s="3"/>
      <c r="HJQ17" s="6"/>
      <c r="HJZ17" s="3"/>
      <c r="HKA17" s="6"/>
      <c r="HKJ17" s="3"/>
      <c r="HKK17" s="6"/>
      <c r="HKT17" s="3"/>
      <c r="HKU17" s="6"/>
      <c r="HLD17" s="3"/>
      <c r="HLE17" s="6"/>
      <c r="HLN17" s="3"/>
      <c r="HLO17" s="6"/>
      <c r="HLX17" s="3"/>
      <c r="HLY17" s="6"/>
      <c r="HMH17" s="3"/>
      <c r="HMI17" s="6"/>
      <c r="HMR17" s="3"/>
      <c r="HMS17" s="6"/>
      <c r="HNB17" s="3"/>
      <c r="HNC17" s="6"/>
      <c r="HNL17" s="3"/>
      <c r="HNM17" s="6"/>
      <c r="HNV17" s="3"/>
      <c r="HNW17" s="6"/>
      <c r="HOF17" s="3"/>
      <c r="HOG17" s="6"/>
      <c r="HOP17" s="3"/>
      <c r="HOQ17" s="6"/>
      <c r="HOZ17" s="3"/>
      <c r="HPA17" s="6"/>
      <c r="HPJ17" s="3"/>
      <c r="HPK17" s="6"/>
      <c r="HPT17" s="3"/>
      <c r="HPU17" s="6"/>
      <c r="HQD17" s="3"/>
      <c r="HQE17" s="6"/>
      <c r="HQN17" s="3"/>
      <c r="HQO17" s="6"/>
      <c r="HQX17" s="3"/>
      <c r="HQY17" s="6"/>
      <c r="HRH17" s="3"/>
      <c r="HRI17" s="6"/>
      <c r="HRR17" s="3"/>
      <c r="HRS17" s="6"/>
      <c r="HSB17" s="3"/>
      <c r="HSC17" s="6"/>
      <c r="HSL17" s="3"/>
      <c r="HSM17" s="6"/>
      <c r="HSV17" s="3"/>
      <c r="HSW17" s="6"/>
      <c r="HTF17" s="3"/>
      <c r="HTG17" s="6"/>
      <c r="HTP17" s="3"/>
      <c r="HTQ17" s="6"/>
      <c r="HTZ17" s="3"/>
      <c r="HUA17" s="6"/>
      <c r="HUJ17" s="3"/>
      <c r="HUK17" s="6"/>
      <c r="HUT17" s="3"/>
      <c r="HUU17" s="6"/>
      <c r="HVD17" s="3"/>
      <c r="HVE17" s="6"/>
      <c r="HVN17" s="3"/>
      <c r="HVO17" s="6"/>
      <c r="HVX17" s="3"/>
      <c r="HVY17" s="6"/>
      <c r="HWH17" s="3"/>
      <c r="HWI17" s="6"/>
      <c r="HWR17" s="3"/>
      <c r="HWS17" s="6"/>
      <c r="HXB17" s="3"/>
      <c r="HXC17" s="6"/>
      <c r="HXL17" s="3"/>
      <c r="HXM17" s="6"/>
      <c r="HXV17" s="3"/>
      <c r="HXW17" s="6"/>
      <c r="HYF17" s="3"/>
      <c r="HYG17" s="6"/>
      <c r="HYP17" s="3"/>
      <c r="HYQ17" s="6"/>
      <c r="HYZ17" s="3"/>
      <c r="HZA17" s="6"/>
      <c r="HZJ17" s="3"/>
      <c r="HZK17" s="6"/>
      <c r="HZT17" s="3"/>
      <c r="HZU17" s="6"/>
      <c r="IAD17" s="3"/>
      <c r="IAE17" s="6"/>
      <c r="IAN17" s="3"/>
      <c r="IAO17" s="6"/>
      <c r="IAX17" s="3"/>
      <c r="IAY17" s="6"/>
      <c r="IBH17" s="3"/>
      <c r="IBI17" s="6"/>
      <c r="IBR17" s="3"/>
      <c r="IBS17" s="6"/>
      <c r="ICB17" s="3"/>
      <c r="ICC17" s="6"/>
      <c r="ICL17" s="3"/>
      <c r="ICM17" s="6"/>
      <c r="ICV17" s="3"/>
      <c r="ICW17" s="6"/>
      <c r="IDF17" s="3"/>
      <c r="IDG17" s="6"/>
      <c r="IDP17" s="3"/>
      <c r="IDQ17" s="6"/>
      <c r="IDZ17" s="3"/>
      <c r="IEA17" s="6"/>
      <c r="IEJ17" s="3"/>
      <c r="IEK17" s="6"/>
      <c r="IET17" s="3"/>
      <c r="IEU17" s="6"/>
      <c r="IFD17" s="3"/>
      <c r="IFE17" s="6"/>
      <c r="IFN17" s="3"/>
      <c r="IFO17" s="6"/>
      <c r="IFX17" s="3"/>
      <c r="IFY17" s="6"/>
      <c r="IGH17" s="3"/>
      <c r="IGI17" s="6"/>
      <c r="IGR17" s="3"/>
      <c r="IGS17" s="6"/>
      <c r="IHB17" s="3"/>
      <c r="IHC17" s="6"/>
      <c r="IHL17" s="3"/>
      <c r="IHM17" s="6"/>
      <c r="IHV17" s="3"/>
      <c r="IHW17" s="6"/>
      <c r="IIF17" s="3"/>
      <c r="IIG17" s="6"/>
      <c r="IIP17" s="3"/>
      <c r="IIQ17" s="6"/>
      <c r="IIZ17" s="3"/>
      <c r="IJA17" s="6"/>
      <c r="IJJ17" s="3"/>
      <c r="IJK17" s="6"/>
      <c r="IJT17" s="3"/>
      <c r="IJU17" s="6"/>
      <c r="IKD17" s="3"/>
      <c r="IKE17" s="6"/>
      <c r="IKN17" s="3"/>
      <c r="IKO17" s="6"/>
      <c r="IKX17" s="3"/>
      <c r="IKY17" s="6"/>
      <c r="ILH17" s="3"/>
      <c r="ILI17" s="6"/>
      <c r="ILR17" s="3"/>
      <c r="ILS17" s="6"/>
      <c r="IMB17" s="3"/>
      <c r="IMC17" s="6"/>
      <c r="IML17" s="3"/>
      <c r="IMM17" s="6"/>
      <c r="IMV17" s="3"/>
      <c r="IMW17" s="6"/>
      <c r="INF17" s="3"/>
      <c r="ING17" s="6"/>
      <c r="INP17" s="3"/>
      <c r="INQ17" s="6"/>
      <c r="INZ17" s="3"/>
      <c r="IOA17" s="6"/>
      <c r="IOJ17" s="3"/>
      <c r="IOK17" s="6"/>
      <c r="IOT17" s="3"/>
      <c r="IOU17" s="6"/>
      <c r="IPD17" s="3"/>
      <c r="IPE17" s="6"/>
      <c r="IPN17" s="3"/>
      <c r="IPO17" s="6"/>
      <c r="IPX17" s="3"/>
      <c r="IPY17" s="6"/>
      <c r="IQH17" s="3"/>
      <c r="IQI17" s="6"/>
      <c r="IQR17" s="3"/>
      <c r="IQS17" s="6"/>
      <c r="IRB17" s="3"/>
      <c r="IRC17" s="6"/>
      <c r="IRL17" s="3"/>
      <c r="IRM17" s="6"/>
      <c r="IRV17" s="3"/>
      <c r="IRW17" s="6"/>
      <c r="ISF17" s="3"/>
      <c r="ISG17" s="6"/>
      <c r="ISP17" s="3"/>
      <c r="ISQ17" s="6"/>
      <c r="ISZ17" s="3"/>
      <c r="ITA17" s="6"/>
      <c r="ITJ17" s="3"/>
      <c r="ITK17" s="6"/>
      <c r="ITT17" s="3"/>
      <c r="ITU17" s="6"/>
      <c r="IUD17" s="3"/>
      <c r="IUE17" s="6"/>
      <c r="IUN17" s="3"/>
      <c r="IUO17" s="6"/>
      <c r="IUX17" s="3"/>
      <c r="IUY17" s="6"/>
      <c r="IVH17" s="3"/>
      <c r="IVI17" s="6"/>
      <c r="IVR17" s="3"/>
      <c r="IVS17" s="6"/>
      <c r="IWB17" s="3"/>
      <c r="IWC17" s="6"/>
      <c r="IWL17" s="3"/>
      <c r="IWM17" s="6"/>
      <c r="IWV17" s="3"/>
      <c r="IWW17" s="6"/>
      <c r="IXF17" s="3"/>
      <c r="IXG17" s="6"/>
      <c r="IXP17" s="3"/>
      <c r="IXQ17" s="6"/>
      <c r="IXZ17" s="3"/>
      <c r="IYA17" s="6"/>
      <c r="IYJ17" s="3"/>
      <c r="IYK17" s="6"/>
      <c r="IYT17" s="3"/>
      <c r="IYU17" s="6"/>
      <c r="IZD17" s="3"/>
      <c r="IZE17" s="6"/>
      <c r="IZN17" s="3"/>
      <c r="IZO17" s="6"/>
      <c r="IZX17" s="3"/>
      <c r="IZY17" s="6"/>
      <c r="JAH17" s="3"/>
      <c r="JAI17" s="6"/>
      <c r="JAR17" s="3"/>
      <c r="JAS17" s="6"/>
      <c r="JBB17" s="3"/>
      <c r="JBC17" s="6"/>
      <c r="JBL17" s="3"/>
      <c r="JBM17" s="6"/>
      <c r="JBV17" s="3"/>
      <c r="JBW17" s="6"/>
      <c r="JCF17" s="3"/>
      <c r="JCG17" s="6"/>
      <c r="JCP17" s="3"/>
      <c r="JCQ17" s="6"/>
      <c r="JCZ17" s="3"/>
      <c r="JDA17" s="6"/>
      <c r="JDJ17" s="3"/>
      <c r="JDK17" s="6"/>
      <c r="JDT17" s="3"/>
      <c r="JDU17" s="6"/>
      <c r="JED17" s="3"/>
      <c r="JEE17" s="6"/>
      <c r="JEN17" s="3"/>
      <c r="JEO17" s="6"/>
      <c r="JEX17" s="3"/>
      <c r="JEY17" s="6"/>
      <c r="JFH17" s="3"/>
      <c r="JFI17" s="6"/>
      <c r="JFR17" s="3"/>
      <c r="JFS17" s="6"/>
      <c r="JGB17" s="3"/>
      <c r="JGC17" s="6"/>
      <c r="JGL17" s="3"/>
      <c r="JGM17" s="6"/>
      <c r="JGV17" s="3"/>
      <c r="JGW17" s="6"/>
      <c r="JHF17" s="3"/>
      <c r="JHG17" s="6"/>
      <c r="JHP17" s="3"/>
      <c r="JHQ17" s="6"/>
      <c r="JHZ17" s="3"/>
      <c r="JIA17" s="6"/>
      <c r="JIJ17" s="3"/>
      <c r="JIK17" s="6"/>
      <c r="JIT17" s="3"/>
      <c r="JIU17" s="6"/>
      <c r="JJD17" s="3"/>
      <c r="JJE17" s="6"/>
      <c r="JJN17" s="3"/>
      <c r="JJO17" s="6"/>
      <c r="JJX17" s="3"/>
      <c r="JJY17" s="6"/>
      <c r="JKH17" s="3"/>
      <c r="JKI17" s="6"/>
      <c r="JKR17" s="3"/>
      <c r="JKS17" s="6"/>
      <c r="JLB17" s="3"/>
      <c r="JLC17" s="6"/>
      <c r="JLL17" s="3"/>
      <c r="JLM17" s="6"/>
      <c r="JLV17" s="3"/>
      <c r="JLW17" s="6"/>
      <c r="JMF17" s="3"/>
      <c r="JMG17" s="6"/>
      <c r="JMP17" s="3"/>
      <c r="JMQ17" s="6"/>
      <c r="JMZ17" s="3"/>
      <c r="JNA17" s="6"/>
      <c r="JNJ17" s="3"/>
      <c r="JNK17" s="6"/>
      <c r="JNT17" s="3"/>
      <c r="JNU17" s="6"/>
      <c r="JOD17" s="3"/>
      <c r="JOE17" s="6"/>
      <c r="JON17" s="3"/>
      <c r="JOO17" s="6"/>
      <c r="JOX17" s="3"/>
      <c r="JOY17" s="6"/>
      <c r="JPH17" s="3"/>
      <c r="JPI17" s="6"/>
      <c r="JPR17" s="3"/>
      <c r="JPS17" s="6"/>
      <c r="JQB17" s="3"/>
      <c r="JQC17" s="6"/>
      <c r="JQL17" s="3"/>
      <c r="JQM17" s="6"/>
      <c r="JQV17" s="3"/>
      <c r="JQW17" s="6"/>
      <c r="JRF17" s="3"/>
      <c r="JRG17" s="6"/>
      <c r="JRP17" s="3"/>
      <c r="JRQ17" s="6"/>
      <c r="JRZ17" s="3"/>
      <c r="JSA17" s="6"/>
      <c r="JSJ17" s="3"/>
      <c r="JSK17" s="6"/>
      <c r="JST17" s="3"/>
      <c r="JSU17" s="6"/>
      <c r="JTD17" s="3"/>
      <c r="JTE17" s="6"/>
      <c r="JTN17" s="3"/>
      <c r="JTO17" s="6"/>
      <c r="JTX17" s="3"/>
      <c r="JTY17" s="6"/>
      <c r="JUH17" s="3"/>
      <c r="JUI17" s="6"/>
      <c r="JUR17" s="3"/>
      <c r="JUS17" s="6"/>
      <c r="JVB17" s="3"/>
      <c r="JVC17" s="6"/>
      <c r="JVL17" s="3"/>
      <c r="JVM17" s="6"/>
      <c r="JVV17" s="3"/>
      <c r="JVW17" s="6"/>
      <c r="JWF17" s="3"/>
      <c r="JWG17" s="6"/>
      <c r="JWP17" s="3"/>
      <c r="JWQ17" s="6"/>
      <c r="JWZ17" s="3"/>
      <c r="JXA17" s="6"/>
      <c r="JXJ17" s="3"/>
      <c r="JXK17" s="6"/>
      <c r="JXT17" s="3"/>
      <c r="JXU17" s="6"/>
      <c r="JYD17" s="3"/>
      <c r="JYE17" s="6"/>
      <c r="JYN17" s="3"/>
      <c r="JYO17" s="6"/>
      <c r="JYX17" s="3"/>
      <c r="JYY17" s="6"/>
      <c r="JZH17" s="3"/>
      <c r="JZI17" s="6"/>
      <c r="JZR17" s="3"/>
      <c r="JZS17" s="6"/>
      <c r="KAB17" s="3"/>
      <c r="KAC17" s="6"/>
      <c r="KAL17" s="3"/>
      <c r="KAM17" s="6"/>
      <c r="KAV17" s="3"/>
      <c r="KAW17" s="6"/>
      <c r="KBF17" s="3"/>
      <c r="KBG17" s="6"/>
      <c r="KBP17" s="3"/>
      <c r="KBQ17" s="6"/>
      <c r="KBZ17" s="3"/>
      <c r="KCA17" s="6"/>
      <c r="KCJ17" s="3"/>
      <c r="KCK17" s="6"/>
      <c r="KCT17" s="3"/>
      <c r="KCU17" s="6"/>
      <c r="KDD17" s="3"/>
      <c r="KDE17" s="6"/>
      <c r="KDN17" s="3"/>
      <c r="KDO17" s="6"/>
      <c r="KDX17" s="3"/>
      <c r="KDY17" s="6"/>
      <c r="KEH17" s="3"/>
      <c r="KEI17" s="6"/>
      <c r="KER17" s="3"/>
      <c r="KES17" s="6"/>
      <c r="KFB17" s="3"/>
      <c r="KFC17" s="6"/>
      <c r="KFL17" s="3"/>
      <c r="KFM17" s="6"/>
      <c r="KFV17" s="3"/>
      <c r="KFW17" s="6"/>
      <c r="KGF17" s="3"/>
      <c r="KGG17" s="6"/>
      <c r="KGP17" s="3"/>
      <c r="KGQ17" s="6"/>
      <c r="KGZ17" s="3"/>
      <c r="KHA17" s="6"/>
      <c r="KHJ17" s="3"/>
      <c r="KHK17" s="6"/>
      <c r="KHT17" s="3"/>
      <c r="KHU17" s="6"/>
      <c r="KID17" s="3"/>
      <c r="KIE17" s="6"/>
      <c r="KIN17" s="3"/>
      <c r="KIO17" s="6"/>
      <c r="KIX17" s="3"/>
      <c r="KIY17" s="6"/>
      <c r="KJH17" s="3"/>
      <c r="KJI17" s="6"/>
      <c r="KJR17" s="3"/>
      <c r="KJS17" s="6"/>
      <c r="KKB17" s="3"/>
      <c r="KKC17" s="6"/>
      <c r="KKL17" s="3"/>
      <c r="KKM17" s="6"/>
      <c r="KKV17" s="3"/>
      <c r="KKW17" s="6"/>
      <c r="KLF17" s="3"/>
      <c r="KLG17" s="6"/>
      <c r="KLP17" s="3"/>
      <c r="KLQ17" s="6"/>
      <c r="KLZ17" s="3"/>
      <c r="KMA17" s="6"/>
      <c r="KMJ17" s="3"/>
      <c r="KMK17" s="6"/>
      <c r="KMT17" s="3"/>
      <c r="KMU17" s="6"/>
      <c r="KND17" s="3"/>
      <c r="KNE17" s="6"/>
      <c r="KNN17" s="3"/>
      <c r="KNO17" s="6"/>
      <c r="KNX17" s="3"/>
      <c r="KNY17" s="6"/>
      <c r="KOH17" s="3"/>
      <c r="KOI17" s="6"/>
      <c r="KOR17" s="3"/>
      <c r="KOS17" s="6"/>
      <c r="KPB17" s="3"/>
      <c r="KPC17" s="6"/>
      <c r="KPL17" s="3"/>
      <c r="KPM17" s="6"/>
      <c r="KPV17" s="3"/>
      <c r="KPW17" s="6"/>
      <c r="KQF17" s="3"/>
      <c r="KQG17" s="6"/>
      <c r="KQP17" s="3"/>
      <c r="KQQ17" s="6"/>
      <c r="KQZ17" s="3"/>
      <c r="KRA17" s="6"/>
      <c r="KRJ17" s="3"/>
      <c r="KRK17" s="6"/>
      <c r="KRT17" s="3"/>
      <c r="KRU17" s="6"/>
      <c r="KSD17" s="3"/>
      <c r="KSE17" s="6"/>
      <c r="KSN17" s="3"/>
      <c r="KSO17" s="6"/>
      <c r="KSX17" s="3"/>
      <c r="KSY17" s="6"/>
      <c r="KTH17" s="3"/>
      <c r="KTI17" s="6"/>
      <c r="KTR17" s="3"/>
      <c r="KTS17" s="6"/>
      <c r="KUB17" s="3"/>
      <c r="KUC17" s="6"/>
      <c r="KUL17" s="3"/>
      <c r="KUM17" s="6"/>
      <c r="KUV17" s="3"/>
      <c r="KUW17" s="6"/>
      <c r="KVF17" s="3"/>
      <c r="KVG17" s="6"/>
      <c r="KVP17" s="3"/>
      <c r="KVQ17" s="6"/>
      <c r="KVZ17" s="3"/>
      <c r="KWA17" s="6"/>
      <c r="KWJ17" s="3"/>
      <c r="KWK17" s="6"/>
      <c r="KWT17" s="3"/>
      <c r="KWU17" s="6"/>
      <c r="KXD17" s="3"/>
      <c r="KXE17" s="6"/>
      <c r="KXN17" s="3"/>
      <c r="KXO17" s="6"/>
      <c r="KXX17" s="3"/>
      <c r="KXY17" s="6"/>
      <c r="KYH17" s="3"/>
      <c r="KYI17" s="6"/>
      <c r="KYR17" s="3"/>
      <c r="KYS17" s="6"/>
      <c r="KZB17" s="3"/>
      <c r="KZC17" s="6"/>
      <c r="KZL17" s="3"/>
      <c r="KZM17" s="6"/>
      <c r="KZV17" s="3"/>
      <c r="KZW17" s="6"/>
      <c r="LAF17" s="3"/>
      <c r="LAG17" s="6"/>
      <c r="LAP17" s="3"/>
      <c r="LAQ17" s="6"/>
      <c r="LAZ17" s="3"/>
      <c r="LBA17" s="6"/>
      <c r="LBJ17" s="3"/>
      <c r="LBK17" s="6"/>
      <c r="LBT17" s="3"/>
      <c r="LBU17" s="6"/>
      <c r="LCD17" s="3"/>
      <c r="LCE17" s="6"/>
      <c r="LCN17" s="3"/>
      <c r="LCO17" s="6"/>
      <c r="LCX17" s="3"/>
      <c r="LCY17" s="6"/>
      <c r="LDH17" s="3"/>
      <c r="LDI17" s="6"/>
      <c r="LDR17" s="3"/>
      <c r="LDS17" s="6"/>
      <c r="LEB17" s="3"/>
      <c r="LEC17" s="6"/>
      <c r="LEL17" s="3"/>
      <c r="LEM17" s="6"/>
      <c r="LEV17" s="3"/>
      <c r="LEW17" s="6"/>
      <c r="LFF17" s="3"/>
      <c r="LFG17" s="6"/>
      <c r="LFP17" s="3"/>
      <c r="LFQ17" s="6"/>
      <c r="LFZ17" s="3"/>
      <c r="LGA17" s="6"/>
      <c r="LGJ17" s="3"/>
      <c r="LGK17" s="6"/>
      <c r="LGT17" s="3"/>
      <c r="LGU17" s="6"/>
      <c r="LHD17" s="3"/>
      <c r="LHE17" s="6"/>
      <c r="LHN17" s="3"/>
      <c r="LHO17" s="6"/>
      <c r="LHX17" s="3"/>
      <c r="LHY17" s="6"/>
      <c r="LIH17" s="3"/>
      <c r="LII17" s="6"/>
      <c r="LIR17" s="3"/>
      <c r="LIS17" s="6"/>
      <c r="LJB17" s="3"/>
      <c r="LJC17" s="6"/>
      <c r="LJL17" s="3"/>
      <c r="LJM17" s="6"/>
      <c r="LJV17" s="3"/>
      <c r="LJW17" s="6"/>
      <c r="LKF17" s="3"/>
      <c r="LKG17" s="6"/>
      <c r="LKP17" s="3"/>
      <c r="LKQ17" s="6"/>
      <c r="LKZ17" s="3"/>
      <c r="LLA17" s="6"/>
      <c r="LLJ17" s="3"/>
      <c r="LLK17" s="6"/>
      <c r="LLT17" s="3"/>
      <c r="LLU17" s="6"/>
      <c r="LMD17" s="3"/>
      <c r="LME17" s="6"/>
      <c r="LMN17" s="3"/>
      <c r="LMO17" s="6"/>
      <c r="LMX17" s="3"/>
      <c r="LMY17" s="6"/>
      <c r="LNH17" s="3"/>
      <c r="LNI17" s="6"/>
      <c r="LNR17" s="3"/>
      <c r="LNS17" s="6"/>
      <c r="LOB17" s="3"/>
      <c r="LOC17" s="6"/>
      <c r="LOL17" s="3"/>
      <c r="LOM17" s="6"/>
      <c r="LOV17" s="3"/>
      <c r="LOW17" s="6"/>
      <c r="LPF17" s="3"/>
      <c r="LPG17" s="6"/>
      <c r="LPP17" s="3"/>
      <c r="LPQ17" s="6"/>
      <c r="LPZ17" s="3"/>
      <c r="LQA17" s="6"/>
      <c r="LQJ17" s="3"/>
      <c r="LQK17" s="6"/>
      <c r="LQT17" s="3"/>
      <c r="LQU17" s="6"/>
      <c r="LRD17" s="3"/>
      <c r="LRE17" s="6"/>
      <c r="LRN17" s="3"/>
      <c r="LRO17" s="6"/>
      <c r="LRX17" s="3"/>
      <c r="LRY17" s="6"/>
      <c r="LSH17" s="3"/>
      <c r="LSI17" s="6"/>
      <c r="LSR17" s="3"/>
      <c r="LSS17" s="6"/>
      <c r="LTB17" s="3"/>
      <c r="LTC17" s="6"/>
      <c r="LTL17" s="3"/>
      <c r="LTM17" s="6"/>
      <c r="LTV17" s="3"/>
      <c r="LTW17" s="6"/>
      <c r="LUF17" s="3"/>
      <c r="LUG17" s="6"/>
      <c r="LUP17" s="3"/>
      <c r="LUQ17" s="6"/>
      <c r="LUZ17" s="3"/>
      <c r="LVA17" s="6"/>
      <c r="LVJ17" s="3"/>
      <c r="LVK17" s="6"/>
      <c r="LVT17" s="3"/>
      <c r="LVU17" s="6"/>
      <c r="LWD17" s="3"/>
      <c r="LWE17" s="6"/>
      <c r="LWN17" s="3"/>
      <c r="LWO17" s="6"/>
      <c r="LWX17" s="3"/>
      <c r="LWY17" s="6"/>
      <c r="LXH17" s="3"/>
      <c r="LXI17" s="6"/>
      <c r="LXR17" s="3"/>
      <c r="LXS17" s="6"/>
      <c r="LYB17" s="3"/>
      <c r="LYC17" s="6"/>
      <c r="LYL17" s="3"/>
      <c r="LYM17" s="6"/>
      <c r="LYV17" s="3"/>
      <c r="LYW17" s="6"/>
      <c r="LZF17" s="3"/>
      <c r="LZG17" s="6"/>
      <c r="LZP17" s="3"/>
      <c r="LZQ17" s="6"/>
      <c r="LZZ17" s="3"/>
      <c r="MAA17" s="6"/>
      <c r="MAJ17" s="3"/>
      <c r="MAK17" s="6"/>
      <c r="MAT17" s="3"/>
      <c r="MAU17" s="6"/>
      <c r="MBD17" s="3"/>
      <c r="MBE17" s="6"/>
      <c r="MBN17" s="3"/>
      <c r="MBO17" s="6"/>
      <c r="MBX17" s="3"/>
      <c r="MBY17" s="6"/>
      <c r="MCH17" s="3"/>
      <c r="MCI17" s="6"/>
      <c r="MCR17" s="3"/>
      <c r="MCS17" s="6"/>
      <c r="MDB17" s="3"/>
      <c r="MDC17" s="6"/>
      <c r="MDL17" s="3"/>
      <c r="MDM17" s="6"/>
      <c r="MDV17" s="3"/>
      <c r="MDW17" s="6"/>
      <c r="MEF17" s="3"/>
      <c r="MEG17" s="6"/>
      <c r="MEP17" s="3"/>
      <c r="MEQ17" s="6"/>
      <c r="MEZ17" s="3"/>
      <c r="MFA17" s="6"/>
      <c r="MFJ17" s="3"/>
      <c r="MFK17" s="6"/>
      <c r="MFT17" s="3"/>
      <c r="MFU17" s="6"/>
      <c r="MGD17" s="3"/>
      <c r="MGE17" s="6"/>
      <c r="MGN17" s="3"/>
      <c r="MGO17" s="6"/>
      <c r="MGX17" s="3"/>
      <c r="MGY17" s="6"/>
      <c r="MHH17" s="3"/>
      <c r="MHI17" s="6"/>
      <c r="MHR17" s="3"/>
      <c r="MHS17" s="6"/>
      <c r="MIB17" s="3"/>
      <c r="MIC17" s="6"/>
      <c r="MIL17" s="3"/>
      <c r="MIM17" s="6"/>
      <c r="MIV17" s="3"/>
      <c r="MIW17" s="6"/>
      <c r="MJF17" s="3"/>
      <c r="MJG17" s="6"/>
      <c r="MJP17" s="3"/>
      <c r="MJQ17" s="6"/>
      <c r="MJZ17" s="3"/>
      <c r="MKA17" s="6"/>
      <c r="MKJ17" s="3"/>
      <c r="MKK17" s="6"/>
      <c r="MKT17" s="3"/>
      <c r="MKU17" s="6"/>
      <c r="MLD17" s="3"/>
      <c r="MLE17" s="6"/>
      <c r="MLN17" s="3"/>
      <c r="MLO17" s="6"/>
      <c r="MLX17" s="3"/>
      <c r="MLY17" s="6"/>
      <c r="MMH17" s="3"/>
      <c r="MMI17" s="6"/>
      <c r="MMR17" s="3"/>
      <c r="MMS17" s="6"/>
      <c r="MNB17" s="3"/>
      <c r="MNC17" s="6"/>
      <c r="MNL17" s="3"/>
      <c r="MNM17" s="6"/>
      <c r="MNV17" s="3"/>
      <c r="MNW17" s="6"/>
      <c r="MOF17" s="3"/>
      <c r="MOG17" s="6"/>
      <c r="MOP17" s="3"/>
      <c r="MOQ17" s="6"/>
      <c r="MOZ17" s="3"/>
      <c r="MPA17" s="6"/>
      <c r="MPJ17" s="3"/>
      <c r="MPK17" s="6"/>
      <c r="MPT17" s="3"/>
      <c r="MPU17" s="6"/>
      <c r="MQD17" s="3"/>
      <c r="MQE17" s="6"/>
      <c r="MQN17" s="3"/>
      <c r="MQO17" s="6"/>
      <c r="MQX17" s="3"/>
      <c r="MQY17" s="6"/>
      <c r="MRH17" s="3"/>
      <c r="MRI17" s="6"/>
      <c r="MRR17" s="3"/>
      <c r="MRS17" s="6"/>
      <c r="MSB17" s="3"/>
      <c r="MSC17" s="6"/>
      <c r="MSL17" s="3"/>
      <c r="MSM17" s="6"/>
      <c r="MSV17" s="3"/>
      <c r="MSW17" s="6"/>
      <c r="MTF17" s="3"/>
      <c r="MTG17" s="6"/>
      <c r="MTP17" s="3"/>
      <c r="MTQ17" s="6"/>
      <c r="MTZ17" s="3"/>
      <c r="MUA17" s="6"/>
      <c r="MUJ17" s="3"/>
      <c r="MUK17" s="6"/>
      <c r="MUT17" s="3"/>
      <c r="MUU17" s="6"/>
      <c r="MVD17" s="3"/>
      <c r="MVE17" s="6"/>
      <c r="MVN17" s="3"/>
      <c r="MVO17" s="6"/>
      <c r="MVX17" s="3"/>
      <c r="MVY17" s="6"/>
      <c r="MWH17" s="3"/>
      <c r="MWI17" s="6"/>
      <c r="MWR17" s="3"/>
      <c r="MWS17" s="6"/>
      <c r="MXB17" s="3"/>
      <c r="MXC17" s="6"/>
      <c r="MXL17" s="3"/>
      <c r="MXM17" s="6"/>
      <c r="MXV17" s="3"/>
      <c r="MXW17" s="6"/>
      <c r="MYF17" s="3"/>
      <c r="MYG17" s="6"/>
      <c r="MYP17" s="3"/>
      <c r="MYQ17" s="6"/>
      <c r="MYZ17" s="3"/>
      <c r="MZA17" s="6"/>
      <c r="MZJ17" s="3"/>
      <c r="MZK17" s="6"/>
      <c r="MZT17" s="3"/>
      <c r="MZU17" s="6"/>
      <c r="NAD17" s="3"/>
      <c r="NAE17" s="6"/>
      <c r="NAN17" s="3"/>
      <c r="NAO17" s="6"/>
      <c r="NAX17" s="3"/>
      <c r="NAY17" s="6"/>
      <c r="NBH17" s="3"/>
      <c r="NBI17" s="6"/>
      <c r="NBR17" s="3"/>
      <c r="NBS17" s="6"/>
      <c r="NCB17" s="3"/>
      <c r="NCC17" s="6"/>
      <c r="NCL17" s="3"/>
      <c r="NCM17" s="6"/>
      <c r="NCV17" s="3"/>
      <c r="NCW17" s="6"/>
      <c r="NDF17" s="3"/>
      <c r="NDG17" s="6"/>
      <c r="NDP17" s="3"/>
      <c r="NDQ17" s="6"/>
      <c r="NDZ17" s="3"/>
      <c r="NEA17" s="6"/>
      <c r="NEJ17" s="3"/>
      <c r="NEK17" s="6"/>
      <c r="NET17" s="3"/>
      <c r="NEU17" s="6"/>
      <c r="NFD17" s="3"/>
      <c r="NFE17" s="6"/>
      <c r="NFN17" s="3"/>
      <c r="NFO17" s="6"/>
      <c r="NFX17" s="3"/>
      <c r="NFY17" s="6"/>
      <c r="NGH17" s="3"/>
      <c r="NGI17" s="6"/>
      <c r="NGR17" s="3"/>
      <c r="NGS17" s="6"/>
      <c r="NHB17" s="3"/>
      <c r="NHC17" s="6"/>
      <c r="NHL17" s="3"/>
      <c r="NHM17" s="6"/>
      <c r="NHV17" s="3"/>
      <c r="NHW17" s="6"/>
      <c r="NIF17" s="3"/>
      <c r="NIG17" s="6"/>
      <c r="NIP17" s="3"/>
      <c r="NIQ17" s="6"/>
      <c r="NIZ17" s="3"/>
      <c r="NJA17" s="6"/>
      <c r="NJJ17" s="3"/>
      <c r="NJK17" s="6"/>
      <c r="NJT17" s="3"/>
      <c r="NJU17" s="6"/>
      <c r="NKD17" s="3"/>
      <c r="NKE17" s="6"/>
      <c r="NKN17" s="3"/>
      <c r="NKO17" s="6"/>
      <c r="NKX17" s="3"/>
      <c r="NKY17" s="6"/>
      <c r="NLH17" s="3"/>
      <c r="NLI17" s="6"/>
      <c r="NLR17" s="3"/>
      <c r="NLS17" s="6"/>
      <c r="NMB17" s="3"/>
      <c r="NMC17" s="6"/>
      <c r="NML17" s="3"/>
      <c r="NMM17" s="6"/>
      <c r="NMV17" s="3"/>
      <c r="NMW17" s="6"/>
      <c r="NNF17" s="3"/>
      <c r="NNG17" s="6"/>
      <c r="NNP17" s="3"/>
      <c r="NNQ17" s="6"/>
      <c r="NNZ17" s="3"/>
      <c r="NOA17" s="6"/>
      <c r="NOJ17" s="3"/>
      <c r="NOK17" s="6"/>
      <c r="NOT17" s="3"/>
      <c r="NOU17" s="6"/>
      <c r="NPD17" s="3"/>
      <c r="NPE17" s="6"/>
      <c r="NPN17" s="3"/>
      <c r="NPO17" s="6"/>
      <c r="NPX17" s="3"/>
      <c r="NPY17" s="6"/>
      <c r="NQH17" s="3"/>
      <c r="NQI17" s="6"/>
      <c r="NQR17" s="3"/>
      <c r="NQS17" s="6"/>
      <c r="NRB17" s="3"/>
      <c r="NRC17" s="6"/>
      <c r="NRL17" s="3"/>
      <c r="NRM17" s="6"/>
      <c r="NRV17" s="3"/>
      <c r="NRW17" s="6"/>
      <c r="NSF17" s="3"/>
      <c r="NSG17" s="6"/>
      <c r="NSP17" s="3"/>
      <c r="NSQ17" s="6"/>
      <c r="NSZ17" s="3"/>
      <c r="NTA17" s="6"/>
      <c r="NTJ17" s="3"/>
      <c r="NTK17" s="6"/>
      <c r="NTT17" s="3"/>
      <c r="NTU17" s="6"/>
      <c r="NUD17" s="3"/>
      <c r="NUE17" s="6"/>
      <c r="NUN17" s="3"/>
      <c r="NUO17" s="6"/>
      <c r="NUX17" s="3"/>
      <c r="NUY17" s="6"/>
      <c r="NVH17" s="3"/>
      <c r="NVI17" s="6"/>
      <c r="NVR17" s="3"/>
      <c r="NVS17" s="6"/>
      <c r="NWB17" s="3"/>
      <c r="NWC17" s="6"/>
      <c r="NWL17" s="3"/>
      <c r="NWM17" s="6"/>
      <c r="NWV17" s="3"/>
      <c r="NWW17" s="6"/>
      <c r="NXF17" s="3"/>
      <c r="NXG17" s="6"/>
      <c r="NXP17" s="3"/>
      <c r="NXQ17" s="6"/>
      <c r="NXZ17" s="3"/>
      <c r="NYA17" s="6"/>
      <c r="NYJ17" s="3"/>
      <c r="NYK17" s="6"/>
      <c r="NYT17" s="3"/>
      <c r="NYU17" s="6"/>
      <c r="NZD17" s="3"/>
      <c r="NZE17" s="6"/>
      <c r="NZN17" s="3"/>
      <c r="NZO17" s="6"/>
      <c r="NZX17" s="3"/>
      <c r="NZY17" s="6"/>
      <c r="OAH17" s="3"/>
      <c r="OAI17" s="6"/>
      <c r="OAR17" s="3"/>
      <c r="OAS17" s="6"/>
      <c r="OBB17" s="3"/>
      <c r="OBC17" s="6"/>
      <c r="OBL17" s="3"/>
      <c r="OBM17" s="6"/>
      <c r="OBV17" s="3"/>
      <c r="OBW17" s="6"/>
      <c r="OCF17" s="3"/>
      <c r="OCG17" s="6"/>
      <c r="OCP17" s="3"/>
      <c r="OCQ17" s="6"/>
      <c r="OCZ17" s="3"/>
      <c r="ODA17" s="6"/>
      <c r="ODJ17" s="3"/>
      <c r="ODK17" s="6"/>
      <c r="ODT17" s="3"/>
      <c r="ODU17" s="6"/>
      <c r="OED17" s="3"/>
      <c r="OEE17" s="6"/>
      <c r="OEN17" s="3"/>
      <c r="OEO17" s="6"/>
      <c r="OEX17" s="3"/>
      <c r="OEY17" s="6"/>
      <c r="OFH17" s="3"/>
      <c r="OFI17" s="6"/>
      <c r="OFR17" s="3"/>
      <c r="OFS17" s="6"/>
      <c r="OGB17" s="3"/>
      <c r="OGC17" s="6"/>
      <c r="OGL17" s="3"/>
      <c r="OGM17" s="6"/>
      <c r="OGV17" s="3"/>
      <c r="OGW17" s="6"/>
      <c r="OHF17" s="3"/>
      <c r="OHG17" s="6"/>
      <c r="OHP17" s="3"/>
      <c r="OHQ17" s="6"/>
      <c r="OHZ17" s="3"/>
      <c r="OIA17" s="6"/>
      <c r="OIJ17" s="3"/>
      <c r="OIK17" s="6"/>
      <c r="OIT17" s="3"/>
      <c r="OIU17" s="6"/>
      <c r="OJD17" s="3"/>
      <c r="OJE17" s="6"/>
      <c r="OJN17" s="3"/>
      <c r="OJO17" s="6"/>
      <c r="OJX17" s="3"/>
      <c r="OJY17" s="6"/>
      <c r="OKH17" s="3"/>
      <c r="OKI17" s="6"/>
      <c r="OKR17" s="3"/>
      <c r="OKS17" s="6"/>
      <c r="OLB17" s="3"/>
      <c r="OLC17" s="6"/>
      <c r="OLL17" s="3"/>
      <c r="OLM17" s="6"/>
      <c r="OLV17" s="3"/>
      <c r="OLW17" s="6"/>
      <c r="OMF17" s="3"/>
      <c r="OMG17" s="6"/>
      <c r="OMP17" s="3"/>
      <c r="OMQ17" s="6"/>
      <c r="OMZ17" s="3"/>
      <c r="ONA17" s="6"/>
      <c r="ONJ17" s="3"/>
      <c r="ONK17" s="6"/>
      <c r="ONT17" s="3"/>
      <c r="ONU17" s="6"/>
      <c r="OOD17" s="3"/>
      <c r="OOE17" s="6"/>
      <c r="OON17" s="3"/>
      <c r="OOO17" s="6"/>
      <c r="OOX17" s="3"/>
      <c r="OOY17" s="6"/>
      <c r="OPH17" s="3"/>
      <c r="OPI17" s="6"/>
      <c r="OPR17" s="3"/>
      <c r="OPS17" s="6"/>
      <c r="OQB17" s="3"/>
      <c r="OQC17" s="6"/>
      <c r="OQL17" s="3"/>
      <c r="OQM17" s="6"/>
      <c r="OQV17" s="3"/>
      <c r="OQW17" s="6"/>
      <c r="ORF17" s="3"/>
      <c r="ORG17" s="6"/>
      <c r="ORP17" s="3"/>
      <c r="ORQ17" s="6"/>
      <c r="ORZ17" s="3"/>
      <c r="OSA17" s="6"/>
      <c r="OSJ17" s="3"/>
      <c r="OSK17" s="6"/>
      <c r="OST17" s="3"/>
      <c r="OSU17" s="6"/>
      <c r="OTD17" s="3"/>
      <c r="OTE17" s="6"/>
      <c r="OTN17" s="3"/>
      <c r="OTO17" s="6"/>
      <c r="OTX17" s="3"/>
      <c r="OTY17" s="6"/>
      <c r="OUH17" s="3"/>
      <c r="OUI17" s="6"/>
      <c r="OUR17" s="3"/>
      <c r="OUS17" s="6"/>
      <c r="OVB17" s="3"/>
      <c r="OVC17" s="6"/>
      <c r="OVL17" s="3"/>
      <c r="OVM17" s="6"/>
      <c r="OVV17" s="3"/>
      <c r="OVW17" s="6"/>
      <c r="OWF17" s="3"/>
      <c r="OWG17" s="6"/>
      <c r="OWP17" s="3"/>
      <c r="OWQ17" s="6"/>
      <c r="OWZ17" s="3"/>
      <c r="OXA17" s="6"/>
      <c r="OXJ17" s="3"/>
      <c r="OXK17" s="6"/>
      <c r="OXT17" s="3"/>
      <c r="OXU17" s="6"/>
      <c r="OYD17" s="3"/>
      <c r="OYE17" s="6"/>
      <c r="OYN17" s="3"/>
      <c r="OYO17" s="6"/>
      <c r="OYX17" s="3"/>
      <c r="OYY17" s="6"/>
      <c r="OZH17" s="3"/>
      <c r="OZI17" s="6"/>
      <c r="OZR17" s="3"/>
      <c r="OZS17" s="6"/>
      <c r="PAB17" s="3"/>
      <c r="PAC17" s="6"/>
      <c r="PAL17" s="3"/>
      <c r="PAM17" s="6"/>
      <c r="PAV17" s="3"/>
      <c r="PAW17" s="6"/>
      <c r="PBF17" s="3"/>
      <c r="PBG17" s="6"/>
      <c r="PBP17" s="3"/>
      <c r="PBQ17" s="6"/>
      <c r="PBZ17" s="3"/>
      <c r="PCA17" s="6"/>
      <c r="PCJ17" s="3"/>
      <c r="PCK17" s="6"/>
      <c r="PCT17" s="3"/>
      <c r="PCU17" s="6"/>
      <c r="PDD17" s="3"/>
      <c r="PDE17" s="6"/>
      <c r="PDN17" s="3"/>
      <c r="PDO17" s="6"/>
      <c r="PDX17" s="3"/>
      <c r="PDY17" s="6"/>
      <c r="PEH17" s="3"/>
      <c r="PEI17" s="6"/>
      <c r="PER17" s="3"/>
      <c r="PES17" s="6"/>
      <c r="PFB17" s="3"/>
      <c r="PFC17" s="6"/>
      <c r="PFL17" s="3"/>
      <c r="PFM17" s="6"/>
      <c r="PFV17" s="3"/>
      <c r="PFW17" s="6"/>
      <c r="PGF17" s="3"/>
      <c r="PGG17" s="6"/>
      <c r="PGP17" s="3"/>
      <c r="PGQ17" s="6"/>
      <c r="PGZ17" s="3"/>
      <c r="PHA17" s="6"/>
      <c r="PHJ17" s="3"/>
      <c r="PHK17" s="6"/>
      <c r="PHT17" s="3"/>
      <c r="PHU17" s="6"/>
      <c r="PID17" s="3"/>
      <c r="PIE17" s="6"/>
      <c r="PIN17" s="3"/>
      <c r="PIO17" s="6"/>
      <c r="PIX17" s="3"/>
      <c r="PIY17" s="6"/>
      <c r="PJH17" s="3"/>
      <c r="PJI17" s="6"/>
      <c r="PJR17" s="3"/>
      <c r="PJS17" s="6"/>
      <c r="PKB17" s="3"/>
      <c r="PKC17" s="6"/>
      <c r="PKL17" s="3"/>
      <c r="PKM17" s="6"/>
      <c r="PKV17" s="3"/>
      <c r="PKW17" s="6"/>
      <c r="PLF17" s="3"/>
      <c r="PLG17" s="6"/>
      <c r="PLP17" s="3"/>
      <c r="PLQ17" s="6"/>
      <c r="PLZ17" s="3"/>
      <c r="PMA17" s="6"/>
      <c r="PMJ17" s="3"/>
      <c r="PMK17" s="6"/>
      <c r="PMT17" s="3"/>
      <c r="PMU17" s="6"/>
      <c r="PND17" s="3"/>
      <c r="PNE17" s="6"/>
      <c r="PNN17" s="3"/>
      <c r="PNO17" s="6"/>
      <c r="PNX17" s="3"/>
      <c r="PNY17" s="6"/>
      <c r="POH17" s="3"/>
      <c r="POI17" s="6"/>
      <c r="POR17" s="3"/>
      <c r="POS17" s="6"/>
      <c r="PPB17" s="3"/>
      <c r="PPC17" s="6"/>
      <c r="PPL17" s="3"/>
      <c r="PPM17" s="6"/>
      <c r="PPV17" s="3"/>
      <c r="PPW17" s="6"/>
      <c r="PQF17" s="3"/>
      <c r="PQG17" s="6"/>
      <c r="PQP17" s="3"/>
      <c r="PQQ17" s="6"/>
      <c r="PQZ17" s="3"/>
      <c r="PRA17" s="6"/>
      <c r="PRJ17" s="3"/>
      <c r="PRK17" s="6"/>
      <c r="PRT17" s="3"/>
      <c r="PRU17" s="6"/>
      <c r="PSD17" s="3"/>
      <c r="PSE17" s="6"/>
      <c r="PSN17" s="3"/>
      <c r="PSO17" s="6"/>
      <c r="PSX17" s="3"/>
      <c r="PSY17" s="6"/>
      <c r="PTH17" s="3"/>
      <c r="PTI17" s="6"/>
      <c r="PTR17" s="3"/>
      <c r="PTS17" s="6"/>
      <c r="PUB17" s="3"/>
      <c r="PUC17" s="6"/>
      <c r="PUL17" s="3"/>
      <c r="PUM17" s="6"/>
      <c r="PUV17" s="3"/>
      <c r="PUW17" s="6"/>
      <c r="PVF17" s="3"/>
      <c r="PVG17" s="6"/>
      <c r="PVP17" s="3"/>
      <c r="PVQ17" s="6"/>
      <c r="PVZ17" s="3"/>
      <c r="PWA17" s="6"/>
      <c r="PWJ17" s="3"/>
      <c r="PWK17" s="6"/>
      <c r="PWT17" s="3"/>
      <c r="PWU17" s="6"/>
      <c r="PXD17" s="3"/>
      <c r="PXE17" s="6"/>
      <c r="PXN17" s="3"/>
      <c r="PXO17" s="6"/>
      <c r="PXX17" s="3"/>
      <c r="PXY17" s="6"/>
      <c r="PYH17" s="3"/>
      <c r="PYI17" s="6"/>
      <c r="PYR17" s="3"/>
      <c r="PYS17" s="6"/>
      <c r="PZB17" s="3"/>
      <c r="PZC17" s="6"/>
      <c r="PZL17" s="3"/>
      <c r="PZM17" s="6"/>
      <c r="PZV17" s="3"/>
      <c r="PZW17" s="6"/>
      <c r="QAF17" s="3"/>
      <c r="QAG17" s="6"/>
      <c r="QAP17" s="3"/>
      <c r="QAQ17" s="6"/>
      <c r="QAZ17" s="3"/>
      <c r="QBA17" s="6"/>
      <c r="QBJ17" s="3"/>
      <c r="QBK17" s="6"/>
      <c r="QBT17" s="3"/>
      <c r="QBU17" s="6"/>
      <c r="QCD17" s="3"/>
      <c r="QCE17" s="6"/>
      <c r="QCN17" s="3"/>
      <c r="QCO17" s="6"/>
      <c r="QCX17" s="3"/>
      <c r="QCY17" s="6"/>
      <c r="QDH17" s="3"/>
      <c r="QDI17" s="6"/>
      <c r="QDR17" s="3"/>
      <c r="QDS17" s="6"/>
      <c r="QEB17" s="3"/>
      <c r="QEC17" s="6"/>
      <c r="QEL17" s="3"/>
      <c r="QEM17" s="6"/>
      <c r="QEV17" s="3"/>
      <c r="QEW17" s="6"/>
      <c r="QFF17" s="3"/>
      <c r="QFG17" s="6"/>
      <c r="QFP17" s="3"/>
      <c r="QFQ17" s="6"/>
      <c r="QFZ17" s="3"/>
      <c r="QGA17" s="6"/>
      <c r="QGJ17" s="3"/>
      <c r="QGK17" s="6"/>
      <c r="QGT17" s="3"/>
      <c r="QGU17" s="6"/>
      <c r="QHD17" s="3"/>
      <c r="QHE17" s="6"/>
      <c r="QHN17" s="3"/>
      <c r="QHO17" s="6"/>
      <c r="QHX17" s="3"/>
      <c r="QHY17" s="6"/>
      <c r="QIH17" s="3"/>
      <c r="QII17" s="6"/>
      <c r="QIR17" s="3"/>
      <c r="QIS17" s="6"/>
      <c r="QJB17" s="3"/>
      <c r="QJC17" s="6"/>
      <c r="QJL17" s="3"/>
      <c r="QJM17" s="6"/>
      <c r="QJV17" s="3"/>
      <c r="QJW17" s="6"/>
      <c r="QKF17" s="3"/>
      <c r="QKG17" s="6"/>
      <c r="QKP17" s="3"/>
      <c r="QKQ17" s="6"/>
      <c r="QKZ17" s="3"/>
      <c r="QLA17" s="6"/>
      <c r="QLJ17" s="3"/>
      <c r="QLK17" s="6"/>
      <c r="QLT17" s="3"/>
      <c r="QLU17" s="6"/>
      <c r="QMD17" s="3"/>
      <c r="QME17" s="6"/>
      <c r="QMN17" s="3"/>
      <c r="QMO17" s="6"/>
      <c r="QMX17" s="3"/>
      <c r="QMY17" s="6"/>
      <c r="QNH17" s="3"/>
      <c r="QNI17" s="6"/>
      <c r="QNR17" s="3"/>
      <c r="QNS17" s="6"/>
      <c r="QOB17" s="3"/>
      <c r="QOC17" s="6"/>
      <c r="QOL17" s="3"/>
      <c r="QOM17" s="6"/>
      <c r="QOV17" s="3"/>
      <c r="QOW17" s="6"/>
      <c r="QPF17" s="3"/>
      <c r="QPG17" s="6"/>
      <c r="QPP17" s="3"/>
      <c r="QPQ17" s="6"/>
      <c r="QPZ17" s="3"/>
      <c r="QQA17" s="6"/>
      <c r="QQJ17" s="3"/>
      <c r="QQK17" s="6"/>
      <c r="QQT17" s="3"/>
      <c r="QQU17" s="6"/>
      <c r="QRD17" s="3"/>
      <c r="QRE17" s="6"/>
      <c r="QRN17" s="3"/>
      <c r="QRO17" s="6"/>
      <c r="QRX17" s="3"/>
      <c r="QRY17" s="6"/>
      <c r="QSH17" s="3"/>
      <c r="QSI17" s="6"/>
      <c r="QSR17" s="3"/>
      <c r="QSS17" s="6"/>
      <c r="QTB17" s="3"/>
      <c r="QTC17" s="6"/>
      <c r="QTL17" s="3"/>
      <c r="QTM17" s="6"/>
      <c r="QTV17" s="3"/>
      <c r="QTW17" s="6"/>
      <c r="QUF17" s="3"/>
      <c r="QUG17" s="6"/>
      <c r="QUP17" s="3"/>
      <c r="QUQ17" s="6"/>
      <c r="QUZ17" s="3"/>
      <c r="QVA17" s="6"/>
      <c r="QVJ17" s="3"/>
      <c r="QVK17" s="6"/>
      <c r="QVT17" s="3"/>
      <c r="QVU17" s="6"/>
      <c r="QWD17" s="3"/>
      <c r="QWE17" s="6"/>
      <c r="QWN17" s="3"/>
      <c r="QWO17" s="6"/>
      <c r="QWX17" s="3"/>
      <c r="QWY17" s="6"/>
      <c r="QXH17" s="3"/>
      <c r="QXI17" s="6"/>
      <c r="QXR17" s="3"/>
      <c r="QXS17" s="6"/>
      <c r="QYB17" s="3"/>
      <c r="QYC17" s="6"/>
      <c r="QYL17" s="3"/>
      <c r="QYM17" s="6"/>
      <c r="QYV17" s="3"/>
      <c r="QYW17" s="6"/>
      <c r="QZF17" s="3"/>
      <c r="QZG17" s="6"/>
      <c r="QZP17" s="3"/>
      <c r="QZQ17" s="6"/>
      <c r="QZZ17" s="3"/>
      <c r="RAA17" s="6"/>
      <c r="RAJ17" s="3"/>
      <c r="RAK17" s="6"/>
      <c r="RAT17" s="3"/>
      <c r="RAU17" s="6"/>
      <c r="RBD17" s="3"/>
      <c r="RBE17" s="6"/>
      <c r="RBN17" s="3"/>
      <c r="RBO17" s="6"/>
      <c r="RBX17" s="3"/>
      <c r="RBY17" s="6"/>
      <c r="RCH17" s="3"/>
      <c r="RCI17" s="6"/>
      <c r="RCR17" s="3"/>
      <c r="RCS17" s="6"/>
      <c r="RDB17" s="3"/>
      <c r="RDC17" s="6"/>
      <c r="RDL17" s="3"/>
      <c r="RDM17" s="6"/>
      <c r="RDV17" s="3"/>
      <c r="RDW17" s="6"/>
      <c r="REF17" s="3"/>
      <c r="REG17" s="6"/>
      <c r="REP17" s="3"/>
      <c r="REQ17" s="6"/>
      <c r="REZ17" s="3"/>
      <c r="RFA17" s="6"/>
      <c r="RFJ17" s="3"/>
      <c r="RFK17" s="6"/>
      <c r="RFT17" s="3"/>
      <c r="RFU17" s="6"/>
      <c r="RGD17" s="3"/>
      <c r="RGE17" s="6"/>
      <c r="RGN17" s="3"/>
      <c r="RGO17" s="6"/>
      <c r="RGX17" s="3"/>
      <c r="RGY17" s="6"/>
      <c r="RHH17" s="3"/>
      <c r="RHI17" s="6"/>
      <c r="RHR17" s="3"/>
      <c r="RHS17" s="6"/>
      <c r="RIB17" s="3"/>
      <c r="RIC17" s="6"/>
      <c r="RIL17" s="3"/>
      <c r="RIM17" s="6"/>
      <c r="RIV17" s="3"/>
      <c r="RIW17" s="6"/>
      <c r="RJF17" s="3"/>
      <c r="RJG17" s="6"/>
      <c r="RJP17" s="3"/>
      <c r="RJQ17" s="6"/>
      <c r="RJZ17" s="3"/>
      <c r="RKA17" s="6"/>
      <c r="RKJ17" s="3"/>
      <c r="RKK17" s="6"/>
      <c r="RKT17" s="3"/>
      <c r="RKU17" s="6"/>
      <c r="RLD17" s="3"/>
      <c r="RLE17" s="6"/>
      <c r="RLN17" s="3"/>
      <c r="RLO17" s="6"/>
      <c r="RLX17" s="3"/>
      <c r="RLY17" s="6"/>
      <c r="RMH17" s="3"/>
      <c r="RMI17" s="6"/>
      <c r="RMR17" s="3"/>
      <c r="RMS17" s="6"/>
      <c r="RNB17" s="3"/>
      <c r="RNC17" s="6"/>
      <c r="RNL17" s="3"/>
      <c r="RNM17" s="6"/>
      <c r="RNV17" s="3"/>
      <c r="RNW17" s="6"/>
      <c r="ROF17" s="3"/>
      <c r="ROG17" s="6"/>
      <c r="ROP17" s="3"/>
      <c r="ROQ17" s="6"/>
      <c r="ROZ17" s="3"/>
      <c r="RPA17" s="6"/>
      <c r="RPJ17" s="3"/>
      <c r="RPK17" s="6"/>
      <c r="RPT17" s="3"/>
      <c r="RPU17" s="6"/>
      <c r="RQD17" s="3"/>
      <c r="RQE17" s="6"/>
      <c r="RQN17" s="3"/>
      <c r="RQO17" s="6"/>
      <c r="RQX17" s="3"/>
      <c r="RQY17" s="6"/>
      <c r="RRH17" s="3"/>
      <c r="RRI17" s="6"/>
      <c r="RRR17" s="3"/>
      <c r="RRS17" s="6"/>
      <c r="RSB17" s="3"/>
      <c r="RSC17" s="6"/>
      <c r="RSL17" s="3"/>
      <c r="RSM17" s="6"/>
      <c r="RSV17" s="3"/>
      <c r="RSW17" s="6"/>
      <c r="RTF17" s="3"/>
      <c r="RTG17" s="6"/>
      <c r="RTP17" s="3"/>
      <c r="RTQ17" s="6"/>
      <c r="RTZ17" s="3"/>
      <c r="RUA17" s="6"/>
      <c r="RUJ17" s="3"/>
      <c r="RUK17" s="6"/>
      <c r="RUT17" s="3"/>
      <c r="RUU17" s="6"/>
      <c r="RVD17" s="3"/>
      <c r="RVE17" s="6"/>
      <c r="RVN17" s="3"/>
      <c r="RVO17" s="6"/>
      <c r="RVX17" s="3"/>
      <c r="RVY17" s="6"/>
      <c r="RWH17" s="3"/>
      <c r="RWI17" s="6"/>
      <c r="RWR17" s="3"/>
      <c r="RWS17" s="6"/>
      <c r="RXB17" s="3"/>
      <c r="RXC17" s="6"/>
      <c r="RXL17" s="3"/>
      <c r="RXM17" s="6"/>
      <c r="RXV17" s="3"/>
      <c r="RXW17" s="6"/>
      <c r="RYF17" s="3"/>
      <c r="RYG17" s="6"/>
      <c r="RYP17" s="3"/>
      <c r="RYQ17" s="6"/>
      <c r="RYZ17" s="3"/>
      <c r="RZA17" s="6"/>
      <c r="RZJ17" s="3"/>
      <c r="RZK17" s="6"/>
      <c r="RZT17" s="3"/>
      <c r="RZU17" s="6"/>
      <c r="SAD17" s="3"/>
      <c r="SAE17" s="6"/>
      <c r="SAN17" s="3"/>
      <c r="SAO17" s="6"/>
      <c r="SAX17" s="3"/>
      <c r="SAY17" s="6"/>
      <c r="SBH17" s="3"/>
      <c r="SBI17" s="6"/>
      <c r="SBR17" s="3"/>
      <c r="SBS17" s="6"/>
      <c r="SCB17" s="3"/>
      <c r="SCC17" s="6"/>
      <c r="SCL17" s="3"/>
      <c r="SCM17" s="6"/>
      <c r="SCV17" s="3"/>
      <c r="SCW17" s="6"/>
      <c r="SDF17" s="3"/>
      <c r="SDG17" s="6"/>
      <c r="SDP17" s="3"/>
      <c r="SDQ17" s="6"/>
      <c r="SDZ17" s="3"/>
      <c r="SEA17" s="6"/>
      <c r="SEJ17" s="3"/>
      <c r="SEK17" s="6"/>
      <c r="SET17" s="3"/>
      <c r="SEU17" s="6"/>
      <c r="SFD17" s="3"/>
      <c r="SFE17" s="6"/>
      <c r="SFN17" s="3"/>
      <c r="SFO17" s="6"/>
      <c r="SFX17" s="3"/>
      <c r="SFY17" s="6"/>
      <c r="SGH17" s="3"/>
      <c r="SGI17" s="6"/>
      <c r="SGR17" s="3"/>
      <c r="SGS17" s="6"/>
      <c r="SHB17" s="3"/>
      <c r="SHC17" s="6"/>
      <c r="SHL17" s="3"/>
      <c r="SHM17" s="6"/>
      <c r="SHV17" s="3"/>
      <c r="SHW17" s="6"/>
      <c r="SIF17" s="3"/>
      <c r="SIG17" s="6"/>
      <c r="SIP17" s="3"/>
      <c r="SIQ17" s="6"/>
      <c r="SIZ17" s="3"/>
      <c r="SJA17" s="6"/>
      <c r="SJJ17" s="3"/>
      <c r="SJK17" s="6"/>
      <c r="SJT17" s="3"/>
      <c r="SJU17" s="6"/>
      <c r="SKD17" s="3"/>
      <c r="SKE17" s="6"/>
      <c r="SKN17" s="3"/>
      <c r="SKO17" s="6"/>
      <c r="SKX17" s="3"/>
      <c r="SKY17" s="6"/>
      <c r="SLH17" s="3"/>
      <c r="SLI17" s="6"/>
      <c r="SLR17" s="3"/>
      <c r="SLS17" s="6"/>
      <c r="SMB17" s="3"/>
      <c r="SMC17" s="6"/>
      <c r="SML17" s="3"/>
      <c r="SMM17" s="6"/>
      <c r="SMV17" s="3"/>
      <c r="SMW17" s="6"/>
      <c r="SNF17" s="3"/>
      <c r="SNG17" s="6"/>
      <c r="SNP17" s="3"/>
      <c r="SNQ17" s="6"/>
      <c r="SNZ17" s="3"/>
      <c r="SOA17" s="6"/>
      <c r="SOJ17" s="3"/>
      <c r="SOK17" s="6"/>
      <c r="SOT17" s="3"/>
      <c r="SOU17" s="6"/>
      <c r="SPD17" s="3"/>
      <c r="SPE17" s="6"/>
      <c r="SPN17" s="3"/>
      <c r="SPO17" s="6"/>
      <c r="SPX17" s="3"/>
      <c r="SPY17" s="6"/>
      <c r="SQH17" s="3"/>
      <c r="SQI17" s="6"/>
      <c r="SQR17" s="3"/>
      <c r="SQS17" s="6"/>
      <c r="SRB17" s="3"/>
      <c r="SRC17" s="6"/>
      <c r="SRL17" s="3"/>
      <c r="SRM17" s="6"/>
      <c r="SRV17" s="3"/>
      <c r="SRW17" s="6"/>
      <c r="SSF17" s="3"/>
      <c r="SSG17" s="6"/>
      <c r="SSP17" s="3"/>
      <c r="SSQ17" s="6"/>
      <c r="SSZ17" s="3"/>
      <c r="STA17" s="6"/>
      <c r="STJ17" s="3"/>
      <c r="STK17" s="6"/>
      <c r="STT17" s="3"/>
      <c r="STU17" s="6"/>
      <c r="SUD17" s="3"/>
      <c r="SUE17" s="6"/>
      <c r="SUN17" s="3"/>
      <c r="SUO17" s="6"/>
      <c r="SUX17" s="3"/>
      <c r="SUY17" s="6"/>
      <c r="SVH17" s="3"/>
      <c r="SVI17" s="6"/>
      <c r="SVR17" s="3"/>
      <c r="SVS17" s="6"/>
      <c r="SWB17" s="3"/>
      <c r="SWC17" s="6"/>
      <c r="SWL17" s="3"/>
      <c r="SWM17" s="6"/>
      <c r="SWV17" s="3"/>
      <c r="SWW17" s="6"/>
      <c r="SXF17" s="3"/>
      <c r="SXG17" s="6"/>
      <c r="SXP17" s="3"/>
      <c r="SXQ17" s="6"/>
      <c r="SXZ17" s="3"/>
      <c r="SYA17" s="6"/>
      <c r="SYJ17" s="3"/>
      <c r="SYK17" s="6"/>
      <c r="SYT17" s="3"/>
      <c r="SYU17" s="6"/>
      <c r="SZD17" s="3"/>
      <c r="SZE17" s="6"/>
      <c r="SZN17" s="3"/>
      <c r="SZO17" s="6"/>
      <c r="SZX17" s="3"/>
      <c r="SZY17" s="6"/>
      <c r="TAH17" s="3"/>
      <c r="TAI17" s="6"/>
      <c r="TAR17" s="3"/>
      <c r="TAS17" s="6"/>
      <c r="TBB17" s="3"/>
      <c r="TBC17" s="6"/>
      <c r="TBL17" s="3"/>
      <c r="TBM17" s="6"/>
      <c r="TBV17" s="3"/>
      <c r="TBW17" s="6"/>
      <c r="TCF17" s="3"/>
      <c r="TCG17" s="6"/>
      <c r="TCP17" s="3"/>
      <c r="TCQ17" s="6"/>
      <c r="TCZ17" s="3"/>
      <c r="TDA17" s="6"/>
      <c r="TDJ17" s="3"/>
      <c r="TDK17" s="6"/>
      <c r="TDT17" s="3"/>
      <c r="TDU17" s="6"/>
      <c r="TED17" s="3"/>
      <c r="TEE17" s="6"/>
      <c r="TEN17" s="3"/>
      <c r="TEO17" s="6"/>
      <c r="TEX17" s="3"/>
      <c r="TEY17" s="6"/>
      <c r="TFH17" s="3"/>
      <c r="TFI17" s="6"/>
      <c r="TFR17" s="3"/>
      <c r="TFS17" s="6"/>
      <c r="TGB17" s="3"/>
      <c r="TGC17" s="6"/>
      <c r="TGL17" s="3"/>
      <c r="TGM17" s="6"/>
      <c r="TGV17" s="3"/>
      <c r="TGW17" s="6"/>
      <c r="THF17" s="3"/>
      <c r="THG17" s="6"/>
      <c r="THP17" s="3"/>
      <c r="THQ17" s="6"/>
      <c r="THZ17" s="3"/>
      <c r="TIA17" s="6"/>
      <c r="TIJ17" s="3"/>
      <c r="TIK17" s="6"/>
      <c r="TIT17" s="3"/>
      <c r="TIU17" s="6"/>
      <c r="TJD17" s="3"/>
      <c r="TJE17" s="6"/>
      <c r="TJN17" s="3"/>
      <c r="TJO17" s="6"/>
      <c r="TJX17" s="3"/>
      <c r="TJY17" s="6"/>
      <c r="TKH17" s="3"/>
      <c r="TKI17" s="6"/>
      <c r="TKR17" s="3"/>
      <c r="TKS17" s="6"/>
      <c r="TLB17" s="3"/>
      <c r="TLC17" s="6"/>
      <c r="TLL17" s="3"/>
      <c r="TLM17" s="6"/>
      <c r="TLV17" s="3"/>
      <c r="TLW17" s="6"/>
      <c r="TMF17" s="3"/>
      <c r="TMG17" s="6"/>
      <c r="TMP17" s="3"/>
      <c r="TMQ17" s="6"/>
      <c r="TMZ17" s="3"/>
      <c r="TNA17" s="6"/>
      <c r="TNJ17" s="3"/>
      <c r="TNK17" s="6"/>
      <c r="TNT17" s="3"/>
      <c r="TNU17" s="6"/>
      <c r="TOD17" s="3"/>
      <c r="TOE17" s="6"/>
      <c r="TON17" s="3"/>
      <c r="TOO17" s="6"/>
      <c r="TOX17" s="3"/>
      <c r="TOY17" s="6"/>
      <c r="TPH17" s="3"/>
      <c r="TPI17" s="6"/>
      <c r="TPR17" s="3"/>
      <c r="TPS17" s="6"/>
      <c r="TQB17" s="3"/>
      <c r="TQC17" s="6"/>
      <c r="TQL17" s="3"/>
      <c r="TQM17" s="6"/>
      <c r="TQV17" s="3"/>
      <c r="TQW17" s="6"/>
      <c r="TRF17" s="3"/>
      <c r="TRG17" s="6"/>
      <c r="TRP17" s="3"/>
      <c r="TRQ17" s="6"/>
      <c r="TRZ17" s="3"/>
      <c r="TSA17" s="6"/>
      <c r="TSJ17" s="3"/>
      <c r="TSK17" s="6"/>
      <c r="TST17" s="3"/>
      <c r="TSU17" s="6"/>
      <c r="TTD17" s="3"/>
      <c r="TTE17" s="6"/>
      <c r="TTN17" s="3"/>
      <c r="TTO17" s="6"/>
      <c r="TTX17" s="3"/>
      <c r="TTY17" s="6"/>
      <c r="TUH17" s="3"/>
      <c r="TUI17" s="6"/>
      <c r="TUR17" s="3"/>
      <c r="TUS17" s="6"/>
      <c r="TVB17" s="3"/>
      <c r="TVC17" s="6"/>
      <c r="TVL17" s="3"/>
      <c r="TVM17" s="6"/>
      <c r="TVV17" s="3"/>
      <c r="TVW17" s="6"/>
      <c r="TWF17" s="3"/>
      <c r="TWG17" s="6"/>
      <c r="TWP17" s="3"/>
      <c r="TWQ17" s="6"/>
      <c r="TWZ17" s="3"/>
      <c r="TXA17" s="6"/>
      <c r="TXJ17" s="3"/>
      <c r="TXK17" s="6"/>
      <c r="TXT17" s="3"/>
      <c r="TXU17" s="6"/>
      <c r="TYD17" s="3"/>
      <c r="TYE17" s="6"/>
      <c r="TYN17" s="3"/>
      <c r="TYO17" s="6"/>
      <c r="TYX17" s="3"/>
      <c r="TYY17" s="6"/>
      <c r="TZH17" s="3"/>
      <c r="TZI17" s="6"/>
      <c r="TZR17" s="3"/>
      <c r="TZS17" s="6"/>
      <c r="UAB17" s="3"/>
      <c r="UAC17" s="6"/>
      <c r="UAL17" s="3"/>
      <c r="UAM17" s="6"/>
      <c r="UAV17" s="3"/>
      <c r="UAW17" s="6"/>
      <c r="UBF17" s="3"/>
      <c r="UBG17" s="6"/>
      <c r="UBP17" s="3"/>
      <c r="UBQ17" s="6"/>
      <c r="UBZ17" s="3"/>
      <c r="UCA17" s="6"/>
      <c r="UCJ17" s="3"/>
      <c r="UCK17" s="6"/>
      <c r="UCT17" s="3"/>
      <c r="UCU17" s="6"/>
      <c r="UDD17" s="3"/>
      <c r="UDE17" s="6"/>
      <c r="UDN17" s="3"/>
      <c r="UDO17" s="6"/>
      <c r="UDX17" s="3"/>
      <c r="UDY17" s="6"/>
      <c r="UEH17" s="3"/>
      <c r="UEI17" s="6"/>
      <c r="UER17" s="3"/>
      <c r="UES17" s="6"/>
      <c r="UFB17" s="3"/>
      <c r="UFC17" s="6"/>
      <c r="UFL17" s="3"/>
      <c r="UFM17" s="6"/>
      <c r="UFV17" s="3"/>
      <c r="UFW17" s="6"/>
      <c r="UGF17" s="3"/>
      <c r="UGG17" s="6"/>
      <c r="UGP17" s="3"/>
      <c r="UGQ17" s="6"/>
      <c r="UGZ17" s="3"/>
      <c r="UHA17" s="6"/>
      <c r="UHJ17" s="3"/>
      <c r="UHK17" s="6"/>
      <c r="UHT17" s="3"/>
      <c r="UHU17" s="6"/>
      <c r="UID17" s="3"/>
      <c r="UIE17" s="6"/>
      <c r="UIN17" s="3"/>
      <c r="UIO17" s="6"/>
      <c r="UIX17" s="3"/>
      <c r="UIY17" s="6"/>
      <c r="UJH17" s="3"/>
      <c r="UJI17" s="6"/>
      <c r="UJR17" s="3"/>
      <c r="UJS17" s="6"/>
      <c r="UKB17" s="3"/>
      <c r="UKC17" s="6"/>
      <c r="UKL17" s="3"/>
      <c r="UKM17" s="6"/>
      <c r="UKV17" s="3"/>
      <c r="UKW17" s="6"/>
      <c r="ULF17" s="3"/>
      <c r="ULG17" s="6"/>
      <c r="ULP17" s="3"/>
      <c r="ULQ17" s="6"/>
      <c r="ULZ17" s="3"/>
      <c r="UMA17" s="6"/>
      <c r="UMJ17" s="3"/>
      <c r="UMK17" s="6"/>
      <c r="UMT17" s="3"/>
      <c r="UMU17" s="6"/>
      <c r="UND17" s="3"/>
      <c r="UNE17" s="6"/>
      <c r="UNN17" s="3"/>
      <c r="UNO17" s="6"/>
      <c r="UNX17" s="3"/>
      <c r="UNY17" s="6"/>
      <c r="UOH17" s="3"/>
      <c r="UOI17" s="6"/>
      <c r="UOR17" s="3"/>
      <c r="UOS17" s="6"/>
      <c r="UPB17" s="3"/>
      <c r="UPC17" s="6"/>
      <c r="UPL17" s="3"/>
      <c r="UPM17" s="6"/>
      <c r="UPV17" s="3"/>
      <c r="UPW17" s="6"/>
      <c r="UQF17" s="3"/>
      <c r="UQG17" s="6"/>
      <c r="UQP17" s="3"/>
      <c r="UQQ17" s="6"/>
      <c r="UQZ17" s="3"/>
      <c r="URA17" s="6"/>
      <c r="URJ17" s="3"/>
      <c r="URK17" s="6"/>
      <c r="URT17" s="3"/>
      <c r="URU17" s="6"/>
      <c r="USD17" s="3"/>
      <c r="USE17" s="6"/>
      <c r="USN17" s="3"/>
      <c r="USO17" s="6"/>
      <c r="USX17" s="3"/>
      <c r="USY17" s="6"/>
      <c r="UTH17" s="3"/>
      <c r="UTI17" s="6"/>
      <c r="UTR17" s="3"/>
      <c r="UTS17" s="6"/>
      <c r="UUB17" s="3"/>
      <c r="UUC17" s="6"/>
      <c r="UUL17" s="3"/>
      <c r="UUM17" s="6"/>
      <c r="UUV17" s="3"/>
      <c r="UUW17" s="6"/>
      <c r="UVF17" s="3"/>
      <c r="UVG17" s="6"/>
      <c r="UVP17" s="3"/>
      <c r="UVQ17" s="6"/>
      <c r="UVZ17" s="3"/>
      <c r="UWA17" s="6"/>
      <c r="UWJ17" s="3"/>
      <c r="UWK17" s="6"/>
      <c r="UWT17" s="3"/>
      <c r="UWU17" s="6"/>
      <c r="UXD17" s="3"/>
      <c r="UXE17" s="6"/>
      <c r="UXN17" s="3"/>
      <c r="UXO17" s="6"/>
      <c r="UXX17" s="3"/>
      <c r="UXY17" s="6"/>
      <c r="UYH17" s="3"/>
      <c r="UYI17" s="6"/>
      <c r="UYR17" s="3"/>
      <c r="UYS17" s="6"/>
      <c r="UZB17" s="3"/>
      <c r="UZC17" s="6"/>
      <c r="UZL17" s="3"/>
      <c r="UZM17" s="6"/>
      <c r="UZV17" s="3"/>
      <c r="UZW17" s="6"/>
      <c r="VAF17" s="3"/>
      <c r="VAG17" s="6"/>
      <c r="VAP17" s="3"/>
      <c r="VAQ17" s="6"/>
      <c r="VAZ17" s="3"/>
      <c r="VBA17" s="6"/>
      <c r="VBJ17" s="3"/>
      <c r="VBK17" s="6"/>
      <c r="VBT17" s="3"/>
      <c r="VBU17" s="6"/>
      <c r="VCD17" s="3"/>
      <c r="VCE17" s="6"/>
      <c r="VCN17" s="3"/>
      <c r="VCO17" s="6"/>
      <c r="VCX17" s="3"/>
      <c r="VCY17" s="6"/>
      <c r="VDH17" s="3"/>
      <c r="VDI17" s="6"/>
      <c r="VDR17" s="3"/>
      <c r="VDS17" s="6"/>
      <c r="VEB17" s="3"/>
      <c r="VEC17" s="6"/>
      <c r="VEL17" s="3"/>
      <c r="VEM17" s="6"/>
      <c r="VEV17" s="3"/>
      <c r="VEW17" s="6"/>
      <c r="VFF17" s="3"/>
      <c r="VFG17" s="6"/>
      <c r="VFP17" s="3"/>
      <c r="VFQ17" s="6"/>
      <c r="VFZ17" s="3"/>
      <c r="VGA17" s="6"/>
      <c r="VGJ17" s="3"/>
      <c r="VGK17" s="6"/>
      <c r="VGT17" s="3"/>
      <c r="VGU17" s="6"/>
      <c r="VHD17" s="3"/>
      <c r="VHE17" s="6"/>
      <c r="VHN17" s="3"/>
      <c r="VHO17" s="6"/>
      <c r="VHX17" s="3"/>
      <c r="VHY17" s="6"/>
      <c r="VIH17" s="3"/>
      <c r="VII17" s="6"/>
      <c r="VIR17" s="3"/>
      <c r="VIS17" s="6"/>
      <c r="VJB17" s="3"/>
      <c r="VJC17" s="6"/>
      <c r="VJL17" s="3"/>
      <c r="VJM17" s="6"/>
      <c r="VJV17" s="3"/>
      <c r="VJW17" s="6"/>
      <c r="VKF17" s="3"/>
      <c r="VKG17" s="6"/>
      <c r="VKP17" s="3"/>
      <c r="VKQ17" s="6"/>
      <c r="VKZ17" s="3"/>
      <c r="VLA17" s="6"/>
      <c r="VLJ17" s="3"/>
      <c r="VLK17" s="6"/>
      <c r="VLT17" s="3"/>
      <c r="VLU17" s="6"/>
      <c r="VMD17" s="3"/>
      <c r="VME17" s="6"/>
      <c r="VMN17" s="3"/>
      <c r="VMO17" s="6"/>
      <c r="VMX17" s="3"/>
      <c r="VMY17" s="6"/>
      <c r="VNH17" s="3"/>
      <c r="VNI17" s="6"/>
      <c r="VNR17" s="3"/>
      <c r="VNS17" s="6"/>
      <c r="VOB17" s="3"/>
      <c r="VOC17" s="6"/>
      <c r="VOL17" s="3"/>
      <c r="VOM17" s="6"/>
      <c r="VOV17" s="3"/>
      <c r="VOW17" s="6"/>
      <c r="VPF17" s="3"/>
      <c r="VPG17" s="6"/>
      <c r="VPP17" s="3"/>
      <c r="VPQ17" s="6"/>
      <c r="VPZ17" s="3"/>
      <c r="VQA17" s="6"/>
      <c r="VQJ17" s="3"/>
      <c r="VQK17" s="6"/>
      <c r="VQT17" s="3"/>
      <c r="VQU17" s="6"/>
      <c r="VRD17" s="3"/>
      <c r="VRE17" s="6"/>
      <c r="VRN17" s="3"/>
      <c r="VRO17" s="6"/>
      <c r="VRX17" s="3"/>
      <c r="VRY17" s="6"/>
      <c r="VSH17" s="3"/>
      <c r="VSI17" s="6"/>
      <c r="VSR17" s="3"/>
      <c r="VSS17" s="6"/>
      <c r="VTB17" s="3"/>
      <c r="VTC17" s="6"/>
      <c r="VTL17" s="3"/>
      <c r="VTM17" s="6"/>
      <c r="VTV17" s="3"/>
      <c r="VTW17" s="6"/>
      <c r="VUF17" s="3"/>
      <c r="VUG17" s="6"/>
      <c r="VUP17" s="3"/>
      <c r="VUQ17" s="6"/>
      <c r="VUZ17" s="3"/>
      <c r="VVA17" s="6"/>
      <c r="VVJ17" s="3"/>
      <c r="VVK17" s="6"/>
      <c r="VVT17" s="3"/>
      <c r="VVU17" s="6"/>
      <c r="VWD17" s="3"/>
      <c r="VWE17" s="6"/>
      <c r="VWN17" s="3"/>
      <c r="VWO17" s="6"/>
      <c r="VWX17" s="3"/>
      <c r="VWY17" s="6"/>
      <c r="VXH17" s="3"/>
      <c r="VXI17" s="6"/>
      <c r="VXR17" s="3"/>
      <c r="VXS17" s="6"/>
      <c r="VYB17" s="3"/>
      <c r="VYC17" s="6"/>
      <c r="VYL17" s="3"/>
      <c r="VYM17" s="6"/>
      <c r="VYV17" s="3"/>
      <c r="VYW17" s="6"/>
      <c r="VZF17" s="3"/>
      <c r="VZG17" s="6"/>
      <c r="VZP17" s="3"/>
      <c r="VZQ17" s="6"/>
      <c r="VZZ17" s="3"/>
      <c r="WAA17" s="6"/>
      <c r="WAJ17" s="3"/>
      <c r="WAK17" s="6"/>
      <c r="WAT17" s="3"/>
      <c r="WAU17" s="6"/>
      <c r="WBD17" s="3"/>
      <c r="WBE17" s="6"/>
      <c r="WBN17" s="3"/>
      <c r="WBO17" s="6"/>
      <c r="WBX17" s="3"/>
      <c r="WBY17" s="6"/>
      <c r="WCH17" s="3"/>
      <c r="WCI17" s="6"/>
      <c r="WCR17" s="3"/>
      <c r="WCS17" s="6"/>
      <c r="WDB17" s="3"/>
      <c r="WDC17" s="6"/>
      <c r="WDL17" s="3"/>
      <c r="WDM17" s="6"/>
      <c r="WDV17" s="3"/>
      <c r="WDW17" s="6"/>
      <c r="WEF17" s="3"/>
      <c r="WEG17" s="6"/>
      <c r="WEP17" s="3"/>
      <c r="WEQ17" s="6"/>
      <c r="WEZ17" s="3"/>
      <c r="WFA17" s="6"/>
      <c r="WFJ17" s="3"/>
      <c r="WFK17" s="6"/>
      <c r="WFT17" s="3"/>
      <c r="WFU17" s="6"/>
      <c r="WGD17" s="3"/>
      <c r="WGE17" s="6"/>
      <c r="WGN17" s="3"/>
      <c r="WGO17" s="6"/>
      <c r="WGX17" s="3"/>
      <c r="WGY17" s="6"/>
      <c r="WHH17" s="3"/>
      <c r="WHI17" s="6"/>
      <c r="WHR17" s="3"/>
      <c r="WHS17" s="6"/>
      <c r="WIB17" s="3"/>
      <c r="WIC17" s="6"/>
      <c r="WIL17" s="3"/>
      <c r="WIM17" s="6"/>
      <c r="WIV17" s="3"/>
      <c r="WIW17" s="6"/>
      <c r="WJF17" s="3"/>
      <c r="WJG17" s="6"/>
      <c r="WJP17" s="3"/>
      <c r="WJQ17" s="6"/>
      <c r="WJZ17" s="3"/>
      <c r="WKA17" s="6"/>
      <c r="WKJ17" s="3"/>
      <c r="WKK17" s="6"/>
      <c r="WKT17" s="3"/>
      <c r="WKU17" s="6"/>
      <c r="WLD17" s="3"/>
      <c r="WLE17" s="6"/>
      <c r="WLN17" s="3"/>
      <c r="WLO17" s="6"/>
      <c r="WLX17" s="3"/>
      <c r="WLY17" s="6"/>
      <c r="WMH17" s="3"/>
      <c r="WMI17" s="6"/>
      <c r="WMR17" s="3"/>
      <c r="WMS17" s="6"/>
      <c r="WNB17" s="3"/>
      <c r="WNC17" s="6"/>
      <c r="WNL17" s="3"/>
      <c r="WNM17" s="6"/>
      <c r="WNV17" s="3"/>
      <c r="WNW17" s="6"/>
      <c r="WOF17" s="3"/>
      <c r="WOG17" s="6"/>
      <c r="WOP17" s="3"/>
      <c r="WOQ17" s="6"/>
      <c r="WOZ17" s="3"/>
      <c r="WPA17" s="6"/>
      <c r="WPJ17" s="3"/>
      <c r="WPK17" s="6"/>
      <c r="WPT17" s="3"/>
      <c r="WPU17" s="6"/>
      <c r="WQD17" s="3"/>
      <c r="WQE17" s="6"/>
      <c r="WQN17" s="3"/>
      <c r="WQO17" s="6"/>
      <c r="WQX17" s="3"/>
      <c r="WQY17" s="6"/>
      <c r="WRH17" s="3"/>
      <c r="WRI17" s="6"/>
      <c r="WRR17" s="3"/>
      <c r="WRS17" s="6"/>
      <c r="WSB17" s="3"/>
      <c r="WSC17" s="6"/>
      <c r="WSL17" s="3"/>
      <c r="WSM17" s="6"/>
      <c r="WSV17" s="3"/>
      <c r="WSW17" s="6"/>
      <c r="WTF17" s="3"/>
      <c r="WTG17" s="6"/>
      <c r="WTP17" s="3"/>
      <c r="WTQ17" s="6"/>
      <c r="WTZ17" s="3"/>
      <c r="WUA17" s="6"/>
      <c r="WUJ17" s="3"/>
      <c r="WUK17" s="6"/>
      <c r="WUT17" s="3"/>
      <c r="WUU17" s="6"/>
      <c r="WVD17" s="3"/>
      <c r="WVE17" s="6"/>
      <c r="WVN17" s="3"/>
      <c r="WVO17" s="6"/>
      <c r="WVX17" s="3"/>
      <c r="WVY17" s="6"/>
      <c r="WWH17" s="3"/>
      <c r="WWI17" s="6"/>
      <c r="WWR17" s="3"/>
      <c r="WWS17" s="6"/>
      <c r="WXB17" s="3"/>
      <c r="WXC17" s="6"/>
      <c r="WXL17" s="3"/>
      <c r="WXM17" s="6"/>
      <c r="WXV17" s="3"/>
      <c r="WXW17" s="6"/>
      <c r="WYF17" s="3"/>
      <c r="WYG17" s="6"/>
      <c r="WYP17" s="3"/>
      <c r="WYQ17" s="6"/>
      <c r="WYZ17" s="3"/>
      <c r="WZA17" s="6"/>
      <c r="WZJ17" s="3"/>
      <c r="WZK17" s="6"/>
      <c r="WZT17" s="3"/>
      <c r="WZU17" s="6"/>
      <c r="XAD17" s="3"/>
      <c r="XAE17" s="6"/>
      <c r="XAN17" s="3"/>
      <c r="XAO17" s="6"/>
      <c r="XAX17" s="3"/>
      <c r="XAY17" s="6"/>
      <c r="XBH17" s="3"/>
      <c r="XBI17" s="6"/>
      <c r="XBR17" s="3"/>
      <c r="XBS17" s="6"/>
      <c r="XCB17" s="3"/>
      <c r="XCC17" s="6"/>
      <c r="XCL17" s="3"/>
      <c r="XCM17" s="6"/>
      <c r="XCV17" s="3"/>
      <c r="XCW17" s="6"/>
      <c r="XDF17" s="3"/>
      <c r="XDG17" s="6"/>
      <c r="XDP17" s="3"/>
      <c r="XDQ17" s="6"/>
      <c r="XDZ17" s="3"/>
      <c r="XEA17" s="6"/>
      <c r="XEJ17" s="3"/>
      <c r="XEK17" s="6"/>
      <c r="XET17" s="3"/>
      <c r="XEU17" s="6"/>
      <c r="XFD17" s="3"/>
    </row>
    <row r="18" spans="1:2045 2054:3065 3074:4095 4104:5115 5124:7165 7174:8185 8194:9215 9224:10235 10244:12285 12294:13305 13314:14335 14344:15355 15364:16384" x14ac:dyDescent="0.25">
      <c r="A18">
        <v>4</v>
      </c>
      <c r="B18" t="s">
        <v>33</v>
      </c>
      <c r="C18" t="str">
        <f>IF(B18&lt;&gt;"",VLOOKUP(B18,Lookup!$A$2:$B$55,2,FALSE),"")</f>
        <v>SAVINGS/INVESTMENT</v>
      </c>
      <c r="D18" s="3">
        <v>42462</v>
      </c>
      <c r="E18" s="14">
        <v>2000</v>
      </c>
      <c r="F18" s="14">
        <v>2000</v>
      </c>
      <c r="G18" t="s">
        <v>1</v>
      </c>
      <c r="H18" t="s">
        <v>83</v>
      </c>
      <c r="I18" t="s">
        <v>84</v>
      </c>
      <c r="J18" s="15" t="str">
        <f t="shared" ref="J18:J23" si="1">IF($I18="Done","",$D18-$F$1)</f>
        <v/>
      </c>
    </row>
    <row r="19" spans="1:2045 2054:3065 3074:4095 4104:5115 5124:7165 7174:8185 8194:9215 9224:10235 10244:12285 12294:13305 13314:14335 14344:15355 15364:16384" x14ac:dyDescent="0.25">
      <c r="A19">
        <v>5</v>
      </c>
      <c r="B19" t="s">
        <v>36</v>
      </c>
      <c r="C19" t="str">
        <f>IF(B19&lt;&gt;"",VLOOKUP(B19,Lookup!$A$2:$B$55,2,FALSE),"")</f>
        <v>FOOD</v>
      </c>
      <c r="D19" s="3">
        <v>42464</v>
      </c>
      <c r="E19" s="14">
        <v>5000</v>
      </c>
      <c r="F19" s="14">
        <v>5119.12</v>
      </c>
      <c r="G19" t="s">
        <v>1</v>
      </c>
      <c r="H19" t="s">
        <v>83</v>
      </c>
      <c r="I19" t="s">
        <v>84</v>
      </c>
      <c r="J19" s="15" t="str">
        <f t="shared" si="1"/>
        <v/>
      </c>
    </row>
    <row r="20" spans="1:2045 2054:3065 3074:4095 4104:5115 5124:7165 7174:8185 8194:9215 9224:10235 10244:12285 12294:13305 13314:14335 14344:15355 15364:16384" x14ac:dyDescent="0.25">
      <c r="A20">
        <v>6</v>
      </c>
      <c r="B20" t="s">
        <v>36</v>
      </c>
      <c r="C20" t="str">
        <f>IF(B20&lt;&gt;"",VLOOKUP(B20,Lookup!$A$2:$B$55,2,FALSE),"")</f>
        <v>FOOD</v>
      </c>
      <c r="D20" s="3">
        <v>42464</v>
      </c>
      <c r="E20" s="14">
        <v>0</v>
      </c>
      <c r="F20" s="14">
        <v>876</v>
      </c>
      <c r="G20" t="s">
        <v>1</v>
      </c>
      <c r="H20" t="s">
        <v>83</v>
      </c>
      <c r="I20" t="s">
        <v>84</v>
      </c>
      <c r="J20" s="15" t="str">
        <f t="shared" si="1"/>
        <v/>
      </c>
    </row>
    <row r="21" spans="1:2045 2054:3065 3074:4095 4104:5115 5124:7165 7174:8185 8194:9215 9224:10235 10244:12285 12294:13305 13314:14335 14344:15355 15364:16384" x14ac:dyDescent="0.25">
      <c r="A21">
        <v>7</v>
      </c>
      <c r="B21" t="s">
        <v>88</v>
      </c>
      <c r="C21" t="str">
        <f>IF(B21&lt;&gt;"",VLOOKUP(B21,Lookup!$A$2:$B$55,2,FALSE),"")</f>
        <v>PERSONAL</v>
      </c>
      <c r="D21" s="3">
        <v>42465</v>
      </c>
      <c r="E21" s="14">
        <v>0</v>
      </c>
      <c r="F21" s="14">
        <v>200</v>
      </c>
      <c r="G21" t="s">
        <v>1</v>
      </c>
      <c r="H21" t="s">
        <v>83</v>
      </c>
      <c r="I21" t="s">
        <v>84</v>
      </c>
      <c r="J21" s="15" t="str">
        <f t="shared" si="1"/>
        <v/>
      </c>
    </row>
    <row r="22" spans="1:2045 2054:3065 3074:4095 4104:5115 5124:7165 7174:8185 8194:9215 9224:10235 10244:12285 12294:13305 13314:14335 14344:15355 15364:16384" x14ac:dyDescent="0.25">
      <c r="A22">
        <v>8</v>
      </c>
      <c r="B22" t="s">
        <v>72</v>
      </c>
      <c r="C22" t="str">
        <f>IF(B22&lt;&gt;"",VLOOKUP(B22,Lookup!$A$2:$B$55,2,FALSE),"")</f>
        <v>TRANSPORTATION</v>
      </c>
      <c r="D22" s="3">
        <v>42467</v>
      </c>
      <c r="E22" s="14">
        <v>0</v>
      </c>
      <c r="F22" s="14">
        <v>1094.3499999999999</v>
      </c>
      <c r="G22" t="s">
        <v>1</v>
      </c>
      <c r="H22" t="s">
        <v>83</v>
      </c>
      <c r="I22" t="s">
        <v>84</v>
      </c>
      <c r="J22" s="15" t="str">
        <f t="shared" si="1"/>
        <v/>
      </c>
    </row>
    <row r="23" spans="1:2045 2054:3065 3074:4095 4104:5115 5124:7165 7174:8185 8194:9215 9224:10235 10244:12285 12294:13305 13314:14335 14344:15355 15364:16384" x14ac:dyDescent="0.25">
      <c r="A23">
        <v>9</v>
      </c>
      <c r="B23" t="s">
        <v>34</v>
      </c>
      <c r="C23" t="str">
        <f>IF(B23&lt;&gt;"",VLOOKUP(B23,Lookup!$A$2:$B$55,2,FALSE),"")</f>
        <v>HOUSING</v>
      </c>
      <c r="D23" s="3">
        <v>42470</v>
      </c>
      <c r="E23" s="6">
        <v>650</v>
      </c>
      <c r="F23" s="14"/>
      <c r="G23" t="s">
        <v>1</v>
      </c>
      <c r="H23" t="s">
        <v>83</v>
      </c>
      <c r="I23" t="s">
        <v>84</v>
      </c>
      <c r="J23" s="15" t="str">
        <f t="shared" si="1"/>
        <v/>
      </c>
    </row>
    <row r="24" spans="1:2045 2054:3065 3074:4095 4104:5115 5124:7165 7174:8185 8194:9215 9224:10235 10244:12285 12294:13305 13314:14335 14344:15355 15364:16384" x14ac:dyDescent="0.25">
      <c r="A24" t="s">
        <v>7</v>
      </c>
      <c r="E24" s="6">
        <f>SUBTOTAL(109,Expenses[Projected / Budgeted Cost])</f>
        <v>26922.959999999999</v>
      </c>
      <c r="F24" s="6">
        <f>SUBTOTAL(109,Expenses[Actual Cost])</f>
        <v>28797.429999999997</v>
      </c>
    </row>
    <row r="26" spans="1:2045 2054:3065 3074:4095 4104:5115 5124:7165 7174:8185 8194:9215 9224:10235 10244:12285 12294:13305 13314:14335 14344:15355 15364:16384" x14ac:dyDescent="0.25">
      <c r="C26" t="s">
        <v>102</v>
      </c>
    </row>
    <row r="27" spans="1:2045 2054:3065 3074:4095 4104:5115 5124:7165 7174:8185 8194:9215 9224:10235 10244:12285 12294:13305 13314:14335 14344:15355 15364:16384" x14ac:dyDescent="0.25">
      <c r="C27" s="29" t="s">
        <v>10</v>
      </c>
      <c r="D27" s="29"/>
      <c r="E27" s="29" t="s">
        <v>103</v>
      </c>
      <c r="F27" s="29" t="s">
        <v>104</v>
      </c>
    </row>
    <row r="28" spans="1:2045 2054:3065 3074:4095 4104:5115 5124:7165 7174:8185 8194:9215 9224:10235 10244:12285 12294:13305 13314:14335 14344:15355 15364:16384" x14ac:dyDescent="0.25">
      <c r="C28" s="17" t="s">
        <v>76</v>
      </c>
      <c r="D28" s="17"/>
      <c r="E28" s="19">
        <f>SUMPRODUCT((Expenses[[#Data],[Category]]=$C28)*(Expenses[[#Data],[Projected / Budgeted Cost]]))</f>
        <v>0</v>
      </c>
      <c r="F28" s="19">
        <f>SUMPRODUCT((Expenses[[#Data],[Category]]=$C28)*(Expenses[[#Data],[Actual Cost]]))</f>
        <v>0</v>
      </c>
    </row>
    <row r="29" spans="1:2045 2054:3065 3074:4095 4104:5115 5124:7165 7174:8185 8194:9215 9224:10235 10244:12285 12294:13305 13314:14335 14344:15355 15364:16384" x14ac:dyDescent="0.25">
      <c r="C29" s="17" t="s">
        <v>78</v>
      </c>
      <c r="D29" s="17"/>
      <c r="E29" s="19">
        <f>SUMPRODUCT((Expenses[[#Data],[Category]]=$C29)*(Expenses[[#Data],[Projected / Budgeted Cost]]))</f>
        <v>5000</v>
      </c>
      <c r="F29" s="19">
        <f>SUMPRODUCT((Expenses[[#Data],[Category]]=$C29)*(Expenses[[#Data],[Actual Cost]]))</f>
        <v>6230.12</v>
      </c>
    </row>
    <row r="30" spans="1:2045 2054:3065 3074:4095 4104:5115 5124:7165 7174:8185 8194:9215 9224:10235 10244:12285 12294:13305 13314:14335 14344:15355 15364:16384" x14ac:dyDescent="0.25">
      <c r="C30" s="17" t="s">
        <v>80</v>
      </c>
      <c r="D30" s="17"/>
      <c r="E30" s="19">
        <f>SUMPRODUCT((Expenses[[#Data],[Category]]=$C30)*(Expenses[[#Data],[Projected / Budgeted Cost]]))</f>
        <v>0</v>
      </c>
      <c r="F30" s="19">
        <f>SUMPRODUCT((Expenses[[#Data],[Category]]=$C30)*(Expenses[[#Data],[Actual Cost]]))</f>
        <v>0</v>
      </c>
    </row>
    <row r="31" spans="1:2045 2054:3065 3074:4095 4104:5115 5124:7165 7174:8185 8194:9215 9224:10235 10244:12285 12294:13305 13314:14335 14344:15355 15364:16384" x14ac:dyDescent="0.25">
      <c r="C31" s="17" t="s">
        <v>81</v>
      </c>
      <c r="D31" s="17"/>
      <c r="E31" s="19">
        <f>SUMPRODUCT((Expenses[[#Data],[Category]]=$C31)*(Expenses[[#Data],[Projected / Budgeted Cost]]))</f>
        <v>0</v>
      </c>
      <c r="F31" s="19">
        <f>SUMPRODUCT((Expenses[[#Data],[Category]]=$C31)*(Expenses[[#Data],[Actual Cost]]))</f>
        <v>0</v>
      </c>
    </row>
    <row r="32" spans="1:2045 2054:3065 3074:4095 4104:5115 5124:7165 7174:8185 8194:9215 9224:10235 10244:12285 12294:13305 13314:14335 14344:15355 15364:16384" x14ac:dyDescent="0.25">
      <c r="C32" s="17" t="s">
        <v>74</v>
      </c>
      <c r="D32" s="17"/>
      <c r="E32" s="19">
        <f>SUMPRODUCT((Expenses[[#Data],[Category]]=$C32)*(Expenses[[#Data],[Projected / Budgeted Cost]]))</f>
        <v>15150</v>
      </c>
      <c r="F32" s="19">
        <f>SUMPRODUCT((Expenses[[#Data],[Category]]=$C32)*(Expenses[[#Data],[Actual Cost]]))</f>
        <v>14500</v>
      </c>
    </row>
    <row r="33" spans="3:6" x14ac:dyDescent="0.25">
      <c r="C33" s="17" t="s">
        <v>82</v>
      </c>
      <c r="D33" s="17"/>
      <c r="E33" s="19">
        <f>SUMPRODUCT((Expenses[[#Data],[Category]]=$C33)*(Expenses[[#Data],[Projected / Budgeted Cost]]))</f>
        <v>0</v>
      </c>
      <c r="F33" s="19">
        <f>SUMPRODUCT((Expenses[[#Data],[Category]]=$C33)*(Expenses[[#Data],[Actual Cost]]))</f>
        <v>0</v>
      </c>
    </row>
    <row r="34" spans="3:6" x14ac:dyDescent="0.25">
      <c r="C34" s="17" t="s">
        <v>77</v>
      </c>
      <c r="D34" s="17"/>
      <c r="E34" s="19">
        <f>SUMPRODUCT((Expenses[[#Data],[Category]]=$C34)*(Expenses[[#Data],[Projected / Budgeted Cost]]))</f>
        <v>4772.96</v>
      </c>
      <c r="F34" s="19">
        <f>SUMPRODUCT((Expenses[[#Data],[Category]]=$C34)*(Expenses[[#Data],[Actual Cost]]))</f>
        <v>4772.96</v>
      </c>
    </row>
    <row r="35" spans="3:6" x14ac:dyDescent="0.25">
      <c r="C35" s="17" t="s">
        <v>75</v>
      </c>
      <c r="D35" s="17"/>
      <c r="E35" s="19">
        <f>SUMPRODUCT((Expenses[[#Data],[Category]]=$C35)*(Expenses[[#Data],[Projected / Budgeted Cost]]))</f>
        <v>0</v>
      </c>
      <c r="F35" s="19">
        <f>SUMPRODUCT((Expenses[[#Data],[Category]]=$C35)*(Expenses[[#Data],[Actual Cost]]))</f>
        <v>200</v>
      </c>
    </row>
    <row r="36" spans="3:6" x14ac:dyDescent="0.25">
      <c r="C36" s="17" t="s">
        <v>79</v>
      </c>
      <c r="D36" s="17"/>
      <c r="E36" s="19">
        <f>SUMPRODUCT((Expenses[[#Data],[Category]]=$C36)*(Expenses[[#Data],[Projected / Budgeted Cost]]))</f>
        <v>2000</v>
      </c>
      <c r="F36" s="19">
        <f>SUMPRODUCT((Expenses[[#Data],[Category]]=$C36)*(Expenses[[#Data],[Actual Cost]]))</f>
        <v>2000</v>
      </c>
    </row>
    <row r="37" spans="3:6" x14ac:dyDescent="0.25">
      <c r="C37" s="17" t="s">
        <v>71</v>
      </c>
      <c r="D37" s="17"/>
      <c r="E37" s="19">
        <f>SUMPRODUCT((Expenses[[#Data],[Category]]=$C37)*(Expenses[[#Data],[Projected / Budgeted Cost]]))</f>
        <v>0</v>
      </c>
      <c r="F37" s="19">
        <f>SUMPRODUCT((Expenses[[#Data],[Category]]=$C37)*(Expenses[[#Data],[Actual Cost]]))</f>
        <v>1094.3499999999999</v>
      </c>
    </row>
    <row r="38" spans="3:6" x14ac:dyDescent="0.25">
      <c r="C38" s="17"/>
      <c r="D38" s="17"/>
      <c r="E38" s="19"/>
      <c r="F38" s="19"/>
    </row>
    <row r="39" spans="3:6" x14ac:dyDescent="0.25">
      <c r="C39" s="28" t="s">
        <v>105</v>
      </c>
      <c r="D39" s="28"/>
      <c r="E39" s="30">
        <f>SUM(E28:E38)</f>
        <v>26922.959999999999</v>
      </c>
      <c r="F39" s="30">
        <f>SUM(F28:F38)</f>
        <v>28797.429999999997</v>
      </c>
    </row>
  </sheetData>
  <conditionalFormatting sqref="A15:J15 I16:I23 G16:G22">
    <cfRule type="expression" dxfId="710" priority="4">
      <formula>$I15="Pending"</formula>
    </cfRule>
  </conditionalFormatting>
  <conditionalFormatting sqref="A16:F16 J16:XFD16 H16">
    <cfRule type="expression" dxfId="709" priority="2">
      <formula>$I16="Pending"</formula>
    </cfRule>
  </conditionalFormatting>
  <conditionalFormatting sqref="A17:F17 J17:XFD17 H17">
    <cfRule type="expression" dxfId="708" priority="1">
      <formula>$I17="Pending"</formula>
    </cfRule>
  </conditionalFormatting>
  <dataValidations count="4">
    <dataValidation type="list" allowBlank="1" showInputMessage="1" showErrorMessage="1" sqref="G23">
      <formula1>$C$4:$E$4</formula1>
    </dataValidation>
    <dataValidation type="list" allowBlank="1" showInputMessage="1" showErrorMessage="1" sqref="H15:H23">
      <formula1>"Cash, Cheque, Direct Debit/ECS, Credit Card"</formula1>
    </dataValidation>
    <dataValidation type="list" allowBlank="1" showInputMessage="1" showErrorMessage="1" sqref="I15:I23">
      <formula1>"Done,Partial-Done,Pending"</formula1>
    </dataValidation>
    <dataValidation type="list" allowBlank="1" showInputMessage="1" showErrorMessage="1" sqref="G15:G22">
      <formula1>$C$4:$F$4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Lookup!$A$2:$A$55</xm:f>
          </x14:formula1>
          <xm:sqref>B15:B23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EV51"/>
  <sheetViews>
    <sheetView workbookViewId="0">
      <selection activeCell="N25" sqref="N25"/>
    </sheetView>
  </sheetViews>
  <sheetFormatPr defaultRowHeight="15" x14ac:dyDescent="0.25"/>
  <cols>
    <col min="2" max="2" width="18.42578125" bestFit="1" customWidth="1"/>
    <col min="3" max="3" width="21.5703125" bestFit="1" customWidth="1"/>
    <col min="4" max="4" width="11.28515625" customWidth="1"/>
    <col min="5" max="5" width="26.28515625" customWidth="1"/>
    <col min="6" max="6" width="15.42578125" bestFit="1" customWidth="1"/>
    <col min="7" max="7" width="19.28515625" customWidth="1"/>
    <col min="8" max="8" width="17.140625" bestFit="1" customWidth="1"/>
    <col min="9" max="9" width="12" bestFit="1" customWidth="1"/>
    <col min="10" max="10" width="16.7109375" bestFit="1" customWidth="1"/>
    <col min="11" max="11" width="11.5703125" bestFit="1" customWidth="1"/>
    <col min="12" max="12" width="3.42578125" customWidth="1"/>
    <col min="14" max="14" width="12.85546875" customWidth="1"/>
    <col min="15" max="15" width="15.28515625" customWidth="1"/>
    <col min="16" max="16" width="11.28515625" customWidth="1"/>
    <col min="17" max="17" width="26.28515625" customWidth="1"/>
    <col min="18" max="18" width="13" customWidth="1"/>
    <col min="19" max="19" width="18.85546875" customWidth="1"/>
    <col min="21" max="21" width="18.5703125" customWidth="1"/>
  </cols>
  <sheetData>
    <row r="1" spans="1:21" ht="18.75" x14ac:dyDescent="0.3">
      <c r="A1" s="8" t="s">
        <v>8</v>
      </c>
      <c r="B1" s="9">
        <v>42491</v>
      </c>
      <c r="E1" t="s">
        <v>17</v>
      </c>
      <c r="F1" s="3">
        <f ca="1">TODAY()</f>
        <v>43000</v>
      </c>
    </row>
    <row r="3" spans="1:21" ht="18.75" x14ac:dyDescent="0.3">
      <c r="A3" s="13" t="s">
        <v>87</v>
      </c>
      <c r="B3" s="12"/>
      <c r="C3" s="12"/>
      <c r="D3" s="12"/>
      <c r="E3" s="12"/>
      <c r="G3" s="5" t="s">
        <v>91</v>
      </c>
      <c r="M3" s="5" t="s">
        <v>111</v>
      </c>
    </row>
    <row r="4" spans="1:21" x14ac:dyDescent="0.25">
      <c r="A4" s="4" t="s">
        <v>0</v>
      </c>
      <c r="B4" s="4" t="s">
        <v>4</v>
      </c>
      <c r="C4" s="4" t="s">
        <v>1</v>
      </c>
      <c r="D4" s="4" t="s">
        <v>2</v>
      </c>
      <c r="E4" s="4" t="s">
        <v>3</v>
      </c>
      <c r="F4" s="4" t="s">
        <v>95</v>
      </c>
      <c r="G4" s="18" t="s">
        <v>89</v>
      </c>
      <c r="H4" s="18" t="s">
        <v>84</v>
      </c>
      <c r="I4" s="18" t="s">
        <v>106</v>
      </c>
      <c r="J4" s="18" t="s">
        <v>85</v>
      </c>
      <c r="K4" s="18" t="s">
        <v>7</v>
      </c>
      <c r="M4" s="18" t="s">
        <v>89</v>
      </c>
      <c r="N4" s="18" t="s">
        <v>84</v>
      </c>
      <c r="O4" s="18" t="s">
        <v>106</v>
      </c>
      <c r="P4" s="18" t="s">
        <v>85</v>
      </c>
      <c r="Q4" s="18" t="s">
        <v>7</v>
      </c>
    </row>
    <row r="5" spans="1:21" x14ac:dyDescent="0.25">
      <c r="A5">
        <v>1</v>
      </c>
      <c r="B5" t="s">
        <v>92</v>
      </c>
      <c r="C5" s="14">
        <v>7742</v>
      </c>
      <c r="D5" s="14">
        <v>8200</v>
      </c>
      <c r="E5" s="14">
        <v>0</v>
      </c>
      <c r="F5" s="14">
        <v>0</v>
      </c>
      <c r="G5" s="17" t="str">
        <f>Table14[[#Headers],[Atul A/C]]</f>
        <v>Atul A/C</v>
      </c>
      <c r="H5" s="19">
        <f>SUMPRODUCT((Expenses5[[#Data],[Paid from Account]]=$G5)*(Expenses5[[#Data],[Actual Cost]])*(Expenses5[[#Data],[Status]]=$H$4))</f>
        <v>43186.310000000005</v>
      </c>
      <c r="I5" s="19">
        <f>SUMPRODUCT((Expenses5[[#Data],[Paid from Account]]=$G5)*(Expenses5[[#Data],[Actual Cost]])*(Expenses5[[#Data],[Status]]=$I$4))</f>
        <v>0</v>
      </c>
      <c r="J5" s="19">
        <f>SUMPRODUCT((Expenses5[[#Data],[Paid from Account]]=$G5)*(Expenses5[[#Data],[Projected / Budgeted Cost]])*(Expenses5[[#Data],[Status]]=$J$4))</f>
        <v>0</v>
      </c>
      <c r="K5" s="19">
        <f>SUM(H5:J5)</f>
        <v>43186.310000000005</v>
      </c>
      <c r="M5" s="17" t="str">
        <f>Table14[[#Headers],[Atul A/C]]</f>
        <v>Atul A/C</v>
      </c>
      <c r="N5" s="19">
        <f>SUMPRODUCT((Account5[[#Data],[From Account]]=$M5)*(Account5[[#Data],[Actual Cost]])*(Account5[[#Data],[Status]]=$N$4))</f>
        <v>35000</v>
      </c>
      <c r="O5" s="19">
        <f>SUMPRODUCT((Account5[[#Data],[From Account]]=$M5)*(Account5[[#Data],[Actual Cost]])*(Account5[[#Data],[Status]]=$O$4))</f>
        <v>0</v>
      </c>
      <c r="P5" s="19">
        <f>SUMPRODUCT((Account5[[#Data],[From Account]]=$G5)*(Account5[[#Data],[Projected / Budgeted Cost]])*(Account5[[#Data],[Status]]=$P$4))</f>
        <v>0</v>
      </c>
      <c r="Q5" s="19">
        <f>SUM(N5:P5)</f>
        <v>35000</v>
      </c>
    </row>
    <row r="6" spans="1:21" x14ac:dyDescent="0.25">
      <c r="A6">
        <v>2</v>
      </c>
      <c r="B6" t="s">
        <v>5</v>
      </c>
      <c r="C6" s="14">
        <v>72377</v>
      </c>
      <c r="D6" s="14">
        <v>0</v>
      </c>
      <c r="E6" s="14">
        <v>0</v>
      </c>
      <c r="F6" s="14"/>
      <c r="G6" s="17" t="str">
        <f>Table14[[#Headers],[Esha A/C]]</f>
        <v>Esha A/C</v>
      </c>
      <c r="H6" s="19">
        <f>SUMPRODUCT((Expenses5[[#Data],[Paid from Account]]=$G6)*(Expenses5[[#Data],[Actual Cost]])*(Expenses5[[#Data],[Status]]=$H$4))</f>
        <v>22450</v>
      </c>
      <c r="I6" s="19">
        <f>SUMPRODUCT((Expenses5[[#Data],[Paid from Account]]=$G6)*(Expenses5[[#Data],[Actual Cost]])*(Expenses5[[#Data],[Status]]=$I$4))</f>
        <v>0</v>
      </c>
      <c r="J6" s="19">
        <f>SUMPRODUCT((Expenses5[[#Data],[Paid from Account]]=$G6)*(Expenses5[[#Data],[Projected / Budgeted Cost]])*(Expenses5[[#Data],[Status]]=$J$4))</f>
        <v>0</v>
      </c>
      <c r="K6" s="19">
        <f>SUM(H6:J6)</f>
        <v>22450</v>
      </c>
      <c r="M6" s="17" t="str">
        <f>Table14[[#Headers],[Esha A/C]]</f>
        <v>Esha A/C</v>
      </c>
      <c r="N6" s="19">
        <f>SUMPRODUCT((Account5[[#Data],[From Account]]=$M6)*(Account5[[#Data],[Actual Cost]])*(Account5[[#Data],[Status]]=$N$4))</f>
        <v>0</v>
      </c>
      <c r="O6" s="19">
        <f>SUMPRODUCT((Account5[[#Data],[From Account]]=$M6)*(Account5[[#Data],[Actual Cost]])*(Account5[[#Data],[Status]]=$O$4))</f>
        <v>0</v>
      </c>
      <c r="P6" s="19">
        <f>SUMPRODUCT((Account5[[#Data],[From Account]]=$G6)*(Account5[[#Data],[Projected / Budgeted Cost]])*(Account5[[#Data],[Status]]=$P$4))</f>
        <v>0</v>
      </c>
      <c r="Q6" s="19">
        <f>SUM(N6:P6)</f>
        <v>0</v>
      </c>
    </row>
    <row r="7" spans="1:21" x14ac:dyDescent="0.25">
      <c r="A7">
        <v>3</v>
      </c>
      <c r="B7" t="s">
        <v>6</v>
      </c>
      <c r="C7" s="14">
        <v>0</v>
      </c>
      <c r="D7" s="14">
        <f>SUMPRODUCT((Account5[[#Data],[To Account]]=Table14[[#Headers],[Esha A/C]])*(Account5[[#Data],[Actual Cost]]))</f>
        <v>25000</v>
      </c>
      <c r="E7" s="14">
        <f>SUMPRODUCT((Account5[[#Data],[To Account]]=Table14[[#Headers],[Cash]])*(Account5[[#Data],[Actual Cost]]))</f>
        <v>10000</v>
      </c>
      <c r="F7" s="14"/>
      <c r="G7" s="17" t="str">
        <f>Table14[[#Headers],[Cash]]</f>
        <v>Cash</v>
      </c>
      <c r="H7" s="19">
        <f>SUMPRODUCT((Expenses5[[#Data],[Paid from Account]]=$G7)*(Expenses5[[#Data],[Actual Cost]])*(Expenses5[[#Data],[Status]]=$H$4))</f>
        <v>10249</v>
      </c>
      <c r="I7" s="19">
        <f>SUMPRODUCT((Expenses5[[#Data],[Paid from Account]]=$G7)*(Expenses5[[#Data],[Actual Cost]])*(Expenses5[[#Data],[Status]]=$I$4))</f>
        <v>200</v>
      </c>
      <c r="J7" s="19">
        <f>SUMPRODUCT((Expenses5[[#Data],[Paid from Account]]=$G7)*(Expenses5[[#Data],[Projected / Budgeted Cost]])*(Expenses5[[#Data],[Status]]=$J$4))</f>
        <v>1450</v>
      </c>
      <c r="K7" s="19">
        <f>SUM(H7:J7)</f>
        <v>11899</v>
      </c>
      <c r="M7" s="17" t="str">
        <f>Table14[[#Headers],[Cash]]</f>
        <v>Cash</v>
      </c>
      <c r="N7" s="19">
        <f>SUMPRODUCT((Account5[[#Data],[From Account]]=$M7)*(Account5[[#Data],[Actual Cost]])*(Account5[[#Data],[Status]]=$N$4))</f>
        <v>0</v>
      </c>
      <c r="O7" s="19">
        <f>SUMPRODUCT((Account5[[#Data],[From Account]]=$M7)*(Account5[[#Data],[Actual Cost]])*(Account5[[#Data],[Status]]=$O$4))</f>
        <v>0</v>
      </c>
      <c r="P7" s="19">
        <f>SUMPRODUCT((Account5[[#Data],[From Account]]=$G7)*(Account5[[#Data],[Projected / Budgeted Cost]])*(Account5[[#Data],[Status]]=$P$4))</f>
        <v>0</v>
      </c>
      <c r="Q7" s="19">
        <f>SUM(N7:P7)</f>
        <v>0</v>
      </c>
    </row>
    <row r="8" spans="1:21" x14ac:dyDescent="0.25">
      <c r="A8" t="s">
        <v>7</v>
      </c>
      <c r="C8" s="14">
        <f>SUBTOTAL(109,Table14[Atul A/C])</f>
        <v>80119</v>
      </c>
      <c r="D8" s="14">
        <f>SUBTOTAL(109,Table14[Esha A/C])</f>
        <v>33200</v>
      </c>
      <c r="E8" s="14">
        <f>SUBTOTAL(109,Table14[Cash])</f>
        <v>10000</v>
      </c>
      <c r="F8" s="14"/>
      <c r="G8" t="s">
        <v>95</v>
      </c>
      <c r="H8" s="19">
        <f>SUMPRODUCT((Expenses5[[#Data],[Paid from Account]]=$G8)*(Expenses5[[#Data],[Actual Cost]])*(Expenses5[[#Data],[Status]]=$H$4))</f>
        <v>0</v>
      </c>
      <c r="I8" s="19">
        <f>SUMPRODUCT((Expenses5[[#Data],[Paid from Account]]=$G8)*(Expenses5[[#Data],[Actual Cost]])*(Expenses5[[#Data],[Status]]=$I$4))</f>
        <v>0</v>
      </c>
      <c r="J8" s="19">
        <f>SUMPRODUCT((Expenses5[[#Data],[Paid from Account]]=$G8)*(Expenses5[[#Data],[Projected / Budgeted Cost]])*(Expenses5[[#Data],[Status]]=$J$4))</f>
        <v>0</v>
      </c>
      <c r="K8" s="19">
        <f>SUM(H8:J8)</f>
        <v>0</v>
      </c>
      <c r="M8" t="s">
        <v>95</v>
      </c>
      <c r="N8" s="19">
        <f>SUMPRODUCT((Account5[[#Data],[From Account]]=$M8)*(Account5[[#Data],[Actual Cost]])*(Account5[[#Data],[Status]]=$N$4))</f>
        <v>0</v>
      </c>
      <c r="O8" s="19">
        <f>SUMPRODUCT((Account5[[#Data],[From Account]]=$M8)*(Account5[[#Data],[Actual Cost]])*(Account5[[#Data],[Status]]=$O$4))</f>
        <v>0</v>
      </c>
      <c r="P8" s="19">
        <f>SUMPRODUCT((Account5[[#Data],[From Account]]=$G8)*(Account5[[#Data],[Projected / Budgeted Cost]])*(Account5[[#Data],[Status]]=$P$4))</f>
        <v>0</v>
      </c>
      <c r="Q8" s="19">
        <f>SUM(N8:P8)</f>
        <v>0</v>
      </c>
    </row>
    <row r="9" spans="1:21" x14ac:dyDescent="0.25">
      <c r="C9" s="14"/>
      <c r="D9" s="14"/>
      <c r="E9" s="14"/>
      <c r="F9" s="14"/>
      <c r="G9" s="16" t="s">
        <v>7</v>
      </c>
      <c r="H9" s="20">
        <f>SUM(H5:H8)</f>
        <v>75885.31</v>
      </c>
      <c r="I9" s="20">
        <f>SUM(I5:I8)</f>
        <v>200</v>
      </c>
      <c r="J9" s="20">
        <f>SUM(J5:J8)</f>
        <v>1450</v>
      </c>
      <c r="K9" s="20">
        <f>SUM(K5:K8)</f>
        <v>77535.31</v>
      </c>
      <c r="M9" s="16" t="s">
        <v>7</v>
      </c>
      <c r="N9" s="20">
        <f>SUM(N5:N8)</f>
        <v>35000</v>
      </c>
      <c r="O9" s="20">
        <f>SUM(O5:O8)</f>
        <v>0</v>
      </c>
      <c r="P9" s="20">
        <f>SUM(P5:P8)</f>
        <v>0</v>
      </c>
      <c r="Q9" s="20">
        <f>SUM(Q5:Q8)</f>
        <v>35000</v>
      </c>
    </row>
    <row r="10" spans="1:21" x14ac:dyDescent="0.25">
      <c r="B10" t="s">
        <v>93</v>
      </c>
      <c r="C10" s="14">
        <f>Table14[[#Totals],[Atul A/C]]-H5-N5</f>
        <v>1932.6899999999951</v>
      </c>
      <c r="D10" s="14">
        <f>Table14[[#Totals],[Esha A/C]]-H6-N6</f>
        <v>10750</v>
      </c>
      <c r="E10" s="14">
        <f>Table14[[#Totals],[Cash]]-H7-N7</f>
        <v>-249</v>
      </c>
      <c r="F10" s="14"/>
    </row>
    <row r="11" spans="1:21" x14ac:dyDescent="0.25">
      <c r="B11" t="s">
        <v>94</v>
      </c>
      <c r="C11" s="14">
        <f>Table14[[#Totals],[Atul A/C]]-K5-Q5</f>
        <v>1932.6899999999951</v>
      </c>
      <c r="D11" s="14">
        <f>Table14[[#Totals],[Esha A/C]]-K6-Q6</f>
        <v>10750</v>
      </c>
      <c r="E11" s="14">
        <f>Table14[[#Totals],[Cash]]-K7-Q8</f>
        <v>-1899</v>
      </c>
      <c r="F11" s="14"/>
    </row>
    <row r="12" spans="1:21" x14ac:dyDescent="0.25">
      <c r="C12" s="14"/>
      <c r="D12" s="14"/>
      <c r="E12" s="14"/>
      <c r="F12" s="14"/>
    </row>
    <row r="14" spans="1:21" ht="18.75" x14ac:dyDescent="0.3">
      <c r="A14" s="10" t="s">
        <v>86</v>
      </c>
      <c r="B14" s="11"/>
      <c r="C14" s="11"/>
      <c r="D14" s="11"/>
      <c r="E14" s="11"/>
      <c r="F14" s="11"/>
      <c r="G14" s="11"/>
      <c r="H14" s="11"/>
      <c r="I14" s="11"/>
      <c r="J14" s="11"/>
      <c r="M14" t="s">
        <v>107</v>
      </c>
    </row>
    <row r="15" spans="1:21" x14ac:dyDescent="0.25">
      <c r="A15" t="s">
        <v>0</v>
      </c>
      <c r="B15" t="s">
        <v>9</v>
      </c>
      <c r="C15" t="s">
        <v>10</v>
      </c>
      <c r="D15" t="s">
        <v>11</v>
      </c>
      <c r="E15" s="2" t="s">
        <v>12</v>
      </c>
      <c r="F15" s="2" t="s">
        <v>28</v>
      </c>
      <c r="G15" s="2" t="s">
        <v>13</v>
      </c>
      <c r="H15" s="2" t="s">
        <v>14</v>
      </c>
      <c r="I15" s="2" t="s">
        <v>15</v>
      </c>
      <c r="J15" s="2" t="s">
        <v>16</v>
      </c>
      <c r="M15" t="s">
        <v>0</v>
      </c>
      <c r="N15" t="s">
        <v>108</v>
      </c>
      <c r="O15" t="s">
        <v>109</v>
      </c>
      <c r="P15" t="s">
        <v>11</v>
      </c>
      <c r="Q15" t="s">
        <v>12</v>
      </c>
      <c r="R15" t="s">
        <v>28</v>
      </c>
      <c r="S15" t="s">
        <v>14</v>
      </c>
      <c r="T15" t="s">
        <v>15</v>
      </c>
      <c r="U15" t="s">
        <v>110</v>
      </c>
    </row>
    <row r="16" spans="1:21" x14ac:dyDescent="0.25">
      <c r="A16">
        <v>1</v>
      </c>
      <c r="B16" t="s">
        <v>49</v>
      </c>
      <c r="C16" t="str">
        <f>IF(B16&lt;&gt;"",VLOOKUP(B16,Lookup!$A$2:$B$55,2,FALSE),"")</f>
        <v>HOUSING</v>
      </c>
      <c r="D16" s="3">
        <v>42492</v>
      </c>
      <c r="E16" s="14">
        <v>14500</v>
      </c>
      <c r="F16" s="14">
        <v>14500</v>
      </c>
      <c r="G16" t="s">
        <v>1</v>
      </c>
      <c r="H16" t="s">
        <v>83</v>
      </c>
      <c r="I16" t="s">
        <v>84</v>
      </c>
      <c r="J16" t="str">
        <f t="shared" ref="J16:J29" si="0">IF($I16="Done","",$D16-$F$1)</f>
        <v/>
      </c>
      <c r="M16">
        <v>1</v>
      </c>
      <c r="N16" s="32" t="s">
        <v>2</v>
      </c>
      <c r="O16" s="32" t="s">
        <v>1</v>
      </c>
      <c r="P16" s="33">
        <v>42495</v>
      </c>
      <c r="Q16" s="34">
        <v>25000</v>
      </c>
      <c r="R16" s="34">
        <v>25000</v>
      </c>
      <c r="S16" s="32" t="s">
        <v>83</v>
      </c>
      <c r="T16" s="32" t="s">
        <v>84</v>
      </c>
      <c r="U16" s="32" t="str">
        <f>IF($T16="Done","",$P16-$F$1)</f>
        <v/>
      </c>
    </row>
    <row r="17" spans="1:1016 1025:2046 2055:3066 3075:4096 4105:5116 5125:6136 6145:7166 7175:8186 8195:9216 9225:10236 10245:11256 11265:12286 12295:13306 13315:14336 14345:15356 15365:16376" x14ac:dyDescent="0.25">
      <c r="A17">
        <f t="shared" ref="A17:A33" si="1">A16+1</f>
        <v>2</v>
      </c>
      <c r="B17" t="s">
        <v>23</v>
      </c>
      <c r="C17" t="str">
        <f>IF(B17&lt;&gt;"",VLOOKUP(B17,Lookup!$A$2:$B$55,2,FALSE),"")</f>
        <v>LOANS</v>
      </c>
      <c r="D17" s="3">
        <v>42493</v>
      </c>
      <c r="E17" s="14">
        <v>5623</v>
      </c>
      <c r="F17" s="14">
        <v>5623.54</v>
      </c>
      <c r="G17" t="s">
        <v>1</v>
      </c>
      <c r="H17" t="s">
        <v>83</v>
      </c>
      <c r="I17" t="s">
        <v>84</v>
      </c>
      <c r="J17" t="str">
        <f t="shared" si="0"/>
        <v/>
      </c>
      <c r="M17">
        <v>2</v>
      </c>
      <c r="N17" s="35" t="s">
        <v>3</v>
      </c>
      <c r="O17" s="35" t="s">
        <v>1</v>
      </c>
      <c r="P17" s="36">
        <v>42492</v>
      </c>
      <c r="Q17" s="37">
        <v>5000</v>
      </c>
      <c r="R17" s="37">
        <v>5000</v>
      </c>
      <c r="S17" s="35" t="s">
        <v>83</v>
      </c>
      <c r="T17" s="35" t="s">
        <v>84</v>
      </c>
      <c r="U17" s="35" t="str">
        <f>IF($T17="Done","",$P17-$F$1)</f>
        <v/>
      </c>
      <c r="Y17" s="3"/>
      <c r="Z17" s="6"/>
      <c r="AI17" s="3"/>
      <c r="AJ17" s="6"/>
      <c r="AS17" s="3"/>
      <c r="AT17" s="6"/>
      <c r="BC17" s="3"/>
      <c r="BD17" s="6"/>
      <c r="BM17" s="3"/>
      <c r="BN17" s="6"/>
      <c r="BW17" s="3"/>
      <c r="BX17" s="6"/>
      <c r="CG17" s="3"/>
      <c r="CH17" s="6"/>
      <c r="CQ17" s="3"/>
      <c r="CR17" s="6"/>
      <c r="DA17" s="3"/>
      <c r="DB17" s="6"/>
      <c r="DK17" s="3"/>
      <c r="DL17" s="6"/>
      <c r="DU17" s="3"/>
      <c r="DV17" s="6"/>
      <c r="EE17" s="3"/>
      <c r="EF17" s="6"/>
      <c r="EO17" s="3"/>
      <c r="EP17" s="6"/>
      <c r="EY17" s="3"/>
      <c r="EZ17" s="6"/>
      <c r="FI17" s="3"/>
      <c r="FJ17" s="6"/>
      <c r="FS17" s="3"/>
      <c r="FT17" s="6"/>
      <c r="GC17" s="3"/>
      <c r="GD17" s="6"/>
      <c r="GM17" s="3"/>
      <c r="GN17" s="6"/>
      <c r="GW17" s="3"/>
      <c r="GX17" s="6"/>
      <c r="HG17" s="3"/>
      <c r="HH17" s="6"/>
      <c r="HQ17" s="3"/>
      <c r="HR17" s="6"/>
      <c r="IA17" s="3"/>
      <c r="IB17" s="6"/>
      <c r="IK17" s="3"/>
      <c r="IL17" s="6"/>
      <c r="IU17" s="3"/>
      <c r="IV17" s="6"/>
      <c r="JE17" s="3"/>
      <c r="JF17" s="6"/>
      <c r="JO17" s="3"/>
      <c r="JP17" s="6"/>
      <c r="JY17" s="3"/>
      <c r="JZ17" s="6"/>
      <c r="KI17" s="3"/>
      <c r="KJ17" s="6"/>
      <c r="KS17" s="3"/>
      <c r="KT17" s="6"/>
      <c r="LC17" s="3"/>
      <c r="LD17" s="6"/>
      <c r="LM17" s="3"/>
      <c r="LN17" s="6"/>
      <c r="LW17" s="3"/>
      <c r="LX17" s="6"/>
      <c r="MG17" s="3"/>
      <c r="MH17" s="6"/>
      <c r="MQ17" s="3"/>
      <c r="MR17" s="6"/>
      <c r="NA17" s="3"/>
      <c r="NB17" s="6"/>
      <c r="NK17" s="3"/>
      <c r="NL17" s="6"/>
      <c r="NU17" s="3"/>
      <c r="NV17" s="6"/>
      <c r="OE17" s="3"/>
      <c r="OF17" s="6"/>
      <c r="OO17" s="3"/>
      <c r="OP17" s="6"/>
      <c r="OY17" s="3"/>
      <c r="OZ17" s="6"/>
      <c r="PI17" s="3"/>
      <c r="PJ17" s="6"/>
      <c r="PS17" s="3"/>
      <c r="PT17" s="6"/>
      <c r="QC17" s="3"/>
      <c r="QD17" s="6"/>
      <c r="QM17" s="3"/>
      <c r="QN17" s="6"/>
      <c r="QW17" s="3"/>
      <c r="QX17" s="6"/>
      <c r="RG17" s="3"/>
      <c r="RH17" s="6"/>
      <c r="RQ17" s="3"/>
      <c r="RR17" s="6"/>
      <c r="SA17" s="3"/>
      <c r="SB17" s="6"/>
      <c r="SK17" s="3"/>
      <c r="SL17" s="6"/>
      <c r="SU17" s="3"/>
      <c r="SV17" s="6"/>
      <c r="TE17" s="3"/>
      <c r="TF17" s="6"/>
      <c r="TO17" s="3"/>
      <c r="TP17" s="6"/>
      <c r="TY17" s="3"/>
      <c r="TZ17" s="6"/>
      <c r="UI17" s="3"/>
      <c r="UJ17" s="6"/>
      <c r="US17" s="3"/>
      <c r="UT17" s="6"/>
      <c r="VC17" s="3"/>
      <c r="VD17" s="6"/>
      <c r="VM17" s="3"/>
      <c r="VN17" s="6"/>
      <c r="VW17" s="3"/>
      <c r="VX17" s="6"/>
      <c r="WG17" s="3"/>
      <c r="WH17" s="6"/>
      <c r="WQ17" s="3"/>
      <c r="WR17" s="6"/>
      <c r="XA17" s="3"/>
      <c r="XB17" s="6"/>
      <c r="XK17" s="3"/>
      <c r="XL17" s="6"/>
      <c r="XU17" s="3"/>
      <c r="XV17" s="6"/>
      <c r="YE17" s="3"/>
      <c r="YF17" s="6"/>
      <c r="YO17" s="3"/>
      <c r="YP17" s="6"/>
      <c r="YY17" s="3"/>
      <c r="YZ17" s="6"/>
      <c r="ZI17" s="3"/>
      <c r="ZJ17" s="6"/>
      <c r="ZS17" s="3"/>
      <c r="ZT17" s="6"/>
      <c r="AAC17" s="3"/>
      <c r="AAD17" s="6"/>
      <c r="AAM17" s="3"/>
      <c r="AAN17" s="6"/>
      <c r="AAW17" s="3"/>
      <c r="AAX17" s="6"/>
      <c r="ABG17" s="3"/>
      <c r="ABH17" s="6"/>
      <c r="ABQ17" s="3"/>
      <c r="ABR17" s="6"/>
      <c r="ACA17" s="3"/>
      <c r="ACB17" s="6"/>
      <c r="ACK17" s="3"/>
      <c r="ACL17" s="6"/>
      <c r="ACU17" s="3"/>
      <c r="ACV17" s="6"/>
      <c r="ADE17" s="3"/>
      <c r="ADF17" s="6"/>
      <c r="ADO17" s="3"/>
      <c r="ADP17" s="6"/>
      <c r="ADY17" s="3"/>
      <c r="ADZ17" s="6"/>
      <c r="AEI17" s="3"/>
      <c r="AEJ17" s="6"/>
      <c r="AES17" s="3"/>
      <c r="AET17" s="6"/>
      <c r="AFC17" s="3"/>
      <c r="AFD17" s="6"/>
      <c r="AFM17" s="3"/>
      <c r="AFN17" s="6"/>
      <c r="AFW17" s="3"/>
      <c r="AFX17" s="6"/>
      <c r="AGG17" s="3"/>
      <c r="AGH17" s="6"/>
      <c r="AGQ17" s="3"/>
      <c r="AGR17" s="6"/>
      <c r="AHA17" s="3"/>
      <c r="AHB17" s="6"/>
      <c r="AHK17" s="3"/>
      <c r="AHL17" s="6"/>
      <c r="AHU17" s="3"/>
      <c r="AHV17" s="6"/>
      <c r="AIE17" s="3"/>
      <c r="AIF17" s="6"/>
      <c r="AIO17" s="3"/>
      <c r="AIP17" s="6"/>
      <c r="AIY17" s="3"/>
      <c r="AIZ17" s="6"/>
      <c r="AJI17" s="3"/>
      <c r="AJJ17" s="6"/>
      <c r="AJS17" s="3"/>
      <c r="AJT17" s="6"/>
      <c r="AKC17" s="3"/>
      <c r="AKD17" s="6"/>
      <c r="AKM17" s="3"/>
      <c r="AKN17" s="6"/>
      <c r="AKW17" s="3"/>
      <c r="AKX17" s="6"/>
      <c r="ALG17" s="3"/>
      <c r="ALH17" s="6"/>
      <c r="ALQ17" s="3"/>
      <c r="ALR17" s="6"/>
      <c r="AMA17" s="3"/>
      <c r="AMB17" s="6"/>
      <c r="AMK17" s="3"/>
      <c r="AML17" s="6"/>
      <c r="AMU17" s="3"/>
      <c r="AMV17" s="6"/>
      <c r="ANE17" s="3"/>
      <c r="ANF17" s="6"/>
      <c r="ANO17" s="3"/>
      <c r="ANP17" s="6"/>
      <c r="ANY17" s="3"/>
      <c r="ANZ17" s="6"/>
      <c r="AOI17" s="3"/>
      <c r="AOJ17" s="6"/>
      <c r="AOS17" s="3"/>
      <c r="AOT17" s="6"/>
      <c r="APC17" s="3"/>
      <c r="APD17" s="6"/>
      <c r="APM17" s="3"/>
      <c r="APN17" s="6"/>
      <c r="APW17" s="3"/>
      <c r="APX17" s="6"/>
      <c r="AQG17" s="3"/>
      <c r="AQH17" s="6"/>
      <c r="AQQ17" s="3"/>
      <c r="AQR17" s="6"/>
      <c r="ARA17" s="3"/>
      <c r="ARB17" s="6"/>
      <c r="ARK17" s="3"/>
      <c r="ARL17" s="6"/>
      <c r="ARU17" s="3"/>
      <c r="ARV17" s="6"/>
      <c r="ASE17" s="3"/>
      <c r="ASF17" s="6"/>
      <c r="ASO17" s="3"/>
      <c r="ASP17" s="6"/>
      <c r="ASY17" s="3"/>
      <c r="ASZ17" s="6"/>
      <c r="ATI17" s="3"/>
      <c r="ATJ17" s="6"/>
      <c r="ATS17" s="3"/>
      <c r="ATT17" s="6"/>
      <c r="AUC17" s="3"/>
      <c r="AUD17" s="6"/>
      <c r="AUM17" s="3"/>
      <c r="AUN17" s="6"/>
      <c r="AUW17" s="3"/>
      <c r="AUX17" s="6"/>
      <c r="AVG17" s="3"/>
      <c r="AVH17" s="6"/>
      <c r="AVQ17" s="3"/>
      <c r="AVR17" s="6"/>
      <c r="AWA17" s="3"/>
      <c r="AWB17" s="6"/>
      <c r="AWK17" s="3"/>
      <c r="AWL17" s="6"/>
      <c r="AWU17" s="3"/>
      <c r="AWV17" s="6"/>
      <c r="AXE17" s="3"/>
      <c r="AXF17" s="6"/>
      <c r="AXO17" s="3"/>
      <c r="AXP17" s="6"/>
      <c r="AXY17" s="3"/>
      <c r="AXZ17" s="6"/>
      <c r="AYI17" s="3"/>
      <c r="AYJ17" s="6"/>
      <c r="AYS17" s="3"/>
      <c r="AYT17" s="6"/>
      <c r="AZC17" s="3"/>
      <c r="AZD17" s="6"/>
      <c r="AZM17" s="3"/>
      <c r="AZN17" s="6"/>
      <c r="AZW17" s="3"/>
      <c r="AZX17" s="6"/>
      <c r="BAG17" s="3"/>
      <c r="BAH17" s="6"/>
      <c r="BAQ17" s="3"/>
      <c r="BAR17" s="6"/>
      <c r="BBA17" s="3"/>
      <c r="BBB17" s="6"/>
      <c r="BBK17" s="3"/>
      <c r="BBL17" s="6"/>
      <c r="BBU17" s="3"/>
      <c r="BBV17" s="6"/>
      <c r="BCE17" s="3"/>
      <c r="BCF17" s="6"/>
      <c r="BCO17" s="3"/>
      <c r="BCP17" s="6"/>
      <c r="BCY17" s="3"/>
      <c r="BCZ17" s="6"/>
      <c r="BDI17" s="3"/>
      <c r="BDJ17" s="6"/>
      <c r="BDS17" s="3"/>
      <c r="BDT17" s="6"/>
      <c r="BEC17" s="3"/>
      <c r="BED17" s="6"/>
      <c r="BEM17" s="3"/>
      <c r="BEN17" s="6"/>
      <c r="BEW17" s="3"/>
      <c r="BEX17" s="6"/>
      <c r="BFG17" s="3"/>
      <c r="BFH17" s="6"/>
      <c r="BFQ17" s="3"/>
      <c r="BFR17" s="6"/>
      <c r="BGA17" s="3"/>
      <c r="BGB17" s="6"/>
      <c r="BGK17" s="3"/>
      <c r="BGL17" s="6"/>
      <c r="BGU17" s="3"/>
      <c r="BGV17" s="6"/>
      <c r="BHE17" s="3"/>
      <c r="BHF17" s="6"/>
      <c r="BHO17" s="3"/>
      <c r="BHP17" s="6"/>
      <c r="BHY17" s="3"/>
      <c r="BHZ17" s="6"/>
      <c r="BII17" s="3"/>
      <c r="BIJ17" s="6"/>
      <c r="BIS17" s="3"/>
      <c r="BIT17" s="6"/>
      <c r="BJC17" s="3"/>
      <c r="BJD17" s="6"/>
      <c r="BJM17" s="3"/>
      <c r="BJN17" s="6"/>
      <c r="BJW17" s="3"/>
      <c r="BJX17" s="6"/>
      <c r="BKG17" s="3"/>
      <c r="BKH17" s="6"/>
      <c r="BKQ17" s="3"/>
      <c r="BKR17" s="6"/>
      <c r="BLA17" s="3"/>
      <c r="BLB17" s="6"/>
      <c r="BLK17" s="3"/>
      <c r="BLL17" s="6"/>
      <c r="BLU17" s="3"/>
      <c r="BLV17" s="6"/>
      <c r="BME17" s="3"/>
      <c r="BMF17" s="6"/>
      <c r="BMO17" s="3"/>
      <c r="BMP17" s="6"/>
      <c r="BMY17" s="3"/>
      <c r="BMZ17" s="6"/>
      <c r="BNI17" s="3"/>
      <c r="BNJ17" s="6"/>
      <c r="BNS17" s="3"/>
      <c r="BNT17" s="6"/>
      <c r="BOC17" s="3"/>
      <c r="BOD17" s="6"/>
      <c r="BOM17" s="3"/>
      <c r="BON17" s="6"/>
      <c r="BOW17" s="3"/>
      <c r="BOX17" s="6"/>
      <c r="BPG17" s="3"/>
      <c r="BPH17" s="6"/>
      <c r="BPQ17" s="3"/>
      <c r="BPR17" s="6"/>
      <c r="BQA17" s="3"/>
      <c r="BQB17" s="6"/>
      <c r="BQK17" s="3"/>
      <c r="BQL17" s="6"/>
      <c r="BQU17" s="3"/>
      <c r="BQV17" s="6"/>
      <c r="BRE17" s="3"/>
      <c r="BRF17" s="6"/>
      <c r="BRO17" s="3"/>
      <c r="BRP17" s="6"/>
      <c r="BRY17" s="3"/>
      <c r="BRZ17" s="6"/>
      <c r="BSI17" s="3"/>
      <c r="BSJ17" s="6"/>
      <c r="BSS17" s="3"/>
      <c r="BST17" s="6"/>
      <c r="BTC17" s="3"/>
      <c r="BTD17" s="6"/>
      <c r="BTM17" s="3"/>
      <c r="BTN17" s="6"/>
      <c r="BTW17" s="3"/>
      <c r="BTX17" s="6"/>
      <c r="BUG17" s="3"/>
      <c r="BUH17" s="6"/>
      <c r="BUQ17" s="3"/>
      <c r="BUR17" s="6"/>
      <c r="BVA17" s="3"/>
      <c r="BVB17" s="6"/>
      <c r="BVK17" s="3"/>
      <c r="BVL17" s="6"/>
      <c r="BVU17" s="3"/>
      <c r="BVV17" s="6"/>
      <c r="BWE17" s="3"/>
      <c r="BWF17" s="6"/>
      <c r="BWO17" s="3"/>
      <c r="BWP17" s="6"/>
      <c r="BWY17" s="3"/>
      <c r="BWZ17" s="6"/>
      <c r="BXI17" s="3"/>
      <c r="BXJ17" s="6"/>
      <c r="BXS17" s="3"/>
      <c r="BXT17" s="6"/>
      <c r="BYC17" s="3"/>
      <c r="BYD17" s="6"/>
      <c r="BYM17" s="3"/>
      <c r="BYN17" s="6"/>
      <c r="BYW17" s="3"/>
      <c r="BYX17" s="6"/>
      <c r="BZG17" s="3"/>
      <c r="BZH17" s="6"/>
      <c r="BZQ17" s="3"/>
      <c r="BZR17" s="6"/>
      <c r="CAA17" s="3"/>
      <c r="CAB17" s="6"/>
      <c r="CAK17" s="3"/>
      <c r="CAL17" s="6"/>
      <c r="CAU17" s="3"/>
      <c r="CAV17" s="6"/>
      <c r="CBE17" s="3"/>
      <c r="CBF17" s="6"/>
      <c r="CBO17" s="3"/>
      <c r="CBP17" s="6"/>
      <c r="CBY17" s="3"/>
      <c r="CBZ17" s="6"/>
      <c r="CCI17" s="3"/>
      <c r="CCJ17" s="6"/>
      <c r="CCS17" s="3"/>
      <c r="CCT17" s="6"/>
      <c r="CDC17" s="3"/>
      <c r="CDD17" s="6"/>
      <c r="CDM17" s="3"/>
      <c r="CDN17" s="6"/>
      <c r="CDW17" s="3"/>
      <c r="CDX17" s="6"/>
      <c r="CEG17" s="3"/>
      <c r="CEH17" s="6"/>
      <c r="CEQ17" s="3"/>
      <c r="CER17" s="6"/>
      <c r="CFA17" s="3"/>
      <c r="CFB17" s="6"/>
      <c r="CFK17" s="3"/>
      <c r="CFL17" s="6"/>
      <c r="CFU17" s="3"/>
      <c r="CFV17" s="6"/>
      <c r="CGE17" s="3"/>
      <c r="CGF17" s="6"/>
      <c r="CGO17" s="3"/>
      <c r="CGP17" s="6"/>
      <c r="CGY17" s="3"/>
      <c r="CGZ17" s="6"/>
      <c r="CHI17" s="3"/>
      <c r="CHJ17" s="6"/>
      <c r="CHS17" s="3"/>
      <c r="CHT17" s="6"/>
      <c r="CIC17" s="3"/>
      <c r="CID17" s="6"/>
      <c r="CIM17" s="3"/>
      <c r="CIN17" s="6"/>
      <c r="CIW17" s="3"/>
      <c r="CIX17" s="6"/>
      <c r="CJG17" s="3"/>
      <c r="CJH17" s="6"/>
      <c r="CJQ17" s="3"/>
      <c r="CJR17" s="6"/>
      <c r="CKA17" s="3"/>
      <c r="CKB17" s="6"/>
      <c r="CKK17" s="3"/>
      <c r="CKL17" s="6"/>
      <c r="CKU17" s="3"/>
      <c r="CKV17" s="6"/>
      <c r="CLE17" s="3"/>
      <c r="CLF17" s="6"/>
      <c r="CLO17" s="3"/>
      <c r="CLP17" s="6"/>
      <c r="CLY17" s="3"/>
      <c r="CLZ17" s="6"/>
      <c r="CMI17" s="3"/>
      <c r="CMJ17" s="6"/>
      <c r="CMS17" s="3"/>
      <c r="CMT17" s="6"/>
      <c r="CNC17" s="3"/>
      <c r="CND17" s="6"/>
      <c r="CNM17" s="3"/>
      <c r="CNN17" s="6"/>
      <c r="CNW17" s="3"/>
      <c r="CNX17" s="6"/>
      <c r="COG17" s="3"/>
      <c r="COH17" s="6"/>
      <c r="COQ17" s="3"/>
      <c r="COR17" s="6"/>
      <c r="CPA17" s="3"/>
      <c r="CPB17" s="6"/>
      <c r="CPK17" s="3"/>
      <c r="CPL17" s="6"/>
      <c r="CPU17" s="3"/>
      <c r="CPV17" s="6"/>
      <c r="CQE17" s="3"/>
      <c r="CQF17" s="6"/>
      <c r="CQO17" s="3"/>
      <c r="CQP17" s="6"/>
      <c r="CQY17" s="3"/>
      <c r="CQZ17" s="6"/>
      <c r="CRI17" s="3"/>
      <c r="CRJ17" s="6"/>
      <c r="CRS17" s="3"/>
      <c r="CRT17" s="6"/>
      <c r="CSC17" s="3"/>
      <c r="CSD17" s="6"/>
      <c r="CSM17" s="3"/>
      <c r="CSN17" s="6"/>
      <c r="CSW17" s="3"/>
      <c r="CSX17" s="6"/>
      <c r="CTG17" s="3"/>
      <c r="CTH17" s="6"/>
      <c r="CTQ17" s="3"/>
      <c r="CTR17" s="6"/>
      <c r="CUA17" s="3"/>
      <c r="CUB17" s="6"/>
      <c r="CUK17" s="3"/>
      <c r="CUL17" s="6"/>
      <c r="CUU17" s="3"/>
      <c r="CUV17" s="6"/>
      <c r="CVE17" s="3"/>
      <c r="CVF17" s="6"/>
      <c r="CVO17" s="3"/>
      <c r="CVP17" s="6"/>
      <c r="CVY17" s="3"/>
      <c r="CVZ17" s="6"/>
      <c r="CWI17" s="3"/>
      <c r="CWJ17" s="6"/>
      <c r="CWS17" s="3"/>
      <c r="CWT17" s="6"/>
      <c r="CXC17" s="3"/>
      <c r="CXD17" s="6"/>
      <c r="CXM17" s="3"/>
      <c r="CXN17" s="6"/>
      <c r="CXW17" s="3"/>
      <c r="CXX17" s="6"/>
      <c r="CYG17" s="3"/>
      <c r="CYH17" s="6"/>
      <c r="CYQ17" s="3"/>
      <c r="CYR17" s="6"/>
      <c r="CZA17" s="3"/>
      <c r="CZB17" s="6"/>
      <c r="CZK17" s="3"/>
      <c r="CZL17" s="6"/>
      <c r="CZU17" s="3"/>
      <c r="CZV17" s="6"/>
      <c r="DAE17" s="3"/>
      <c r="DAF17" s="6"/>
      <c r="DAO17" s="3"/>
      <c r="DAP17" s="6"/>
      <c r="DAY17" s="3"/>
      <c r="DAZ17" s="6"/>
      <c r="DBI17" s="3"/>
      <c r="DBJ17" s="6"/>
      <c r="DBS17" s="3"/>
      <c r="DBT17" s="6"/>
      <c r="DCC17" s="3"/>
      <c r="DCD17" s="6"/>
      <c r="DCM17" s="3"/>
      <c r="DCN17" s="6"/>
      <c r="DCW17" s="3"/>
      <c r="DCX17" s="6"/>
      <c r="DDG17" s="3"/>
      <c r="DDH17" s="6"/>
      <c r="DDQ17" s="3"/>
      <c r="DDR17" s="6"/>
      <c r="DEA17" s="3"/>
      <c r="DEB17" s="6"/>
      <c r="DEK17" s="3"/>
      <c r="DEL17" s="6"/>
      <c r="DEU17" s="3"/>
      <c r="DEV17" s="6"/>
      <c r="DFE17" s="3"/>
      <c r="DFF17" s="6"/>
      <c r="DFO17" s="3"/>
      <c r="DFP17" s="6"/>
      <c r="DFY17" s="3"/>
      <c r="DFZ17" s="6"/>
      <c r="DGI17" s="3"/>
      <c r="DGJ17" s="6"/>
      <c r="DGS17" s="3"/>
      <c r="DGT17" s="6"/>
      <c r="DHC17" s="3"/>
      <c r="DHD17" s="6"/>
      <c r="DHM17" s="3"/>
      <c r="DHN17" s="6"/>
      <c r="DHW17" s="3"/>
      <c r="DHX17" s="6"/>
      <c r="DIG17" s="3"/>
      <c r="DIH17" s="6"/>
      <c r="DIQ17" s="3"/>
      <c r="DIR17" s="6"/>
      <c r="DJA17" s="3"/>
      <c r="DJB17" s="6"/>
      <c r="DJK17" s="3"/>
      <c r="DJL17" s="6"/>
      <c r="DJU17" s="3"/>
      <c r="DJV17" s="6"/>
      <c r="DKE17" s="3"/>
      <c r="DKF17" s="6"/>
      <c r="DKO17" s="3"/>
      <c r="DKP17" s="6"/>
      <c r="DKY17" s="3"/>
      <c r="DKZ17" s="6"/>
      <c r="DLI17" s="3"/>
      <c r="DLJ17" s="6"/>
      <c r="DLS17" s="3"/>
      <c r="DLT17" s="6"/>
      <c r="DMC17" s="3"/>
      <c r="DMD17" s="6"/>
      <c r="DMM17" s="3"/>
      <c r="DMN17" s="6"/>
      <c r="DMW17" s="3"/>
      <c r="DMX17" s="6"/>
      <c r="DNG17" s="3"/>
      <c r="DNH17" s="6"/>
      <c r="DNQ17" s="3"/>
      <c r="DNR17" s="6"/>
      <c r="DOA17" s="3"/>
      <c r="DOB17" s="6"/>
      <c r="DOK17" s="3"/>
      <c r="DOL17" s="6"/>
      <c r="DOU17" s="3"/>
      <c r="DOV17" s="6"/>
      <c r="DPE17" s="3"/>
      <c r="DPF17" s="6"/>
      <c r="DPO17" s="3"/>
      <c r="DPP17" s="6"/>
      <c r="DPY17" s="3"/>
      <c r="DPZ17" s="6"/>
      <c r="DQI17" s="3"/>
      <c r="DQJ17" s="6"/>
      <c r="DQS17" s="3"/>
      <c r="DQT17" s="6"/>
      <c r="DRC17" s="3"/>
      <c r="DRD17" s="6"/>
      <c r="DRM17" s="3"/>
      <c r="DRN17" s="6"/>
      <c r="DRW17" s="3"/>
      <c r="DRX17" s="6"/>
      <c r="DSG17" s="3"/>
      <c r="DSH17" s="6"/>
      <c r="DSQ17" s="3"/>
      <c r="DSR17" s="6"/>
      <c r="DTA17" s="3"/>
      <c r="DTB17" s="6"/>
      <c r="DTK17" s="3"/>
      <c r="DTL17" s="6"/>
      <c r="DTU17" s="3"/>
      <c r="DTV17" s="6"/>
      <c r="DUE17" s="3"/>
      <c r="DUF17" s="6"/>
      <c r="DUO17" s="3"/>
      <c r="DUP17" s="6"/>
      <c r="DUY17" s="3"/>
      <c r="DUZ17" s="6"/>
      <c r="DVI17" s="3"/>
      <c r="DVJ17" s="6"/>
      <c r="DVS17" s="3"/>
      <c r="DVT17" s="6"/>
      <c r="DWC17" s="3"/>
      <c r="DWD17" s="6"/>
      <c r="DWM17" s="3"/>
      <c r="DWN17" s="6"/>
      <c r="DWW17" s="3"/>
      <c r="DWX17" s="6"/>
      <c r="DXG17" s="3"/>
      <c r="DXH17" s="6"/>
      <c r="DXQ17" s="3"/>
      <c r="DXR17" s="6"/>
      <c r="DYA17" s="3"/>
      <c r="DYB17" s="6"/>
      <c r="DYK17" s="3"/>
      <c r="DYL17" s="6"/>
      <c r="DYU17" s="3"/>
      <c r="DYV17" s="6"/>
      <c r="DZE17" s="3"/>
      <c r="DZF17" s="6"/>
      <c r="DZO17" s="3"/>
      <c r="DZP17" s="6"/>
      <c r="DZY17" s="3"/>
      <c r="DZZ17" s="6"/>
      <c r="EAI17" s="3"/>
      <c r="EAJ17" s="6"/>
      <c r="EAS17" s="3"/>
      <c r="EAT17" s="6"/>
      <c r="EBC17" s="3"/>
      <c r="EBD17" s="6"/>
      <c r="EBM17" s="3"/>
      <c r="EBN17" s="6"/>
      <c r="EBW17" s="3"/>
      <c r="EBX17" s="6"/>
      <c r="ECG17" s="3"/>
      <c r="ECH17" s="6"/>
      <c r="ECQ17" s="3"/>
      <c r="ECR17" s="6"/>
      <c r="EDA17" s="3"/>
      <c r="EDB17" s="6"/>
      <c r="EDK17" s="3"/>
      <c r="EDL17" s="6"/>
      <c r="EDU17" s="3"/>
      <c r="EDV17" s="6"/>
      <c r="EEE17" s="3"/>
      <c r="EEF17" s="6"/>
      <c r="EEO17" s="3"/>
      <c r="EEP17" s="6"/>
      <c r="EEY17" s="3"/>
      <c r="EEZ17" s="6"/>
      <c r="EFI17" s="3"/>
      <c r="EFJ17" s="6"/>
      <c r="EFS17" s="3"/>
      <c r="EFT17" s="6"/>
      <c r="EGC17" s="3"/>
      <c r="EGD17" s="6"/>
      <c r="EGM17" s="3"/>
      <c r="EGN17" s="6"/>
      <c r="EGW17" s="3"/>
      <c r="EGX17" s="6"/>
      <c r="EHG17" s="3"/>
      <c r="EHH17" s="6"/>
      <c r="EHQ17" s="3"/>
      <c r="EHR17" s="6"/>
      <c r="EIA17" s="3"/>
      <c r="EIB17" s="6"/>
      <c r="EIK17" s="3"/>
      <c r="EIL17" s="6"/>
      <c r="EIU17" s="3"/>
      <c r="EIV17" s="6"/>
      <c r="EJE17" s="3"/>
      <c r="EJF17" s="6"/>
      <c r="EJO17" s="3"/>
      <c r="EJP17" s="6"/>
      <c r="EJY17" s="3"/>
      <c r="EJZ17" s="6"/>
      <c r="EKI17" s="3"/>
      <c r="EKJ17" s="6"/>
      <c r="EKS17" s="3"/>
      <c r="EKT17" s="6"/>
      <c r="ELC17" s="3"/>
      <c r="ELD17" s="6"/>
      <c r="ELM17" s="3"/>
      <c r="ELN17" s="6"/>
      <c r="ELW17" s="3"/>
      <c r="ELX17" s="6"/>
      <c r="EMG17" s="3"/>
      <c r="EMH17" s="6"/>
      <c r="EMQ17" s="3"/>
      <c r="EMR17" s="6"/>
      <c r="ENA17" s="3"/>
      <c r="ENB17" s="6"/>
      <c r="ENK17" s="3"/>
      <c r="ENL17" s="6"/>
      <c r="ENU17" s="3"/>
      <c r="ENV17" s="6"/>
      <c r="EOE17" s="3"/>
      <c r="EOF17" s="6"/>
      <c r="EOO17" s="3"/>
      <c r="EOP17" s="6"/>
      <c r="EOY17" s="3"/>
      <c r="EOZ17" s="6"/>
      <c r="EPI17" s="3"/>
      <c r="EPJ17" s="6"/>
      <c r="EPS17" s="3"/>
      <c r="EPT17" s="6"/>
      <c r="EQC17" s="3"/>
      <c r="EQD17" s="6"/>
      <c r="EQM17" s="3"/>
      <c r="EQN17" s="6"/>
      <c r="EQW17" s="3"/>
      <c r="EQX17" s="6"/>
      <c r="ERG17" s="3"/>
      <c r="ERH17" s="6"/>
      <c r="ERQ17" s="3"/>
      <c r="ERR17" s="6"/>
      <c r="ESA17" s="3"/>
      <c r="ESB17" s="6"/>
      <c r="ESK17" s="3"/>
      <c r="ESL17" s="6"/>
      <c r="ESU17" s="3"/>
      <c r="ESV17" s="6"/>
      <c r="ETE17" s="3"/>
      <c r="ETF17" s="6"/>
      <c r="ETO17" s="3"/>
      <c r="ETP17" s="6"/>
      <c r="ETY17" s="3"/>
      <c r="ETZ17" s="6"/>
      <c r="EUI17" s="3"/>
      <c r="EUJ17" s="6"/>
      <c r="EUS17" s="3"/>
      <c r="EUT17" s="6"/>
      <c r="EVC17" s="3"/>
      <c r="EVD17" s="6"/>
      <c r="EVM17" s="3"/>
      <c r="EVN17" s="6"/>
      <c r="EVW17" s="3"/>
      <c r="EVX17" s="6"/>
      <c r="EWG17" s="3"/>
      <c r="EWH17" s="6"/>
      <c r="EWQ17" s="3"/>
      <c r="EWR17" s="6"/>
      <c r="EXA17" s="3"/>
      <c r="EXB17" s="6"/>
      <c r="EXK17" s="3"/>
      <c r="EXL17" s="6"/>
      <c r="EXU17" s="3"/>
      <c r="EXV17" s="6"/>
      <c r="EYE17" s="3"/>
      <c r="EYF17" s="6"/>
      <c r="EYO17" s="3"/>
      <c r="EYP17" s="6"/>
      <c r="EYY17" s="3"/>
      <c r="EYZ17" s="6"/>
      <c r="EZI17" s="3"/>
      <c r="EZJ17" s="6"/>
      <c r="EZS17" s="3"/>
      <c r="EZT17" s="6"/>
      <c r="FAC17" s="3"/>
      <c r="FAD17" s="6"/>
      <c r="FAM17" s="3"/>
      <c r="FAN17" s="6"/>
      <c r="FAW17" s="3"/>
      <c r="FAX17" s="6"/>
      <c r="FBG17" s="3"/>
      <c r="FBH17" s="6"/>
      <c r="FBQ17" s="3"/>
      <c r="FBR17" s="6"/>
      <c r="FCA17" s="3"/>
      <c r="FCB17" s="6"/>
      <c r="FCK17" s="3"/>
      <c r="FCL17" s="6"/>
      <c r="FCU17" s="3"/>
      <c r="FCV17" s="6"/>
      <c r="FDE17" s="3"/>
      <c r="FDF17" s="6"/>
      <c r="FDO17" s="3"/>
      <c r="FDP17" s="6"/>
      <c r="FDY17" s="3"/>
      <c r="FDZ17" s="6"/>
      <c r="FEI17" s="3"/>
      <c r="FEJ17" s="6"/>
      <c r="FES17" s="3"/>
      <c r="FET17" s="6"/>
      <c r="FFC17" s="3"/>
      <c r="FFD17" s="6"/>
      <c r="FFM17" s="3"/>
      <c r="FFN17" s="6"/>
      <c r="FFW17" s="3"/>
      <c r="FFX17" s="6"/>
      <c r="FGG17" s="3"/>
      <c r="FGH17" s="6"/>
      <c r="FGQ17" s="3"/>
      <c r="FGR17" s="6"/>
      <c r="FHA17" s="3"/>
      <c r="FHB17" s="6"/>
      <c r="FHK17" s="3"/>
      <c r="FHL17" s="6"/>
      <c r="FHU17" s="3"/>
      <c r="FHV17" s="6"/>
      <c r="FIE17" s="3"/>
      <c r="FIF17" s="6"/>
      <c r="FIO17" s="3"/>
      <c r="FIP17" s="6"/>
      <c r="FIY17" s="3"/>
      <c r="FIZ17" s="6"/>
      <c r="FJI17" s="3"/>
      <c r="FJJ17" s="6"/>
      <c r="FJS17" s="3"/>
      <c r="FJT17" s="6"/>
      <c r="FKC17" s="3"/>
      <c r="FKD17" s="6"/>
      <c r="FKM17" s="3"/>
      <c r="FKN17" s="6"/>
      <c r="FKW17" s="3"/>
      <c r="FKX17" s="6"/>
      <c r="FLG17" s="3"/>
      <c r="FLH17" s="6"/>
      <c r="FLQ17" s="3"/>
      <c r="FLR17" s="6"/>
      <c r="FMA17" s="3"/>
      <c r="FMB17" s="6"/>
      <c r="FMK17" s="3"/>
      <c r="FML17" s="6"/>
      <c r="FMU17" s="3"/>
      <c r="FMV17" s="6"/>
      <c r="FNE17" s="3"/>
      <c r="FNF17" s="6"/>
      <c r="FNO17" s="3"/>
      <c r="FNP17" s="6"/>
      <c r="FNY17" s="3"/>
      <c r="FNZ17" s="6"/>
      <c r="FOI17" s="3"/>
      <c r="FOJ17" s="6"/>
      <c r="FOS17" s="3"/>
      <c r="FOT17" s="6"/>
      <c r="FPC17" s="3"/>
      <c r="FPD17" s="6"/>
      <c r="FPM17" s="3"/>
      <c r="FPN17" s="6"/>
      <c r="FPW17" s="3"/>
      <c r="FPX17" s="6"/>
      <c r="FQG17" s="3"/>
      <c r="FQH17" s="6"/>
      <c r="FQQ17" s="3"/>
      <c r="FQR17" s="6"/>
      <c r="FRA17" s="3"/>
      <c r="FRB17" s="6"/>
      <c r="FRK17" s="3"/>
      <c r="FRL17" s="6"/>
      <c r="FRU17" s="3"/>
      <c r="FRV17" s="6"/>
      <c r="FSE17" s="3"/>
      <c r="FSF17" s="6"/>
      <c r="FSO17" s="3"/>
      <c r="FSP17" s="6"/>
      <c r="FSY17" s="3"/>
      <c r="FSZ17" s="6"/>
      <c r="FTI17" s="3"/>
      <c r="FTJ17" s="6"/>
      <c r="FTS17" s="3"/>
      <c r="FTT17" s="6"/>
      <c r="FUC17" s="3"/>
      <c r="FUD17" s="6"/>
      <c r="FUM17" s="3"/>
      <c r="FUN17" s="6"/>
      <c r="FUW17" s="3"/>
      <c r="FUX17" s="6"/>
      <c r="FVG17" s="3"/>
      <c r="FVH17" s="6"/>
      <c r="FVQ17" s="3"/>
      <c r="FVR17" s="6"/>
      <c r="FWA17" s="3"/>
      <c r="FWB17" s="6"/>
      <c r="FWK17" s="3"/>
      <c r="FWL17" s="6"/>
      <c r="FWU17" s="3"/>
      <c r="FWV17" s="6"/>
      <c r="FXE17" s="3"/>
      <c r="FXF17" s="6"/>
      <c r="FXO17" s="3"/>
      <c r="FXP17" s="6"/>
      <c r="FXY17" s="3"/>
      <c r="FXZ17" s="6"/>
      <c r="FYI17" s="3"/>
      <c r="FYJ17" s="6"/>
      <c r="FYS17" s="3"/>
      <c r="FYT17" s="6"/>
      <c r="FZC17" s="3"/>
      <c r="FZD17" s="6"/>
      <c r="FZM17" s="3"/>
      <c r="FZN17" s="6"/>
      <c r="FZW17" s="3"/>
      <c r="FZX17" s="6"/>
      <c r="GAG17" s="3"/>
      <c r="GAH17" s="6"/>
      <c r="GAQ17" s="3"/>
      <c r="GAR17" s="6"/>
      <c r="GBA17" s="3"/>
      <c r="GBB17" s="6"/>
      <c r="GBK17" s="3"/>
      <c r="GBL17" s="6"/>
      <c r="GBU17" s="3"/>
      <c r="GBV17" s="6"/>
      <c r="GCE17" s="3"/>
      <c r="GCF17" s="6"/>
      <c r="GCO17" s="3"/>
      <c r="GCP17" s="6"/>
      <c r="GCY17" s="3"/>
      <c r="GCZ17" s="6"/>
      <c r="GDI17" s="3"/>
      <c r="GDJ17" s="6"/>
      <c r="GDS17" s="3"/>
      <c r="GDT17" s="6"/>
      <c r="GEC17" s="3"/>
      <c r="GED17" s="6"/>
      <c r="GEM17" s="3"/>
      <c r="GEN17" s="6"/>
      <c r="GEW17" s="3"/>
      <c r="GEX17" s="6"/>
      <c r="GFG17" s="3"/>
      <c r="GFH17" s="6"/>
      <c r="GFQ17" s="3"/>
      <c r="GFR17" s="6"/>
      <c r="GGA17" s="3"/>
      <c r="GGB17" s="6"/>
      <c r="GGK17" s="3"/>
      <c r="GGL17" s="6"/>
      <c r="GGU17" s="3"/>
      <c r="GGV17" s="6"/>
      <c r="GHE17" s="3"/>
      <c r="GHF17" s="6"/>
      <c r="GHO17" s="3"/>
      <c r="GHP17" s="6"/>
      <c r="GHY17" s="3"/>
      <c r="GHZ17" s="6"/>
      <c r="GII17" s="3"/>
      <c r="GIJ17" s="6"/>
      <c r="GIS17" s="3"/>
      <c r="GIT17" s="6"/>
      <c r="GJC17" s="3"/>
      <c r="GJD17" s="6"/>
      <c r="GJM17" s="3"/>
      <c r="GJN17" s="6"/>
      <c r="GJW17" s="3"/>
      <c r="GJX17" s="6"/>
      <c r="GKG17" s="3"/>
      <c r="GKH17" s="6"/>
      <c r="GKQ17" s="3"/>
      <c r="GKR17" s="6"/>
      <c r="GLA17" s="3"/>
      <c r="GLB17" s="6"/>
      <c r="GLK17" s="3"/>
      <c r="GLL17" s="6"/>
      <c r="GLU17" s="3"/>
      <c r="GLV17" s="6"/>
      <c r="GME17" s="3"/>
      <c r="GMF17" s="6"/>
      <c r="GMO17" s="3"/>
      <c r="GMP17" s="6"/>
      <c r="GMY17" s="3"/>
      <c r="GMZ17" s="6"/>
      <c r="GNI17" s="3"/>
      <c r="GNJ17" s="6"/>
      <c r="GNS17" s="3"/>
      <c r="GNT17" s="6"/>
      <c r="GOC17" s="3"/>
      <c r="GOD17" s="6"/>
      <c r="GOM17" s="3"/>
      <c r="GON17" s="6"/>
      <c r="GOW17" s="3"/>
      <c r="GOX17" s="6"/>
      <c r="GPG17" s="3"/>
      <c r="GPH17" s="6"/>
      <c r="GPQ17" s="3"/>
      <c r="GPR17" s="6"/>
      <c r="GQA17" s="3"/>
      <c r="GQB17" s="6"/>
      <c r="GQK17" s="3"/>
      <c r="GQL17" s="6"/>
      <c r="GQU17" s="3"/>
      <c r="GQV17" s="6"/>
      <c r="GRE17" s="3"/>
      <c r="GRF17" s="6"/>
      <c r="GRO17" s="3"/>
      <c r="GRP17" s="6"/>
      <c r="GRY17" s="3"/>
      <c r="GRZ17" s="6"/>
      <c r="GSI17" s="3"/>
      <c r="GSJ17" s="6"/>
      <c r="GSS17" s="3"/>
      <c r="GST17" s="6"/>
      <c r="GTC17" s="3"/>
      <c r="GTD17" s="6"/>
      <c r="GTM17" s="3"/>
      <c r="GTN17" s="6"/>
      <c r="GTW17" s="3"/>
      <c r="GTX17" s="6"/>
      <c r="GUG17" s="3"/>
      <c r="GUH17" s="6"/>
      <c r="GUQ17" s="3"/>
      <c r="GUR17" s="6"/>
      <c r="GVA17" s="3"/>
      <c r="GVB17" s="6"/>
      <c r="GVK17" s="3"/>
      <c r="GVL17" s="6"/>
      <c r="GVU17" s="3"/>
      <c r="GVV17" s="6"/>
      <c r="GWE17" s="3"/>
      <c r="GWF17" s="6"/>
      <c r="GWO17" s="3"/>
      <c r="GWP17" s="6"/>
      <c r="GWY17" s="3"/>
      <c r="GWZ17" s="6"/>
      <c r="GXI17" s="3"/>
      <c r="GXJ17" s="6"/>
      <c r="GXS17" s="3"/>
      <c r="GXT17" s="6"/>
      <c r="GYC17" s="3"/>
      <c r="GYD17" s="6"/>
      <c r="GYM17" s="3"/>
      <c r="GYN17" s="6"/>
      <c r="GYW17" s="3"/>
      <c r="GYX17" s="6"/>
      <c r="GZG17" s="3"/>
      <c r="GZH17" s="6"/>
      <c r="GZQ17" s="3"/>
      <c r="GZR17" s="6"/>
      <c r="HAA17" s="3"/>
      <c r="HAB17" s="6"/>
      <c r="HAK17" s="3"/>
      <c r="HAL17" s="6"/>
      <c r="HAU17" s="3"/>
      <c r="HAV17" s="6"/>
      <c r="HBE17" s="3"/>
      <c r="HBF17" s="6"/>
      <c r="HBO17" s="3"/>
      <c r="HBP17" s="6"/>
      <c r="HBY17" s="3"/>
      <c r="HBZ17" s="6"/>
      <c r="HCI17" s="3"/>
      <c r="HCJ17" s="6"/>
      <c r="HCS17" s="3"/>
      <c r="HCT17" s="6"/>
      <c r="HDC17" s="3"/>
      <c r="HDD17" s="6"/>
      <c r="HDM17" s="3"/>
      <c r="HDN17" s="6"/>
      <c r="HDW17" s="3"/>
      <c r="HDX17" s="6"/>
      <c r="HEG17" s="3"/>
      <c r="HEH17" s="6"/>
      <c r="HEQ17" s="3"/>
      <c r="HER17" s="6"/>
      <c r="HFA17" s="3"/>
      <c r="HFB17" s="6"/>
      <c r="HFK17" s="3"/>
      <c r="HFL17" s="6"/>
      <c r="HFU17" s="3"/>
      <c r="HFV17" s="6"/>
      <c r="HGE17" s="3"/>
      <c r="HGF17" s="6"/>
      <c r="HGO17" s="3"/>
      <c r="HGP17" s="6"/>
      <c r="HGY17" s="3"/>
      <c r="HGZ17" s="6"/>
      <c r="HHI17" s="3"/>
      <c r="HHJ17" s="6"/>
      <c r="HHS17" s="3"/>
      <c r="HHT17" s="6"/>
      <c r="HIC17" s="3"/>
      <c r="HID17" s="6"/>
      <c r="HIM17" s="3"/>
      <c r="HIN17" s="6"/>
      <c r="HIW17" s="3"/>
      <c r="HIX17" s="6"/>
      <c r="HJG17" s="3"/>
      <c r="HJH17" s="6"/>
      <c r="HJQ17" s="3"/>
      <c r="HJR17" s="6"/>
      <c r="HKA17" s="3"/>
      <c r="HKB17" s="6"/>
      <c r="HKK17" s="3"/>
      <c r="HKL17" s="6"/>
      <c r="HKU17" s="3"/>
      <c r="HKV17" s="6"/>
      <c r="HLE17" s="3"/>
      <c r="HLF17" s="6"/>
      <c r="HLO17" s="3"/>
      <c r="HLP17" s="6"/>
      <c r="HLY17" s="3"/>
      <c r="HLZ17" s="6"/>
      <c r="HMI17" s="3"/>
      <c r="HMJ17" s="6"/>
      <c r="HMS17" s="3"/>
      <c r="HMT17" s="6"/>
      <c r="HNC17" s="3"/>
      <c r="HND17" s="6"/>
      <c r="HNM17" s="3"/>
      <c r="HNN17" s="6"/>
      <c r="HNW17" s="3"/>
      <c r="HNX17" s="6"/>
      <c r="HOG17" s="3"/>
      <c r="HOH17" s="6"/>
      <c r="HOQ17" s="3"/>
      <c r="HOR17" s="6"/>
      <c r="HPA17" s="3"/>
      <c r="HPB17" s="6"/>
      <c r="HPK17" s="3"/>
      <c r="HPL17" s="6"/>
      <c r="HPU17" s="3"/>
      <c r="HPV17" s="6"/>
      <c r="HQE17" s="3"/>
      <c r="HQF17" s="6"/>
      <c r="HQO17" s="3"/>
      <c r="HQP17" s="6"/>
      <c r="HQY17" s="3"/>
      <c r="HQZ17" s="6"/>
      <c r="HRI17" s="3"/>
      <c r="HRJ17" s="6"/>
      <c r="HRS17" s="3"/>
      <c r="HRT17" s="6"/>
      <c r="HSC17" s="3"/>
      <c r="HSD17" s="6"/>
      <c r="HSM17" s="3"/>
      <c r="HSN17" s="6"/>
      <c r="HSW17" s="3"/>
      <c r="HSX17" s="6"/>
      <c r="HTG17" s="3"/>
      <c r="HTH17" s="6"/>
      <c r="HTQ17" s="3"/>
      <c r="HTR17" s="6"/>
      <c r="HUA17" s="3"/>
      <c r="HUB17" s="6"/>
      <c r="HUK17" s="3"/>
      <c r="HUL17" s="6"/>
      <c r="HUU17" s="3"/>
      <c r="HUV17" s="6"/>
      <c r="HVE17" s="3"/>
      <c r="HVF17" s="6"/>
      <c r="HVO17" s="3"/>
      <c r="HVP17" s="6"/>
      <c r="HVY17" s="3"/>
      <c r="HVZ17" s="6"/>
      <c r="HWI17" s="3"/>
      <c r="HWJ17" s="6"/>
      <c r="HWS17" s="3"/>
      <c r="HWT17" s="6"/>
      <c r="HXC17" s="3"/>
      <c r="HXD17" s="6"/>
      <c r="HXM17" s="3"/>
      <c r="HXN17" s="6"/>
      <c r="HXW17" s="3"/>
      <c r="HXX17" s="6"/>
      <c r="HYG17" s="3"/>
      <c r="HYH17" s="6"/>
      <c r="HYQ17" s="3"/>
      <c r="HYR17" s="6"/>
      <c r="HZA17" s="3"/>
      <c r="HZB17" s="6"/>
      <c r="HZK17" s="3"/>
      <c r="HZL17" s="6"/>
      <c r="HZU17" s="3"/>
      <c r="HZV17" s="6"/>
      <c r="IAE17" s="3"/>
      <c r="IAF17" s="6"/>
      <c r="IAO17" s="3"/>
      <c r="IAP17" s="6"/>
      <c r="IAY17" s="3"/>
      <c r="IAZ17" s="6"/>
      <c r="IBI17" s="3"/>
      <c r="IBJ17" s="6"/>
      <c r="IBS17" s="3"/>
      <c r="IBT17" s="6"/>
      <c r="ICC17" s="3"/>
      <c r="ICD17" s="6"/>
      <c r="ICM17" s="3"/>
      <c r="ICN17" s="6"/>
      <c r="ICW17" s="3"/>
      <c r="ICX17" s="6"/>
      <c r="IDG17" s="3"/>
      <c r="IDH17" s="6"/>
      <c r="IDQ17" s="3"/>
      <c r="IDR17" s="6"/>
      <c r="IEA17" s="3"/>
      <c r="IEB17" s="6"/>
      <c r="IEK17" s="3"/>
      <c r="IEL17" s="6"/>
      <c r="IEU17" s="3"/>
      <c r="IEV17" s="6"/>
      <c r="IFE17" s="3"/>
      <c r="IFF17" s="6"/>
      <c r="IFO17" s="3"/>
      <c r="IFP17" s="6"/>
      <c r="IFY17" s="3"/>
      <c r="IFZ17" s="6"/>
      <c r="IGI17" s="3"/>
      <c r="IGJ17" s="6"/>
      <c r="IGS17" s="3"/>
      <c r="IGT17" s="6"/>
      <c r="IHC17" s="3"/>
      <c r="IHD17" s="6"/>
      <c r="IHM17" s="3"/>
      <c r="IHN17" s="6"/>
      <c r="IHW17" s="3"/>
      <c r="IHX17" s="6"/>
      <c r="IIG17" s="3"/>
      <c r="IIH17" s="6"/>
      <c r="IIQ17" s="3"/>
      <c r="IIR17" s="6"/>
      <c r="IJA17" s="3"/>
      <c r="IJB17" s="6"/>
      <c r="IJK17" s="3"/>
      <c r="IJL17" s="6"/>
      <c r="IJU17" s="3"/>
      <c r="IJV17" s="6"/>
      <c r="IKE17" s="3"/>
      <c r="IKF17" s="6"/>
      <c r="IKO17" s="3"/>
      <c r="IKP17" s="6"/>
      <c r="IKY17" s="3"/>
      <c r="IKZ17" s="6"/>
      <c r="ILI17" s="3"/>
      <c r="ILJ17" s="6"/>
      <c r="ILS17" s="3"/>
      <c r="ILT17" s="6"/>
      <c r="IMC17" s="3"/>
      <c r="IMD17" s="6"/>
      <c r="IMM17" s="3"/>
      <c r="IMN17" s="6"/>
      <c r="IMW17" s="3"/>
      <c r="IMX17" s="6"/>
      <c r="ING17" s="3"/>
      <c r="INH17" s="6"/>
      <c r="INQ17" s="3"/>
      <c r="INR17" s="6"/>
      <c r="IOA17" s="3"/>
      <c r="IOB17" s="6"/>
      <c r="IOK17" s="3"/>
      <c r="IOL17" s="6"/>
      <c r="IOU17" s="3"/>
      <c r="IOV17" s="6"/>
      <c r="IPE17" s="3"/>
      <c r="IPF17" s="6"/>
      <c r="IPO17" s="3"/>
      <c r="IPP17" s="6"/>
      <c r="IPY17" s="3"/>
      <c r="IPZ17" s="6"/>
      <c r="IQI17" s="3"/>
      <c r="IQJ17" s="6"/>
      <c r="IQS17" s="3"/>
      <c r="IQT17" s="6"/>
      <c r="IRC17" s="3"/>
      <c r="IRD17" s="6"/>
      <c r="IRM17" s="3"/>
      <c r="IRN17" s="6"/>
      <c r="IRW17" s="3"/>
      <c r="IRX17" s="6"/>
      <c r="ISG17" s="3"/>
      <c r="ISH17" s="6"/>
      <c r="ISQ17" s="3"/>
      <c r="ISR17" s="6"/>
      <c r="ITA17" s="3"/>
      <c r="ITB17" s="6"/>
      <c r="ITK17" s="3"/>
      <c r="ITL17" s="6"/>
      <c r="ITU17" s="3"/>
      <c r="ITV17" s="6"/>
      <c r="IUE17" s="3"/>
      <c r="IUF17" s="6"/>
      <c r="IUO17" s="3"/>
      <c r="IUP17" s="6"/>
      <c r="IUY17" s="3"/>
      <c r="IUZ17" s="6"/>
      <c r="IVI17" s="3"/>
      <c r="IVJ17" s="6"/>
      <c r="IVS17" s="3"/>
      <c r="IVT17" s="6"/>
      <c r="IWC17" s="3"/>
      <c r="IWD17" s="6"/>
      <c r="IWM17" s="3"/>
      <c r="IWN17" s="6"/>
      <c r="IWW17" s="3"/>
      <c r="IWX17" s="6"/>
      <c r="IXG17" s="3"/>
      <c r="IXH17" s="6"/>
      <c r="IXQ17" s="3"/>
      <c r="IXR17" s="6"/>
      <c r="IYA17" s="3"/>
      <c r="IYB17" s="6"/>
      <c r="IYK17" s="3"/>
      <c r="IYL17" s="6"/>
      <c r="IYU17" s="3"/>
      <c r="IYV17" s="6"/>
      <c r="IZE17" s="3"/>
      <c r="IZF17" s="6"/>
      <c r="IZO17" s="3"/>
      <c r="IZP17" s="6"/>
      <c r="IZY17" s="3"/>
      <c r="IZZ17" s="6"/>
      <c r="JAI17" s="3"/>
      <c r="JAJ17" s="6"/>
      <c r="JAS17" s="3"/>
      <c r="JAT17" s="6"/>
      <c r="JBC17" s="3"/>
      <c r="JBD17" s="6"/>
      <c r="JBM17" s="3"/>
      <c r="JBN17" s="6"/>
      <c r="JBW17" s="3"/>
      <c r="JBX17" s="6"/>
      <c r="JCG17" s="3"/>
      <c r="JCH17" s="6"/>
      <c r="JCQ17" s="3"/>
      <c r="JCR17" s="6"/>
      <c r="JDA17" s="3"/>
      <c r="JDB17" s="6"/>
      <c r="JDK17" s="3"/>
      <c r="JDL17" s="6"/>
      <c r="JDU17" s="3"/>
      <c r="JDV17" s="6"/>
      <c r="JEE17" s="3"/>
      <c r="JEF17" s="6"/>
      <c r="JEO17" s="3"/>
      <c r="JEP17" s="6"/>
      <c r="JEY17" s="3"/>
      <c r="JEZ17" s="6"/>
      <c r="JFI17" s="3"/>
      <c r="JFJ17" s="6"/>
      <c r="JFS17" s="3"/>
      <c r="JFT17" s="6"/>
      <c r="JGC17" s="3"/>
      <c r="JGD17" s="6"/>
      <c r="JGM17" s="3"/>
      <c r="JGN17" s="6"/>
      <c r="JGW17" s="3"/>
      <c r="JGX17" s="6"/>
      <c r="JHG17" s="3"/>
      <c r="JHH17" s="6"/>
      <c r="JHQ17" s="3"/>
      <c r="JHR17" s="6"/>
      <c r="JIA17" s="3"/>
      <c r="JIB17" s="6"/>
      <c r="JIK17" s="3"/>
      <c r="JIL17" s="6"/>
      <c r="JIU17" s="3"/>
      <c r="JIV17" s="6"/>
      <c r="JJE17" s="3"/>
      <c r="JJF17" s="6"/>
      <c r="JJO17" s="3"/>
      <c r="JJP17" s="6"/>
      <c r="JJY17" s="3"/>
      <c r="JJZ17" s="6"/>
      <c r="JKI17" s="3"/>
      <c r="JKJ17" s="6"/>
      <c r="JKS17" s="3"/>
      <c r="JKT17" s="6"/>
      <c r="JLC17" s="3"/>
      <c r="JLD17" s="6"/>
      <c r="JLM17" s="3"/>
      <c r="JLN17" s="6"/>
      <c r="JLW17" s="3"/>
      <c r="JLX17" s="6"/>
      <c r="JMG17" s="3"/>
      <c r="JMH17" s="6"/>
      <c r="JMQ17" s="3"/>
      <c r="JMR17" s="6"/>
      <c r="JNA17" s="3"/>
      <c r="JNB17" s="6"/>
      <c r="JNK17" s="3"/>
      <c r="JNL17" s="6"/>
      <c r="JNU17" s="3"/>
      <c r="JNV17" s="6"/>
      <c r="JOE17" s="3"/>
      <c r="JOF17" s="6"/>
      <c r="JOO17" s="3"/>
      <c r="JOP17" s="6"/>
      <c r="JOY17" s="3"/>
      <c r="JOZ17" s="6"/>
      <c r="JPI17" s="3"/>
      <c r="JPJ17" s="6"/>
      <c r="JPS17" s="3"/>
      <c r="JPT17" s="6"/>
      <c r="JQC17" s="3"/>
      <c r="JQD17" s="6"/>
      <c r="JQM17" s="3"/>
      <c r="JQN17" s="6"/>
      <c r="JQW17" s="3"/>
      <c r="JQX17" s="6"/>
      <c r="JRG17" s="3"/>
      <c r="JRH17" s="6"/>
      <c r="JRQ17" s="3"/>
      <c r="JRR17" s="6"/>
      <c r="JSA17" s="3"/>
      <c r="JSB17" s="6"/>
      <c r="JSK17" s="3"/>
      <c r="JSL17" s="6"/>
      <c r="JSU17" s="3"/>
      <c r="JSV17" s="6"/>
      <c r="JTE17" s="3"/>
      <c r="JTF17" s="6"/>
      <c r="JTO17" s="3"/>
      <c r="JTP17" s="6"/>
      <c r="JTY17" s="3"/>
      <c r="JTZ17" s="6"/>
      <c r="JUI17" s="3"/>
      <c r="JUJ17" s="6"/>
      <c r="JUS17" s="3"/>
      <c r="JUT17" s="6"/>
      <c r="JVC17" s="3"/>
      <c r="JVD17" s="6"/>
      <c r="JVM17" s="3"/>
      <c r="JVN17" s="6"/>
      <c r="JVW17" s="3"/>
      <c r="JVX17" s="6"/>
      <c r="JWG17" s="3"/>
      <c r="JWH17" s="6"/>
      <c r="JWQ17" s="3"/>
      <c r="JWR17" s="6"/>
      <c r="JXA17" s="3"/>
      <c r="JXB17" s="6"/>
      <c r="JXK17" s="3"/>
      <c r="JXL17" s="6"/>
      <c r="JXU17" s="3"/>
      <c r="JXV17" s="6"/>
      <c r="JYE17" s="3"/>
      <c r="JYF17" s="6"/>
      <c r="JYO17" s="3"/>
      <c r="JYP17" s="6"/>
      <c r="JYY17" s="3"/>
      <c r="JYZ17" s="6"/>
      <c r="JZI17" s="3"/>
      <c r="JZJ17" s="6"/>
      <c r="JZS17" s="3"/>
      <c r="JZT17" s="6"/>
      <c r="KAC17" s="3"/>
      <c r="KAD17" s="6"/>
      <c r="KAM17" s="3"/>
      <c r="KAN17" s="6"/>
      <c r="KAW17" s="3"/>
      <c r="KAX17" s="6"/>
      <c r="KBG17" s="3"/>
      <c r="KBH17" s="6"/>
      <c r="KBQ17" s="3"/>
      <c r="KBR17" s="6"/>
      <c r="KCA17" s="3"/>
      <c r="KCB17" s="6"/>
      <c r="KCK17" s="3"/>
      <c r="KCL17" s="6"/>
      <c r="KCU17" s="3"/>
      <c r="KCV17" s="6"/>
      <c r="KDE17" s="3"/>
      <c r="KDF17" s="6"/>
      <c r="KDO17" s="3"/>
      <c r="KDP17" s="6"/>
      <c r="KDY17" s="3"/>
      <c r="KDZ17" s="6"/>
      <c r="KEI17" s="3"/>
      <c r="KEJ17" s="6"/>
      <c r="KES17" s="3"/>
      <c r="KET17" s="6"/>
      <c r="KFC17" s="3"/>
      <c r="KFD17" s="6"/>
      <c r="KFM17" s="3"/>
      <c r="KFN17" s="6"/>
      <c r="KFW17" s="3"/>
      <c r="KFX17" s="6"/>
      <c r="KGG17" s="3"/>
      <c r="KGH17" s="6"/>
      <c r="KGQ17" s="3"/>
      <c r="KGR17" s="6"/>
      <c r="KHA17" s="3"/>
      <c r="KHB17" s="6"/>
      <c r="KHK17" s="3"/>
      <c r="KHL17" s="6"/>
      <c r="KHU17" s="3"/>
      <c r="KHV17" s="6"/>
      <c r="KIE17" s="3"/>
      <c r="KIF17" s="6"/>
      <c r="KIO17" s="3"/>
      <c r="KIP17" s="6"/>
      <c r="KIY17" s="3"/>
      <c r="KIZ17" s="6"/>
      <c r="KJI17" s="3"/>
      <c r="KJJ17" s="6"/>
      <c r="KJS17" s="3"/>
      <c r="KJT17" s="6"/>
      <c r="KKC17" s="3"/>
      <c r="KKD17" s="6"/>
      <c r="KKM17" s="3"/>
      <c r="KKN17" s="6"/>
      <c r="KKW17" s="3"/>
      <c r="KKX17" s="6"/>
      <c r="KLG17" s="3"/>
      <c r="KLH17" s="6"/>
      <c r="KLQ17" s="3"/>
      <c r="KLR17" s="6"/>
      <c r="KMA17" s="3"/>
      <c r="KMB17" s="6"/>
      <c r="KMK17" s="3"/>
      <c r="KML17" s="6"/>
      <c r="KMU17" s="3"/>
      <c r="KMV17" s="6"/>
      <c r="KNE17" s="3"/>
      <c r="KNF17" s="6"/>
      <c r="KNO17" s="3"/>
      <c r="KNP17" s="6"/>
      <c r="KNY17" s="3"/>
      <c r="KNZ17" s="6"/>
      <c r="KOI17" s="3"/>
      <c r="KOJ17" s="6"/>
      <c r="KOS17" s="3"/>
      <c r="KOT17" s="6"/>
      <c r="KPC17" s="3"/>
      <c r="KPD17" s="6"/>
      <c r="KPM17" s="3"/>
      <c r="KPN17" s="6"/>
      <c r="KPW17" s="3"/>
      <c r="KPX17" s="6"/>
      <c r="KQG17" s="3"/>
      <c r="KQH17" s="6"/>
      <c r="KQQ17" s="3"/>
      <c r="KQR17" s="6"/>
      <c r="KRA17" s="3"/>
      <c r="KRB17" s="6"/>
      <c r="KRK17" s="3"/>
      <c r="KRL17" s="6"/>
      <c r="KRU17" s="3"/>
      <c r="KRV17" s="6"/>
      <c r="KSE17" s="3"/>
      <c r="KSF17" s="6"/>
      <c r="KSO17" s="3"/>
      <c r="KSP17" s="6"/>
      <c r="KSY17" s="3"/>
      <c r="KSZ17" s="6"/>
      <c r="KTI17" s="3"/>
      <c r="KTJ17" s="6"/>
      <c r="KTS17" s="3"/>
      <c r="KTT17" s="6"/>
      <c r="KUC17" s="3"/>
      <c r="KUD17" s="6"/>
      <c r="KUM17" s="3"/>
      <c r="KUN17" s="6"/>
      <c r="KUW17" s="3"/>
      <c r="KUX17" s="6"/>
      <c r="KVG17" s="3"/>
      <c r="KVH17" s="6"/>
      <c r="KVQ17" s="3"/>
      <c r="KVR17" s="6"/>
      <c r="KWA17" s="3"/>
      <c r="KWB17" s="6"/>
      <c r="KWK17" s="3"/>
      <c r="KWL17" s="6"/>
      <c r="KWU17" s="3"/>
      <c r="KWV17" s="6"/>
      <c r="KXE17" s="3"/>
      <c r="KXF17" s="6"/>
      <c r="KXO17" s="3"/>
      <c r="KXP17" s="6"/>
      <c r="KXY17" s="3"/>
      <c r="KXZ17" s="6"/>
      <c r="KYI17" s="3"/>
      <c r="KYJ17" s="6"/>
      <c r="KYS17" s="3"/>
      <c r="KYT17" s="6"/>
      <c r="KZC17" s="3"/>
      <c r="KZD17" s="6"/>
      <c r="KZM17" s="3"/>
      <c r="KZN17" s="6"/>
      <c r="KZW17" s="3"/>
      <c r="KZX17" s="6"/>
      <c r="LAG17" s="3"/>
      <c r="LAH17" s="6"/>
      <c r="LAQ17" s="3"/>
      <c r="LAR17" s="6"/>
      <c r="LBA17" s="3"/>
      <c r="LBB17" s="6"/>
      <c r="LBK17" s="3"/>
      <c r="LBL17" s="6"/>
      <c r="LBU17" s="3"/>
      <c r="LBV17" s="6"/>
      <c r="LCE17" s="3"/>
      <c r="LCF17" s="6"/>
      <c r="LCO17" s="3"/>
      <c r="LCP17" s="6"/>
      <c r="LCY17" s="3"/>
      <c r="LCZ17" s="6"/>
      <c r="LDI17" s="3"/>
      <c r="LDJ17" s="6"/>
      <c r="LDS17" s="3"/>
      <c r="LDT17" s="6"/>
      <c r="LEC17" s="3"/>
      <c r="LED17" s="6"/>
      <c r="LEM17" s="3"/>
      <c r="LEN17" s="6"/>
      <c r="LEW17" s="3"/>
      <c r="LEX17" s="6"/>
      <c r="LFG17" s="3"/>
      <c r="LFH17" s="6"/>
      <c r="LFQ17" s="3"/>
      <c r="LFR17" s="6"/>
      <c r="LGA17" s="3"/>
      <c r="LGB17" s="6"/>
      <c r="LGK17" s="3"/>
      <c r="LGL17" s="6"/>
      <c r="LGU17" s="3"/>
      <c r="LGV17" s="6"/>
      <c r="LHE17" s="3"/>
      <c r="LHF17" s="6"/>
      <c r="LHO17" s="3"/>
      <c r="LHP17" s="6"/>
      <c r="LHY17" s="3"/>
      <c r="LHZ17" s="6"/>
      <c r="LII17" s="3"/>
      <c r="LIJ17" s="6"/>
      <c r="LIS17" s="3"/>
      <c r="LIT17" s="6"/>
      <c r="LJC17" s="3"/>
      <c r="LJD17" s="6"/>
      <c r="LJM17" s="3"/>
      <c r="LJN17" s="6"/>
      <c r="LJW17" s="3"/>
      <c r="LJX17" s="6"/>
      <c r="LKG17" s="3"/>
      <c r="LKH17" s="6"/>
      <c r="LKQ17" s="3"/>
      <c r="LKR17" s="6"/>
      <c r="LLA17" s="3"/>
      <c r="LLB17" s="6"/>
      <c r="LLK17" s="3"/>
      <c r="LLL17" s="6"/>
      <c r="LLU17" s="3"/>
      <c r="LLV17" s="6"/>
      <c r="LME17" s="3"/>
      <c r="LMF17" s="6"/>
      <c r="LMO17" s="3"/>
      <c r="LMP17" s="6"/>
      <c r="LMY17" s="3"/>
      <c r="LMZ17" s="6"/>
      <c r="LNI17" s="3"/>
      <c r="LNJ17" s="6"/>
      <c r="LNS17" s="3"/>
      <c r="LNT17" s="6"/>
      <c r="LOC17" s="3"/>
      <c r="LOD17" s="6"/>
      <c r="LOM17" s="3"/>
      <c r="LON17" s="6"/>
      <c r="LOW17" s="3"/>
      <c r="LOX17" s="6"/>
      <c r="LPG17" s="3"/>
      <c r="LPH17" s="6"/>
      <c r="LPQ17" s="3"/>
      <c r="LPR17" s="6"/>
      <c r="LQA17" s="3"/>
      <c r="LQB17" s="6"/>
      <c r="LQK17" s="3"/>
      <c r="LQL17" s="6"/>
      <c r="LQU17" s="3"/>
      <c r="LQV17" s="6"/>
      <c r="LRE17" s="3"/>
      <c r="LRF17" s="6"/>
      <c r="LRO17" s="3"/>
      <c r="LRP17" s="6"/>
      <c r="LRY17" s="3"/>
      <c r="LRZ17" s="6"/>
      <c r="LSI17" s="3"/>
      <c r="LSJ17" s="6"/>
      <c r="LSS17" s="3"/>
      <c r="LST17" s="6"/>
      <c r="LTC17" s="3"/>
      <c r="LTD17" s="6"/>
      <c r="LTM17" s="3"/>
      <c r="LTN17" s="6"/>
      <c r="LTW17" s="3"/>
      <c r="LTX17" s="6"/>
      <c r="LUG17" s="3"/>
      <c r="LUH17" s="6"/>
      <c r="LUQ17" s="3"/>
      <c r="LUR17" s="6"/>
      <c r="LVA17" s="3"/>
      <c r="LVB17" s="6"/>
      <c r="LVK17" s="3"/>
      <c r="LVL17" s="6"/>
      <c r="LVU17" s="3"/>
      <c r="LVV17" s="6"/>
      <c r="LWE17" s="3"/>
      <c r="LWF17" s="6"/>
      <c r="LWO17" s="3"/>
      <c r="LWP17" s="6"/>
      <c r="LWY17" s="3"/>
      <c r="LWZ17" s="6"/>
      <c r="LXI17" s="3"/>
      <c r="LXJ17" s="6"/>
      <c r="LXS17" s="3"/>
      <c r="LXT17" s="6"/>
      <c r="LYC17" s="3"/>
      <c r="LYD17" s="6"/>
      <c r="LYM17" s="3"/>
      <c r="LYN17" s="6"/>
      <c r="LYW17" s="3"/>
      <c r="LYX17" s="6"/>
      <c r="LZG17" s="3"/>
      <c r="LZH17" s="6"/>
      <c r="LZQ17" s="3"/>
      <c r="LZR17" s="6"/>
      <c r="MAA17" s="3"/>
      <c r="MAB17" s="6"/>
      <c r="MAK17" s="3"/>
      <c r="MAL17" s="6"/>
      <c r="MAU17" s="3"/>
      <c r="MAV17" s="6"/>
      <c r="MBE17" s="3"/>
      <c r="MBF17" s="6"/>
      <c r="MBO17" s="3"/>
      <c r="MBP17" s="6"/>
      <c r="MBY17" s="3"/>
      <c r="MBZ17" s="6"/>
      <c r="MCI17" s="3"/>
      <c r="MCJ17" s="6"/>
      <c r="MCS17" s="3"/>
      <c r="MCT17" s="6"/>
      <c r="MDC17" s="3"/>
      <c r="MDD17" s="6"/>
      <c r="MDM17" s="3"/>
      <c r="MDN17" s="6"/>
      <c r="MDW17" s="3"/>
      <c r="MDX17" s="6"/>
      <c r="MEG17" s="3"/>
      <c r="MEH17" s="6"/>
      <c r="MEQ17" s="3"/>
      <c r="MER17" s="6"/>
      <c r="MFA17" s="3"/>
      <c r="MFB17" s="6"/>
      <c r="MFK17" s="3"/>
      <c r="MFL17" s="6"/>
      <c r="MFU17" s="3"/>
      <c r="MFV17" s="6"/>
      <c r="MGE17" s="3"/>
      <c r="MGF17" s="6"/>
      <c r="MGO17" s="3"/>
      <c r="MGP17" s="6"/>
      <c r="MGY17" s="3"/>
      <c r="MGZ17" s="6"/>
      <c r="MHI17" s="3"/>
      <c r="MHJ17" s="6"/>
      <c r="MHS17" s="3"/>
      <c r="MHT17" s="6"/>
      <c r="MIC17" s="3"/>
      <c r="MID17" s="6"/>
      <c r="MIM17" s="3"/>
      <c r="MIN17" s="6"/>
      <c r="MIW17" s="3"/>
      <c r="MIX17" s="6"/>
      <c r="MJG17" s="3"/>
      <c r="MJH17" s="6"/>
      <c r="MJQ17" s="3"/>
      <c r="MJR17" s="6"/>
      <c r="MKA17" s="3"/>
      <c r="MKB17" s="6"/>
      <c r="MKK17" s="3"/>
      <c r="MKL17" s="6"/>
      <c r="MKU17" s="3"/>
      <c r="MKV17" s="6"/>
      <c r="MLE17" s="3"/>
      <c r="MLF17" s="6"/>
      <c r="MLO17" s="3"/>
      <c r="MLP17" s="6"/>
      <c r="MLY17" s="3"/>
      <c r="MLZ17" s="6"/>
      <c r="MMI17" s="3"/>
      <c r="MMJ17" s="6"/>
      <c r="MMS17" s="3"/>
      <c r="MMT17" s="6"/>
      <c r="MNC17" s="3"/>
      <c r="MND17" s="6"/>
      <c r="MNM17" s="3"/>
      <c r="MNN17" s="6"/>
      <c r="MNW17" s="3"/>
      <c r="MNX17" s="6"/>
      <c r="MOG17" s="3"/>
      <c r="MOH17" s="6"/>
      <c r="MOQ17" s="3"/>
      <c r="MOR17" s="6"/>
      <c r="MPA17" s="3"/>
      <c r="MPB17" s="6"/>
      <c r="MPK17" s="3"/>
      <c r="MPL17" s="6"/>
      <c r="MPU17" s="3"/>
      <c r="MPV17" s="6"/>
      <c r="MQE17" s="3"/>
      <c r="MQF17" s="6"/>
      <c r="MQO17" s="3"/>
      <c r="MQP17" s="6"/>
      <c r="MQY17" s="3"/>
      <c r="MQZ17" s="6"/>
      <c r="MRI17" s="3"/>
      <c r="MRJ17" s="6"/>
      <c r="MRS17" s="3"/>
      <c r="MRT17" s="6"/>
      <c r="MSC17" s="3"/>
      <c r="MSD17" s="6"/>
      <c r="MSM17" s="3"/>
      <c r="MSN17" s="6"/>
      <c r="MSW17" s="3"/>
      <c r="MSX17" s="6"/>
      <c r="MTG17" s="3"/>
      <c r="MTH17" s="6"/>
      <c r="MTQ17" s="3"/>
      <c r="MTR17" s="6"/>
      <c r="MUA17" s="3"/>
      <c r="MUB17" s="6"/>
      <c r="MUK17" s="3"/>
      <c r="MUL17" s="6"/>
      <c r="MUU17" s="3"/>
      <c r="MUV17" s="6"/>
      <c r="MVE17" s="3"/>
      <c r="MVF17" s="6"/>
      <c r="MVO17" s="3"/>
      <c r="MVP17" s="6"/>
      <c r="MVY17" s="3"/>
      <c r="MVZ17" s="6"/>
      <c r="MWI17" s="3"/>
      <c r="MWJ17" s="6"/>
      <c r="MWS17" s="3"/>
      <c r="MWT17" s="6"/>
      <c r="MXC17" s="3"/>
      <c r="MXD17" s="6"/>
      <c r="MXM17" s="3"/>
      <c r="MXN17" s="6"/>
      <c r="MXW17" s="3"/>
      <c r="MXX17" s="6"/>
      <c r="MYG17" s="3"/>
      <c r="MYH17" s="6"/>
      <c r="MYQ17" s="3"/>
      <c r="MYR17" s="6"/>
      <c r="MZA17" s="3"/>
      <c r="MZB17" s="6"/>
      <c r="MZK17" s="3"/>
      <c r="MZL17" s="6"/>
      <c r="MZU17" s="3"/>
      <c r="MZV17" s="6"/>
      <c r="NAE17" s="3"/>
      <c r="NAF17" s="6"/>
      <c r="NAO17" s="3"/>
      <c r="NAP17" s="6"/>
      <c r="NAY17" s="3"/>
      <c r="NAZ17" s="6"/>
      <c r="NBI17" s="3"/>
      <c r="NBJ17" s="6"/>
      <c r="NBS17" s="3"/>
      <c r="NBT17" s="6"/>
      <c r="NCC17" s="3"/>
      <c r="NCD17" s="6"/>
      <c r="NCM17" s="3"/>
      <c r="NCN17" s="6"/>
      <c r="NCW17" s="3"/>
      <c r="NCX17" s="6"/>
      <c r="NDG17" s="3"/>
      <c r="NDH17" s="6"/>
      <c r="NDQ17" s="3"/>
      <c r="NDR17" s="6"/>
      <c r="NEA17" s="3"/>
      <c r="NEB17" s="6"/>
      <c r="NEK17" s="3"/>
      <c r="NEL17" s="6"/>
      <c r="NEU17" s="3"/>
      <c r="NEV17" s="6"/>
      <c r="NFE17" s="3"/>
      <c r="NFF17" s="6"/>
      <c r="NFO17" s="3"/>
      <c r="NFP17" s="6"/>
      <c r="NFY17" s="3"/>
      <c r="NFZ17" s="6"/>
      <c r="NGI17" s="3"/>
      <c r="NGJ17" s="6"/>
      <c r="NGS17" s="3"/>
      <c r="NGT17" s="6"/>
      <c r="NHC17" s="3"/>
      <c r="NHD17" s="6"/>
      <c r="NHM17" s="3"/>
      <c r="NHN17" s="6"/>
      <c r="NHW17" s="3"/>
      <c r="NHX17" s="6"/>
      <c r="NIG17" s="3"/>
      <c r="NIH17" s="6"/>
      <c r="NIQ17" s="3"/>
      <c r="NIR17" s="6"/>
      <c r="NJA17" s="3"/>
      <c r="NJB17" s="6"/>
      <c r="NJK17" s="3"/>
      <c r="NJL17" s="6"/>
      <c r="NJU17" s="3"/>
      <c r="NJV17" s="6"/>
      <c r="NKE17" s="3"/>
      <c r="NKF17" s="6"/>
      <c r="NKO17" s="3"/>
      <c r="NKP17" s="6"/>
      <c r="NKY17" s="3"/>
      <c r="NKZ17" s="6"/>
      <c r="NLI17" s="3"/>
      <c r="NLJ17" s="6"/>
      <c r="NLS17" s="3"/>
      <c r="NLT17" s="6"/>
      <c r="NMC17" s="3"/>
      <c r="NMD17" s="6"/>
      <c r="NMM17" s="3"/>
      <c r="NMN17" s="6"/>
      <c r="NMW17" s="3"/>
      <c r="NMX17" s="6"/>
      <c r="NNG17" s="3"/>
      <c r="NNH17" s="6"/>
      <c r="NNQ17" s="3"/>
      <c r="NNR17" s="6"/>
      <c r="NOA17" s="3"/>
      <c r="NOB17" s="6"/>
      <c r="NOK17" s="3"/>
      <c r="NOL17" s="6"/>
      <c r="NOU17" s="3"/>
      <c r="NOV17" s="6"/>
      <c r="NPE17" s="3"/>
      <c r="NPF17" s="6"/>
      <c r="NPO17" s="3"/>
      <c r="NPP17" s="6"/>
      <c r="NPY17" s="3"/>
      <c r="NPZ17" s="6"/>
      <c r="NQI17" s="3"/>
      <c r="NQJ17" s="6"/>
      <c r="NQS17" s="3"/>
      <c r="NQT17" s="6"/>
      <c r="NRC17" s="3"/>
      <c r="NRD17" s="6"/>
      <c r="NRM17" s="3"/>
      <c r="NRN17" s="6"/>
      <c r="NRW17" s="3"/>
      <c r="NRX17" s="6"/>
      <c r="NSG17" s="3"/>
      <c r="NSH17" s="6"/>
      <c r="NSQ17" s="3"/>
      <c r="NSR17" s="6"/>
      <c r="NTA17" s="3"/>
      <c r="NTB17" s="6"/>
      <c r="NTK17" s="3"/>
      <c r="NTL17" s="6"/>
      <c r="NTU17" s="3"/>
      <c r="NTV17" s="6"/>
      <c r="NUE17" s="3"/>
      <c r="NUF17" s="6"/>
      <c r="NUO17" s="3"/>
      <c r="NUP17" s="6"/>
      <c r="NUY17" s="3"/>
      <c r="NUZ17" s="6"/>
      <c r="NVI17" s="3"/>
      <c r="NVJ17" s="6"/>
      <c r="NVS17" s="3"/>
      <c r="NVT17" s="6"/>
      <c r="NWC17" s="3"/>
      <c r="NWD17" s="6"/>
      <c r="NWM17" s="3"/>
      <c r="NWN17" s="6"/>
      <c r="NWW17" s="3"/>
      <c r="NWX17" s="6"/>
      <c r="NXG17" s="3"/>
      <c r="NXH17" s="6"/>
      <c r="NXQ17" s="3"/>
      <c r="NXR17" s="6"/>
      <c r="NYA17" s="3"/>
      <c r="NYB17" s="6"/>
      <c r="NYK17" s="3"/>
      <c r="NYL17" s="6"/>
      <c r="NYU17" s="3"/>
      <c r="NYV17" s="6"/>
      <c r="NZE17" s="3"/>
      <c r="NZF17" s="6"/>
      <c r="NZO17" s="3"/>
      <c r="NZP17" s="6"/>
      <c r="NZY17" s="3"/>
      <c r="NZZ17" s="6"/>
      <c r="OAI17" s="3"/>
      <c r="OAJ17" s="6"/>
      <c r="OAS17" s="3"/>
      <c r="OAT17" s="6"/>
      <c r="OBC17" s="3"/>
      <c r="OBD17" s="6"/>
      <c r="OBM17" s="3"/>
      <c r="OBN17" s="6"/>
      <c r="OBW17" s="3"/>
      <c r="OBX17" s="6"/>
      <c r="OCG17" s="3"/>
      <c r="OCH17" s="6"/>
      <c r="OCQ17" s="3"/>
      <c r="OCR17" s="6"/>
      <c r="ODA17" s="3"/>
      <c r="ODB17" s="6"/>
      <c r="ODK17" s="3"/>
      <c r="ODL17" s="6"/>
      <c r="ODU17" s="3"/>
      <c r="ODV17" s="6"/>
      <c r="OEE17" s="3"/>
      <c r="OEF17" s="6"/>
      <c r="OEO17" s="3"/>
      <c r="OEP17" s="6"/>
      <c r="OEY17" s="3"/>
      <c r="OEZ17" s="6"/>
      <c r="OFI17" s="3"/>
      <c r="OFJ17" s="6"/>
      <c r="OFS17" s="3"/>
      <c r="OFT17" s="6"/>
      <c r="OGC17" s="3"/>
      <c r="OGD17" s="6"/>
      <c r="OGM17" s="3"/>
      <c r="OGN17" s="6"/>
      <c r="OGW17" s="3"/>
      <c r="OGX17" s="6"/>
      <c r="OHG17" s="3"/>
      <c r="OHH17" s="6"/>
      <c r="OHQ17" s="3"/>
      <c r="OHR17" s="6"/>
      <c r="OIA17" s="3"/>
      <c r="OIB17" s="6"/>
      <c r="OIK17" s="3"/>
      <c r="OIL17" s="6"/>
      <c r="OIU17" s="3"/>
      <c r="OIV17" s="6"/>
      <c r="OJE17" s="3"/>
      <c r="OJF17" s="6"/>
      <c r="OJO17" s="3"/>
      <c r="OJP17" s="6"/>
      <c r="OJY17" s="3"/>
      <c r="OJZ17" s="6"/>
      <c r="OKI17" s="3"/>
      <c r="OKJ17" s="6"/>
      <c r="OKS17" s="3"/>
      <c r="OKT17" s="6"/>
      <c r="OLC17" s="3"/>
      <c r="OLD17" s="6"/>
      <c r="OLM17" s="3"/>
      <c r="OLN17" s="6"/>
      <c r="OLW17" s="3"/>
      <c r="OLX17" s="6"/>
      <c r="OMG17" s="3"/>
      <c r="OMH17" s="6"/>
      <c r="OMQ17" s="3"/>
      <c r="OMR17" s="6"/>
      <c r="ONA17" s="3"/>
      <c r="ONB17" s="6"/>
      <c r="ONK17" s="3"/>
      <c r="ONL17" s="6"/>
      <c r="ONU17" s="3"/>
      <c r="ONV17" s="6"/>
      <c r="OOE17" s="3"/>
      <c r="OOF17" s="6"/>
      <c r="OOO17" s="3"/>
      <c r="OOP17" s="6"/>
      <c r="OOY17" s="3"/>
      <c r="OOZ17" s="6"/>
      <c r="OPI17" s="3"/>
      <c r="OPJ17" s="6"/>
      <c r="OPS17" s="3"/>
      <c r="OPT17" s="6"/>
      <c r="OQC17" s="3"/>
      <c r="OQD17" s="6"/>
      <c r="OQM17" s="3"/>
      <c r="OQN17" s="6"/>
      <c r="OQW17" s="3"/>
      <c r="OQX17" s="6"/>
      <c r="ORG17" s="3"/>
      <c r="ORH17" s="6"/>
      <c r="ORQ17" s="3"/>
      <c r="ORR17" s="6"/>
      <c r="OSA17" s="3"/>
      <c r="OSB17" s="6"/>
      <c r="OSK17" s="3"/>
      <c r="OSL17" s="6"/>
      <c r="OSU17" s="3"/>
      <c r="OSV17" s="6"/>
      <c r="OTE17" s="3"/>
      <c r="OTF17" s="6"/>
      <c r="OTO17" s="3"/>
      <c r="OTP17" s="6"/>
      <c r="OTY17" s="3"/>
      <c r="OTZ17" s="6"/>
      <c r="OUI17" s="3"/>
      <c r="OUJ17" s="6"/>
      <c r="OUS17" s="3"/>
      <c r="OUT17" s="6"/>
      <c r="OVC17" s="3"/>
      <c r="OVD17" s="6"/>
      <c r="OVM17" s="3"/>
      <c r="OVN17" s="6"/>
      <c r="OVW17" s="3"/>
      <c r="OVX17" s="6"/>
      <c r="OWG17" s="3"/>
      <c r="OWH17" s="6"/>
      <c r="OWQ17" s="3"/>
      <c r="OWR17" s="6"/>
      <c r="OXA17" s="3"/>
      <c r="OXB17" s="6"/>
      <c r="OXK17" s="3"/>
      <c r="OXL17" s="6"/>
      <c r="OXU17" s="3"/>
      <c r="OXV17" s="6"/>
      <c r="OYE17" s="3"/>
      <c r="OYF17" s="6"/>
      <c r="OYO17" s="3"/>
      <c r="OYP17" s="6"/>
      <c r="OYY17" s="3"/>
      <c r="OYZ17" s="6"/>
      <c r="OZI17" s="3"/>
      <c r="OZJ17" s="6"/>
      <c r="OZS17" s="3"/>
      <c r="OZT17" s="6"/>
      <c r="PAC17" s="3"/>
      <c r="PAD17" s="6"/>
      <c r="PAM17" s="3"/>
      <c r="PAN17" s="6"/>
      <c r="PAW17" s="3"/>
      <c r="PAX17" s="6"/>
      <c r="PBG17" s="3"/>
      <c r="PBH17" s="6"/>
      <c r="PBQ17" s="3"/>
      <c r="PBR17" s="6"/>
      <c r="PCA17" s="3"/>
      <c r="PCB17" s="6"/>
      <c r="PCK17" s="3"/>
      <c r="PCL17" s="6"/>
      <c r="PCU17" s="3"/>
      <c r="PCV17" s="6"/>
      <c r="PDE17" s="3"/>
      <c r="PDF17" s="6"/>
      <c r="PDO17" s="3"/>
      <c r="PDP17" s="6"/>
      <c r="PDY17" s="3"/>
      <c r="PDZ17" s="6"/>
      <c r="PEI17" s="3"/>
      <c r="PEJ17" s="6"/>
      <c r="PES17" s="3"/>
      <c r="PET17" s="6"/>
      <c r="PFC17" s="3"/>
      <c r="PFD17" s="6"/>
      <c r="PFM17" s="3"/>
      <c r="PFN17" s="6"/>
      <c r="PFW17" s="3"/>
      <c r="PFX17" s="6"/>
      <c r="PGG17" s="3"/>
      <c r="PGH17" s="6"/>
      <c r="PGQ17" s="3"/>
      <c r="PGR17" s="6"/>
      <c r="PHA17" s="3"/>
      <c r="PHB17" s="6"/>
      <c r="PHK17" s="3"/>
      <c r="PHL17" s="6"/>
      <c r="PHU17" s="3"/>
      <c r="PHV17" s="6"/>
      <c r="PIE17" s="3"/>
      <c r="PIF17" s="6"/>
      <c r="PIO17" s="3"/>
      <c r="PIP17" s="6"/>
      <c r="PIY17" s="3"/>
      <c r="PIZ17" s="6"/>
      <c r="PJI17" s="3"/>
      <c r="PJJ17" s="6"/>
      <c r="PJS17" s="3"/>
      <c r="PJT17" s="6"/>
      <c r="PKC17" s="3"/>
      <c r="PKD17" s="6"/>
      <c r="PKM17" s="3"/>
      <c r="PKN17" s="6"/>
      <c r="PKW17" s="3"/>
      <c r="PKX17" s="6"/>
      <c r="PLG17" s="3"/>
      <c r="PLH17" s="6"/>
      <c r="PLQ17" s="3"/>
      <c r="PLR17" s="6"/>
      <c r="PMA17" s="3"/>
      <c r="PMB17" s="6"/>
      <c r="PMK17" s="3"/>
      <c r="PML17" s="6"/>
      <c r="PMU17" s="3"/>
      <c r="PMV17" s="6"/>
      <c r="PNE17" s="3"/>
      <c r="PNF17" s="6"/>
      <c r="PNO17" s="3"/>
      <c r="PNP17" s="6"/>
      <c r="PNY17" s="3"/>
      <c r="PNZ17" s="6"/>
      <c r="POI17" s="3"/>
      <c r="POJ17" s="6"/>
      <c r="POS17" s="3"/>
      <c r="POT17" s="6"/>
      <c r="PPC17" s="3"/>
      <c r="PPD17" s="6"/>
      <c r="PPM17" s="3"/>
      <c r="PPN17" s="6"/>
      <c r="PPW17" s="3"/>
      <c r="PPX17" s="6"/>
      <c r="PQG17" s="3"/>
      <c r="PQH17" s="6"/>
      <c r="PQQ17" s="3"/>
      <c r="PQR17" s="6"/>
      <c r="PRA17" s="3"/>
      <c r="PRB17" s="6"/>
      <c r="PRK17" s="3"/>
      <c r="PRL17" s="6"/>
      <c r="PRU17" s="3"/>
      <c r="PRV17" s="6"/>
      <c r="PSE17" s="3"/>
      <c r="PSF17" s="6"/>
      <c r="PSO17" s="3"/>
      <c r="PSP17" s="6"/>
      <c r="PSY17" s="3"/>
      <c r="PSZ17" s="6"/>
      <c r="PTI17" s="3"/>
      <c r="PTJ17" s="6"/>
      <c r="PTS17" s="3"/>
      <c r="PTT17" s="6"/>
      <c r="PUC17" s="3"/>
      <c r="PUD17" s="6"/>
      <c r="PUM17" s="3"/>
      <c r="PUN17" s="6"/>
      <c r="PUW17" s="3"/>
      <c r="PUX17" s="6"/>
      <c r="PVG17" s="3"/>
      <c r="PVH17" s="6"/>
      <c r="PVQ17" s="3"/>
      <c r="PVR17" s="6"/>
      <c r="PWA17" s="3"/>
      <c r="PWB17" s="6"/>
      <c r="PWK17" s="3"/>
      <c r="PWL17" s="6"/>
      <c r="PWU17" s="3"/>
      <c r="PWV17" s="6"/>
      <c r="PXE17" s="3"/>
      <c r="PXF17" s="6"/>
      <c r="PXO17" s="3"/>
      <c r="PXP17" s="6"/>
      <c r="PXY17" s="3"/>
      <c r="PXZ17" s="6"/>
      <c r="PYI17" s="3"/>
      <c r="PYJ17" s="6"/>
      <c r="PYS17" s="3"/>
      <c r="PYT17" s="6"/>
      <c r="PZC17" s="3"/>
      <c r="PZD17" s="6"/>
      <c r="PZM17" s="3"/>
      <c r="PZN17" s="6"/>
      <c r="PZW17" s="3"/>
      <c r="PZX17" s="6"/>
      <c r="QAG17" s="3"/>
      <c r="QAH17" s="6"/>
      <c r="QAQ17" s="3"/>
      <c r="QAR17" s="6"/>
      <c r="QBA17" s="3"/>
      <c r="QBB17" s="6"/>
      <c r="QBK17" s="3"/>
      <c r="QBL17" s="6"/>
      <c r="QBU17" s="3"/>
      <c r="QBV17" s="6"/>
      <c r="QCE17" s="3"/>
      <c r="QCF17" s="6"/>
      <c r="QCO17" s="3"/>
      <c r="QCP17" s="6"/>
      <c r="QCY17" s="3"/>
      <c r="QCZ17" s="6"/>
      <c r="QDI17" s="3"/>
      <c r="QDJ17" s="6"/>
      <c r="QDS17" s="3"/>
      <c r="QDT17" s="6"/>
      <c r="QEC17" s="3"/>
      <c r="QED17" s="6"/>
      <c r="QEM17" s="3"/>
      <c r="QEN17" s="6"/>
      <c r="QEW17" s="3"/>
      <c r="QEX17" s="6"/>
      <c r="QFG17" s="3"/>
      <c r="QFH17" s="6"/>
      <c r="QFQ17" s="3"/>
      <c r="QFR17" s="6"/>
      <c r="QGA17" s="3"/>
      <c r="QGB17" s="6"/>
      <c r="QGK17" s="3"/>
      <c r="QGL17" s="6"/>
      <c r="QGU17" s="3"/>
      <c r="QGV17" s="6"/>
      <c r="QHE17" s="3"/>
      <c r="QHF17" s="6"/>
      <c r="QHO17" s="3"/>
      <c r="QHP17" s="6"/>
      <c r="QHY17" s="3"/>
      <c r="QHZ17" s="6"/>
      <c r="QII17" s="3"/>
      <c r="QIJ17" s="6"/>
      <c r="QIS17" s="3"/>
      <c r="QIT17" s="6"/>
      <c r="QJC17" s="3"/>
      <c r="QJD17" s="6"/>
      <c r="QJM17" s="3"/>
      <c r="QJN17" s="6"/>
      <c r="QJW17" s="3"/>
      <c r="QJX17" s="6"/>
      <c r="QKG17" s="3"/>
      <c r="QKH17" s="6"/>
      <c r="QKQ17" s="3"/>
      <c r="QKR17" s="6"/>
      <c r="QLA17" s="3"/>
      <c r="QLB17" s="6"/>
      <c r="QLK17" s="3"/>
      <c r="QLL17" s="6"/>
      <c r="QLU17" s="3"/>
      <c r="QLV17" s="6"/>
      <c r="QME17" s="3"/>
      <c r="QMF17" s="6"/>
      <c r="QMO17" s="3"/>
      <c r="QMP17" s="6"/>
      <c r="QMY17" s="3"/>
      <c r="QMZ17" s="6"/>
      <c r="QNI17" s="3"/>
      <c r="QNJ17" s="6"/>
      <c r="QNS17" s="3"/>
      <c r="QNT17" s="6"/>
      <c r="QOC17" s="3"/>
      <c r="QOD17" s="6"/>
      <c r="QOM17" s="3"/>
      <c r="QON17" s="6"/>
      <c r="QOW17" s="3"/>
      <c r="QOX17" s="6"/>
      <c r="QPG17" s="3"/>
      <c r="QPH17" s="6"/>
      <c r="QPQ17" s="3"/>
      <c r="QPR17" s="6"/>
      <c r="QQA17" s="3"/>
      <c r="QQB17" s="6"/>
      <c r="QQK17" s="3"/>
      <c r="QQL17" s="6"/>
      <c r="QQU17" s="3"/>
      <c r="QQV17" s="6"/>
      <c r="QRE17" s="3"/>
      <c r="QRF17" s="6"/>
      <c r="QRO17" s="3"/>
      <c r="QRP17" s="6"/>
      <c r="QRY17" s="3"/>
      <c r="QRZ17" s="6"/>
      <c r="QSI17" s="3"/>
      <c r="QSJ17" s="6"/>
      <c r="QSS17" s="3"/>
      <c r="QST17" s="6"/>
      <c r="QTC17" s="3"/>
      <c r="QTD17" s="6"/>
      <c r="QTM17" s="3"/>
      <c r="QTN17" s="6"/>
      <c r="QTW17" s="3"/>
      <c r="QTX17" s="6"/>
      <c r="QUG17" s="3"/>
      <c r="QUH17" s="6"/>
      <c r="QUQ17" s="3"/>
      <c r="QUR17" s="6"/>
      <c r="QVA17" s="3"/>
      <c r="QVB17" s="6"/>
      <c r="QVK17" s="3"/>
      <c r="QVL17" s="6"/>
      <c r="QVU17" s="3"/>
      <c r="QVV17" s="6"/>
      <c r="QWE17" s="3"/>
      <c r="QWF17" s="6"/>
      <c r="QWO17" s="3"/>
      <c r="QWP17" s="6"/>
      <c r="QWY17" s="3"/>
      <c r="QWZ17" s="6"/>
      <c r="QXI17" s="3"/>
      <c r="QXJ17" s="6"/>
      <c r="QXS17" s="3"/>
      <c r="QXT17" s="6"/>
      <c r="QYC17" s="3"/>
      <c r="QYD17" s="6"/>
      <c r="QYM17" s="3"/>
      <c r="QYN17" s="6"/>
      <c r="QYW17" s="3"/>
      <c r="QYX17" s="6"/>
      <c r="QZG17" s="3"/>
      <c r="QZH17" s="6"/>
      <c r="QZQ17" s="3"/>
      <c r="QZR17" s="6"/>
      <c r="RAA17" s="3"/>
      <c r="RAB17" s="6"/>
      <c r="RAK17" s="3"/>
      <c r="RAL17" s="6"/>
      <c r="RAU17" s="3"/>
      <c r="RAV17" s="6"/>
      <c r="RBE17" s="3"/>
      <c r="RBF17" s="6"/>
      <c r="RBO17" s="3"/>
      <c r="RBP17" s="6"/>
      <c r="RBY17" s="3"/>
      <c r="RBZ17" s="6"/>
      <c r="RCI17" s="3"/>
      <c r="RCJ17" s="6"/>
      <c r="RCS17" s="3"/>
      <c r="RCT17" s="6"/>
      <c r="RDC17" s="3"/>
      <c r="RDD17" s="6"/>
      <c r="RDM17" s="3"/>
      <c r="RDN17" s="6"/>
      <c r="RDW17" s="3"/>
      <c r="RDX17" s="6"/>
      <c r="REG17" s="3"/>
      <c r="REH17" s="6"/>
      <c r="REQ17" s="3"/>
      <c r="RER17" s="6"/>
      <c r="RFA17" s="3"/>
      <c r="RFB17" s="6"/>
      <c r="RFK17" s="3"/>
      <c r="RFL17" s="6"/>
      <c r="RFU17" s="3"/>
      <c r="RFV17" s="6"/>
      <c r="RGE17" s="3"/>
      <c r="RGF17" s="6"/>
      <c r="RGO17" s="3"/>
      <c r="RGP17" s="6"/>
      <c r="RGY17" s="3"/>
      <c r="RGZ17" s="6"/>
      <c r="RHI17" s="3"/>
      <c r="RHJ17" s="6"/>
      <c r="RHS17" s="3"/>
      <c r="RHT17" s="6"/>
      <c r="RIC17" s="3"/>
      <c r="RID17" s="6"/>
      <c r="RIM17" s="3"/>
      <c r="RIN17" s="6"/>
      <c r="RIW17" s="3"/>
      <c r="RIX17" s="6"/>
      <c r="RJG17" s="3"/>
      <c r="RJH17" s="6"/>
      <c r="RJQ17" s="3"/>
      <c r="RJR17" s="6"/>
      <c r="RKA17" s="3"/>
      <c r="RKB17" s="6"/>
      <c r="RKK17" s="3"/>
      <c r="RKL17" s="6"/>
      <c r="RKU17" s="3"/>
      <c r="RKV17" s="6"/>
      <c r="RLE17" s="3"/>
      <c r="RLF17" s="6"/>
      <c r="RLO17" s="3"/>
      <c r="RLP17" s="6"/>
      <c r="RLY17" s="3"/>
      <c r="RLZ17" s="6"/>
      <c r="RMI17" s="3"/>
      <c r="RMJ17" s="6"/>
      <c r="RMS17" s="3"/>
      <c r="RMT17" s="6"/>
      <c r="RNC17" s="3"/>
      <c r="RND17" s="6"/>
      <c r="RNM17" s="3"/>
      <c r="RNN17" s="6"/>
      <c r="RNW17" s="3"/>
      <c r="RNX17" s="6"/>
      <c r="ROG17" s="3"/>
      <c r="ROH17" s="6"/>
      <c r="ROQ17" s="3"/>
      <c r="ROR17" s="6"/>
      <c r="RPA17" s="3"/>
      <c r="RPB17" s="6"/>
      <c r="RPK17" s="3"/>
      <c r="RPL17" s="6"/>
      <c r="RPU17" s="3"/>
      <c r="RPV17" s="6"/>
      <c r="RQE17" s="3"/>
      <c r="RQF17" s="6"/>
      <c r="RQO17" s="3"/>
      <c r="RQP17" s="6"/>
      <c r="RQY17" s="3"/>
      <c r="RQZ17" s="6"/>
      <c r="RRI17" s="3"/>
      <c r="RRJ17" s="6"/>
      <c r="RRS17" s="3"/>
      <c r="RRT17" s="6"/>
      <c r="RSC17" s="3"/>
      <c r="RSD17" s="6"/>
      <c r="RSM17" s="3"/>
      <c r="RSN17" s="6"/>
      <c r="RSW17" s="3"/>
      <c r="RSX17" s="6"/>
      <c r="RTG17" s="3"/>
      <c r="RTH17" s="6"/>
      <c r="RTQ17" s="3"/>
      <c r="RTR17" s="6"/>
      <c r="RUA17" s="3"/>
      <c r="RUB17" s="6"/>
      <c r="RUK17" s="3"/>
      <c r="RUL17" s="6"/>
      <c r="RUU17" s="3"/>
      <c r="RUV17" s="6"/>
      <c r="RVE17" s="3"/>
      <c r="RVF17" s="6"/>
      <c r="RVO17" s="3"/>
      <c r="RVP17" s="6"/>
      <c r="RVY17" s="3"/>
      <c r="RVZ17" s="6"/>
      <c r="RWI17" s="3"/>
      <c r="RWJ17" s="6"/>
      <c r="RWS17" s="3"/>
      <c r="RWT17" s="6"/>
      <c r="RXC17" s="3"/>
      <c r="RXD17" s="6"/>
      <c r="RXM17" s="3"/>
      <c r="RXN17" s="6"/>
      <c r="RXW17" s="3"/>
      <c r="RXX17" s="6"/>
      <c r="RYG17" s="3"/>
      <c r="RYH17" s="6"/>
      <c r="RYQ17" s="3"/>
      <c r="RYR17" s="6"/>
      <c r="RZA17" s="3"/>
      <c r="RZB17" s="6"/>
      <c r="RZK17" s="3"/>
      <c r="RZL17" s="6"/>
      <c r="RZU17" s="3"/>
      <c r="RZV17" s="6"/>
      <c r="SAE17" s="3"/>
      <c r="SAF17" s="6"/>
      <c r="SAO17" s="3"/>
      <c r="SAP17" s="6"/>
      <c r="SAY17" s="3"/>
      <c r="SAZ17" s="6"/>
      <c r="SBI17" s="3"/>
      <c r="SBJ17" s="6"/>
      <c r="SBS17" s="3"/>
      <c r="SBT17" s="6"/>
      <c r="SCC17" s="3"/>
      <c r="SCD17" s="6"/>
      <c r="SCM17" s="3"/>
      <c r="SCN17" s="6"/>
      <c r="SCW17" s="3"/>
      <c r="SCX17" s="6"/>
      <c r="SDG17" s="3"/>
      <c r="SDH17" s="6"/>
      <c r="SDQ17" s="3"/>
      <c r="SDR17" s="6"/>
      <c r="SEA17" s="3"/>
      <c r="SEB17" s="6"/>
      <c r="SEK17" s="3"/>
      <c r="SEL17" s="6"/>
      <c r="SEU17" s="3"/>
      <c r="SEV17" s="6"/>
      <c r="SFE17" s="3"/>
      <c r="SFF17" s="6"/>
      <c r="SFO17" s="3"/>
      <c r="SFP17" s="6"/>
      <c r="SFY17" s="3"/>
      <c r="SFZ17" s="6"/>
      <c r="SGI17" s="3"/>
      <c r="SGJ17" s="6"/>
      <c r="SGS17" s="3"/>
      <c r="SGT17" s="6"/>
      <c r="SHC17" s="3"/>
      <c r="SHD17" s="6"/>
      <c r="SHM17" s="3"/>
      <c r="SHN17" s="6"/>
      <c r="SHW17" s="3"/>
      <c r="SHX17" s="6"/>
      <c r="SIG17" s="3"/>
      <c r="SIH17" s="6"/>
      <c r="SIQ17" s="3"/>
      <c r="SIR17" s="6"/>
      <c r="SJA17" s="3"/>
      <c r="SJB17" s="6"/>
      <c r="SJK17" s="3"/>
      <c r="SJL17" s="6"/>
      <c r="SJU17" s="3"/>
      <c r="SJV17" s="6"/>
      <c r="SKE17" s="3"/>
      <c r="SKF17" s="6"/>
      <c r="SKO17" s="3"/>
      <c r="SKP17" s="6"/>
      <c r="SKY17" s="3"/>
      <c r="SKZ17" s="6"/>
      <c r="SLI17" s="3"/>
      <c r="SLJ17" s="6"/>
      <c r="SLS17" s="3"/>
      <c r="SLT17" s="6"/>
      <c r="SMC17" s="3"/>
      <c r="SMD17" s="6"/>
      <c r="SMM17" s="3"/>
      <c r="SMN17" s="6"/>
      <c r="SMW17" s="3"/>
      <c r="SMX17" s="6"/>
      <c r="SNG17" s="3"/>
      <c r="SNH17" s="6"/>
      <c r="SNQ17" s="3"/>
      <c r="SNR17" s="6"/>
      <c r="SOA17" s="3"/>
      <c r="SOB17" s="6"/>
      <c r="SOK17" s="3"/>
      <c r="SOL17" s="6"/>
      <c r="SOU17" s="3"/>
      <c r="SOV17" s="6"/>
      <c r="SPE17" s="3"/>
      <c r="SPF17" s="6"/>
      <c r="SPO17" s="3"/>
      <c r="SPP17" s="6"/>
      <c r="SPY17" s="3"/>
      <c r="SPZ17" s="6"/>
      <c r="SQI17" s="3"/>
      <c r="SQJ17" s="6"/>
      <c r="SQS17" s="3"/>
      <c r="SQT17" s="6"/>
      <c r="SRC17" s="3"/>
      <c r="SRD17" s="6"/>
      <c r="SRM17" s="3"/>
      <c r="SRN17" s="6"/>
      <c r="SRW17" s="3"/>
      <c r="SRX17" s="6"/>
      <c r="SSG17" s="3"/>
      <c r="SSH17" s="6"/>
      <c r="SSQ17" s="3"/>
      <c r="SSR17" s="6"/>
      <c r="STA17" s="3"/>
      <c r="STB17" s="6"/>
      <c r="STK17" s="3"/>
      <c r="STL17" s="6"/>
      <c r="STU17" s="3"/>
      <c r="STV17" s="6"/>
      <c r="SUE17" s="3"/>
      <c r="SUF17" s="6"/>
      <c r="SUO17" s="3"/>
      <c r="SUP17" s="6"/>
      <c r="SUY17" s="3"/>
      <c r="SUZ17" s="6"/>
      <c r="SVI17" s="3"/>
      <c r="SVJ17" s="6"/>
      <c r="SVS17" s="3"/>
      <c r="SVT17" s="6"/>
      <c r="SWC17" s="3"/>
      <c r="SWD17" s="6"/>
      <c r="SWM17" s="3"/>
      <c r="SWN17" s="6"/>
      <c r="SWW17" s="3"/>
      <c r="SWX17" s="6"/>
      <c r="SXG17" s="3"/>
      <c r="SXH17" s="6"/>
      <c r="SXQ17" s="3"/>
      <c r="SXR17" s="6"/>
      <c r="SYA17" s="3"/>
      <c r="SYB17" s="6"/>
      <c r="SYK17" s="3"/>
      <c r="SYL17" s="6"/>
      <c r="SYU17" s="3"/>
      <c r="SYV17" s="6"/>
      <c r="SZE17" s="3"/>
      <c r="SZF17" s="6"/>
      <c r="SZO17" s="3"/>
      <c r="SZP17" s="6"/>
      <c r="SZY17" s="3"/>
      <c r="SZZ17" s="6"/>
      <c r="TAI17" s="3"/>
      <c r="TAJ17" s="6"/>
      <c r="TAS17" s="3"/>
      <c r="TAT17" s="6"/>
      <c r="TBC17" s="3"/>
      <c r="TBD17" s="6"/>
      <c r="TBM17" s="3"/>
      <c r="TBN17" s="6"/>
      <c r="TBW17" s="3"/>
      <c r="TBX17" s="6"/>
      <c r="TCG17" s="3"/>
      <c r="TCH17" s="6"/>
      <c r="TCQ17" s="3"/>
      <c r="TCR17" s="6"/>
      <c r="TDA17" s="3"/>
      <c r="TDB17" s="6"/>
      <c r="TDK17" s="3"/>
      <c r="TDL17" s="6"/>
      <c r="TDU17" s="3"/>
      <c r="TDV17" s="6"/>
      <c r="TEE17" s="3"/>
      <c r="TEF17" s="6"/>
      <c r="TEO17" s="3"/>
      <c r="TEP17" s="6"/>
      <c r="TEY17" s="3"/>
      <c r="TEZ17" s="6"/>
      <c r="TFI17" s="3"/>
      <c r="TFJ17" s="6"/>
      <c r="TFS17" s="3"/>
      <c r="TFT17" s="6"/>
      <c r="TGC17" s="3"/>
      <c r="TGD17" s="6"/>
      <c r="TGM17" s="3"/>
      <c r="TGN17" s="6"/>
      <c r="TGW17" s="3"/>
      <c r="TGX17" s="6"/>
      <c r="THG17" s="3"/>
      <c r="THH17" s="6"/>
      <c r="THQ17" s="3"/>
      <c r="THR17" s="6"/>
      <c r="TIA17" s="3"/>
      <c r="TIB17" s="6"/>
      <c r="TIK17" s="3"/>
      <c r="TIL17" s="6"/>
      <c r="TIU17" s="3"/>
      <c r="TIV17" s="6"/>
      <c r="TJE17" s="3"/>
      <c r="TJF17" s="6"/>
      <c r="TJO17" s="3"/>
      <c r="TJP17" s="6"/>
      <c r="TJY17" s="3"/>
      <c r="TJZ17" s="6"/>
      <c r="TKI17" s="3"/>
      <c r="TKJ17" s="6"/>
      <c r="TKS17" s="3"/>
      <c r="TKT17" s="6"/>
      <c r="TLC17" s="3"/>
      <c r="TLD17" s="6"/>
      <c r="TLM17" s="3"/>
      <c r="TLN17" s="6"/>
      <c r="TLW17" s="3"/>
      <c r="TLX17" s="6"/>
      <c r="TMG17" s="3"/>
      <c r="TMH17" s="6"/>
      <c r="TMQ17" s="3"/>
      <c r="TMR17" s="6"/>
      <c r="TNA17" s="3"/>
      <c r="TNB17" s="6"/>
      <c r="TNK17" s="3"/>
      <c r="TNL17" s="6"/>
      <c r="TNU17" s="3"/>
      <c r="TNV17" s="6"/>
      <c r="TOE17" s="3"/>
      <c r="TOF17" s="6"/>
      <c r="TOO17" s="3"/>
      <c r="TOP17" s="6"/>
      <c r="TOY17" s="3"/>
      <c r="TOZ17" s="6"/>
      <c r="TPI17" s="3"/>
      <c r="TPJ17" s="6"/>
      <c r="TPS17" s="3"/>
      <c r="TPT17" s="6"/>
      <c r="TQC17" s="3"/>
      <c r="TQD17" s="6"/>
      <c r="TQM17" s="3"/>
      <c r="TQN17" s="6"/>
      <c r="TQW17" s="3"/>
      <c r="TQX17" s="6"/>
      <c r="TRG17" s="3"/>
      <c r="TRH17" s="6"/>
      <c r="TRQ17" s="3"/>
      <c r="TRR17" s="6"/>
      <c r="TSA17" s="3"/>
      <c r="TSB17" s="6"/>
      <c r="TSK17" s="3"/>
      <c r="TSL17" s="6"/>
      <c r="TSU17" s="3"/>
      <c r="TSV17" s="6"/>
      <c r="TTE17" s="3"/>
      <c r="TTF17" s="6"/>
      <c r="TTO17" s="3"/>
      <c r="TTP17" s="6"/>
      <c r="TTY17" s="3"/>
      <c r="TTZ17" s="6"/>
      <c r="TUI17" s="3"/>
      <c r="TUJ17" s="6"/>
      <c r="TUS17" s="3"/>
      <c r="TUT17" s="6"/>
      <c r="TVC17" s="3"/>
      <c r="TVD17" s="6"/>
      <c r="TVM17" s="3"/>
      <c r="TVN17" s="6"/>
      <c r="TVW17" s="3"/>
      <c r="TVX17" s="6"/>
      <c r="TWG17" s="3"/>
      <c r="TWH17" s="6"/>
      <c r="TWQ17" s="3"/>
      <c r="TWR17" s="6"/>
      <c r="TXA17" s="3"/>
      <c r="TXB17" s="6"/>
      <c r="TXK17" s="3"/>
      <c r="TXL17" s="6"/>
      <c r="TXU17" s="3"/>
      <c r="TXV17" s="6"/>
      <c r="TYE17" s="3"/>
      <c r="TYF17" s="6"/>
      <c r="TYO17" s="3"/>
      <c r="TYP17" s="6"/>
      <c r="TYY17" s="3"/>
      <c r="TYZ17" s="6"/>
      <c r="TZI17" s="3"/>
      <c r="TZJ17" s="6"/>
      <c r="TZS17" s="3"/>
      <c r="TZT17" s="6"/>
      <c r="UAC17" s="3"/>
      <c r="UAD17" s="6"/>
      <c r="UAM17" s="3"/>
      <c r="UAN17" s="6"/>
      <c r="UAW17" s="3"/>
      <c r="UAX17" s="6"/>
      <c r="UBG17" s="3"/>
      <c r="UBH17" s="6"/>
      <c r="UBQ17" s="3"/>
      <c r="UBR17" s="6"/>
      <c r="UCA17" s="3"/>
      <c r="UCB17" s="6"/>
      <c r="UCK17" s="3"/>
      <c r="UCL17" s="6"/>
      <c r="UCU17" s="3"/>
      <c r="UCV17" s="6"/>
      <c r="UDE17" s="3"/>
      <c r="UDF17" s="6"/>
      <c r="UDO17" s="3"/>
      <c r="UDP17" s="6"/>
      <c r="UDY17" s="3"/>
      <c r="UDZ17" s="6"/>
      <c r="UEI17" s="3"/>
      <c r="UEJ17" s="6"/>
      <c r="UES17" s="3"/>
      <c r="UET17" s="6"/>
      <c r="UFC17" s="3"/>
      <c r="UFD17" s="6"/>
      <c r="UFM17" s="3"/>
      <c r="UFN17" s="6"/>
      <c r="UFW17" s="3"/>
      <c r="UFX17" s="6"/>
      <c r="UGG17" s="3"/>
      <c r="UGH17" s="6"/>
      <c r="UGQ17" s="3"/>
      <c r="UGR17" s="6"/>
      <c r="UHA17" s="3"/>
      <c r="UHB17" s="6"/>
      <c r="UHK17" s="3"/>
      <c r="UHL17" s="6"/>
      <c r="UHU17" s="3"/>
      <c r="UHV17" s="6"/>
      <c r="UIE17" s="3"/>
      <c r="UIF17" s="6"/>
      <c r="UIO17" s="3"/>
      <c r="UIP17" s="6"/>
      <c r="UIY17" s="3"/>
      <c r="UIZ17" s="6"/>
      <c r="UJI17" s="3"/>
      <c r="UJJ17" s="6"/>
      <c r="UJS17" s="3"/>
      <c r="UJT17" s="6"/>
      <c r="UKC17" s="3"/>
      <c r="UKD17" s="6"/>
      <c r="UKM17" s="3"/>
      <c r="UKN17" s="6"/>
      <c r="UKW17" s="3"/>
      <c r="UKX17" s="6"/>
      <c r="ULG17" s="3"/>
      <c r="ULH17" s="6"/>
      <c r="ULQ17" s="3"/>
      <c r="ULR17" s="6"/>
      <c r="UMA17" s="3"/>
      <c r="UMB17" s="6"/>
      <c r="UMK17" s="3"/>
      <c r="UML17" s="6"/>
      <c r="UMU17" s="3"/>
      <c r="UMV17" s="6"/>
      <c r="UNE17" s="3"/>
      <c r="UNF17" s="6"/>
      <c r="UNO17" s="3"/>
      <c r="UNP17" s="6"/>
      <c r="UNY17" s="3"/>
      <c r="UNZ17" s="6"/>
      <c r="UOI17" s="3"/>
      <c r="UOJ17" s="6"/>
      <c r="UOS17" s="3"/>
      <c r="UOT17" s="6"/>
      <c r="UPC17" s="3"/>
      <c r="UPD17" s="6"/>
      <c r="UPM17" s="3"/>
      <c r="UPN17" s="6"/>
      <c r="UPW17" s="3"/>
      <c r="UPX17" s="6"/>
      <c r="UQG17" s="3"/>
      <c r="UQH17" s="6"/>
      <c r="UQQ17" s="3"/>
      <c r="UQR17" s="6"/>
      <c r="URA17" s="3"/>
      <c r="URB17" s="6"/>
      <c r="URK17" s="3"/>
      <c r="URL17" s="6"/>
      <c r="URU17" s="3"/>
      <c r="URV17" s="6"/>
      <c r="USE17" s="3"/>
      <c r="USF17" s="6"/>
      <c r="USO17" s="3"/>
      <c r="USP17" s="6"/>
      <c r="USY17" s="3"/>
      <c r="USZ17" s="6"/>
      <c r="UTI17" s="3"/>
      <c r="UTJ17" s="6"/>
      <c r="UTS17" s="3"/>
      <c r="UTT17" s="6"/>
      <c r="UUC17" s="3"/>
      <c r="UUD17" s="6"/>
      <c r="UUM17" s="3"/>
      <c r="UUN17" s="6"/>
      <c r="UUW17" s="3"/>
      <c r="UUX17" s="6"/>
      <c r="UVG17" s="3"/>
      <c r="UVH17" s="6"/>
      <c r="UVQ17" s="3"/>
      <c r="UVR17" s="6"/>
      <c r="UWA17" s="3"/>
      <c r="UWB17" s="6"/>
      <c r="UWK17" s="3"/>
      <c r="UWL17" s="6"/>
      <c r="UWU17" s="3"/>
      <c r="UWV17" s="6"/>
      <c r="UXE17" s="3"/>
      <c r="UXF17" s="6"/>
      <c r="UXO17" s="3"/>
      <c r="UXP17" s="6"/>
      <c r="UXY17" s="3"/>
      <c r="UXZ17" s="6"/>
      <c r="UYI17" s="3"/>
      <c r="UYJ17" s="6"/>
      <c r="UYS17" s="3"/>
      <c r="UYT17" s="6"/>
      <c r="UZC17" s="3"/>
      <c r="UZD17" s="6"/>
      <c r="UZM17" s="3"/>
      <c r="UZN17" s="6"/>
      <c r="UZW17" s="3"/>
      <c r="UZX17" s="6"/>
      <c r="VAG17" s="3"/>
      <c r="VAH17" s="6"/>
      <c r="VAQ17" s="3"/>
      <c r="VAR17" s="6"/>
      <c r="VBA17" s="3"/>
      <c r="VBB17" s="6"/>
      <c r="VBK17" s="3"/>
      <c r="VBL17" s="6"/>
      <c r="VBU17" s="3"/>
      <c r="VBV17" s="6"/>
      <c r="VCE17" s="3"/>
      <c r="VCF17" s="6"/>
      <c r="VCO17" s="3"/>
      <c r="VCP17" s="6"/>
      <c r="VCY17" s="3"/>
      <c r="VCZ17" s="6"/>
      <c r="VDI17" s="3"/>
      <c r="VDJ17" s="6"/>
      <c r="VDS17" s="3"/>
      <c r="VDT17" s="6"/>
      <c r="VEC17" s="3"/>
      <c r="VED17" s="6"/>
      <c r="VEM17" s="3"/>
      <c r="VEN17" s="6"/>
      <c r="VEW17" s="3"/>
      <c r="VEX17" s="6"/>
      <c r="VFG17" s="3"/>
      <c r="VFH17" s="6"/>
      <c r="VFQ17" s="3"/>
      <c r="VFR17" s="6"/>
      <c r="VGA17" s="3"/>
      <c r="VGB17" s="6"/>
      <c r="VGK17" s="3"/>
      <c r="VGL17" s="6"/>
      <c r="VGU17" s="3"/>
      <c r="VGV17" s="6"/>
      <c r="VHE17" s="3"/>
      <c r="VHF17" s="6"/>
      <c r="VHO17" s="3"/>
      <c r="VHP17" s="6"/>
      <c r="VHY17" s="3"/>
      <c r="VHZ17" s="6"/>
      <c r="VII17" s="3"/>
      <c r="VIJ17" s="6"/>
      <c r="VIS17" s="3"/>
      <c r="VIT17" s="6"/>
      <c r="VJC17" s="3"/>
      <c r="VJD17" s="6"/>
      <c r="VJM17" s="3"/>
      <c r="VJN17" s="6"/>
      <c r="VJW17" s="3"/>
      <c r="VJX17" s="6"/>
      <c r="VKG17" s="3"/>
      <c r="VKH17" s="6"/>
      <c r="VKQ17" s="3"/>
      <c r="VKR17" s="6"/>
      <c r="VLA17" s="3"/>
      <c r="VLB17" s="6"/>
      <c r="VLK17" s="3"/>
      <c r="VLL17" s="6"/>
      <c r="VLU17" s="3"/>
      <c r="VLV17" s="6"/>
      <c r="VME17" s="3"/>
      <c r="VMF17" s="6"/>
      <c r="VMO17" s="3"/>
      <c r="VMP17" s="6"/>
      <c r="VMY17" s="3"/>
      <c r="VMZ17" s="6"/>
      <c r="VNI17" s="3"/>
      <c r="VNJ17" s="6"/>
      <c r="VNS17" s="3"/>
      <c r="VNT17" s="6"/>
      <c r="VOC17" s="3"/>
      <c r="VOD17" s="6"/>
      <c r="VOM17" s="3"/>
      <c r="VON17" s="6"/>
      <c r="VOW17" s="3"/>
      <c r="VOX17" s="6"/>
      <c r="VPG17" s="3"/>
      <c r="VPH17" s="6"/>
      <c r="VPQ17" s="3"/>
      <c r="VPR17" s="6"/>
      <c r="VQA17" s="3"/>
      <c r="VQB17" s="6"/>
      <c r="VQK17" s="3"/>
      <c r="VQL17" s="6"/>
      <c r="VQU17" s="3"/>
      <c r="VQV17" s="6"/>
      <c r="VRE17" s="3"/>
      <c r="VRF17" s="6"/>
      <c r="VRO17" s="3"/>
      <c r="VRP17" s="6"/>
      <c r="VRY17" s="3"/>
      <c r="VRZ17" s="6"/>
      <c r="VSI17" s="3"/>
      <c r="VSJ17" s="6"/>
      <c r="VSS17" s="3"/>
      <c r="VST17" s="6"/>
      <c r="VTC17" s="3"/>
      <c r="VTD17" s="6"/>
      <c r="VTM17" s="3"/>
      <c r="VTN17" s="6"/>
      <c r="VTW17" s="3"/>
      <c r="VTX17" s="6"/>
      <c r="VUG17" s="3"/>
      <c r="VUH17" s="6"/>
      <c r="VUQ17" s="3"/>
      <c r="VUR17" s="6"/>
      <c r="VVA17" s="3"/>
      <c r="VVB17" s="6"/>
      <c r="VVK17" s="3"/>
      <c r="VVL17" s="6"/>
      <c r="VVU17" s="3"/>
      <c r="VVV17" s="6"/>
      <c r="VWE17" s="3"/>
      <c r="VWF17" s="6"/>
      <c r="VWO17" s="3"/>
      <c r="VWP17" s="6"/>
      <c r="VWY17" s="3"/>
      <c r="VWZ17" s="6"/>
      <c r="VXI17" s="3"/>
      <c r="VXJ17" s="6"/>
      <c r="VXS17" s="3"/>
      <c r="VXT17" s="6"/>
      <c r="VYC17" s="3"/>
      <c r="VYD17" s="6"/>
      <c r="VYM17" s="3"/>
      <c r="VYN17" s="6"/>
      <c r="VYW17" s="3"/>
      <c r="VYX17" s="6"/>
      <c r="VZG17" s="3"/>
      <c r="VZH17" s="6"/>
      <c r="VZQ17" s="3"/>
      <c r="VZR17" s="6"/>
      <c r="WAA17" s="3"/>
      <c r="WAB17" s="6"/>
      <c r="WAK17" s="3"/>
      <c r="WAL17" s="6"/>
      <c r="WAU17" s="3"/>
      <c r="WAV17" s="6"/>
      <c r="WBE17" s="3"/>
      <c r="WBF17" s="6"/>
      <c r="WBO17" s="3"/>
      <c r="WBP17" s="6"/>
      <c r="WBY17" s="3"/>
      <c r="WBZ17" s="6"/>
      <c r="WCI17" s="3"/>
      <c r="WCJ17" s="6"/>
      <c r="WCS17" s="3"/>
      <c r="WCT17" s="6"/>
      <c r="WDC17" s="3"/>
      <c r="WDD17" s="6"/>
      <c r="WDM17" s="3"/>
      <c r="WDN17" s="6"/>
      <c r="WDW17" s="3"/>
      <c r="WDX17" s="6"/>
      <c r="WEG17" s="3"/>
      <c r="WEH17" s="6"/>
      <c r="WEQ17" s="3"/>
      <c r="WER17" s="6"/>
      <c r="WFA17" s="3"/>
      <c r="WFB17" s="6"/>
      <c r="WFK17" s="3"/>
      <c r="WFL17" s="6"/>
      <c r="WFU17" s="3"/>
      <c r="WFV17" s="6"/>
      <c r="WGE17" s="3"/>
      <c r="WGF17" s="6"/>
      <c r="WGO17" s="3"/>
      <c r="WGP17" s="6"/>
      <c r="WGY17" s="3"/>
      <c r="WGZ17" s="6"/>
      <c r="WHI17" s="3"/>
      <c r="WHJ17" s="6"/>
      <c r="WHS17" s="3"/>
      <c r="WHT17" s="6"/>
      <c r="WIC17" s="3"/>
      <c r="WID17" s="6"/>
      <c r="WIM17" s="3"/>
      <c r="WIN17" s="6"/>
      <c r="WIW17" s="3"/>
      <c r="WIX17" s="6"/>
      <c r="WJG17" s="3"/>
      <c r="WJH17" s="6"/>
      <c r="WJQ17" s="3"/>
      <c r="WJR17" s="6"/>
      <c r="WKA17" s="3"/>
      <c r="WKB17" s="6"/>
      <c r="WKK17" s="3"/>
      <c r="WKL17" s="6"/>
      <c r="WKU17" s="3"/>
      <c r="WKV17" s="6"/>
      <c r="WLE17" s="3"/>
      <c r="WLF17" s="6"/>
      <c r="WLO17" s="3"/>
      <c r="WLP17" s="6"/>
      <c r="WLY17" s="3"/>
      <c r="WLZ17" s="6"/>
      <c r="WMI17" s="3"/>
      <c r="WMJ17" s="6"/>
      <c r="WMS17" s="3"/>
      <c r="WMT17" s="6"/>
      <c r="WNC17" s="3"/>
      <c r="WND17" s="6"/>
      <c r="WNM17" s="3"/>
      <c r="WNN17" s="6"/>
      <c r="WNW17" s="3"/>
      <c r="WNX17" s="6"/>
      <c r="WOG17" s="3"/>
      <c r="WOH17" s="6"/>
      <c r="WOQ17" s="3"/>
      <c r="WOR17" s="6"/>
      <c r="WPA17" s="3"/>
      <c r="WPB17" s="6"/>
      <c r="WPK17" s="3"/>
      <c r="WPL17" s="6"/>
      <c r="WPU17" s="3"/>
      <c r="WPV17" s="6"/>
      <c r="WQE17" s="3"/>
      <c r="WQF17" s="6"/>
      <c r="WQO17" s="3"/>
      <c r="WQP17" s="6"/>
      <c r="WQY17" s="3"/>
      <c r="WQZ17" s="6"/>
      <c r="WRI17" s="3"/>
      <c r="WRJ17" s="6"/>
      <c r="WRS17" s="3"/>
      <c r="WRT17" s="6"/>
      <c r="WSC17" s="3"/>
      <c r="WSD17" s="6"/>
      <c r="WSM17" s="3"/>
      <c r="WSN17" s="6"/>
      <c r="WSW17" s="3"/>
      <c r="WSX17" s="6"/>
      <c r="WTG17" s="3"/>
      <c r="WTH17" s="6"/>
      <c r="WTQ17" s="3"/>
      <c r="WTR17" s="6"/>
      <c r="WUA17" s="3"/>
      <c r="WUB17" s="6"/>
      <c r="WUK17" s="3"/>
      <c r="WUL17" s="6"/>
      <c r="WUU17" s="3"/>
      <c r="WUV17" s="6"/>
      <c r="WVE17" s="3"/>
      <c r="WVF17" s="6"/>
      <c r="WVO17" s="3"/>
      <c r="WVP17" s="6"/>
      <c r="WVY17" s="3"/>
      <c r="WVZ17" s="6"/>
      <c r="WWI17" s="3"/>
      <c r="WWJ17" s="6"/>
      <c r="WWS17" s="3"/>
      <c r="WWT17" s="6"/>
      <c r="WXC17" s="3"/>
      <c r="WXD17" s="6"/>
      <c r="WXM17" s="3"/>
      <c r="WXN17" s="6"/>
      <c r="WXW17" s="3"/>
      <c r="WXX17" s="6"/>
      <c r="WYG17" s="3"/>
      <c r="WYH17" s="6"/>
      <c r="WYQ17" s="3"/>
      <c r="WYR17" s="6"/>
      <c r="WZA17" s="3"/>
      <c r="WZB17" s="6"/>
      <c r="WZK17" s="3"/>
      <c r="WZL17" s="6"/>
      <c r="WZU17" s="3"/>
      <c r="WZV17" s="6"/>
      <c r="XAE17" s="3"/>
      <c r="XAF17" s="6"/>
      <c r="XAO17" s="3"/>
      <c r="XAP17" s="6"/>
      <c r="XAY17" s="3"/>
      <c r="XAZ17" s="6"/>
      <c r="XBI17" s="3"/>
      <c r="XBJ17" s="6"/>
      <c r="XBS17" s="3"/>
      <c r="XBT17" s="6"/>
      <c r="XCC17" s="3"/>
      <c r="XCD17" s="6"/>
      <c r="XCM17" s="3"/>
      <c r="XCN17" s="6"/>
      <c r="XCW17" s="3"/>
      <c r="XCX17" s="6"/>
      <c r="XDG17" s="3"/>
      <c r="XDH17" s="6"/>
      <c r="XDQ17" s="3"/>
      <c r="XDR17" s="6"/>
      <c r="XEA17" s="3"/>
      <c r="XEB17" s="6"/>
      <c r="XEK17" s="3"/>
      <c r="XEL17" s="6"/>
      <c r="XEU17" s="3"/>
      <c r="XEV17" s="6"/>
    </row>
    <row r="18" spans="1:1016 1025:2046 2055:3066 3075:4096 4105:5116 5125:6136 6145:7166 7175:8186 8195:9216 9225:10236 10245:11256 11265:12286 12295:13306 13315:14336 14345:15356 15365:16376" x14ac:dyDescent="0.25">
      <c r="A18">
        <f t="shared" si="1"/>
        <v>3</v>
      </c>
      <c r="B18" t="s">
        <v>33</v>
      </c>
      <c r="C18" t="str">
        <f>IF(B18&lt;&gt;"",VLOOKUP(B18,Lookup!$A$2:$B$55,2,FALSE),"")</f>
        <v>SAVINGS/INVESTMENT</v>
      </c>
      <c r="D18" s="3">
        <v>42492</v>
      </c>
      <c r="E18" s="14">
        <v>2000</v>
      </c>
      <c r="F18" s="14">
        <v>2000</v>
      </c>
      <c r="G18" t="s">
        <v>1</v>
      </c>
      <c r="H18" t="s">
        <v>83</v>
      </c>
      <c r="I18" t="s">
        <v>84</v>
      </c>
      <c r="J18" t="str">
        <f t="shared" si="0"/>
        <v/>
      </c>
      <c r="M18">
        <v>3</v>
      </c>
      <c r="N18" s="35" t="s">
        <v>3</v>
      </c>
      <c r="O18" s="35" t="s">
        <v>1</v>
      </c>
      <c r="P18" s="36">
        <v>42494</v>
      </c>
      <c r="Q18" s="37">
        <v>5000</v>
      </c>
      <c r="R18" s="37">
        <v>5000</v>
      </c>
      <c r="S18" s="35" t="s">
        <v>83</v>
      </c>
      <c r="T18" s="35" t="s">
        <v>84</v>
      </c>
      <c r="U18" s="35" t="str">
        <f>IF($T18="Done","",$P18-$F$1)</f>
        <v/>
      </c>
      <c r="Y18" s="3"/>
      <c r="Z18" s="6"/>
      <c r="AI18" s="3"/>
      <c r="AJ18" s="6"/>
      <c r="AS18" s="3"/>
      <c r="AT18" s="6"/>
      <c r="BC18" s="3"/>
      <c r="BD18" s="6"/>
      <c r="BM18" s="3"/>
      <c r="BN18" s="6"/>
      <c r="BW18" s="3"/>
      <c r="BX18" s="6"/>
      <c r="CG18" s="3"/>
      <c r="CH18" s="6"/>
      <c r="CQ18" s="3"/>
      <c r="CR18" s="6"/>
      <c r="DA18" s="3"/>
      <c r="DB18" s="6"/>
      <c r="DK18" s="3"/>
      <c r="DL18" s="6"/>
      <c r="DU18" s="3"/>
      <c r="DV18" s="6"/>
      <c r="EE18" s="3"/>
      <c r="EF18" s="6"/>
      <c r="EO18" s="3"/>
      <c r="EP18" s="6"/>
      <c r="EY18" s="3"/>
      <c r="EZ18" s="6"/>
      <c r="FI18" s="3"/>
      <c r="FJ18" s="6"/>
      <c r="FS18" s="3"/>
      <c r="FT18" s="6"/>
      <c r="GC18" s="3"/>
      <c r="GD18" s="6"/>
      <c r="GM18" s="3"/>
      <c r="GN18" s="6"/>
      <c r="GW18" s="3"/>
      <c r="GX18" s="6"/>
      <c r="HG18" s="3"/>
      <c r="HH18" s="6"/>
      <c r="HQ18" s="3"/>
      <c r="HR18" s="6"/>
      <c r="IA18" s="3"/>
      <c r="IB18" s="6"/>
      <c r="IK18" s="3"/>
      <c r="IL18" s="6"/>
      <c r="IU18" s="3"/>
      <c r="IV18" s="6"/>
      <c r="JE18" s="3"/>
      <c r="JF18" s="6"/>
      <c r="JO18" s="3"/>
      <c r="JP18" s="6"/>
      <c r="JY18" s="3"/>
      <c r="JZ18" s="6"/>
      <c r="KI18" s="3"/>
      <c r="KJ18" s="6"/>
      <c r="KS18" s="3"/>
      <c r="KT18" s="6"/>
      <c r="LC18" s="3"/>
      <c r="LD18" s="6"/>
      <c r="LM18" s="3"/>
      <c r="LN18" s="6"/>
      <c r="LW18" s="3"/>
      <c r="LX18" s="6"/>
      <c r="MG18" s="3"/>
      <c r="MH18" s="6"/>
      <c r="MQ18" s="3"/>
      <c r="MR18" s="6"/>
      <c r="NA18" s="3"/>
      <c r="NB18" s="6"/>
      <c r="NK18" s="3"/>
      <c r="NL18" s="6"/>
      <c r="NU18" s="3"/>
      <c r="NV18" s="6"/>
      <c r="OE18" s="3"/>
      <c r="OF18" s="6"/>
      <c r="OO18" s="3"/>
      <c r="OP18" s="6"/>
      <c r="OY18" s="3"/>
      <c r="OZ18" s="6"/>
      <c r="PI18" s="3"/>
      <c r="PJ18" s="6"/>
      <c r="PS18" s="3"/>
      <c r="PT18" s="6"/>
      <c r="QC18" s="3"/>
      <c r="QD18" s="6"/>
      <c r="QM18" s="3"/>
      <c r="QN18" s="6"/>
      <c r="QW18" s="3"/>
      <c r="QX18" s="6"/>
      <c r="RG18" s="3"/>
      <c r="RH18" s="6"/>
      <c r="RQ18" s="3"/>
      <c r="RR18" s="6"/>
      <c r="SA18" s="3"/>
      <c r="SB18" s="6"/>
      <c r="SK18" s="3"/>
      <c r="SL18" s="6"/>
      <c r="SU18" s="3"/>
      <c r="SV18" s="6"/>
      <c r="TE18" s="3"/>
      <c r="TF18" s="6"/>
      <c r="TO18" s="3"/>
      <c r="TP18" s="6"/>
      <c r="TY18" s="3"/>
      <c r="TZ18" s="6"/>
      <c r="UI18" s="3"/>
      <c r="UJ18" s="6"/>
      <c r="US18" s="3"/>
      <c r="UT18" s="6"/>
      <c r="VC18" s="3"/>
      <c r="VD18" s="6"/>
      <c r="VM18" s="3"/>
      <c r="VN18" s="6"/>
      <c r="VW18" s="3"/>
      <c r="VX18" s="6"/>
      <c r="WG18" s="3"/>
      <c r="WH18" s="6"/>
      <c r="WQ18" s="3"/>
      <c r="WR18" s="6"/>
      <c r="XA18" s="3"/>
      <c r="XB18" s="6"/>
      <c r="XK18" s="3"/>
      <c r="XL18" s="6"/>
      <c r="XU18" s="3"/>
      <c r="XV18" s="6"/>
      <c r="YE18" s="3"/>
      <c r="YF18" s="6"/>
      <c r="YO18" s="3"/>
      <c r="YP18" s="6"/>
      <c r="YY18" s="3"/>
      <c r="YZ18" s="6"/>
      <c r="ZI18" s="3"/>
      <c r="ZJ18" s="6"/>
      <c r="ZS18" s="3"/>
      <c r="ZT18" s="6"/>
      <c r="AAC18" s="3"/>
      <c r="AAD18" s="6"/>
      <c r="AAM18" s="3"/>
      <c r="AAN18" s="6"/>
      <c r="AAW18" s="3"/>
      <c r="AAX18" s="6"/>
      <c r="ABG18" s="3"/>
      <c r="ABH18" s="6"/>
      <c r="ABQ18" s="3"/>
      <c r="ABR18" s="6"/>
      <c r="ACA18" s="3"/>
      <c r="ACB18" s="6"/>
      <c r="ACK18" s="3"/>
      <c r="ACL18" s="6"/>
      <c r="ACU18" s="3"/>
      <c r="ACV18" s="6"/>
      <c r="ADE18" s="3"/>
      <c r="ADF18" s="6"/>
      <c r="ADO18" s="3"/>
      <c r="ADP18" s="6"/>
      <c r="ADY18" s="3"/>
      <c r="ADZ18" s="6"/>
      <c r="AEI18" s="3"/>
      <c r="AEJ18" s="6"/>
      <c r="AES18" s="3"/>
      <c r="AET18" s="6"/>
      <c r="AFC18" s="3"/>
      <c r="AFD18" s="6"/>
      <c r="AFM18" s="3"/>
      <c r="AFN18" s="6"/>
      <c r="AFW18" s="3"/>
      <c r="AFX18" s="6"/>
      <c r="AGG18" s="3"/>
      <c r="AGH18" s="6"/>
      <c r="AGQ18" s="3"/>
      <c r="AGR18" s="6"/>
      <c r="AHA18" s="3"/>
      <c r="AHB18" s="6"/>
      <c r="AHK18" s="3"/>
      <c r="AHL18" s="6"/>
      <c r="AHU18" s="3"/>
      <c r="AHV18" s="6"/>
      <c r="AIE18" s="3"/>
      <c r="AIF18" s="6"/>
      <c r="AIO18" s="3"/>
      <c r="AIP18" s="6"/>
      <c r="AIY18" s="3"/>
      <c r="AIZ18" s="6"/>
      <c r="AJI18" s="3"/>
      <c r="AJJ18" s="6"/>
      <c r="AJS18" s="3"/>
      <c r="AJT18" s="6"/>
      <c r="AKC18" s="3"/>
      <c r="AKD18" s="6"/>
      <c r="AKM18" s="3"/>
      <c r="AKN18" s="6"/>
      <c r="AKW18" s="3"/>
      <c r="AKX18" s="6"/>
      <c r="ALG18" s="3"/>
      <c r="ALH18" s="6"/>
      <c r="ALQ18" s="3"/>
      <c r="ALR18" s="6"/>
      <c r="AMA18" s="3"/>
      <c r="AMB18" s="6"/>
      <c r="AMK18" s="3"/>
      <c r="AML18" s="6"/>
      <c r="AMU18" s="3"/>
      <c r="AMV18" s="6"/>
      <c r="ANE18" s="3"/>
      <c r="ANF18" s="6"/>
      <c r="ANO18" s="3"/>
      <c r="ANP18" s="6"/>
      <c r="ANY18" s="3"/>
      <c r="ANZ18" s="6"/>
      <c r="AOI18" s="3"/>
      <c r="AOJ18" s="6"/>
      <c r="AOS18" s="3"/>
      <c r="AOT18" s="6"/>
      <c r="APC18" s="3"/>
      <c r="APD18" s="6"/>
      <c r="APM18" s="3"/>
      <c r="APN18" s="6"/>
      <c r="APW18" s="3"/>
      <c r="APX18" s="6"/>
      <c r="AQG18" s="3"/>
      <c r="AQH18" s="6"/>
      <c r="AQQ18" s="3"/>
      <c r="AQR18" s="6"/>
      <c r="ARA18" s="3"/>
      <c r="ARB18" s="6"/>
      <c r="ARK18" s="3"/>
      <c r="ARL18" s="6"/>
      <c r="ARU18" s="3"/>
      <c r="ARV18" s="6"/>
      <c r="ASE18" s="3"/>
      <c r="ASF18" s="6"/>
      <c r="ASO18" s="3"/>
      <c r="ASP18" s="6"/>
      <c r="ASY18" s="3"/>
      <c r="ASZ18" s="6"/>
      <c r="ATI18" s="3"/>
      <c r="ATJ18" s="6"/>
      <c r="ATS18" s="3"/>
      <c r="ATT18" s="6"/>
      <c r="AUC18" s="3"/>
      <c r="AUD18" s="6"/>
      <c r="AUM18" s="3"/>
      <c r="AUN18" s="6"/>
      <c r="AUW18" s="3"/>
      <c r="AUX18" s="6"/>
      <c r="AVG18" s="3"/>
      <c r="AVH18" s="6"/>
      <c r="AVQ18" s="3"/>
      <c r="AVR18" s="6"/>
      <c r="AWA18" s="3"/>
      <c r="AWB18" s="6"/>
      <c r="AWK18" s="3"/>
      <c r="AWL18" s="6"/>
      <c r="AWU18" s="3"/>
      <c r="AWV18" s="6"/>
      <c r="AXE18" s="3"/>
      <c r="AXF18" s="6"/>
      <c r="AXO18" s="3"/>
      <c r="AXP18" s="6"/>
      <c r="AXY18" s="3"/>
      <c r="AXZ18" s="6"/>
      <c r="AYI18" s="3"/>
      <c r="AYJ18" s="6"/>
      <c r="AYS18" s="3"/>
      <c r="AYT18" s="6"/>
      <c r="AZC18" s="3"/>
      <c r="AZD18" s="6"/>
      <c r="AZM18" s="3"/>
      <c r="AZN18" s="6"/>
      <c r="AZW18" s="3"/>
      <c r="AZX18" s="6"/>
      <c r="BAG18" s="3"/>
      <c r="BAH18" s="6"/>
      <c r="BAQ18" s="3"/>
      <c r="BAR18" s="6"/>
      <c r="BBA18" s="3"/>
      <c r="BBB18" s="6"/>
      <c r="BBK18" s="3"/>
      <c r="BBL18" s="6"/>
      <c r="BBU18" s="3"/>
      <c r="BBV18" s="6"/>
      <c r="BCE18" s="3"/>
      <c r="BCF18" s="6"/>
      <c r="BCO18" s="3"/>
      <c r="BCP18" s="6"/>
      <c r="BCY18" s="3"/>
      <c r="BCZ18" s="6"/>
      <c r="BDI18" s="3"/>
      <c r="BDJ18" s="6"/>
      <c r="BDS18" s="3"/>
      <c r="BDT18" s="6"/>
      <c r="BEC18" s="3"/>
      <c r="BED18" s="6"/>
      <c r="BEM18" s="3"/>
      <c r="BEN18" s="6"/>
      <c r="BEW18" s="3"/>
      <c r="BEX18" s="6"/>
      <c r="BFG18" s="3"/>
      <c r="BFH18" s="6"/>
      <c r="BFQ18" s="3"/>
      <c r="BFR18" s="6"/>
      <c r="BGA18" s="3"/>
      <c r="BGB18" s="6"/>
      <c r="BGK18" s="3"/>
      <c r="BGL18" s="6"/>
      <c r="BGU18" s="3"/>
      <c r="BGV18" s="6"/>
      <c r="BHE18" s="3"/>
      <c r="BHF18" s="6"/>
      <c r="BHO18" s="3"/>
      <c r="BHP18" s="6"/>
      <c r="BHY18" s="3"/>
      <c r="BHZ18" s="6"/>
      <c r="BII18" s="3"/>
      <c r="BIJ18" s="6"/>
      <c r="BIS18" s="3"/>
      <c r="BIT18" s="6"/>
      <c r="BJC18" s="3"/>
      <c r="BJD18" s="6"/>
      <c r="BJM18" s="3"/>
      <c r="BJN18" s="6"/>
      <c r="BJW18" s="3"/>
      <c r="BJX18" s="6"/>
      <c r="BKG18" s="3"/>
      <c r="BKH18" s="6"/>
      <c r="BKQ18" s="3"/>
      <c r="BKR18" s="6"/>
      <c r="BLA18" s="3"/>
      <c r="BLB18" s="6"/>
      <c r="BLK18" s="3"/>
      <c r="BLL18" s="6"/>
      <c r="BLU18" s="3"/>
      <c r="BLV18" s="6"/>
      <c r="BME18" s="3"/>
      <c r="BMF18" s="6"/>
      <c r="BMO18" s="3"/>
      <c r="BMP18" s="6"/>
      <c r="BMY18" s="3"/>
      <c r="BMZ18" s="6"/>
      <c r="BNI18" s="3"/>
      <c r="BNJ18" s="6"/>
      <c r="BNS18" s="3"/>
      <c r="BNT18" s="6"/>
      <c r="BOC18" s="3"/>
      <c r="BOD18" s="6"/>
      <c r="BOM18" s="3"/>
      <c r="BON18" s="6"/>
      <c r="BOW18" s="3"/>
      <c r="BOX18" s="6"/>
      <c r="BPG18" s="3"/>
      <c r="BPH18" s="6"/>
      <c r="BPQ18" s="3"/>
      <c r="BPR18" s="6"/>
      <c r="BQA18" s="3"/>
      <c r="BQB18" s="6"/>
      <c r="BQK18" s="3"/>
      <c r="BQL18" s="6"/>
      <c r="BQU18" s="3"/>
      <c r="BQV18" s="6"/>
      <c r="BRE18" s="3"/>
      <c r="BRF18" s="6"/>
      <c r="BRO18" s="3"/>
      <c r="BRP18" s="6"/>
      <c r="BRY18" s="3"/>
      <c r="BRZ18" s="6"/>
      <c r="BSI18" s="3"/>
      <c r="BSJ18" s="6"/>
      <c r="BSS18" s="3"/>
      <c r="BST18" s="6"/>
      <c r="BTC18" s="3"/>
      <c r="BTD18" s="6"/>
      <c r="BTM18" s="3"/>
      <c r="BTN18" s="6"/>
      <c r="BTW18" s="3"/>
      <c r="BTX18" s="6"/>
      <c r="BUG18" s="3"/>
      <c r="BUH18" s="6"/>
      <c r="BUQ18" s="3"/>
      <c r="BUR18" s="6"/>
      <c r="BVA18" s="3"/>
      <c r="BVB18" s="6"/>
      <c r="BVK18" s="3"/>
      <c r="BVL18" s="6"/>
      <c r="BVU18" s="3"/>
      <c r="BVV18" s="6"/>
      <c r="BWE18" s="3"/>
      <c r="BWF18" s="6"/>
      <c r="BWO18" s="3"/>
      <c r="BWP18" s="6"/>
      <c r="BWY18" s="3"/>
      <c r="BWZ18" s="6"/>
      <c r="BXI18" s="3"/>
      <c r="BXJ18" s="6"/>
      <c r="BXS18" s="3"/>
      <c r="BXT18" s="6"/>
      <c r="BYC18" s="3"/>
      <c r="BYD18" s="6"/>
      <c r="BYM18" s="3"/>
      <c r="BYN18" s="6"/>
      <c r="BYW18" s="3"/>
      <c r="BYX18" s="6"/>
      <c r="BZG18" s="3"/>
      <c r="BZH18" s="6"/>
      <c r="BZQ18" s="3"/>
      <c r="BZR18" s="6"/>
      <c r="CAA18" s="3"/>
      <c r="CAB18" s="6"/>
      <c r="CAK18" s="3"/>
      <c r="CAL18" s="6"/>
      <c r="CAU18" s="3"/>
      <c r="CAV18" s="6"/>
      <c r="CBE18" s="3"/>
      <c r="CBF18" s="6"/>
      <c r="CBO18" s="3"/>
      <c r="CBP18" s="6"/>
      <c r="CBY18" s="3"/>
      <c r="CBZ18" s="6"/>
      <c r="CCI18" s="3"/>
      <c r="CCJ18" s="6"/>
      <c r="CCS18" s="3"/>
      <c r="CCT18" s="6"/>
      <c r="CDC18" s="3"/>
      <c r="CDD18" s="6"/>
      <c r="CDM18" s="3"/>
      <c r="CDN18" s="6"/>
      <c r="CDW18" s="3"/>
      <c r="CDX18" s="6"/>
      <c r="CEG18" s="3"/>
      <c r="CEH18" s="6"/>
      <c r="CEQ18" s="3"/>
      <c r="CER18" s="6"/>
      <c r="CFA18" s="3"/>
      <c r="CFB18" s="6"/>
      <c r="CFK18" s="3"/>
      <c r="CFL18" s="6"/>
      <c r="CFU18" s="3"/>
      <c r="CFV18" s="6"/>
      <c r="CGE18" s="3"/>
      <c r="CGF18" s="6"/>
      <c r="CGO18" s="3"/>
      <c r="CGP18" s="6"/>
      <c r="CGY18" s="3"/>
      <c r="CGZ18" s="6"/>
      <c r="CHI18" s="3"/>
      <c r="CHJ18" s="6"/>
      <c r="CHS18" s="3"/>
      <c r="CHT18" s="6"/>
      <c r="CIC18" s="3"/>
      <c r="CID18" s="6"/>
      <c r="CIM18" s="3"/>
      <c r="CIN18" s="6"/>
      <c r="CIW18" s="3"/>
      <c r="CIX18" s="6"/>
      <c r="CJG18" s="3"/>
      <c r="CJH18" s="6"/>
      <c r="CJQ18" s="3"/>
      <c r="CJR18" s="6"/>
      <c r="CKA18" s="3"/>
      <c r="CKB18" s="6"/>
      <c r="CKK18" s="3"/>
      <c r="CKL18" s="6"/>
      <c r="CKU18" s="3"/>
      <c r="CKV18" s="6"/>
      <c r="CLE18" s="3"/>
      <c r="CLF18" s="6"/>
      <c r="CLO18" s="3"/>
      <c r="CLP18" s="6"/>
      <c r="CLY18" s="3"/>
      <c r="CLZ18" s="6"/>
      <c r="CMI18" s="3"/>
      <c r="CMJ18" s="6"/>
      <c r="CMS18" s="3"/>
      <c r="CMT18" s="6"/>
      <c r="CNC18" s="3"/>
      <c r="CND18" s="6"/>
      <c r="CNM18" s="3"/>
      <c r="CNN18" s="6"/>
      <c r="CNW18" s="3"/>
      <c r="CNX18" s="6"/>
      <c r="COG18" s="3"/>
      <c r="COH18" s="6"/>
      <c r="COQ18" s="3"/>
      <c r="COR18" s="6"/>
      <c r="CPA18" s="3"/>
      <c r="CPB18" s="6"/>
      <c r="CPK18" s="3"/>
      <c r="CPL18" s="6"/>
      <c r="CPU18" s="3"/>
      <c r="CPV18" s="6"/>
      <c r="CQE18" s="3"/>
      <c r="CQF18" s="6"/>
      <c r="CQO18" s="3"/>
      <c r="CQP18" s="6"/>
      <c r="CQY18" s="3"/>
      <c r="CQZ18" s="6"/>
      <c r="CRI18" s="3"/>
      <c r="CRJ18" s="6"/>
      <c r="CRS18" s="3"/>
      <c r="CRT18" s="6"/>
      <c r="CSC18" s="3"/>
      <c r="CSD18" s="6"/>
      <c r="CSM18" s="3"/>
      <c r="CSN18" s="6"/>
      <c r="CSW18" s="3"/>
      <c r="CSX18" s="6"/>
      <c r="CTG18" s="3"/>
      <c r="CTH18" s="6"/>
      <c r="CTQ18" s="3"/>
      <c r="CTR18" s="6"/>
      <c r="CUA18" s="3"/>
      <c r="CUB18" s="6"/>
      <c r="CUK18" s="3"/>
      <c r="CUL18" s="6"/>
      <c r="CUU18" s="3"/>
      <c r="CUV18" s="6"/>
      <c r="CVE18" s="3"/>
      <c r="CVF18" s="6"/>
      <c r="CVO18" s="3"/>
      <c r="CVP18" s="6"/>
      <c r="CVY18" s="3"/>
      <c r="CVZ18" s="6"/>
      <c r="CWI18" s="3"/>
      <c r="CWJ18" s="6"/>
      <c r="CWS18" s="3"/>
      <c r="CWT18" s="6"/>
      <c r="CXC18" s="3"/>
      <c r="CXD18" s="6"/>
      <c r="CXM18" s="3"/>
      <c r="CXN18" s="6"/>
      <c r="CXW18" s="3"/>
      <c r="CXX18" s="6"/>
      <c r="CYG18" s="3"/>
      <c r="CYH18" s="6"/>
      <c r="CYQ18" s="3"/>
      <c r="CYR18" s="6"/>
      <c r="CZA18" s="3"/>
      <c r="CZB18" s="6"/>
      <c r="CZK18" s="3"/>
      <c r="CZL18" s="6"/>
      <c r="CZU18" s="3"/>
      <c r="CZV18" s="6"/>
      <c r="DAE18" s="3"/>
      <c r="DAF18" s="6"/>
      <c r="DAO18" s="3"/>
      <c r="DAP18" s="6"/>
      <c r="DAY18" s="3"/>
      <c r="DAZ18" s="6"/>
      <c r="DBI18" s="3"/>
      <c r="DBJ18" s="6"/>
      <c r="DBS18" s="3"/>
      <c r="DBT18" s="6"/>
      <c r="DCC18" s="3"/>
      <c r="DCD18" s="6"/>
      <c r="DCM18" s="3"/>
      <c r="DCN18" s="6"/>
      <c r="DCW18" s="3"/>
      <c r="DCX18" s="6"/>
      <c r="DDG18" s="3"/>
      <c r="DDH18" s="6"/>
      <c r="DDQ18" s="3"/>
      <c r="DDR18" s="6"/>
      <c r="DEA18" s="3"/>
      <c r="DEB18" s="6"/>
      <c r="DEK18" s="3"/>
      <c r="DEL18" s="6"/>
      <c r="DEU18" s="3"/>
      <c r="DEV18" s="6"/>
      <c r="DFE18" s="3"/>
      <c r="DFF18" s="6"/>
      <c r="DFO18" s="3"/>
      <c r="DFP18" s="6"/>
      <c r="DFY18" s="3"/>
      <c r="DFZ18" s="6"/>
      <c r="DGI18" s="3"/>
      <c r="DGJ18" s="6"/>
      <c r="DGS18" s="3"/>
      <c r="DGT18" s="6"/>
      <c r="DHC18" s="3"/>
      <c r="DHD18" s="6"/>
      <c r="DHM18" s="3"/>
      <c r="DHN18" s="6"/>
      <c r="DHW18" s="3"/>
      <c r="DHX18" s="6"/>
      <c r="DIG18" s="3"/>
      <c r="DIH18" s="6"/>
      <c r="DIQ18" s="3"/>
      <c r="DIR18" s="6"/>
      <c r="DJA18" s="3"/>
      <c r="DJB18" s="6"/>
      <c r="DJK18" s="3"/>
      <c r="DJL18" s="6"/>
      <c r="DJU18" s="3"/>
      <c r="DJV18" s="6"/>
      <c r="DKE18" s="3"/>
      <c r="DKF18" s="6"/>
      <c r="DKO18" s="3"/>
      <c r="DKP18" s="6"/>
      <c r="DKY18" s="3"/>
      <c r="DKZ18" s="6"/>
      <c r="DLI18" s="3"/>
      <c r="DLJ18" s="6"/>
      <c r="DLS18" s="3"/>
      <c r="DLT18" s="6"/>
      <c r="DMC18" s="3"/>
      <c r="DMD18" s="6"/>
      <c r="DMM18" s="3"/>
      <c r="DMN18" s="6"/>
      <c r="DMW18" s="3"/>
      <c r="DMX18" s="6"/>
      <c r="DNG18" s="3"/>
      <c r="DNH18" s="6"/>
      <c r="DNQ18" s="3"/>
      <c r="DNR18" s="6"/>
      <c r="DOA18" s="3"/>
      <c r="DOB18" s="6"/>
      <c r="DOK18" s="3"/>
      <c r="DOL18" s="6"/>
      <c r="DOU18" s="3"/>
      <c r="DOV18" s="6"/>
      <c r="DPE18" s="3"/>
      <c r="DPF18" s="6"/>
      <c r="DPO18" s="3"/>
      <c r="DPP18" s="6"/>
      <c r="DPY18" s="3"/>
      <c r="DPZ18" s="6"/>
      <c r="DQI18" s="3"/>
      <c r="DQJ18" s="6"/>
      <c r="DQS18" s="3"/>
      <c r="DQT18" s="6"/>
      <c r="DRC18" s="3"/>
      <c r="DRD18" s="6"/>
      <c r="DRM18" s="3"/>
      <c r="DRN18" s="6"/>
      <c r="DRW18" s="3"/>
      <c r="DRX18" s="6"/>
      <c r="DSG18" s="3"/>
      <c r="DSH18" s="6"/>
      <c r="DSQ18" s="3"/>
      <c r="DSR18" s="6"/>
      <c r="DTA18" s="3"/>
      <c r="DTB18" s="6"/>
      <c r="DTK18" s="3"/>
      <c r="DTL18" s="6"/>
      <c r="DTU18" s="3"/>
      <c r="DTV18" s="6"/>
      <c r="DUE18" s="3"/>
      <c r="DUF18" s="6"/>
      <c r="DUO18" s="3"/>
      <c r="DUP18" s="6"/>
      <c r="DUY18" s="3"/>
      <c r="DUZ18" s="6"/>
      <c r="DVI18" s="3"/>
      <c r="DVJ18" s="6"/>
      <c r="DVS18" s="3"/>
      <c r="DVT18" s="6"/>
      <c r="DWC18" s="3"/>
      <c r="DWD18" s="6"/>
      <c r="DWM18" s="3"/>
      <c r="DWN18" s="6"/>
      <c r="DWW18" s="3"/>
      <c r="DWX18" s="6"/>
      <c r="DXG18" s="3"/>
      <c r="DXH18" s="6"/>
      <c r="DXQ18" s="3"/>
      <c r="DXR18" s="6"/>
      <c r="DYA18" s="3"/>
      <c r="DYB18" s="6"/>
      <c r="DYK18" s="3"/>
      <c r="DYL18" s="6"/>
      <c r="DYU18" s="3"/>
      <c r="DYV18" s="6"/>
      <c r="DZE18" s="3"/>
      <c r="DZF18" s="6"/>
      <c r="DZO18" s="3"/>
      <c r="DZP18" s="6"/>
      <c r="DZY18" s="3"/>
      <c r="DZZ18" s="6"/>
      <c r="EAI18" s="3"/>
      <c r="EAJ18" s="6"/>
      <c r="EAS18" s="3"/>
      <c r="EAT18" s="6"/>
      <c r="EBC18" s="3"/>
      <c r="EBD18" s="6"/>
      <c r="EBM18" s="3"/>
      <c r="EBN18" s="6"/>
      <c r="EBW18" s="3"/>
      <c r="EBX18" s="6"/>
      <c r="ECG18" s="3"/>
      <c r="ECH18" s="6"/>
      <c r="ECQ18" s="3"/>
      <c r="ECR18" s="6"/>
      <c r="EDA18" s="3"/>
      <c r="EDB18" s="6"/>
      <c r="EDK18" s="3"/>
      <c r="EDL18" s="6"/>
      <c r="EDU18" s="3"/>
      <c r="EDV18" s="6"/>
      <c r="EEE18" s="3"/>
      <c r="EEF18" s="6"/>
      <c r="EEO18" s="3"/>
      <c r="EEP18" s="6"/>
      <c r="EEY18" s="3"/>
      <c r="EEZ18" s="6"/>
      <c r="EFI18" s="3"/>
      <c r="EFJ18" s="6"/>
      <c r="EFS18" s="3"/>
      <c r="EFT18" s="6"/>
      <c r="EGC18" s="3"/>
      <c r="EGD18" s="6"/>
      <c r="EGM18" s="3"/>
      <c r="EGN18" s="6"/>
      <c r="EGW18" s="3"/>
      <c r="EGX18" s="6"/>
      <c r="EHG18" s="3"/>
      <c r="EHH18" s="6"/>
      <c r="EHQ18" s="3"/>
      <c r="EHR18" s="6"/>
      <c r="EIA18" s="3"/>
      <c r="EIB18" s="6"/>
      <c r="EIK18" s="3"/>
      <c r="EIL18" s="6"/>
      <c r="EIU18" s="3"/>
      <c r="EIV18" s="6"/>
      <c r="EJE18" s="3"/>
      <c r="EJF18" s="6"/>
      <c r="EJO18" s="3"/>
      <c r="EJP18" s="6"/>
      <c r="EJY18" s="3"/>
      <c r="EJZ18" s="6"/>
      <c r="EKI18" s="3"/>
      <c r="EKJ18" s="6"/>
      <c r="EKS18" s="3"/>
      <c r="EKT18" s="6"/>
      <c r="ELC18" s="3"/>
      <c r="ELD18" s="6"/>
      <c r="ELM18" s="3"/>
      <c r="ELN18" s="6"/>
      <c r="ELW18" s="3"/>
      <c r="ELX18" s="6"/>
      <c r="EMG18" s="3"/>
      <c r="EMH18" s="6"/>
      <c r="EMQ18" s="3"/>
      <c r="EMR18" s="6"/>
      <c r="ENA18" s="3"/>
      <c r="ENB18" s="6"/>
      <c r="ENK18" s="3"/>
      <c r="ENL18" s="6"/>
      <c r="ENU18" s="3"/>
      <c r="ENV18" s="6"/>
      <c r="EOE18" s="3"/>
      <c r="EOF18" s="6"/>
      <c r="EOO18" s="3"/>
      <c r="EOP18" s="6"/>
      <c r="EOY18" s="3"/>
      <c r="EOZ18" s="6"/>
      <c r="EPI18" s="3"/>
      <c r="EPJ18" s="6"/>
      <c r="EPS18" s="3"/>
      <c r="EPT18" s="6"/>
      <c r="EQC18" s="3"/>
      <c r="EQD18" s="6"/>
      <c r="EQM18" s="3"/>
      <c r="EQN18" s="6"/>
      <c r="EQW18" s="3"/>
      <c r="EQX18" s="6"/>
      <c r="ERG18" s="3"/>
      <c r="ERH18" s="6"/>
      <c r="ERQ18" s="3"/>
      <c r="ERR18" s="6"/>
      <c r="ESA18" s="3"/>
      <c r="ESB18" s="6"/>
      <c r="ESK18" s="3"/>
      <c r="ESL18" s="6"/>
      <c r="ESU18" s="3"/>
      <c r="ESV18" s="6"/>
      <c r="ETE18" s="3"/>
      <c r="ETF18" s="6"/>
      <c r="ETO18" s="3"/>
      <c r="ETP18" s="6"/>
      <c r="ETY18" s="3"/>
      <c r="ETZ18" s="6"/>
      <c r="EUI18" s="3"/>
      <c r="EUJ18" s="6"/>
      <c r="EUS18" s="3"/>
      <c r="EUT18" s="6"/>
      <c r="EVC18" s="3"/>
      <c r="EVD18" s="6"/>
      <c r="EVM18" s="3"/>
      <c r="EVN18" s="6"/>
      <c r="EVW18" s="3"/>
      <c r="EVX18" s="6"/>
      <c r="EWG18" s="3"/>
      <c r="EWH18" s="6"/>
      <c r="EWQ18" s="3"/>
      <c r="EWR18" s="6"/>
      <c r="EXA18" s="3"/>
      <c r="EXB18" s="6"/>
      <c r="EXK18" s="3"/>
      <c r="EXL18" s="6"/>
      <c r="EXU18" s="3"/>
      <c r="EXV18" s="6"/>
      <c r="EYE18" s="3"/>
      <c r="EYF18" s="6"/>
      <c r="EYO18" s="3"/>
      <c r="EYP18" s="6"/>
      <c r="EYY18" s="3"/>
      <c r="EYZ18" s="6"/>
      <c r="EZI18" s="3"/>
      <c r="EZJ18" s="6"/>
      <c r="EZS18" s="3"/>
      <c r="EZT18" s="6"/>
      <c r="FAC18" s="3"/>
      <c r="FAD18" s="6"/>
      <c r="FAM18" s="3"/>
      <c r="FAN18" s="6"/>
      <c r="FAW18" s="3"/>
      <c r="FAX18" s="6"/>
      <c r="FBG18" s="3"/>
      <c r="FBH18" s="6"/>
      <c r="FBQ18" s="3"/>
      <c r="FBR18" s="6"/>
      <c r="FCA18" s="3"/>
      <c r="FCB18" s="6"/>
      <c r="FCK18" s="3"/>
      <c r="FCL18" s="6"/>
      <c r="FCU18" s="3"/>
      <c r="FCV18" s="6"/>
      <c r="FDE18" s="3"/>
      <c r="FDF18" s="6"/>
      <c r="FDO18" s="3"/>
      <c r="FDP18" s="6"/>
      <c r="FDY18" s="3"/>
      <c r="FDZ18" s="6"/>
      <c r="FEI18" s="3"/>
      <c r="FEJ18" s="6"/>
      <c r="FES18" s="3"/>
      <c r="FET18" s="6"/>
      <c r="FFC18" s="3"/>
      <c r="FFD18" s="6"/>
      <c r="FFM18" s="3"/>
      <c r="FFN18" s="6"/>
      <c r="FFW18" s="3"/>
      <c r="FFX18" s="6"/>
      <c r="FGG18" s="3"/>
      <c r="FGH18" s="6"/>
      <c r="FGQ18" s="3"/>
      <c r="FGR18" s="6"/>
      <c r="FHA18" s="3"/>
      <c r="FHB18" s="6"/>
      <c r="FHK18" s="3"/>
      <c r="FHL18" s="6"/>
      <c r="FHU18" s="3"/>
      <c r="FHV18" s="6"/>
      <c r="FIE18" s="3"/>
      <c r="FIF18" s="6"/>
      <c r="FIO18" s="3"/>
      <c r="FIP18" s="6"/>
      <c r="FIY18" s="3"/>
      <c r="FIZ18" s="6"/>
      <c r="FJI18" s="3"/>
      <c r="FJJ18" s="6"/>
      <c r="FJS18" s="3"/>
      <c r="FJT18" s="6"/>
      <c r="FKC18" s="3"/>
      <c r="FKD18" s="6"/>
      <c r="FKM18" s="3"/>
      <c r="FKN18" s="6"/>
      <c r="FKW18" s="3"/>
      <c r="FKX18" s="6"/>
      <c r="FLG18" s="3"/>
      <c r="FLH18" s="6"/>
      <c r="FLQ18" s="3"/>
      <c r="FLR18" s="6"/>
      <c r="FMA18" s="3"/>
      <c r="FMB18" s="6"/>
      <c r="FMK18" s="3"/>
      <c r="FML18" s="6"/>
      <c r="FMU18" s="3"/>
      <c r="FMV18" s="6"/>
      <c r="FNE18" s="3"/>
      <c r="FNF18" s="6"/>
      <c r="FNO18" s="3"/>
      <c r="FNP18" s="6"/>
      <c r="FNY18" s="3"/>
      <c r="FNZ18" s="6"/>
      <c r="FOI18" s="3"/>
      <c r="FOJ18" s="6"/>
      <c r="FOS18" s="3"/>
      <c r="FOT18" s="6"/>
      <c r="FPC18" s="3"/>
      <c r="FPD18" s="6"/>
      <c r="FPM18" s="3"/>
      <c r="FPN18" s="6"/>
      <c r="FPW18" s="3"/>
      <c r="FPX18" s="6"/>
      <c r="FQG18" s="3"/>
      <c r="FQH18" s="6"/>
      <c r="FQQ18" s="3"/>
      <c r="FQR18" s="6"/>
      <c r="FRA18" s="3"/>
      <c r="FRB18" s="6"/>
      <c r="FRK18" s="3"/>
      <c r="FRL18" s="6"/>
      <c r="FRU18" s="3"/>
      <c r="FRV18" s="6"/>
      <c r="FSE18" s="3"/>
      <c r="FSF18" s="6"/>
      <c r="FSO18" s="3"/>
      <c r="FSP18" s="6"/>
      <c r="FSY18" s="3"/>
      <c r="FSZ18" s="6"/>
      <c r="FTI18" s="3"/>
      <c r="FTJ18" s="6"/>
      <c r="FTS18" s="3"/>
      <c r="FTT18" s="6"/>
      <c r="FUC18" s="3"/>
      <c r="FUD18" s="6"/>
      <c r="FUM18" s="3"/>
      <c r="FUN18" s="6"/>
      <c r="FUW18" s="3"/>
      <c r="FUX18" s="6"/>
      <c r="FVG18" s="3"/>
      <c r="FVH18" s="6"/>
      <c r="FVQ18" s="3"/>
      <c r="FVR18" s="6"/>
      <c r="FWA18" s="3"/>
      <c r="FWB18" s="6"/>
      <c r="FWK18" s="3"/>
      <c r="FWL18" s="6"/>
      <c r="FWU18" s="3"/>
      <c r="FWV18" s="6"/>
      <c r="FXE18" s="3"/>
      <c r="FXF18" s="6"/>
      <c r="FXO18" s="3"/>
      <c r="FXP18" s="6"/>
      <c r="FXY18" s="3"/>
      <c r="FXZ18" s="6"/>
      <c r="FYI18" s="3"/>
      <c r="FYJ18" s="6"/>
      <c r="FYS18" s="3"/>
      <c r="FYT18" s="6"/>
      <c r="FZC18" s="3"/>
      <c r="FZD18" s="6"/>
      <c r="FZM18" s="3"/>
      <c r="FZN18" s="6"/>
      <c r="FZW18" s="3"/>
      <c r="FZX18" s="6"/>
      <c r="GAG18" s="3"/>
      <c r="GAH18" s="6"/>
      <c r="GAQ18" s="3"/>
      <c r="GAR18" s="6"/>
      <c r="GBA18" s="3"/>
      <c r="GBB18" s="6"/>
      <c r="GBK18" s="3"/>
      <c r="GBL18" s="6"/>
      <c r="GBU18" s="3"/>
      <c r="GBV18" s="6"/>
      <c r="GCE18" s="3"/>
      <c r="GCF18" s="6"/>
      <c r="GCO18" s="3"/>
      <c r="GCP18" s="6"/>
      <c r="GCY18" s="3"/>
      <c r="GCZ18" s="6"/>
      <c r="GDI18" s="3"/>
      <c r="GDJ18" s="6"/>
      <c r="GDS18" s="3"/>
      <c r="GDT18" s="6"/>
      <c r="GEC18" s="3"/>
      <c r="GED18" s="6"/>
      <c r="GEM18" s="3"/>
      <c r="GEN18" s="6"/>
      <c r="GEW18" s="3"/>
      <c r="GEX18" s="6"/>
      <c r="GFG18" s="3"/>
      <c r="GFH18" s="6"/>
      <c r="GFQ18" s="3"/>
      <c r="GFR18" s="6"/>
      <c r="GGA18" s="3"/>
      <c r="GGB18" s="6"/>
      <c r="GGK18" s="3"/>
      <c r="GGL18" s="6"/>
      <c r="GGU18" s="3"/>
      <c r="GGV18" s="6"/>
      <c r="GHE18" s="3"/>
      <c r="GHF18" s="6"/>
      <c r="GHO18" s="3"/>
      <c r="GHP18" s="6"/>
      <c r="GHY18" s="3"/>
      <c r="GHZ18" s="6"/>
      <c r="GII18" s="3"/>
      <c r="GIJ18" s="6"/>
      <c r="GIS18" s="3"/>
      <c r="GIT18" s="6"/>
      <c r="GJC18" s="3"/>
      <c r="GJD18" s="6"/>
      <c r="GJM18" s="3"/>
      <c r="GJN18" s="6"/>
      <c r="GJW18" s="3"/>
      <c r="GJX18" s="6"/>
      <c r="GKG18" s="3"/>
      <c r="GKH18" s="6"/>
      <c r="GKQ18" s="3"/>
      <c r="GKR18" s="6"/>
      <c r="GLA18" s="3"/>
      <c r="GLB18" s="6"/>
      <c r="GLK18" s="3"/>
      <c r="GLL18" s="6"/>
      <c r="GLU18" s="3"/>
      <c r="GLV18" s="6"/>
      <c r="GME18" s="3"/>
      <c r="GMF18" s="6"/>
      <c r="GMO18" s="3"/>
      <c r="GMP18" s="6"/>
      <c r="GMY18" s="3"/>
      <c r="GMZ18" s="6"/>
      <c r="GNI18" s="3"/>
      <c r="GNJ18" s="6"/>
      <c r="GNS18" s="3"/>
      <c r="GNT18" s="6"/>
      <c r="GOC18" s="3"/>
      <c r="GOD18" s="6"/>
      <c r="GOM18" s="3"/>
      <c r="GON18" s="6"/>
      <c r="GOW18" s="3"/>
      <c r="GOX18" s="6"/>
      <c r="GPG18" s="3"/>
      <c r="GPH18" s="6"/>
      <c r="GPQ18" s="3"/>
      <c r="GPR18" s="6"/>
      <c r="GQA18" s="3"/>
      <c r="GQB18" s="6"/>
      <c r="GQK18" s="3"/>
      <c r="GQL18" s="6"/>
      <c r="GQU18" s="3"/>
      <c r="GQV18" s="6"/>
      <c r="GRE18" s="3"/>
      <c r="GRF18" s="6"/>
      <c r="GRO18" s="3"/>
      <c r="GRP18" s="6"/>
      <c r="GRY18" s="3"/>
      <c r="GRZ18" s="6"/>
      <c r="GSI18" s="3"/>
      <c r="GSJ18" s="6"/>
      <c r="GSS18" s="3"/>
      <c r="GST18" s="6"/>
      <c r="GTC18" s="3"/>
      <c r="GTD18" s="6"/>
      <c r="GTM18" s="3"/>
      <c r="GTN18" s="6"/>
      <c r="GTW18" s="3"/>
      <c r="GTX18" s="6"/>
      <c r="GUG18" s="3"/>
      <c r="GUH18" s="6"/>
      <c r="GUQ18" s="3"/>
      <c r="GUR18" s="6"/>
      <c r="GVA18" s="3"/>
      <c r="GVB18" s="6"/>
      <c r="GVK18" s="3"/>
      <c r="GVL18" s="6"/>
      <c r="GVU18" s="3"/>
      <c r="GVV18" s="6"/>
      <c r="GWE18" s="3"/>
      <c r="GWF18" s="6"/>
      <c r="GWO18" s="3"/>
      <c r="GWP18" s="6"/>
      <c r="GWY18" s="3"/>
      <c r="GWZ18" s="6"/>
      <c r="GXI18" s="3"/>
      <c r="GXJ18" s="6"/>
      <c r="GXS18" s="3"/>
      <c r="GXT18" s="6"/>
      <c r="GYC18" s="3"/>
      <c r="GYD18" s="6"/>
      <c r="GYM18" s="3"/>
      <c r="GYN18" s="6"/>
      <c r="GYW18" s="3"/>
      <c r="GYX18" s="6"/>
      <c r="GZG18" s="3"/>
      <c r="GZH18" s="6"/>
      <c r="GZQ18" s="3"/>
      <c r="GZR18" s="6"/>
      <c r="HAA18" s="3"/>
      <c r="HAB18" s="6"/>
      <c r="HAK18" s="3"/>
      <c r="HAL18" s="6"/>
      <c r="HAU18" s="3"/>
      <c r="HAV18" s="6"/>
      <c r="HBE18" s="3"/>
      <c r="HBF18" s="6"/>
      <c r="HBO18" s="3"/>
      <c r="HBP18" s="6"/>
      <c r="HBY18" s="3"/>
      <c r="HBZ18" s="6"/>
      <c r="HCI18" s="3"/>
      <c r="HCJ18" s="6"/>
      <c r="HCS18" s="3"/>
      <c r="HCT18" s="6"/>
      <c r="HDC18" s="3"/>
      <c r="HDD18" s="6"/>
      <c r="HDM18" s="3"/>
      <c r="HDN18" s="6"/>
      <c r="HDW18" s="3"/>
      <c r="HDX18" s="6"/>
      <c r="HEG18" s="3"/>
      <c r="HEH18" s="6"/>
      <c r="HEQ18" s="3"/>
      <c r="HER18" s="6"/>
      <c r="HFA18" s="3"/>
      <c r="HFB18" s="6"/>
      <c r="HFK18" s="3"/>
      <c r="HFL18" s="6"/>
      <c r="HFU18" s="3"/>
      <c r="HFV18" s="6"/>
      <c r="HGE18" s="3"/>
      <c r="HGF18" s="6"/>
      <c r="HGO18" s="3"/>
      <c r="HGP18" s="6"/>
      <c r="HGY18" s="3"/>
      <c r="HGZ18" s="6"/>
      <c r="HHI18" s="3"/>
      <c r="HHJ18" s="6"/>
      <c r="HHS18" s="3"/>
      <c r="HHT18" s="6"/>
      <c r="HIC18" s="3"/>
      <c r="HID18" s="6"/>
      <c r="HIM18" s="3"/>
      <c r="HIN18" s="6"/>
      <c r="HIW18" s="3"/>
      <c r="HIX18" s="6"/>
      <c r="HJG18" s="3"/>
      <c r="HJH18" s="6"/>
      <c r="HJQ18" s="3"/>
      <c r="HJR18" s="6"/>
      <c r="HKA18" s="3"/>
      <c r="HKB18" s="6"/>
      <c r="HKK18" s="3"/>
      <c r="HKL18" s="6"/>
      <c r="HKU18" s="3"/>
      <c r="HKV18" s="6"/>
      <c r="HLE18" s="3"/>
      <c r="HLF18" s="6"/>
      <c r="HLO18" s="3"/>
      <c r="HLP18" s="6"/>
      <c r="HLY18" s="3"/>
      <c r="HLZ18" s="6"/>
      <c r="HMI18" s="3"/>
      <c r="HMJ18" s="6"/>
      <c r="HMS18" s="3"/>
      <c r="HMT18" s="6"/>
      <c r="HNC18" s="3"/>
      <c r="HND18" s="6"/>
      <c r="HNM18" s="3"/>
      <c r="HNN18" s="6"/>
      <c r="HNW18" s="3"/>
      <c r="HNX18" s="6"/>
      <c r="HOG18" s="3"/>
      <c r="HOH18" s="6"/>
      <c r="HOQ18" s="3"/>
      <c r="HOR18" s="6"/>
      <c r="HPA18" s="3"/>
      <c r="HPB18" s="6"/>
      <c r="HPK18" s="3"/>
      <c r="HPL18" s="6"/>
      <c r="HPU18" s="3"/>
      <c r="HPV18" s="6"/>
      <c r="HQE18" s="3"/>
      <c r="HQF18" s="6"/>
      <c r="HQO18" s="3"/>
      <c r="HQP18" s="6"/>
      <c r="HQY18" s="3"/>
      <c r="HQZ18" s="6"/>
      <c r="HRI18" s="3"/>
      <c r="HRJ18" s="6"/>
      <c r="HRS18" s="3"/>
      <c r="HRT18" s="6"/>
      <c r="HSC18" s="3"/>
      <c r="HSD18" s="6"/>
      <c r="HSM18" s="3"/>
      <c r="HSN18" s="6"/>
      <c r="HSW18" s="3"/>
      <c r="HSX18" s="6"/>
      <c r="HTG18" s="3"/>
      <c r="HTH18" s="6"/>
      <c r="HTQ18" s="3"/>
      <c r="HTR18" s="6"/>
      <c r="HUA18" s="3"/>
      <c r="HUB18" s="6"/>
      <c r="HUK18" s="3"/>
      <c r="HUL18" s="6"/>
      <c r="HUU18" s="3"/>
      <c r="HUV18" s="6"/>
      <c r="HVE18" s="3"/>
      <c r="HVF18" s="6"/>
      <c r="HVO18" s="3"/>
      <c r="HVP18" s="6"/>
      <c r="HVY18" s="3"/>
      <c r="HVZ18" s="6"/>
      <c r="HWI18" s="3"/>
      <c r="HWJ18" s="6"/>
      <c r="HWS18" s="3"/>
      <c r="HWT18" s="6"/>
      <c r="HXC18" s="3"/>
      <c r="HXD18" s="6"/>
      <c r="HXM18" s="3"/>
      <c r="HXN18" s="6"/>
      <c r="HXW18" s="3"/>
      <c r="HXX18" s="6"/>
      <c r="HYG18" s="3"/>
      <c r="HYH18" s="6"/>
      <c r="HYQ18" s="3"/>
      <c r="HYR18" s="6"/>
      <c r="HZA18" s="3"/>
      <c r="HZB18" s="6"/>
      <c r="HZK18" s="3"/>
      <c r="HZL18" s="6"/>
      <c r="HZU18" s="3"/>
      <c r="HZV18" s="6"/>
      <c r="IAE18" s="3"/>
      <c r="IAF18" s="6"/>
      <c r="IAO18" s="3"/>
      <c r="IAP18" s="6"/>
      <c r="IAY18" s="3"/>
      <c r="IAZ18" s="6"/>
      <c r="IBI18" s="3"/>
      <c r="IBJ18" s="6"/>
      <c r="IBS18" s="3"/>
      <c r="IBT18" s="6"/>
      <c r="ICC18" s="3"/>
      <c r="ICD18" s="6"/>
      <c r="ICM18" s="3"/>
      <c r="ICN18" s="6"/>
      <c r="ICW18" s="3"/>
      <c r="ICX18" s="6"/>
      <c r="IDG18" s="3"/>
      <c r="IDH18" s="6"/>
      <c r="IDQ18" s="3"/>
      <c r="IDR18" s="6"/>
      <c r="IEA18" s="3"/>
      <c r="IEB18" s="6"/>
      <c r="IEK18" s="3"/>
      <c r="IEL18" s="6"/>
      <c r="IEU18" s="3"/>
      <c r="IEV18" s="6"/>
      <c r="IFE18" s="3"/>
      <c r="IFF18" s="6"/>
      <c r="IFO18" s="3"/>
      <c r="IFP18" s="6"/>
      <c r="IFY18" s="3"/>
      <c r="IFZ18" s="6"/>
      <c r="IGI18" s="3"/>
      <c r="IGJ18" s="6"/>
      <c r="IGS18" s="3"/>
      <c r="IGT18" s="6"/>
      <c r="IHC18" s="3"/>
      <c r="IHD18" s="6"/>
      <c r="IHM18" s="3"/>
      <c r="IHN18" s="6"/>
      <c r="IHW18" s="3"/>
      <c r="IHX18" s="6"/>
      <c r="IIG18" s="3"/>
      <c r="IIH18" s="6"/>
      <c r="IIQ18" s="3"/>
      <c r="IIR18" s="6"/>
      <c r="IJA18" s="3"/>
      <c r="IJB18" s="6"/>
      <c r="IJK18" s="3"/>
      <c r="IJL18" s="6"/>
      <c r="IJU18" s="3"/>
      <c r="IJV18" s="6"/>
      <c r="IKE18" s="3"/>
      <c r="IKF18" s="6"/>
      <c r="IKO18" s="3"/>
      <c r="IKP18" s="6"/>
      <c r="IKY18" s="3"/>
      <c r="IKZ18" s="6"/>
      <c r="ILI18" s="3"/>
      <c r="ILJ18" s="6"/>
      <c r="ILS18" s="3"/>
      <c r="ILT18" s="6"/>
      <c r="IMC18" s="3"/>
      <c r="IMD18" s="6"/>
      <c r="IMM18" s="3"/>
      <c r="IMN18" s="6"/>
      <c r="IMW18" s="3"/>
      <c r="IMX18" s="6"/>
      <c r="ING18" s="3"/>
      <c r="INH18" s="6"/>
      <c r="INQ18" s="3"/>
      <c r="INR18" s="6"/>
      <c r="IOA18" s="3"/>
      <c r="IOB18" s="6"/>
      <c r="IOK18" s="3"/>
      <c r="IOL18" s="6"/>
      <c r="IOU18" s="3"/>
      <c r="IOV18" s="6"/>
      <c r="IPE18" s="3"/>
      <c r="IPF18" s="6"/>
      <c r="IPO18" s="3"/>
      <c r="IPP18" s="6"/>
      <c r="IPY18" s="3"/>
      <c r="IPZ18" s="6"/>
      <c r="IQI18" s="3"/>
      <c r="IQJ18" s="6"/>
      <c r="IQS18" s="3"/>
      <c r="IQT18" s="6"/>
      <c r="IRC18" s="3"/>
      <c r="IRD18" s="6"/>
      <c r="IRM18" s="3"/>
      <c r="IRN18" s="6"/>
      <c r="IRW18" s="3"/>
      <c r="IRX18" s="6"/>
      <c r="ISG18" s="3"/>
      <c r="ISH18" s="6"/>
      <c r="ISQ18" s="3"/>
      <c r="ISR18" s="6"/>
      <c r="ITA18" s="3"/>
      <c r="ITB18" s="6"/>
      <c r="ITK18" s="3"/>
      <c r="ITL18" s="6"/>
      <c r="ITU18" s="3"/>
      <c r="ITV18" s="6"/>
      <c r="IUE18" s="3"/>
      <c r="IUF18" s="6"/>
      <c r="IUO18" s="3"/>
      <c r="IUP18" s="6"/>
      <c r="IUY18" s="3"/>
      <c r="IUZ18" s="6"/>
      <c r="IVI18" s="3"/>
      <c r="IVJ18" s="6"/>
      <c r="IVS18" s="3"/>
      <c r="IVT18" s="6"/>
      <c r="IWC18" s="3"/>
      <c r="IWD18" s="6"/>
      <c r="IWM18" s="3"/>
      <c r="IWN18" s="6"/>
      <c r="IWW18" s="3"/>
      <c r="IWX18" s="6"/>
      <c r="IXG18" s="3"/>
      <c r="IXH18" s="6"/>
      <c r="IXQ18" s="3"/>
      <c r="IXR18" s="6"/>
      <c r="IYA18" s="3"/>
      <c r="IYB18" s="6"/>
      <c r="IYK18" s="3"/>
      <c r="IYL18" s="6"/>
      <c r="IYU18" s="3"/>
      <c r="IYV18" s="6"/>
      <c r="IZE18" s="3"/>
      <c r="IZF18" s="6"/>
      <c r="IZO18" s="3"/>
      <c r="IZP18" s="6"/>
      <c r="IZY18" s="3"/>
      <c r="IZZ18" s="6"/>
      <c r="JAI18" s="3"/>
      <c r="JAJ18" s="6"/>
      <c r="JAS18" s="3"/>
      <c r="JAT18" s="6"/>
      <c r="JBC18" s="3"/>
      <c r="JBD18" s="6"/>
      <c r="JBM18" s="3"/>
      <c r="JBN18" s="6"/>
      <c r="JBW18" s="3"/>
      <c r="JBX18" s="6"/>
      <c r="JCG18" s="3"/>
      <c r="JCH18" s="6"/>
      <c r="JCQ18" s="3"/>
      <c r="JCR18" s="6"/>
      <c r="JDA18" s="3"/>
      <c r="JDB18" s="6"/>
      <c r="JDK18" s="3"/>
      <c r="JDL18" s="6"/>
      <c r="JDU18" s="3"/>
      <c r="JDV18" s="6"/>
      <c r="JEE18" s="3"/>
      <c r="JEF18" s="6"/>
      <c r="JEO18" s="3"/>
      <c r="JEP18" s="6"/>
      <c r="JEY18" s="3"/>
      <c r="JEZ18" s="6"/>
      <c r="JFI18" s="3"/>
      <c r="JFJ18" s="6"/>
      <c r="JFS18" s="3"/>
      <c r="JFT18" s="6"/>
      <c r="JGC18" s="3"/>
      <c r="JGD18" s="6"/>
      <c r="JGM18" s="3"/>
      <c r="JGN18" s="6"/>
      <c r="JGW18" s="3"/>
      <c r="JGX18" s="6"/>
      <c r="JHG18" s="3"/>
      <c r="JHH18" s="6"/>
      <c r="JHQ18" s="3"/>
      <c r="JHR18" s="6"/>
      <c r="JIA18" s="3"/>
      <c r="JIB18" s="6"/>
      <c r="JIK18" s="3"/>
      <c r="JIL18" s="6"/>
      <c r="JIU18" s="3"/>
      <c r="JIV18" s="6"/>
      <c r="JJE18" s="3"/>
      <c r="JJF18" s="6"/>
      <c r="JJO18" s="3"/>
      <c r="JJP18" s="6"/>
      <c r="JJY18" s="3"/>
      <c r="JJZ18" s="6"/>
      <c r="JKI18" s="3"/>
      <c r="JKJ18" s="6"/>
      <c r="JKS18" s="3"/>
      <c r="JKT18" s="6"/>
      <c r="JLC18" s="3"/>
      <c r="JLD18" s="6"/>
      <c r="JLM18" s="3"/>
      <c r="JLN18" s="6"/>
      <c r="JLW18" s="3"/>
      <c r="JLX18" s="6"/>
      <c r="JMG18" s="3"/>
      <c r="JMH18" s="6"/>
      <c r="JMQ18" s="3"/>
      <c r="JMR18" s="6"/>
      <c r="JNA18" s="3"/>
      <c r="JNB18" s="6"/>
      <c r="JNK18" s="3"/>
      <c r="JNL18" s="6"/>
      <c r="JNU18" s="3"/>
      <c r="JNV18" s="6"/>
      <c r="JOE18" s="3"/>
      <c r="JOF18" s="6"/>
      <c r="JOO18" s="3"/>
      <c r="JOP18" s="6"/>
      <c r="JOY18" s="3"/>
      <c r="JOZ18" s="6"/>
      <c r="JPI18" s="3"/>
      <c r="JPJ18" s="6"/>
      <c r="JPS18" s="3"/>
      <c r="JPT18" s="6"/>
      <c r="JQC18" s="3"/>
      <c r="JQD18" s="6"/>
      <c r="JQM18" s="3"/>
      <c r="JQN18" s="6"/>
      <c r="JQW18" s="3"/>
      <c r="JQX18" s="6"/>
      <c r="JRG18" s="3"/>
      <c r="JRH18" s="6"/>
      <c r="JRQ18" s="3"/>
      <c r="JRR18" s="6"/>
      <c r="JSA18" s="3"/>
      <c r="JSB18" s="6"/>
      <c r="JSK18" s="3"/>
      <c r="JSL18" s="6"/>
      <c r="JSU18" s="3"/>
      <c r="JSV18" s="6"/>
      <c r="JTE18" s="3"/>
      <c r="JTF18" s="6"/>
      <c r="JTO18" s="3"/>
      <c r="JTP18" s="6"/>
      <c r="JTY18" s="3"/>
      <c r="JTZ18" s="6"/>
      <c r="JUI18" s="3"/>
      <c r="JUJ18" s="6"/>
      <c r="JUS18" s="3"/>
      <c r="JUT18" s="6"/>
      <c r="JVC18" s="3"/>
      <c r="JVD18" s="6"/>
      <c r="JVM18" s="3"/>
      <c r="JVN18" s="6"/>
      <c r="JVW18" s="3"/>
      <c r="JVX18" s="6"/>
      <c r="JWG18" s="3"/>
      <c r="JWH18" s="6"/>
      <c r="JWQ18" s="3"/>
      <c r="JWR18" s="6"/>
      <c r="JXA18" s="3"/>
      <c r="JXB18" s="6"/>
      <c r="JXK18" s="3"/>
      <c r="JXL18" s="6"/>
      <c r="JXU18" s="3"/>
      <c r="JXV18" s="6"/>
      <c r="JYE18" s="3"/>
      <c r="JYF18" s="6"/>
      <c r="JYO18" s="3"/>
      <c r="JYP18" s="6"/>
      <c r="JYY18" s="3"/>
      <c r="JYZ18" s="6"/>
      <c r="JZI18" s="3"/>
      <c r="JZJ18" s="6"/>
      <c r="JZS18" s="3"/>
      <c r="JZT18" s="6"/>
      <c r="KAC18" s="3"/>
      <c r="KAD18" s="6"/>
      <c r="KAM18" s="3"/>
      <c r="KAN18" s="6"/>
      <c r="KAW18" s="3"/>
      <c r="KAX18" s="6"/>
      <c r="KBG18" s="3"/>
      <c r="KBH18" s="6"/>
      <c r="KBQ18" s="3"/>
      <c r="KBR18" s="6"/>
      <c r="KCA18" s="3"/>
      <c r="KCB18" s="6"/>
      <c r="KCK18" s="3"/>
      <c r="KCL18" s="6"/>
      <c r="KCU18" s="3"/>
      <c r="KCV18" s="6"/>
      <c r="KDE18" s="3"/>
      <c r="KDF18" s="6"/>
      <c r="KDO18" s="3"/>
      <c r="KDP18" s="6"/>
      <c r="KDY18" s="3"/>
      <c r="KDZ18" s="6"/>
      <c r="KEI18" s="3"/>
      <c r="KEJ18" s="6"/>
      <c r="KES18" s="3"/>
      <c r="KET18" s="6"/>
      <c r="KFC18" s="3"/>
      <c r="KFD18" s="6"/>
      <c r="KFM18" s="3"/>
      <c r="KFN18" s="6"/>
      <c r="KFW18" s="3"/>
      <c r="KFX18" s="6"/>
      <c r="KGG18" s="3"/>
      <c r="KGH18" s="6"/>
      <c r="KGQ18" s="3"/>
      <c r="KGR18" s="6"/>
      <c r="KHA18" s="3"/>
      <c r="KHB18" s="6"/>
      <c r="KHK18" s="3"/>
      <c r="KHL18" s="6"/>
      <c r="KHU18" s="3"/>
      <c r="KHV18" s="6"/>
      <c r="KIE18" s="3"/>
      <c r="KIF18" s="6"/>
      <c r="KIO18" s="3"/>
      <c r="KIP18" s="6"/>
      <c r="KIY18" s="3"/>
      <c r="KIZ18" s="6"/>
      <c r="KJI18" s="3"/>
      <c r="KJJ18" s="6"/>
      <c r="KJS18" s="3"/>
      <c r="KJT18" s="6"/>
      <c r="KKC18" s="3"/>
      <c r="KKD18" s="6"/>
      <c r="KKM18" s="3"/>
      <c r="KKN18" s="6"/>
      <c r="KKW18" s="3"/>
      <c r="KKX18" s="6"/>
      <c r="KLG18" s="3"/>
      <c r="KLH18" s="6"/>
      <c r="KLQ18" s="3"/>
      <c r="KLR18" s="6"/>
      <c r="KMA18" s="3"/>
      <c r="KMB18" s="6"/>
      <c r="KMK18" s="3"/>
      <c r="KML18" s="6"/>
      <c r="KMU18" s="3"/>
      <c r="KMV18" s="6"/>
      <c r="KNE18" s="3"/>
      <c r="KNF18" s="6"/>
      <c r="KNO18" s="3"/>
      <c r="KNP18" s="6"/>
      <c r="KNY18" s="3"/>
      <c r="KNZ18" s="6"/>
      <c r="KOI18" s="3"/>
      <c r="KOJ18" s="6"/>
      <c r="KOS18" s="3"/>
      <c r="KOT18" s="6"/>
      <c r="KPC18" s="3"/>
      <c r="KPD18" s="6"/>
      <c r="KPM18" s="3"/>
      <c r="KPN18" s="6"/>
      <c r="KPW18" s="3"/>
      <c r="KPX18" s="6"/>
      <c r="KQG18" s="3"/>
      <c r="KQH18" s="6"/>
      <c r="KQQ18" s="3"/>
      <c r="KQR18" s="6"/>
      <c r="KRA18" s="3"/>
      <c r="KRB18" s="6"/>
      <c r="KRK18" s="3"/>
      <c r="KRL18" s="6"/>
      <c r="KRU18" s="3"/>
      <c r="KRV18" s="6"/>
      <c r="KSE18" s="3"/>
      <c r="KSF18" s="6"/>
      <c r="KSO18" s="3"/>
      <c r="KSP18" s="6"/>
      <c r="KSY18" s="3"/>
      <c r="KSZ18" s="6"/>
      <c r="KTI18" s="3"/>
      <c r="KTJ18" s="6"/>
      <c r="KTS18" s="3"/>
      <c r="KTT18" s="6"/>
      <c r="KUC18" s="3"/>
      <c r="KUD18" s="6"/>
      <c r="KUM18" s="3"/>
      <c r="KUN18" s="6"/>
      <c r="KUW18" s="3"/>
      <c r="KUX18" s="6"/>
      <c r="KVG18" s="3"/>
      <c r="KVH18" s="6"/>
      <c r="KVQ18" s="3"/>
      <c r="KVR18" s="6"/>
      <c r="KWA18" s="3"/>
      <c r="KWB18" s="6"/>
      <c r="KWK18" s="3"/>
      <c r="KWL18" s="6"/>
      <c r="KWU18" s="3"/>
      <c r="KWV18" s="6"/>
      <c r="KXE18" s="3"/>
      <c r="KXF18" s="6"/>
      <c r="KXO18" s="3"/>
      <c r="KXP18" s="6"/>
      <c r="KXY18" s="3"/>
      <c r="KXZ18" s="6"/>
      <c r="KYI18" s="3"/>
      <c r="KYJ18" s="6"/>
      <c r="KYS18" s="3"/>
      <c r="KYT18" s="6"/>
      <c r="KZC18" s="3"/>
      <c r="KZD18" s="6"/>
      <c r="KZM18" s="3"/>
      <c r="KZN18" s="6"/>
      <c r="KZW18" s="3"/>
      <c r="KZX18" s="6"/>
      <c r="LAG18" s="3"/>
      <c r="LAH18" s="6"/>
      <c r="LAQ18" s="3"/>
      <c r="LAR18" s="6"/>
      <c r="LBA18" s="3"/>
      <c r="LBB18" s="6"/>
      <c r="LBK18" s="3"/>
      <c r="LBL18" s="6"/>
      <c r="LBU18" s="3"/>
      <c r="LBV18" s="6"/>
      <c r="LCE18" s="3"/>
      <c r="LCF18" s="6"/>
      <c r="LCO18" s="3"/>
      <c r="LCP18" s="6"/>
      <c r="LCY18" s="3"/>
      <c r="LCZ18" s="6"/>
      <c r="LDI18" s="3"/>
      <c r="LDJ18" s="6"/>
      <c r="LDS18" s="3"/>
      <c r="LDT18" s="6"/>
      <c r="LEC18" s="3"/>
      <c r="LED18" s="6"/>
      <c r="LEM18" s="3"/>
      <c r="LEN18" s="6"/>
      <c r="LEW18" s="3"/>
      <c r="LEX18" s="6"/>
      <c r="LFG18" s="3"/>
      <c r="LFH18" s="6"/>
      <c r="LFQ18" s="3"/>
      <c r="LFR18" s="6"/>
      <c r="LGA18" s="3"/>
      <c r="LGB18" s="6"/>
      <c r="LGK18" s="3"/>
      <c r="LGL18" s="6"/>
      <c r="LGU18" s="3"/>
      <c r="LGV18" s="6"/>
      <c r="LHE18" s="3"/>
      <c r="LHF18" s="6"/>
      <c r="LHO18" s="3"/>
      <c r="LHP18" s="6"/>
      <c r="LHY18" s="3"/>
      <c r="LHZ18" s="6"/>
      <c r="LII18" s="3"/>
      <c r="LIJ18" s="6"/>
      <c r="LIS18" s="3"/>
      <c r="LIT18" s="6"/>
      <c r="LJC18" s="3"/>
      <c r="LJD18" s="6"/>
      <c r="LJM18" s="3"/>
      <c r="LJN18" s="6"/>
      <c r="LJW18" s="3"/>
      <c r="LJX18" s="6"/>
      <c r="LKG18" s="3"/>
      <c r="LKH18" s="6"/>
      <c r="LKQ18" s="3"/>
      <c r="LKR18" s="6"/>
      <c r="LLA18" s="3"/>
      <c r="LLB18" s="6"/>
      <c r="LLK18" s="3"/>
      <c r="LLL18" s="6"/>
      <c r="LLU18" s="3"/>
      <c r="LLV18" s="6"/>
      <c r="LME18" s="3"/>
      <c r="LMF18" s="6"/>
      <c r="LMO18" s="3"/>
      <c r="LMP18" s="6"/>
      <c r="LMY18" s="3"/>
      <c r="LMZ18" s="6"/>
      <c r="LNI18" s="3"/>
      <c r="LNJ18" s="6"/>
      <c r="LNS18" s="3"/>
      <c r="LNT18" s="6"/>
      <c r="LOC18" s="3"/>
      <c r="LOD18" s="6"/>
      <c r="LOM18" s="3"/>
      <c r="LON18" s="6"/>
      <c r="LOW18" s="3"/>
      <c r="LOX18" s="6"/>
      <c r="LPG18" s="3"/>
      <c r="LPH18" s="6"/>
      <c r="LPQ18" s="3"/>
      <c r="LPR18" s="6"/>
      <c r="LQA18" s="3"/>
      <c r="LQB18" s="6"/>
      <c r="LQK18" s="3"/>
      <c r="LQL18" s="6"/>
      <c r="LQU18" s="3"/>
      <c r="LQV18" s="6"/>
      <c r="LRE18" s="3"/>
      <c r="LRF18" s="6"/>
      <c r="LRO18" s="3"/>
      <c r="LRP18" s="6"/>
      <c r="LRY18" s="3"/>
      <c r="LRZ18" s="6"/>
      <c r="LSI18" s="3"/>
      <c r="LSJ18" s="6"/>
      <c r="LSS18" s="3"/>
      <c r="LST18" s="6"/>
      <c r="LTC18" s="3"/>
      <c r="LTD18" s="6"/>
      <c r="LTM18" s="3"/>
      <c r="LTN18" s="6"/>
      <c r="LTW18" s="3"/>
      <c r="LTX18" s="6"/>
      <c r="LUG18" s="3"/>
      <c r="LUH18" s="6"/>
      <c r="LUQ18" s="3"/>
      <c r="LUR18" s="6"/>
      <c r="LVA18" s="3"/>
      <c r="LVB18" s="6"/>
      <c r="LVK18" s="3"/>
      <c r="LVL18" s="6"/>
      <c r="LVU18" s="3"/>
      <c r="LVV18" s="6"/>
      <c r="LWE18" s="3"/>
      <c r="LWF18" s="6"/>
      <c r="LWO18" s="3"/>
      <c r="LWP18" s="6"/>
      <c r="LWY18" s="3"/>
      <c r="LWZ18" s="6"/>
      <c r="LXI18" s="3"/>
      <c r="LXJ18" s="6"/>
      <c r="LXS18" s="3"/>
      <c r="LXT18" s="6"/>
      <c r="LYC18" s="3"/>
      <c r="LYD18" s="6"/>
      <c r="LYM18" s="3"/>
      <c r="LYN18" s="6"/>
      <c r="LYW18" s="3"/>
      <c r="LYX18" s="6"/>
      <c r="LZG18" s="3"/>
      <c r="LZH18" s="6"/>
      <c r="LZQ18" s="3"/>
      <c r="LZR18" s="6"/>
      <c r="MAA18" s="3"/>
      <c r="MAB18" s="6"/>
      <c r="MAK18" s="3"/>
      <c r="MAL18" s="6"/>
      <c r="MAU18" s="3"/>
      <c r="MAV18" s="6"/>
      <c r="MBE18" s="3"/>
      <c r="MBF18" s="6"/>
      <c r="MBO18" s="3"/>
      <c r="MBP18" s="6"/>
      <c r="MBY18" s="3"/>
      <c r="MBZ18" s="6"/>
      <c r="MCI18" s="3"/>
      <c r="MCJ18" s="6"/>
      <c r="MCS18" s="3"/>
      <c r="MCT18" s="6"/>
      <c r="MDC18" s="3"/>
      <c r="MDD18" s="6"/>
      <c r="MDM18" s="3"/>
      <c r="MDN18" s="6"/>
      <c r="MDW18" s="3"/>
      <c r="MDX18" s="6"/>
      <c r="MEG18" s="3"/>
      <c r="MEH18" s="6"/>
      <c r="MEQ18" s="3"/>
      <c r="MER18" s="6"/>
      <c r="MFA18" s="3"/>
      <c r="MFB18" s="6"/>
      <c r="MFK18" s="3"/>
      <c r="MFL18" s="6"/>
      <c r="MFU18" s="3"/>
      <c r="MFV18" s="6"/>
      <c r="MGE18" s="3"/>
      <c r="MGF18" s="6"/>
      <c r="MGO18" s="3"/>
      <c r="MGP18" s="6"/>
      <c r="MGY18" s="3"/>
      <c r="MGZ18" s="6"/>
      <c r="MHI18" s="3"/>
      <c r="MHJ18" s="6"/>
      <c r="MHS18" s="3"/>
      <c r="MHT18" s="6"/>
      <c r="MIC18" s="3"/>
      <c r="MID18" s="6"/>
      <c r="MIM18" s="3"/>
      <c r="MIN18" s="6"/>
      <c r="MIW18" s="3"/>
      <c r="MIX18" s="6"/>
      <c r="MJG18" s="3"/>
      <c r="MJH18" s="6"/>
      <c r="MJQ18" s="3"/>
      <c r="MJR18" s="6"/>
      <c r="MKA18" s="3"/>
      <c r="MKB18" s="6"/>
      <c r="MKK18" s="3"/>
      <c r="MKL18" s="6"/>
      <c r="MKU18" s="3"/>
      <c r="MKV18" s="6"/>
      <c r="MLE18" s="3"/>
      <c r="MLF18" s="6"/>
      <c r="MLO18" s="3"/>
      <c r="MLP18" s="6"/>
      <c r="MLY18" s="3"/>
      <c r="MLZ18" s="6"/>
      <c r="MMI18" s="3"/>
      <c r="MMJ18" s="6"/>
      <c r="MMS18" s="3"/>
      <c r="MMT18" s="6"/>
      <c r="MNC18" s="3"/>
      <c r="MND18" s="6"/>
      <c r="MNM18" s="3"/>
      <c r="MNN18" s="6"/>
      <c r="MNW18" s="3"/>
      <c r="MNX18" s="6"/>
      <c r="MOG18" s="3"/>
      <c r="MOH18" s="6"/>
      <c r="MOQ18" s="3"/>
      <c r="MOR18" s="6"/>
      <c r="MPA18" s="3"/>
      <c r="MPB18" s="6"/>
      <c r="MPK18" s="3"/>
      <c r="MPL18" s="6"/>
      <c r="MPU18" s="3"/>
      <c r="MPV18" s="6"/>
      <c r="MQE18" s="3"/>
      <c r="MQF18" s="6"/>
      <c r="MQO18" s="3"/>
      <c r="MQP18" s="6"/>
      <c r="MQY18" s="3"/>
      <c r="MQZ18" s="6"/>
      <c r="MRI18" s="3"/>
      <c r="MRJ18" s="6"/>
      <c r="MRS18" s="3"/>
      <c r="MRT18" s="6"/>
      <c r="MSC18" s="3"/>
      <c r="MSD18" s="6"/>
      <c r="MSM18" s="3"/>
      <c r="MSN18" s="6"/>
      <c r="MSW18" s="3"/>
      <c r="MSX18" s="6"/>
      <c r="MTG18" s="3"/>
      <c r="MTH18" s="6"/>
      <c r="MTQ18" s="3"/>
      <c r="MTR18" s="6"/>
      <c r="MUA18" s="3"/>
      <c r="MUB18" s="6"/>
      <c r="MUK18" s="3"/>
      <c r="MUL18" s="6"/>
      <c r="MUU18" s="3"/>
      <c r="MUV18" s="6"/>
      <c r="MVE18" s="3"/>
      <c r="MVF18" s="6"/>
      <c r="MVO18" s="3"/>
      <c r="MVP18" s="6"/>
      <c r="MVY18" s="3"/>
      <c r="MVZ18" s="6"/>
      <c r="MWI18" s="3"/>
      <c r="MWJ18" s="6"/>
      <c r="MWS18" s="3"/>
      <c r="MWT18" s="6"/>
      <c r="MXC18" s="3"/>
      <c r="MXD18" s="6"/>
      <c r="MXM18" s="3"/>
      <c r="MXN18" s="6"/>
      <c r="MXW18" s="3"/>
      <c r="MXX18" s="6"/>
      <c r="MYG18" s="3"/>
      <c r="MYH18" s="6"/>
      <c r="MYQ18" s="3"/>
      <c r="MYR18" s="6"/>
      <c r="MZA18" s="3"/>
      <c r="MZB18" s="6"/>
      <c r="MZK18" s="3"/>
      <c r="MZL18" s="6"/>
      <c r="MZU18" s="3"/>
      <c r="MZV18" s="6"/>
      <c r="NAE18" s="3"/>
      <c r="NAF18" s="6"/>
      <c r="NAO18" s="3"/>
      <c r="NAP18" s="6"/>
      <c r="NAY18" s="3"/>
      <c r="NAZ18" s="6"/>
      <c r="NBI18" s="3"/>
      <c r="NBJ18" s="6"/>
      <c r="NBS18" s="3"/>
      <c r="NBT18" s="6"/>
      <c r="NCC18" s="3"/>
      <c r="NCD18" s="6"/>
      <c r="NCM18" s="3"/>
      <c r="NCN18" s="6"/>
      <c r="NCW18" s="3"/>
      <c r="NCX18" s="6"/>
      <c r="NDG18" s="3"/>
      <c r="NDH18" s="6"/>
      <c r="NDQ18" s="3"/>
      <c r="NDR18" s="6"/>
      <c r="NEA18" s="3"/>
      <c r="NEB18" s="6"/>
      <c r="NEK18" s="3"/>
      <c r="NEL18" s="6"/>
      <c r="NEU18" s="3"/>
      <c r="NEV18" s="6"/>
      <c r="NFE18" s="3"/>
      <c r="NFF18" s="6"/>
      <c r="NFO18" s="3"/>
      <c r="NFP18" s="6"/>
      <c r="NFY18" s="3"/>
      <c r="NFZ18" s="6"/>
      <c r="NGI18" s="3"/>
      <c r="NGJ18" s="6"/>
      <c r="NGS18" s="3"/>
      <c r="NGT18" s="6"/>
      <c r="NHC18" s="3"/>
      <c r="NHD18" s="6"/>
      <c r="NHM18" s="3"/>
      <c r="NHN18" s="6"/>
      <c r="NHW18" s="3"/>
      <c r="NHX18" s="6"/>
      <c r="NIG18" s="3"/>
      <c r="NIH18" s="6"/>
      <c r="NIQ18" s="3"/>
      <c r="NIR18" s="6"/>
      <c r="NJA18" s="3"/>
      <c r="NJB18" s="6"/>
      <c r="NJK18" s="3"/>
      <c r="NJL18" s="6"/>
      <c r="NJU18" s="3"/>
      <c r="NJV18" s="6"/>
      <c r="NKE18" s="3"/>
      <c r="NKF18" s="6"/>
      <c r="NKO18" s="3"/>
      <c r="NKP18" s="6"/>
      <c r="NKY18" s="3"/>
      <c r="NKZ18" s="6"/>
      <c r="NLI18" s="3"/>
      <c r="NLJ18" s="6"/>
      <c r="NLS18" s="3"/>
      <c r="NLT18" s="6"/>
      <c r="NMC18" s="3"/>
      <c r="NMD18" s="6"/>
      <c r="NMM18" s="3"/>
      <c r="NMN18" s="6"/>
      <c r="NMW18" s="3"/>
      <c r="NMX18" s="6"/>
      <c r="NNG18" s="3"/>
      <c r="NNH18" s="6"/>
      <c r="NNQ18" s="3"/>
      <c r="NNR18" s="6"/>
      <c r="NOA18" s="3"/>
      <c r="NOB18" s="6"/>
      <c r="NOK18" s="3"/>
      <c r="NOL18" s="6"/>
      <c r="NOU18" s="3"/>
      <c r="NOV18" s="6"/>
      <c r="NPE18" s="3"/>
      <c r="NPF18" s="6"/>
      <c r="NPO18" s="3"/>
      <c r="NPP18" s="6"/>
      <c r="NPY18" s="3"/>
      <c r="NPZ18" s="6"/>
      <c r="NQI18" s="3"/>
      <c r="NQJ18" s="6"/>
      <c r="NQS18" s="3"/>
      <c r="NQT18" s="6"/>
      <c r="NRC18" s="3"/>
      <c r="NRD18" s="6"/>
      <c r="NRM18" s="3"/>
      <c r="NRN18" s="6"/>
      <c r="NRW18" s="3"/>
      <c r="NRX18" s="6"/>
      <c r="NSG18" s="3"/>
      <c r="NSH18" s="6"/>
      <c r="NSQ18" s="3"/>
      <c r="NSR18" s="6"/>
      <c r="NTA18" s="3"/>
      <c r="NTB18" s="6"/>
      <c r="NTK18" s="3"/>
      <c r="NTL18" s="6"/>
      <c r="NTU18" s="3"/>
      <c r="NTV18" s="6"/>
      <c r="NUE18" s="3"/>
      <c r="NUF18" s="6"/>
      <c r="NUO18" s="3"/>
      <c r="NUP18" s="6"/>
      <c r="NUY18" s="3"/>
      <c r="NUZ18" s="6"/>
      <c r="NVI18" s="3"/>
      <c r="NVJ18" s="6"/>
      <c r="NVS18" s="3"/>
      <c r="NVT18" s="6"/>
      <c r="NWC18" s="3"/>
      <c r="NWD18" s="6"/>
      <c r="NWM18" s="3"/>
      <c r="NWN18" s="6"/>
      <c r="NWW18" s="3"/>
      <c r="NWX18" s="6"/>
      <c r="NXG18" s="3"/>
      <c r="NXH18" s="6"/>
      <c r="NXQ18" s="3"/>
      <c r="NXR18" s="6"/>
      <c r="NYA18" s="3"/>
      <c r="NYB18" s="6"/>
      <c r="NYK18" s="3"/>
      <c r="NYL18" s="6"/>
      <c r="NYU18" s="3"/>
      <c r="NYV18" s="6"/>
      <c r="NZE18" s="3"/>
      <c r="NZF18" s="6"/>
      <c r="NZO18" s="3"/>
      <c r="NZP18" s="6"/>
      <c r="NZY18" s="3"/>
      <c r="NZZ18" s="6"/>
      <c r="OAI18" s="3"/>
      <c r="OAJ18" s="6"/>
      <c r="OAS18" s="3"/>
      <c r="OAT18" s="6"/>
      <c r="OBC18" s="3"/>
      <c r="OBD18" s="6"/>
      <c r="OBM18" s="3"/>
      <c r="OBN18" s="6"/>
      <c r="OBW18" s="3"/>
      <c r="OBX18" s="6"/>
      <c r="OCG18" s="3"/>
      <c r="OCH18" s="6"/>
      <c r="OCQ18" s="3"/>
      <c r="OCR18" s="6"/>
      <c r="ODA18" s="3"/>
      <c r="ODB18" s="6"/>
      <c r="ODK18" s="3"/>
      <c r="ODL18" s="6"/>
      <c r="ODU18" s="3"/>
      <c r="ODV18" s="6"/>
      <c r="OEE18" s="3"/>
      <c r="OEF18" s="6"/>
      <c r="OEO18" s="3"/>
      <c r="OEP18" s="6"/>
      <c r="OEY18" s="3"/>
      <c r="OEZ18" s="6"/>
      <c r="OFI18" s="3"/>
      <c r="OFJ18" s="6"/>
      <c r="OFS18" s="3"/>
      <c r="OFT18" s="6"/>
      <c r="OGC18" s="3"/>
      <c r="OGD18" s="6"/>
      <c r="OGM18" s="3"/>
      <c r="OGN18" s="6"/>
      <c r="OGW18" s="3"/>
      <c r="OGX18" s="6"/>
      <c r="OHG18" s="3"/>
      <c r="OHH18" s="6"/>
      <c r="OHQ18" s="3"/>
      <c r="OHR18" s="6"/>
      <c r="OIA18" s="3"/>
      <c r="OIB18" s="6"/>
      <c r="OIK18" s="3"/>
      <c r="OIL18" s="6"/>
      <c r="OIU18" s="3"/>
      <c r="OIV18" s="6"/>
      <c r="OJE18" s="3"/>
      <c r="OJF18" s="6"/>
      <c r="OJO18" s="3"/>
      <c r="OJP18" s="6"/>
      <c r="OJY18" s="3"/>
      <c r="OJZ18" s="6"/>
      <c r="OKI18" s="3"/>
      <c r="OKJ18" s="6"/>
      <c r="OKS18" s="3"/>
      <c r="OKT18" s="6"/>
      <c r="OLC18" s="3"/>
      <c r="OLD18" s="6"/>
      <c r="OLM18" s="3"/>
      <c r="OLN18" s="6"/>
      <c r="OLW18" s="3"/>
      <c r="OLX18" s="6"/>
      <c r="OMG18" s="3"/>
      <c r="OMH18" s="6"/>
      <c r="OMQ18" s="3"/>
      <c r="OMR18" s="6"/>
      <c r="ONA18" s="3"/>
      <c r="ONB18" s="6"/>
      <c r="ONK18" s="3"/>
      <c r="ONL18" s="6"/>
      <c r="ONU18" s="3"/>
      <c r="ONV18" s="6"/>
      <c r="OOE18" s="3"/>
      <c r="OOF18" s="6"/>
      <c r="OOO18" s="3"/>
      <c r="OOP18" s="6"/>
      <c r="OOY18" s="3"/>
      <c r="OOZ18" s="6"/>
      <c r="OPI18" s="3"/>
      <c r="OPJ18" s="6"/>
      <c r="OPS18" s="3"/>
      <c r="OPT18" s="6"/>
      <c r="OQC18" s="3"/>
      <c r="OQD18" s="6"/>
      <c r="OQM18" s="3"/>
      <c r="OQN18" s="6"/>
      <c r="OQW18" s="3"/>
      <c r="OQX18" s="6"/>
      <c r="ORG18" s="3"/>
      <c r="ORH18" s="6"/>
      <c r="ORQ18" s="3"/>
      <c r="ORR18" s="6"/>
      <c r="OSA18" s="3"/>
      <c r="OSB18" s="6"/>
      <c r="OSK18" s="3"/>
      <c r="OSL18" s="6"/>
      <c r="OSU18" s="3"/>
      <c r="OSV18" s="6"/>
      <c r="OTE18" s="3"/>
      <c r="OTF18" s="6"/>
      <c r="OTO18" s="3"/>
      <c r="OTP18" s="6"/>
      <c r="OTY18" s="3"/>
      <c r="OTZ18" s="6"/>
      <c r="OUI18" s="3"/>
      <c r="OUJ18" s="6"/>
      <c r="OUS18" s="3"/>
      <c r="OUT18" s="6"/>
      <c r="OVC18" s="3"/>
      <c r="OVD18" s="6"/>
      <c r="OVM18" s="3"/>
      <c r="OVN18" s="6"/>
      <c r="OVW18" s="3"/>
      <c r="OVX18" s="6"/>
      <c r="OWG18" s="3"/>
      <c r="OWH18" s="6"/>
      <c r="OWQ18" s="3"/>
      <c r="OWR18" s="6"/>
      <c r="OXA18" s="3"/>
      <c r="OXB18" s="6"/>
      <c r="OXK18" s="3"/>
      <c r="OXL18" s="6"/>
      <c r="OXU18" s="3"/>
      <c r="OXV18" s="6"/>
      <c r="OYE18" s="3"/>
      <c r="OYF18" s="6"/>
      <c r="OYO18" s="3"/>
      <c r="OYP18" s="6"/>
      <c r="OYY18" s="3"/>
      <c r="OYZ18" s="6"/>
      <c r="OZI18" s="3"/>
      <c r="OZJ18" s="6"/>
      <c r="OZS18" s="3"/>
      <c r="OZT18" s="6"/>
      <c r="PAC18" s="3"/>
      <c r="PAD18" s="6"/>
      <c r="PAM18" s="3"/>
      <c r="PAN18" s="6"/>
      <c r="PAW18" s="3"/>
      <c r="PAX18" s="6"/>
      <c r="PBG18" s="3"/>
      <c r="PBH18" s="6"/>
      <c r="PBQ18" s="3"/>
      <c r="PBR18" s="6"/>
      <c r="PCA18" s="3"/>
      <c r="PCB18" s="6"/>
      <c r="PCK18" s="3"/>
      <c r="PCL18" s="6"/>
      <c r="PCU18" s="3"/>
      <c r="PCV18" s="6"/>
      <c r="PDE18" s="3"/>
      <c r="PDF18" s="6"/>
      <c r="PDO18" s="3"/>
      <c r="PDP18" s="6"/>
      <c r="PDY18" s="3"/>
      <c r="PDZ18" s="6"/>
      <c r="PEI18" s="3"/>
      <c r="PEJ18" s="6"/>
      <c r="PES18" s="3"/>
      <c r="PET18" s="6"/>
      <c r="PFC18" s="3"/>
      <c r="PFD18" s="6"/>
      <c r="PFM18" s="3"/>
      <c r="PFN18" s="6"/>
      <c r="PFW18" s="3"/>
      <c r="PFX18" s="6"/>
      <c r="PGG18" s="3"/>
      <c r="PGH18" s="6"/>
      <c r="PGQ18" s="3"/>
      <c r="PGR18" s="6"/>
      <c r="PHA18" s="3"/>
      <c r="PHB18" s="6"/>
      <c r="PHK18" s="3"/>
      <c r="PHL18" s="6"/>
      <c r="PHU18" s="3"/>
      <c r="PHV18" s="6"/>
      <c r="PIE18" s="3"/>
      <c r="PIF18" s="6"/>
      <c r="PIO18" s="3"/>
      <c r="PIP18" s="6"/>
      <c r="PIY18" s="3"/>
      <c r="PIZ18" s="6"/>
      <c r="PJI18" s="3"/>
      <c r="PJJ18" s="6"/>
      <c r="PJS18" s="3"/>
      <c r="PJT18" s="6"/>
      <c r="PKC18" s="3"/>
      <c r="PKD18" s="6"/>
      <c r="PKM18" s="3"/>
      <c r="PKN18" s="6"/>
      <c r="PKW18" s="3"/>
      <c r="PKX18" s="6"/>
      <c r="PLG18" s="3"/>
      <c r="PLH18" s="6"/>
      <c r="PLQ18" s="3"/>
      <c r="PLR18" s="6"/>
      <c r="PMA18" s="3"/>
      <c r="PMB18" s="6"/>
      <c r="PMK18" s="3"/>
      <c r="PML18" s="6"/>
      <c r="PMU18" s="3"/>
      <c r="PMV18" s="6"/>
      <c r="PNE18" s="3"/>
      <c r="PNF18" s="6"/>
      <c r="PNO18" s="3"/>
      <c r="PNP18" s="6"/>
      <c r="PNY18" s="3"/>
      <c r="PNZ18" s="6"/>
      <c r="POI18" s="3"/>
      <c r="POJ18" s="6"/>
      <c r="POS18" s="3"/>
      <c r="POT18" s="6"/>
      <c r="PPC18" s="3"/>
      <c r="PPD18" s="6"/>
      <c r="PPM18" s="3"/>
      <c r="PPN18" s="6"/>
      <c r="PPW18" s="3"/>
      <c r="PPX18" s="6"/>
      <c r="PQG18" s="3"/>
      <c r="PQH18" s="6"/>
      <c r="PQQ18" s="3"/>
      <c r="PQR18" s="6"/>
      <c r="PRA18" s="3"/>
      <c r="PRB18" s="6"/>
      <c r="PRK18" s="3"/>
      <c r="PRL18" s="6"/>
      <c r="PRU18" s="3"/>
      <c r="PRV18" s="6"/>
      <c r="PSE18" s="3"/>
      <c r="PSF18" s="6"/>
      <c r="PSO18" s="3"/>
      <c r="PSP18" s="6"/>
      <c r="PSY18" s="3"/>
      <c r="PSZ18" s="6"/>
      <c r="PTI18" s="3"/>
      <c r="PTJ18" s="6"/>
      <c r="PTS18" s="3"/>
      <c r="PTT18" s="6"/>
      <c r="PUC18" s="3"/>
      <c r="PUD18" s="6"/>
      <c r="PUM18" s="3"/>
      <c r="PUN18" s="6"/>
      <c r="PUW18" s="3"/>
      <c r="PUX18" s="6"/>
      <c r="PVG18" s="3"/>
      <c r="PVH18" s="6"/>
      <c r="PVQ18" s="3"/>
      <c r="PVR18" s="6"/>
      <c r="PWA18" s="3"/>
      <c r="PWB18" s="6"/>
      <c r="PWK18" s="3"/>
      <c r="PWL18" s="6"/>
      <c r="PWU18" s="3"/>
      <c r="PWV18" s="6"/>
      <c r="PXE18" s="3"/>
      <c r="PXF18" s="6"/>
      <c r="PXO18" s="3"/>
      <c r="PXP18" s="6"/>
      <c r="PXY18" s="3"/>
      <c r="PXZ18" s="6"/>
      <c r="PYI18" s="3"/>
      <c r="PYJ18" s="6"/>
      <c r="PYS18" s="3"/>
      <c r="PYT18" s="6"/>
      <c r="PZC18" s="3"/>
      <c r="PZD18" s="6"/>
      <c r="PZM18" s="3"/>
      <c r="PZN18" s="6"/>
      <c r="PZW18" s="3"/>
      <c r="PZX18" s="6"/>
      <c r="QAG18" s="3"/>
      <c r="QAH18" s="6"/>
      <c r="QAQ18" s="3"/>
      <c r="QAR18" s="6"/>
      <c r="QBA18" s="3"/>
      <c r="QBB18" s="6"/>
      <c r="QBK18" s="3"/>
      <c r="QBL18" s="6"/>
      <c r="QBU18" s="3"/>
      <c r="QBV18" s="6"/>
      <c r="QCE18" s="3"/>
      <c r="QCF18" s="6"/>
      <c r="QCO18" s="3"/>
      <c r="QCP18" s="6"/>
      <c r="QCY18" s="3"/>
      <c r="QCZ18" s="6"/>
      <c r="QDI18" s="3"/>
      <c r="QDJ18" s="6"/>
      <c r="QDS18" s="3"/>
      <c r="QDT18" s="6"/>
      <c r="QEC18" s="3"/>
      <c r="QED18" s="6"/>
      <c r="QEM18" s="3"/>
      <c r="QEN18" s="6"/>
      <c r="QEW18" s="3"/>
      <c r="QEX18" s="6"/>
      <c r="QFG18" s="3"/>
      <c r="QFH18" s="6"/>
      <c r="QFQ18" s="3"/>
      <c r="QFR18" s="6"/>
      <c r="QGA18" s="3"/>
      <c r="QGB18" s="6"/>
      <c r="QGK18" s="3"/>
      <c r="QGL18" s="6"/>
      <c r="QGU18" s="3"/>
      <c r="QGV18" s="6"/>
      <c r="QHE18" s="3"/>
      <c r="QHF18" s="6"/>
      <c r="QHO18" s="3"/>
      <c r="QHP18" s="6"/>
      <c r="QHY18" s="3"/>
      <c r="QHZ18" s="6"/>
      <c r="QII18" s="3"/>
      <c r="QIJ18" s="6"/>
      <c r="QIS18" s="3"/>
      <c r="QIT18" s="6"/>
      <c r="QJC18" s="3"/>
      <c r="QJD18" s="6"/>
      <c r="QJM18" s="3"/>
      <c r="QJN18" s="6"/>
      <c r="QJW18" s="3"/>
      <c r="QJX18" s="6"/>
      <c r="QKG18" s="3"/>
      <c r="QKH18" s="6"/>
      <c r="QKQ18" s="3"/>
      <c r="QKR18" s="6"/>
      <c r="QLA18" s="3"/>
      <c r="QLB18" s="6"/>
      <c r="QLK18" s="3"/>
      <c r="QLL18" s="6"/>
      <c r="QLU18" s="3"/>
      <c r="QLV18" s="6"/>
      <c r="QME18" s="3"/>
      <c r="QMF18" s="6"/>
      <c r="QMO18" s="3"/>
      <c r="QMP18" s="6"/>
      <c r="QMY18" s="3"/>
      <c r="QMZ18" s="6"/>
      <c r="QNI18" s="3"/>
      <c r="QNJ18" s="6"/>
      <c r="QNS18" s="3"/>
      <c r="QNT18" s="6"/>
      <c r="QOC18" s="3"/>
      <c r="QOD18" s="6"/>
      <c r="QOM18" s="3"/>
      <c r="QON18" s="6"/>
      <c r="QOW18" s="3"/>
      <c r="QOX18" s="6"/>
      <c r="QPG18" s="3"/>
      <c r="QPH18" s="6"/>
      <c r="QPQ18" s="3"/>
      <c r="QPR18" s="6"/>
      <c r="QQA18" s="3"/>
      <c r="QQB18" s="6"/>
      <c r="QQK18" s="3"/>
      <c r="QQL18" s="6"/>
      <c r="QQU18" s="3"/>
      <c r="QQV18" s="6"/>
      <c r="QRE18" s="3"/>
      <c r="QRF18" s="6"/>
      <c r="QRO18" s="3"/>
      <c r="QRP18" s="6"/>
      <c r="QRY18" s="3"/>
      <c r="QRZ18" s="6"/>
      <c r="QSI18" s="3"/>
      <c r="QSJ18" s="6"/>
      <c r="QSS18" s="3"/>
      <c r="QST18" s="6"/>
      <c r="QTC18" s="3"/>
      <c r="QTD18" s="6"/>
      <c r="QTM18" s="3"/>
      <c r="QTN18" s="6"/>
      <c r="QTW18" s="3"/>
      <c r="QTX18" s="6"/>
      <c r="QUG18" s="3"/>
      <c r="QUH18" s="6"/>
      <c r="QUQ18" s="3"/>
      <c r="QUR18" s="6"/>
      <c r="QVA18" s="3"/>
      <c r="QVB18" s="6"/>
      <c r="QVK18" s="3"/>
      <c r="QVL18" s="6"/>
      <c r="QVU18" s="3"/>
      <c r="QVV18" s="6"/>
      <c r="QWE18" s="3"/>
      <c r="QWF18" s="6"/>
      <c r="QWO18" s="3"/>
      <c r="QWP18" s="6"/>
      <c r="QWY18" s="3"/>
      <c r="QWZ18" s="6"/>
      <c r="QXI18" s="3"/>
      <c r="QXJ18" s="6"/>
      <c r="QXS18" s="3"/>
      <c r="QXT18" s="6"/>
      <c r="QYC18" s="3"/>
      <c r="QYD18" s="6"/>
      <c r="QYM18" s="3"/>
      <c r="QYN18" s="6"/>
      <c r="QYW18" s="3"/>
      <c r="QYX18" s="6"/>
      <c r="QZG18" s="3"/>
      <c r="QZH18" s="6"/>
      <c r="QZQ18" s="3"/>
      <c r="QZR18" s="6"/>
      <c r="RAA18" s="3"/>
      <c r="RAB18" s="6"/>
      <c r="RAK18" s="3"/>
      <c r="RAL18" s="6"/>
      <c r="RAU18" s="3"/>
      <c r="RAV18" s="6"/>
      <c r="RBE18" s="3"/>
      <c r="RBF18" s="6"/>
      <c r="RBO18" s="3"/>
      <c r="RBP18" s="6"/>
      <c r="RBY18" s="3"/>
      <c r="RBZ18" s="6"/>
      <c r="RCI18" s="3"/>
      <c r="RCJ18" s="6"/>
      <c r="RCS18" s="3"/>
      <c r="RCT18" s="6"/>
      <c r="RDC18" s="3"/>
      <c r="RDD18" s="6"/>
      <c r="RDM18" s="3"/>
      <c r="RDN18" s="6"/>
      <c r="RDW18" s="3"/>
      <c r="RDX18" s="6"/>
      <c r="REG18" s="3"/>
      <c r="REH18" s="6"/>
      <c r="REQ18" s="3"/>
      <c r="RER18" s="6"/>
      <c r="RFA18" s="3"/>
      <c r="RFB18" s="6"/>
      <c r="RFK18" s="3"/>
      <c r="RFL18" s="6"/>
      <c r="RFU18" s="3"/>
      <c r="RFV18" s="6"/>
      <c r="RGE18" s="3"/>
      <c r="RGF18" s="6"/>
      <c r="RGO18" s="3"/>
      <c r="RGP18" s="6"/>
      <c r="RGY18" s="3"/>
      <c r="RGZ18" s="6"/>
      <c r="RHI18" s="3"/>
      <c r="RHJ18" s="6"/>
      <c r="RHS18" s="3"/>
      <c r="RHT18" s="6"/>
      <c r="RIC18" s="3"/>
      <c r="RID18" s="6"/>
      <c r="RIM18" s="3"/>
      <c r="RIN18" s="6"/>
      <c r="RIW18" s="3"/>
      <c r="RIX18" s="6"/>
      <c r="RJG18" s="3"/>
      <c r="RJH18" s="6"/>
      <c r="RJQ18" s="3"/>
      <c r="RJR18" s="6"/>
      <c r="RKA18" s="3"/>
      <c r="RKB18" s="6"/>
      <c r="RKK18" s="3"/>
      <c r="RKL18" s="6"/>
      <c r="RKU18" s="3"/>
      <c r="RKV18" s="6"/>
      <c r="RLE18" s="3"/>
      <c r="RLF18" s="6"/>
      <c r="RLO18" s="3"/>
      <c r="RLP18" s="6"/>
      <c r="RLY18" s="3"/>
      <c r="RLZ18" s="6"/>
      <c r="RMI18" s="3"/>
      <c r="RMJ18" s="6"/>
      <c r="RMS18" s="3"/>
      <c r="RMT18" s="6"/>
      <c r="RNC18" s="3"/>
      <c r="RND18" s="6"/>
      <c r="RNM18" s="3"/>
      <c r="RNN18" s="6"/>
      <c r="RNW18" s="3"/>
      <c r="RNX18" s="6"/>
      <c r="ROG18" s="3"/>
      <c r="ROH18" s="6"/>
      <c r="ROQ18" s="3"/>
      <c r="ROR18" s="6"/>
      <c r="RPA18" s="3"/>
      <c r="RPB18" s="6"/>
      <c r="RPK18" s="3"/>
      <c r="RPL18" s="6"/>
      <c r="RPU18" s="3"/>
      <c r="RPV18" s="6"/>
      <c r="RQE18" s="3"/>
      <c r="RQF18" s="6"/>
      <c r="RQO18" s="3"/>
      <c r="RQP18" s="6"/>
      <c r="RQY18" s="3"/>
      <c r="RQZ18" s="6"/>
      <c r="RRI18" s="3"/>
      <c r="RRJ18" s="6"/>
      <c r="RRS18" s="3"/>
      <c r="RRT18" s="6"/>
      <c r="RSC18" s="3"/>
      <c r="RSD18" s="6"/>
      <c r="RSM18" s="3"/>
      <c r="RSN18" s="6"/>
      <c r="RSW18" s="3"/>
      <c r="RSX18" s="6"/>
      <c r="RTG18" s="3"/>
      <c r="RTH18" s="6"/>
      <c r="RTQ18" s="3"/>
      <c r="RTR18" s="6"/>
      <c r="RUA18" s="3"/>
      <c r="RUB18" s="6"/>
      <c r="RUK18" s="3"/>
      <c r="RUL18" s="6"/>
      <c r="RUU18" s="3"/>
      <c r="RUV18" s="6"/>
      <c r="RVE18" s="3"/>
      <c r="RVF18" s="6"/>
      <c r="RVO18" s="3"/>
      <c r="RVP18" s="6"/>
      <c r="RVY18" s="3"/>
      <c r="RVZ18" s="6"/>
      <c r="RWI18" s="3"/>
      <c r="RWJ18" s="6"/>
      <c r="RWS18" s="3"/>
      <c r="RWT18" s="6"/>
      <c r="RXC18" s="3"/>
      <c r="RXD18" s="6"/>
      <c r="RXM18" s="3"/>
      <c r="RXN18" s="6"/>
      <c r="RXW18" s="3"/>
      <c r="RXX18" s="6"/>
      <c r="RYG18" s="3"/>
      <c r="RYH18" s="6"/>
      <c r="RYQ18" s="3"/>
      <c r="RYR18" s="6"/>
      <c r="RZA18" s="3"/>
      <c r="RZB18" s="6"/>
      <c r="RZK18" s="3"/>
      <c r="RZL18" s="6"/>
      <c r="RZU18" s="3"/>
      <c r="RZV18" s="6"/>
      <c r="SAE18" s="3"/>
      <c r="SAF18" s="6"/>
      <c r="SAO18" s="3"/>
      <c r="SAP18" s="6"/>
      <c r="SAY18" s="3"/>
      <c r="SAZ18" s="6"/>
      <c r="SBI18" s="3"/>
      <c r="SBJ18" s="6"/>
      <c r="SBS18" s="3"/>
      <c r="SBT18" s="6"/>
      <c r="SCC18" s="3"/>
      <c r="SCD18" s="6"/>
      <c r="SCM18" s="3"/>
      <c r="SCN18" s="6"/>
      <c r="SCW18" s="3"/>
      <c r="SCX18" s="6"/>
      <c r="SDG18" s="3"/>
      <c r="SDH18" s="6"/>
      <c r="SDQ18" s="3"/>
      <c r="SDR18" s="6"/>
      <c r="SEA18" s="3"/>
      <c r="SEB18" s="6"/>
      <c r="SEK18" s="3"/>
      <c r="SEL18" s="6"/>
      <c r="SEU18" s="3"/>
      <c r="SEV18" s="6"/>
      <c r="SFE18" s="3"/>
      <c r="SFF18" s="6"/>
      <c r="SFO18" s="3"/>
      <c r="SFP18" s="6"/>
      <c r="SFY18" s="3"/>
      <c r="SFZ18" s="6"/>
      <c r="SGI18" s="3"/>
      <c r="SGJ18" s="6"/>
      <c r="SGS18" s="3"/>
      <c r="SGT18" s="6"/>
      <c r="SHC18" s="3"/>
      <c r="SHD18" s="6"/>
      <c r="SHM18" s="3"/>
      <c r="SHN18" s="6"/>
      <c r="SHW18" s="3"/>
      <c r="SHX18" s="6"/>
      <c r="SIG18" s="3"/>
      <c r="SIH18" s="6"/>
      <c r="SIQ18" s="3"/>
      <c r="SIR18" s="6"/>
      <c r="SJA18" s="3"/>
      <c r="SJB18" s="6"/>
      <c r="SJK18" s="3"/>
      <c r="SJL18" s="6"/>
      <c r="SJU18" s="3"/>
      <c r="SJV18" s="6"/>
      <c r="SKE18" s="3"/>
      <c r="SKF18" s="6"/>
      <c r="SKO18" s="3"/>
      <c r="SKP18" s="6"/>
      <c r="SKY18" s="3"/>
      <c r="SKZ18" s="6"/>
      <c r="SLI18" s="3"/>
      <c r="SLJ18" s="6"/>
      <c r="SLS18" s="3"/>
      <c r="SLT18" s="6"/>
      <c r="SMC18" s="3"/>
      <c r="SMD18" s="6"/>
      <c r="SMM18" s="3"/>
      <c r="SMN18" s="6"/>
      <c r="SMW18" s="3"/>
      <c r="SMX18" s="6"/>
      <c r="SNG18" s="3"/>
      <c r="SNH18" s="6"/>
      <c r="SNQ18" s="3"/>
      <c r="SNR18" s="6"/>
      <c r="SOA18" s="3"/>
      <c r="SOB18" s="6"/>
      <c r="SOK18" s="3"/>
      <c r="SOL18" s="6"/>
      <c r="SOU18" s="3"/>
      <c r="SOV18" s="6"/>
      <c r="SPE18" s="3"/>
      <c r="SPF18" s="6"/>
      <c r="SPO18" s="3"/>
      <c r="SPP18" s="6"/>
      <c r="SPY18" s="3"/>
      <c r="SPZ18" s="6"/>
      <c r="SQI18" s="3"/>
      <c r="SQJ18" s="6"/>
      <c r="SQS18" s="3"/>
      <c r="SQT18" s="6"/>
      <c r="SRC18" s="3"/>
      <c r="SRD18" s="6"/>
      <c r="SRM18" s="3"/>
      <c r="SRN18" s="6"/>
      <c r="SRW18" s="3"/>
      <c r="SRX18" s="6"/>
      <c r="SSG18" s="3"/>
      <c r="SSH18" s="6"/>
      <c r="SSQ18" s="3"/>
      <c r="SSR18" s="6"/>
      <c r="STA18" s="3"/>
      <c r="STB18" s="6"/>
      <c r="STK18" s="3"/>
      <c r="STL18" s="6"/>
      <c r="STU18" s="3"/>
      <c r="STV18" s="6"/>
      <c r="SUE18" s="3"/>
      <c r="SUF18" s="6"/>
      <c r="SUO18" s="3"/>
      <c r="SUP18" s="6"/>
      <c r="SUY18" s="3"/>
      <c r="SUZ18" s="6"/>
      <c r="SVI18" s="3"/>
      <c r="SVJ18" s="6"/>
      <c r="SVS18" s="3"/>
      <c r="SVT18" s="6"/>
      <c r="SWC18" s="3"/>
      <c r="SWD18" s="6"/>
      <c r="SWM18" s="3"/>
      <c r="SWN18" s="6"/>
      <c r="SWW18" s="3"/>
      <c r="SWX18" s="6"/>
      <c r="SXG18" s="3"/>
      <c r="SXH18" s="6"/>
      <c r="SXQ18" s="3"/>
      <c r="SXR18" s="6"/>
      <c r="SYA18" s="3"/>
      <c r="SYB18" s="6"/>
      <c r="SYK18" s="3"/>
      <c r="SYL18" s="6"/>
      <c r="SYU18" s="3"/>
      <c r="SYV18" s="6"/>
      <c r="SZE18" s="3"/>
      <c r="SZF18" s="6"/>
      <c r="SZO18" s="3"/>
      <c r="SZP18" s="6"/>
      <c r="SZY18" s="3"/>
      <c r="SZZ18" s="6"/>
      <c r="TAI18" s="3"/>
      <c r="TAJ18" s="6"/>
      <c r="TAS18" s="3"/>
      <c r="TAT18" s="6"/>
      <c r="TBC18" s="3"/>
      <c r="TBD18" s="6"/>
      <c r="TBM18" s="3"/>
      <c r="TBN18" s="6"/>
      <c r="TBW18" s="3"/>
      <c r="TBX18" s="6"/>
      <c r="TCG18" s="3"/>
      <c r="TCH18" s="6"/>
      <c r="TCQ18" s="3"/>
      <c r="TCR18" s="6"/>
      <c r="TDA18" s="3"/>
      <c r="TDB18" s="6"/>
      <c r="TDK18" s="3"/>
      <c r="TDL18" s="6"/>
      <c r="TDU18" s="3"/>
      <c r="TDV18" s="6"/>
      <c r="TEE18" s="3"/>
      <c r="TEF18" s="6"/>
      <c r="TEO18" s="3"/>
      <c r="TEP18" s="6"/>
      <c r="TEY18" s="3"/>
      <c r="TEZ18" s="6"/>
      <c r="TFI18" s="3"/>
      <c r="TFJ18" s="6"/>
      <c r="TFS18" s="3"/>
      <c r="TFT18" s="6"/>
      <c r="TGC18" s="3"/>
      <c r="TGD18" s="6"/>
      <c r="TGM18" s="3"/>
      <c r="TGN18" s="6"/>
      <c r="TGW18" s="3"/>
      <c r="TGX18" s="6"/>
      <c r="THG18" s="3"/>
      <c r="THH18" s="6"/>
      <c r="THQ18" s="3"/>
      <c r="THR18" s="6"/>
      <c r="TIA18" s="3"/>
      <c r="TIB18" s="6"/>
      <c r="TIK18" s="3"/>
      <c r="TIL18" s="6"/>
      <c r="TIU18" s="3"/>
      <c r="TIV18" s="6"/>
      <c r="TJE18" s="3"/>
      <c r="TJF18" s="6"/>
      <c r="TJO18" s="3"/>
      <c r="TJP18" s="6"/>
      <c r="TJY18" s="3"/>
      <c r="TJZ18" s="6"/>
      <c r="TKI18" s="3"/>
      <c r="TKJ18" s="6"/>
      <c r="TKS18" s="3"/>
      <c r="TKT18" s="6"/>
      <c r="TLC18" s="3"/>
      <c r="TLD18" s="6"/>
      <c r="TLM18" s="3"/>
      <c r="TLN18" s="6"/>
      <c r="TLW18" s="3"/>
      <c r="TLX18" s="6"/>
      <c r="TMG18" s="3"/>
      <c r="TMH18" s="6"/>
      <c r="TMQ18" s="3"/>
      <c r="TMR18" s="6"/>
      <c r="TNA18" s="3"/>
      <c r="TNB18" s="6"/>
      <c r="TNK18" s="3"/>
      <c r="TNL18" s="6"/>
      <c r="TNU18" s="3"/>
      <c r="TNV18" s="6"/>
      <c r="TOE18" s="3"/>
      <c r="TOF18" s="6"/>
      <c r="TOO18" s="3"/>
      <c r="TOP18" s="6"/>
      <c r="TOY18" s="3"/>
      <c r="TOZ18" s="6"/>
      <c r="TPI18" s="3"/>
      <c r="TPJ18" s="6"/>
      <c r="TPS18" s="3"/>
      <c r="TPT18" s="6"/>
      <c r="TQC18" s="3"/>
      <c r="TQD18" s="6"/>
      <c r="TQM18" s="3"/>
      <c r="TQN18" s="6"/>
      <c r="TQW18" s="3"/>
      <c r="TQX18" s="6"/>
      <c r="TRG18" s="3"/>
      <c r="TRH18" s="6"/>
      <c r="TRQ18" s="3"/>
      <c r="TRR18" s="6"/>
      <c r="TSA18" s="3"/>
      <c r="TSB18" s="6"/>
      <c r="TSK18" s="3"/>
      <c r="TSL18" s="6"/>
      <c r="TSU18" s="3"/>
      <c r="TSV18" s="6"/>
      <c r="TTE18" s="3"/>
      <c r="TTF18" s="6"/>
      <c r="TTO18" s="3"/>
      <c r="TTP18" s="6"/>
      <c r="TTY18" s="3"/>
      <c r="TTZ18" s="6"/>
      <c r="TUI18" s="3"/>
      <c r="TUJ18" s="6"/>
      <c r="TUS18" s="3"/>
      <c r="TUT18" s="6"/>
      <c r="TVC18" s="3"/>
      <c r="TVD18" s="6"/>
      <c r="TVM18" s="3"/>
      <c r="TVN18" s="6"/>
      <c r="TVW18" s="3"/>
      <c r="TVX18" s="6"/>
      <c r="TWG18" s="3"/>
      <c r="TWH18" s="6"/>
      <c r="TWQ18" s="3"/>
      <c r="TWR18" s="6"/>
      <c r="TXA18" s="3"/>
      <c r="TXB18" s="6"/>
      <c r="TXK18" s="3"/>
      <c r="TXL18" s="6"/>
      <c r="TXU18" s="3"/>
      <c r="TXV18" s="6"/>
      <c r="TYE18" s="3"/>
      <c r="TYF18" s="6"/>
      <c r="TYO18" s="3"/>
      <c r="TYP18" s="6"/>
      <c r="TYY18" s="3"/>
      <c r="TYZ18" s="6"/>
      <c r="TZI18" s="3"/>
      <c r="TZJ18" s="6"/>
      <c r="TZS18" s="3"/>
      <c r="TZT18" s="6"/>
      <c r="UAC18" s="3"/>
      <c r="UAD18" s="6"/>
      <c r="UAM18" s="3"/>
      <c r="UAN18" s="6"/>
      <c r="UAW18" s="3"/>
      <c r="UAX18" s="6"/>
      <c r="UBG18" s="3"/>
      <c r="UBH18" s="6"/>
      <c r="UBQ18" s="3"/>
      <c r="UBR18" s="6"/>
      <c r="UCA18" s="3"/>
      <c r="UCB18" s="6"/>
      <c r="UCK18" s="3"/>
      <c r="UCL18" s="6"/>
      <c r="UCU18" s="3"/>
      <c r="UCV18" s="6"/>
      <c r="UDE18" s="3"/>
      <c r="UDF18" s="6"/>
      <c r="UDO18" s="3"/>
      <c r="UDP18" s="6"/>
      <c r="UDY18" s="3"/>
      <c r="UDZ18" s="6"/>
      <c r="UEI18" s="3"/>
      <c r="UEJ18" s="6"/>
      <c r="UES18" s="3"/>
      <c r="UET18" s="6"/>
      <c r="UFC18" s="3"/>
      <c r="UFD18" s="6"/>
      <c r="UFM18" s="3"/>
      <c r="UFN18" s="6"/>
      <c r="UFW18" s="3"/>
      <c r="UFX18" s="6"/>
      <c r="UGG18" s="3"/>
      <c r="UGH18" s="6"/>
      <c r="UGQ18" s="3"/>
      <c r="UGR18" s="6"/>
      <c r="UHA18" s="3"/>
      <c r="UHB18" s="6"/>
      <c r="UHK18" s="3"/>
      <c r="UHL18" s="6"/>
      <c r="UHU18" s="3"/>
      <c r="UHV18" s="6"/>
      <c r="UIE18" s="3"/>
      <c r="UIF18" s="6"/>
      <c r="UIO18" s="3"/>
      <c r="UIP18" s="6"/>
      <c r="UIY18" s="3"/>
      <c r="UIZ18" s="6"/>
      <c r="UJI18" s="3"/>
      <c r="UJJ18" s="6"/>
      <c r="UJS18" s="3"/>
      <c r="UJT18" s="6"/>
      <c r="UKC18" s="3"/>
      <c r="UKD18" s="6"/>
      <c r="UKM18" s="3"/>
      <c r="UKN18" s="6"/>
      <c r="UKW18" s="3"/>
      <c r="UKX18" s="6"/>
      <c r="ULG18" s="3"/>
      <c r="ULH18" s="6"/>
      <c r="ULQ18" s="3"/>
      <c r="ULR18" s="6"/>
      <c r="UMA18" s="3"/>
      <c r="UMB18" s="6"/>
      <c r="UMK18" s="3"/>
      <c r="UML18" s="6"/>
      <c r="UMU18" s="3"/>
      <c r="UMV18" s="6"/>
      <c r="UNE18" s="3"/>
      <c r="UNF18" s="6"/>
      <c r="UNO18" s="3"/>
      <c r="UNP18" s="6"/>
      <c r="UNY18" s="3"/>
      <c r="UNZ18" s="6"/>
      <c r="UOI18" s="3"/>
      <c r="UOJ18" s="6"/>
      <c r="UOS18" s="3"/>
      <c r="UOT18" s="6"/>
      <c r="UPC18" s="3"/>
      <c r="UPD18" s="6"/>
      <c r="UPM18" s="3"/>
      <c r="UPN18" s="6"/>
      <c r="UPW18" s="3"/>
      <c r="UPX18" s="6"/>
      <c r="UQG18" s="3"/>
      <c r="UQH18" s="6"/>
      <c r="UQQ18" s="3"/>
      <c r="UQR18" s="6"/>
      <c r="URA18" s="3"/>
      <c r="URB18" s="6"/>
      <c r="URK18" s="3"/>
      <c r="URL18" s="6"/>
      <c r="URU18" s="3"/>
      <c r="URV18" s="6"/>
      <c r="USE18" s="3"/>
      <c r="USF18" s="6"/>
      <c r="USO18" s="3"/>
      <c r="USP18" s="6"/>
      <c r="USY18" s="3"/>
      <c r="USZ18" s="6"/>
      <c r="UTI18" s="3"/>
      <c r="UTJ18" s="6"/>
      <c r="UTS18" s="3"/>
      <c r="UTT18" s="6"/>
      <c r="UUC18" s="3"/>
      <c r="UUD18" s="6"/>
      <c r="UUM18" s="3"/>
      <c r="UUN18" s="6"/>
      <c r="UUW18" s="3"/>
      <c r="UUX18" s="6"/>
      <c r="UVG18" s="3"/>
      <c r="UVH18" s="6"/>
      <c r="UVQ18" s="3"/>
      <c r="UVR18" s="6"/>
      <c r="UWA18" s="3"/>
      <c r="UWB18" s="6"/>
      <c r="UWK18" s="3"/>
      <c r="UWL18" s="6"/>
      <c r="UWU18" s="3"/>
      <c r="UWV18" s="6"/>
      <c r="UXE18" s="3"/>
      <c r="UXF18" s="6"/>
      <c r="UXO18" s="3"/>
      <c r="UXP18" s="6"/>
      <c r="UXY18" s="3"/>
      <c r="UXZ18" s="6"/>
      <c r="UYI18" s="3"/>
      <c r="UYJ18" s="6"/>
      <c r="UYS18" s="3"/>
      <c r="UYT18" s="6"/>
      <c r="UZC18" s="3"/>
      <c r="UZD18" s="6"/>
      <c r="UZM18" s="3"/>
      <c r="UZN18" s="6"/>
      <c r="UZW18" s="3"/>
      <c r="UZX18" s="6"/>
      <c r="VAG18" s="3"/>
      <c r="VAH18" s="6"/>
      <c r="VAQ18" s="3"/>
      <c r="VAR18" s="6"/>
      <c r="VBA18" s="3"/>
      <c r="VBB18" s="6"/>
      <c r="VBK18" s="3"/>
      <c r="VBL18" s="6"/>
      <c r="VBU18" s="3"/>
      <c r="VBV18" s="6"/>
      <c r="VCE18" s="3"/>
      <c r="VCF18" s="6"/>
      <c r="VCO18" s="3"/>
      <c r="VCP18" s="6"/>
      <c r="VCY18" s="3"/>
      <c r="VCZ18" s="6"/>
      <c r="VDI18" s="3"/>
      <c r="VDJ18" s="6"/>
      <c r="VDS18" s="3"/>
      <c r="VDT18" s="6"/>
      <c r="VEC18" s="3"/>
      <c r="VED18" s="6"/>
      <c r="VEM18" s="3"/>
      <c r="VEN18" s="6"/>
      <c r="VEW18" s="3"/>
      <c r="VEX18" s="6"/>
      <c r="VFG18" s="3"/>
      <c r="VFH18" s="6"/>
      <c r="VFQ18" s="3"/>
      <c r="VFR18" s="6"/>
      <c r="VGA18" s="3"/>
      <c r="VGB18" s="6"/>
      <c r="VGK18" s="3"/>
      <c r="VGL18" s="6"/>
      <c r="VGU18" s="3"/>
      <c r="VGV18" s="6"/>
      <c r="VHE18" s="3"/>
      <c r="VHF18" s="6"/>
      <c r="VHO18" s="3"/>
      <c r="VHP18" s="6"/>
      <c r="VHY18" s="3"/>
      <c r="VHZ18" s="6"/>
      <c r="VII18" s="3"/>
      <c r="VIJ18" s="6"/>
      <c r="VIS18" s="3"/>
      <c r="VIT18" s="6"/>
      <c r="VJC18" s="3"/>
      <c r="VJD18" s="6"/>
      <c r="VJM18" s="3"/>
      <c r="VJN18" s="6"/>
      <c r="VJW18" s="3"/>
      <c r="VJX18" s="6"/>
      <c r="VKG18" s="3"/>
      <c r="VKH18" s="6"/>
      <c r="VKQ18" s="3"/>
      <c r="VKR18" s="6"/>
      <c r="VLA18" s="3"/>
      <c r="VLB18" s="6"/>
      <c r="VLK18" s="3"/>
      <c r="VLL18" s="6"/>
      <c r="VLU18" s="3"/>
      <c r="VLV18" s="6"/>
      <c r="VME18" s="3"/>
      <c r="VMF18" s="6"/>
      <c r="VMO18" s="3"/>
      <c r="VMP18" s="6"/>
      <c r="VMY18" s="3"/>
      <c r="VMZ18" s="6"/>
      <c r="VNI18" s="3"/>
      <c r="VNJ18" s="6"/>
      <c r="VNS18" s="3"/>
      <c r="VNT18" s="6"/>
      <c r="VOC18" s="3"/>
      <c r="VOD18" s="6"/>
      <c r="VOM18" s="3"/>
      <c r="VON18" s="6"/>
      <c r="VOW18" s="3"/>
      <c r="VOX18" s="6"/>
      <c r="VPG18" s="3"/>
      <c r="VPH18" s="6"/>
      <c r="VPQ18" s="3"/>
      <c r="VPR18" s="6"/>
      <c r="VQA18" s="3"/>
      <c r="VQB18" s="6"/>
      <c r="VQK18" s="3"/>
      <c r="VQL18" s="6"/>
      <c r="VQU18" s="3"/>
      <c r="VQV18" s="6"/>
      <c r="VRE18" s="3"/>
      <c r="VRF18" s="6"/>
      <c r="VRO18" s="3"/>
      <c r="VRP18" s="6"/>
      <c r="VRY18" s="3"/>
      <c r="VRZ18" s="6"/>
      <c r="VSI18" s="3"/>
      <c r="VSJ18" s="6"/>
      <c r="VSS18" s="3"/>
      <c r="VST18" s="6"/>
      <c r="VTC18" s="3"/>
      <c r="VTD18" s="6"/>
      <c r="VTM18" s="3"/>
      <c r="VTN18" s="6"/>
      <c r="VTW18" s="3"/>
      <c r="VTX18" s="6"/>
      <c r="VUG18" s="3"/>
      <c r="VUH18" s="6"/>
      <c r="VUQ18" s="3"/>
      <c r="VUR18" s="6"/>
      <c r="VVA18" s="3"/>
      <c r="VVB18" s="6"/>
      <c r="VVK18" s="3"/>
      <c r="VVL18" s="6"/>
      <c r="VVU18" s="3"/>
      <c r="VVV18" s="6"/>
      <c r="VWE18" s="3"/>
      <c r="VWF18" s="6"/>
      <c r="VWO18" s="3"/>
      <c r="VWP18" s="6"/>
      <c r="VWY18" s="3"/>
      <c r="VWZ18" s="6"/>
      <c r="VXI18" s="3"/>
      <c r="VXJ18" s="6"/>
      <c r="VXS18" s="3"/>
      <c r="VXT18" s="6"/>
      <c r="VYC18" s="3"/>
      <c r="VYD18" s="6"/>
      <c r="VYM18" s="3"/>
      <c r="VYN18" s="6"/>
      <c r="VYW18" s="3"/>
      <c r="VYX18" s="6"/>
      <c r="VZG18" s="3"/>
      <c r="VZH18" s="6"/>
      <c r="VZQ18" s="3"/>
      <c r="VZR18" s="6"/>
      <c r="WAA18" s="3"/>
      <c r="WAB18" s="6"/>
      <c r="WAK18" s="3"/>
      <c r="WAL18" s="6"/>
      <c r="WAU18" s="3"/>
      <c r="WAV18" s="6"/>
      <c r="WBE18" s="3"/>
      <c r="WBF18" s="6"/>
      <c r="WBO18" s="3"/>
      <c r="WBP18" s="6"/>
      <c r="WBY18" s="3"/>
      <c r="WBZ18" s="6"/>
      <c r="WCI18" s="3"/>
      <c r="WCJ18" s="6"/>
      <c r="WCS18" s="3"/>
      <c r="WCT18" s="6"/>
      <c r="WDC18" s="3"/>
      <c r="WDD18" s="6"/>
      <c r="WDM18" s="3"/>
      <c r="WDN18" s="6"/>
      <c r="WDW18" s="3"/>
      <c r="WDX18" s="6"/>
      <c r="WEG18" s="3"/>
      <c r="WEH18" s="6"/>
      <c r="WEQ18" s="3"/>
      <c r="WER18" s="6"/>
      <c r="WFA18" s="3"/>
      <c r="WFB18" s="6"/>
      <c r="WFK18" s="3"/>
      <c r="WFL18" s="6"/>
      <c r="WFU18" s="3"/>
      <c r="WFV18" s="6"/>
      <c r="WGE18" s="3"/>
      <c r="WGF18" s="6"/>
      <c r="WGO18" s="3"/>
      <c r="WGP18" s="6"/>
      <c r="WGY18" s="3"/>
      <c r="WGZ18" s="6"/>
      <c r="WHI18" s="3"/>
      <c r="WHJ18" s="6"/>
      <c r="WHS18" s="3"/>
      <c r="WHT18" s="6"/>
      <c r="WIC18" s="3"/>
      <c r="WID18" s="6"/>
      <c r="WIM18" s="3"/>
      <c r="WIN18" s="6"/>
      <c r="WIW18" s="3"/>
      <c r="WIX18" s="6"/>
      <c r="WJG18" s="3"/>
      <c r="WJH18" s="6"/>
      <c r="WJQ18" s="3"/>
      <c r="WJR18" s="6"/>
      <c r="WKA18" s="3"/>
      <c r="WKB18" s="6"/>
      <c r="WKK18" s="3"/>
      <c r="WKL18" s="6"/>
      <c r="WKU18" s="3"/>
      <c r="WKV18" s="6"/>
      <c r="WLE18" s="3"/>
      <c r="WLF18" s="6"/>
      <c r="WLO18" s="3"/>
      <c r="WLP18" s="6"/>
      <c r="WLY18" s="3"/>
      <c r="WLZ18" s="6"/>
      <c r="WMI18" s="3"/>
      <c r="WMJ18" s="6"/>
      <c r="WMS18" s="3"/>
      <c r="WMT18" s="6"/>
      <c r="WNC18" s="3"/>
      <c r="WND18" s="6"/>
      <c r="WNM18" s="3"/>
      <c r="WNN18" s="6"/>
      <c r="WNW18" s="3"/>
      <c r="WNX18" s="6"/>
      <c r="WOG18" s="3"/>
      <c r="WOH18" s="6"/>
      <c r="WOQ18" s="3"/>
      <c r="WOR18" s="6"/>
      <c r="WPA18" s="3"/>
      <c r="WPB18" s="6"/>
      <c r="WPK18" s="3"/>
      <c r="WPL18" s="6"/>
      <c r="WPU18" s="3"/>
      <c r="WPV18" s="6"/>
      <c r="WQE18" s="3"/>
      <c r="WQF18" s="6"/>
      <c r="WQO18" s="3"/>
      <c r="WQP18" s="6"/>
      <c r="WQY18" s="3"/>
      <c r="WQZ18" s="6"/>
      <c r="WRI18" s="3"/>
      <c r="WRJ18" s="6"/>
      <c r="WRS18" s="3"/>
      <c r="WRT18" s="6"/>
      <c r="WSC18" s="3"/>
      <c r="WSD18" s="6"/>
      <c r="WSM18" s="3"/>
      <c r="WSN18" s="6"/>
      <c r="WSW18" s="3"/>
      <c r="WSX18" s="6"/>
      <c r="WTG18" s="3"/>
      <c r="WTH18" s="6"/>
      <c r="WTQ18" s="3"/>
      <c r="WTR18" s="6"/>
      <c r="WUA18" s="3"/>
      <c r="WUB18" s="6"/>
      <c r="WUK18" s="3"/>
      <c r="WUL18" s="6"/>
      <c r="WUU18" s="3"/>
      <c r="WUV18" s="6"/>
      <c r="WVE18" s="3"/>
      <c r="WVF18" s="6"/>
      <c r="WVO18" s="3"/>
      <c r="WVP18" s="6"/>
      <c r="WVY18" s="3"/>
      <c r="WVZ18" s="6"/>
      <c r="WWI18" s="3"/>
      <c r="WWJ18" s="6"/>
      <c r="WWS18" s="3"/>
      <c r="WWT18" s="6"/>
      <c r="WXC18" s="3"/>
      <c r="WXD18" s="6"/>
      <c r="WXM18" s="3"/>
      <c r="WXN18" s="6"/>
      <c r="WXW18" s="3"/>
      <c r="WXX18" s="6"/>
      <c r="WYG18" s="3"/>
      <c r="WYH18" s="6"/>
      <c r="WYQ18" s="3"/>
      <c r="WYR18" s="6"/>
      <c r="WZA18" s="3"/>
      <c r="WZB18" s="6"/>
      <c r="WZK18" s="3"/>
      <c r="WZL18" s="6"/>
      <c r="WZU18" s="3"/>
      <c r="WZV18" s="6"/>
      <c r="XAE18" s="3"/>
      <c r="XAF18" s="6"/>
      <c r="XAO18" s="3"/>
      <c r="XAP18" s="6"/>
      <c r="XAY18" s="3"/>
      <c r="XAZ18" s="6"/>
      <c r="XBI18" s="3"/>
      <c r="XBJ18" s="6"/>
      <c r="XBS18" s="3"/>
      <c r="XBT18" s="6"/>
      <c r="XCC18" s="3"/>
      <c r="XCD18" s="6"/>
      <c r="XCM18" s="3"/>
      <c r="XCN18" s="6"/>
      <c r="XCW18" s="3"/>
      <c r="XCX18" s="6"/>
      <c r="XDG18" s="3"/>
      <c r="XDH18" s="6"/>
      <c r="XDQ18" s="3"/>
      <c r="XDR18" s="6"/>
      <c r="XEA18" s="3"/>
      <c r="XEB18" s="6"/>
      <c r="XEK18" s="3"/>
      <c r="XEL18" s="6"/>
      <c r="XEU18" s="3"/>
      <c r="XEV18" s="6"/>
    </row>
    <row r="19" spans="1:1016 1025:2046 2055:3066 3075:4096 4105:5116 5125:6136 6145:7166 7175:8186 8195:9216 9225:10236 10245:11256 11265:12286 12295:13306 13315:14336 14345:15356 15365:16376" x14ac:dyDescent="0.25">
      <c r="A19">
        <f t="shared" si="1"/>
        <v>4</v>
      </c>
      <c r="B19" t="s">
        <v>33</v>
      </c>
      <c r="C19" t="str">
        <f>IF(B19&lt;&gt;"",VLOOKUP(B19,Lookup!$A$2:$B$55,2,FALSE),"")</f>
        <v>SAVINGS/INVESTMENT</v>
      </c>
      <c r="D19" s="3">
        <v>42505</v>
      </c>
      <c r="E19" s="14">
        <v>2000</v>
      </c>
      <c r="F19" s="14">
        <v>2000</v>
      </c>
      <c r="G19" t="s">
        <v>1</v>
      </c>
      <c r="H19" t="s">
        <v>83</v>
      </c>
      <c r="I19" t="s">
        <v>84</v>
      </c>
      <c r="J19" t="str">
        <f t="shared" si="0"/>
        <v/>
      </c>
      <c r="M19" t="s">
        <v>7</v>
      </c>
      <c r="N19" s="35"/>
      <c r="O19" s="35"/>
      <c r="P19" s="35"/>
      <c r="Q19" s="37">
        <f>SUBTOTAL(109,Account5[Projected / Budgeted Cost])</f>
        <v>35000</v>
      </c>
      <c r="R19" s="37">
        <f>SUBTOTAL(109,Account5[Actual Cost])</f>
        <v>35000</v>
      </c>
      <c r="S19" s="35"/>
      <c r="T19" s="35"/>
      <c r="U19" s="35"/>
    </row>
    <row r="20" spans="1:1016 1025:2046 2055:3066 3075:4096 4105:5116 5125:6136 6145:7166 7175:8186 8195:9216 9225:10236 10245:11256 11265:12286 12295:13306 13315:14336 14345:15356 15365:16376" x14ac:dyDescent="0.25">
      <c r="A20">
        <f t="shared" si="1"/>
        <v>5</v>
      </c>
      <c r="B20" t="s">
        <v>29</v>
      </c>
      <c r="C20" t="str">
        <f>IF(B20&lt;&gt;"",VLOOKUP(B20,Lookup!$A$2:$B$55,2,FALSE),"")</f>
        <v>TRANSPORTATION</v>
      </c>
      <c r="D20" s="3">
        <v>42491</v>
      </c>
      <c r="E20" s="14">
        <v>1000</v>
      </c>
      <c r="F20" s="14">
        <v>1000</v>
      </c>
      <c r="G20" t="s">
        <v>1</v>
      </c>
      <c r="H20" t="s">
        <v>83</v>
      </c>
      <c r="I20" t="s">
        <v>84</v>
      </c>
      <c r="J20" t="str">
        <f t="shared" si="0"/>
        <v/>
      </c>
      <c r="O20" s="31"/>
      <c r="P20" s="6"/>
    </row>
    <row r="21" spans="1:1016 1025:2046 2055:3066 3075:4096 4105:5116 5125:6136 6145:7166 7175:8186 8195:9216 9225:10236 10245:11256 11265:12286 12295:13306 13315:14336 14345:15356 15365:16376" x14ac:dyDescent="0.25">
      <c r="A21">
        <f t="shared" si="1"/>
        <v>6</v>
      </c>
      <c r="B21" t="s">
        <v>46</v>
      </c>
      <c r="C21" t="str">
        <f>IF(B21&lt;&gt;"",VLOOKUP(B21,Lookup!$A$2:$B$55,2,FALSE),"")</f>
        <v>HOUSING</v>
      </c>
      <c r="D21" s="3">
        <v>42497</v>
      </c>
      <c r="E21" s="14">
        <v>3000</v>
      </c>
      <c r="F21" s="14">
        <v>2516</v>
      </c>
      <c r="G21" t="s">
        <v>2</v>
      </c>
      <c r="H21" t="s">
        <v>83</v>
      </c>
      <c r="I21" t="s">
        <v>84</v>
      </c>
      <c r="J21" t="str">
        <f t="shared" si="0"/>
        <v/>
      </c>
      <c r="P21" s="6"/>
    </row>
    <row r="22" spans="1:1016 1025:2046 2055:3066 3075:4096 4105:5116 5125:6136 6145:7166 7175:8186 8195:9216 9225:10236 10245:11256 11265:12286 12295:13306 13315:14336 14345:15356 15365:16376" x14ac:dyDescent="0.25">
      <c r="A22">
        <f t="shared" si="1"/>
        <v>7</v>
      </c>
      <c r="B22" t="s">
        <v>21</v>
      </c>
      <c r="C22" t="str">
        <f>IF(B22&lt;&gt;"",VLOOKUP(B22,Lookup!$A$2:$B$55,2,FALSE),"")</f>
        <v>PERSONAL</v>
      </c>
      <c r="D22" s="3">
        <v>42491</v>
      </c>
      <c r="E22" s="14">
        <v>2000</v>
      </c>
      <c r="F22" s="14">
        <v>2858</v>
      </c>
      <c r="G22" t="s">
        <v>1</v>
      </c>
      <c r="H22" t="s">
        <v>83</v>
      </c>
      <c r="I22" t="s">
        <v>84</v>
      </c>
      <c r="J22" t="str">
        <f t="shared" si="0"/>
        <v/>
      </c>
    </row>
    <row r="23" spans="1:1016 1025:2046 2055:3066 3075:4096 4105:5116 5125:6136 6145:7166 7175:8186 8195:9216 9225:10236 10245:11256 11265:12286 12295:13306 13315:14336 14345:15356 15365:16376" x14ac:dyDescent="0.25">
      <c r="A23">
        <f t="shared" si="1"/>
        <v>8</v>
      </c>
      <c r="B23" t="s">
        <v>25</v>
      </c>
      <c r="C23" t="str">
        <f>IF(B23&lt;&gt;"",VLOOKUP(B23,Lookup!$A$2:$B$55,2,FALSE),"")</f>
        <v>FOOD</v>
      </c>
      <c r="D23" s="3">
        <v>42491</v>
      </c>
      <c r="E23" s="14">
        <v>3000</v>
      </c>
      <c r="F23" s="14">
        <v>2299</v>
      </c>
      <c r="G23" t="s">
        <v>1</v>
      </c>
      <c r="H23" t="s">
        <v>83</v>
      </c>
      <c r="I23" t="s">
        <v>84</v>
      </c>
      <c r="J23" t="str">
        <f t="shared" si="0"/>
        <v/>
      </c>
    </row>
    <row r="24" spans="1:1016 1025:2046 2055:3066 3075:4096 4105:5116 5125:6136 6145:7166 7175:8186 8195:9216 9225:10236 10245:11256 11265:12286 12295:13306 13315:14336 14345:15356 15365:16376" x14ac:dyDescent="0.25">
      <c r="A24">
        <f t="shared" si="1"/>
        <v>9</v>
      </c>
      <c r="B24" t="s">
        <v>27</v>
      </c>
      <c r="C24" t="str">
        <f>IF(B24&lt;&gt;"",VLOOKUP(B24,Lookup!$A$2:$B$55,2,FALSE),"")</f>
        <v>HOUSING</v>
      </c>
      <c r="D24" s="3">
        <v>42515</v>
      </c>
      <c r="E24" s="14">
        <v>450</v>
      </c>
      <c r="F24" s="14"/>
      <c r="G24" t="s">
        <v>3</v>
      </c>
      <c r="H24" t="s">
        <v>3</v>
      </c>
      <c r="I24" t="s">
        <v>85</v>
      </c>
      <c r="J24">
        <f t="shared" ca="1" si="0"/>
        <v>-485</v>
      </c>
    </row>
    <row r="25" spans="1:1016 1025:2046 2055:3066 3075:4096 4105:5116 5125:6136 6145:7166 7175:8186 8195:9216 9225:10236 10245:11256 11265:12286 12295:13306 13315:14336 14345:15356 15365:16376" x14ac:dyDescent="0.25">
      <c r="A25">
        <f t="shared" si="1"/>
        <v>10</v>
      </c>
      <c r="B25" t="s">
        <v>32</v>
      </c>
      <c r="C25" t="str">
        <f>IF(B25&lt;&gt;"",VLOOKUP(B25,Lookup!$A$2:$B$55,2,FALSE),"")</f>
        <v>SAVINGS/INVESTMENT</v>
      </c>
      <c r="D25" s="3">
        <v>42495</v>
      </c>
      <c r="E25" s="14">
        <v>15000</v>
      </c>
      <c r="F25" s="14">
        <v>15000</v>
      </c>
      <c r="G25" t="s">
        <v>2</v>
      </c>
      <c r="H25" t="s">
        <v>83</v>
      </c>
      <c r="I25" t="s">
        <v>84</v>
      </c>
      <c r="J25" t="str">
        <f t="shared" si="0"/>
        <v/>
      </c>
    </row>
    <row r="26" spans="1:1016 1025:2046 2055:3066 3075:4096 4105:5116 5125:6136 6145:7166 7175:8186 8195:9216 9225:10236 10245:11256 11265:12286 12295:13306 13315:14336 14345:15356 15365:16376" x14ac:dyDescent="0.25">
      <c r="A26">
        <f t="shared" si="1"/>
        <v>11</v>
      </c>
      <c r="B26" t="s">
        <v>44</v>
      </c>
      <c r="C26" t="str">
        <f>IF(B26&lt;&gt;"",VLOOKUP(B26,Lookup!$A$2:$B$55,2,FALSE),"")</f>
        <v>INSURANCE</v>
      </c>
      <c r="D26" s="3">
        <v>42491</v>
      </c>
      <c r="E26" s="14">
        <v>10000</v>
      </c>
      <c r="F26" s="14">
        <v>9693</v>
      </c>
      <c r="G26" t="s">
        <v>1</v>
      </c>
      <c r="H26" t="s">
        <v>83</v>
      </c>
      <c r="I26" t="s">
        <v>84</v>
      </c>
      <c r="J26" t="str">
        <f t="shared" si="0"/>
        <v/>
      </c>
    </row>
    <row r="27" spans="1:1016 1025:2046 2055:3066 3075:4096 4105:5116 5125:6136 6145:7166 7175:8186 8195:9216 9225:10236 10245:11256 11265:12286 12295:13306 13315:14336 14345:15356 15365:16376" x14ac:dyDescent="0.25">
      <c r="A27">
        <f t="shared" si="1"/>
        <v>12</v>
      </c>
      <c r="B27" t="s">
        <v>30</v>
      </c>
      <c r="C27" t="str">
        <f>IF(B27&lt;&gt;"",VLOOKUP(B27,Lookup!$A$2:$B$55,2,FALSE),"")</f>
        <v>TRANSPORTATION</v>
      </c>
      <c r="D27" s="3">
        <v>42495</v>
      </c>
      <c r="E27" s="14">
        <v>400</v>
      </c>
      <c r="F27" s="14">
        <v>200</v>
      </c>
      <c r="G27" t="s">
        <v>3</v>
      </c>
      <c r="H27" t="s">
        <v>3</v>
      </c>
      <c r="I27" t="s">
        <v>106</v>
      </c>
      <c r="J27">
        <f t="shared" ca="1" si="0"/>
        <v>-505</v>
      </c>
    </row>
    <row r="28" spans="1:1016 1025:2046 2055:3066 3075:4096 4105:5116 5125:6136 6145:7166 7175:8186 8195:9216 9225:10236 10245:11256 11265:12286 12295:13306 13315:14336 14345:15356 15365:16376" x14ac:dyDescent="0.25">
      <c r="A28">
        <f t="shared" si="1"/>
        <v>13</v>
      </c>
      <c r="B28" t="s">
        <v>65</v>
      </c>
      <c r="C28" t="str">
        <f>IF(B28&lt;&gt;"",VLOOKUP(B28,Lookup!$A$2:$B$55,2,FALSE),"")</f>
        <v>HOUSING</v>
      </c>
      <c r="D28" s="3">
        <v>42505</v>
      </c>
      <c r="E28" s="14">
        <v>1000</v>
      </c>
      <c r="F28" s="14"/>
      <c r="G28" t="s">
        <v>3</v>
      </c>
      <c r="H28" t="s">
        <v>3</v>
      </c>
      <c r="I28" t="s">
        <v>85</v>
      </c>
      <c r="J28">
        <f t="shared" ca="1" si="0"/>
        <v>-495</v>
      </c>
    </row>
    <row r="29" spans="1:1016 1025:2046 2055:3066 3075:4096 4105:5116 5125:6136 6145:7166 7175:8186 8195:9216 9225:10236 10245:11256 11265:12286 12295:13306 13315:14336 14345:15356 15365:16376" x14ac:dyDescent="0.25">
      <c r="A29">
        <f t="shared" si="1"/>
        <v>14</v>
      </c>
      <c r="B29" t="s">
        <v>63</v>
      </c>
      <c r="C29" t="str">
        <f>IF(B29&lt;&gt;"",VLOOKUP(B29,Lookup!$A$2:$B$55,2,FALSE),"")</f>
        <v>HOUSING</v>
      </c>
      <c r="D29" s="3">
        <v>42491</v>
      </c>
      <c r="E29" s="14">
        <v>2000</v>
      </c>
      <c r="F29" s="14">
        <v>1200</v>
      </c>
      <c r="G29" t="s">
        <v>3</v>
      </c>
      <c r="H29" t="s">
        <v>3</v>
      </c>
      <c r="I29" t="s">
        <v>84</v>
      </c>
      <c r="J29" t="str">
        <f t="shared" si="0"/>
        <v/>
      </c>
    </row>
    <row r="30" spans="1:1016 1025:2046 2055:3066 3075:4096 4105:5116 5125:6136 6145:7166 7175:8186 8195:9216 9225:10236 10245:11256 11265:12286 12295:13306 13315:14336 14345:15356 15365:16376" x14ac:dyDescent="0.25">
      <c r="A30">
        <f t="shared" si="1"/>
        <v>15</v>
      </c>
      <c r="B30" t="s">
        <v>38</v>
      </c>
      <c r="C30" t="str">
        <f>IF(B30&lt;&gt;"",VLOOKUP(B30,Lookup!$A$2:$B$55,2,FALSE),"")</f>
        <v>HEALTH</v>
      </c>
      <c r="D30" s="3">
        <v>42492</v>
      </c>
      <c r="E30" s="14">
        <v>5000</v>
      </c>
      <c r="F30" s="14">
        <f>2250</f>
        <v>2250</v>
      </c>
      <c r="G30" t="s">
        <v>1</v>
      </c>
      <c r="H30" t="s">
        <v>83</v>
      </c>
      <c r="I30" t="s">
        <v>84</v>
      </c>
      <c r="J30" t="str">
        <f t="shared" ref="J30:J36" si="2">IF($I30="Done","",$D30-$F$1)</f>
        <v/>
      </c>
    </row>
    <row r="31" spans="1:1016 1025:2046 2055:3066 3075:4096 4105:5116 5125:6136 6145:7166 7175:8186 8195:9216 9225:10236 10245:11256 11265:12286 12295:13306 13315:14336 14345:15356 15365:16376" x14ac:dyDescent="0.25">
      <c r="A31">
        <f t="shared" si="1"/>
        <v>16</v>
      </c>
      <c r="B31" t="s">
        <v>36</v>
      </c>
      <c r="C31" t="str">
        <f>IF(B31&lt;&gt;"",VLOOKUP(B31,Lookup!$A$2:$B$55,2,FALSE),"")</f>
        <v>FOOD</v>
      </c>
      <c r="D31" s="3">
        <v>42493</v>
      </c>
      <c r="E31" s="14">
        <v>4000</v>
      </c>
      <c r="F31" s="14">
        <v>4151</v>
      </c>
      <c r="G31" t="s">
        <v>2</v>
      </c>
      <c r="H31" t="s">
        <v>83</v>
      </c>
      <c r="I31" t="s">
        <v>84</v>
      </c>
      <c r="J31" t="str">
        <f t="shared" si="2"/>
        <v/>
      </c>
    </row>
    <row r="32" spans="1:1016 1025:2046 2055:3066 3075:4096 4105:5116 5125:6136 6145:7166 7175:8186 8195:9216 9225:10236 10245:11256 11265:12286 12295:13306 13315:14336 14345:15356 15365:16376" x14ac:dyDescent="0.25">
      <c r="A32">
        <f t="shared" si="1"/>
        <v>17</v>
      </c>
      <c r="B32" t="s">
        <v>39</v>
      </c>
      <c r="C32" t="str">
        <f>IF(B32&lt;&gt;"",VLOOKUP(B32,Lookup!$A$2:$B$55,2,FALSE),"")</f>
        <v>HEALTH</v>
      </c>
      <c r="D32" s="3">
        <v>42497</v>
      </c>
      <c r="E32" s="6">
        <v>1000</v>
      </c>
      <c r="F32" s="14">
        <v>783</v>
      </c>
      <c r="G32" t="s">
        <v>2</v>
      </c>
      <c r="H32" t="s">
        <v>83</v>
      </c>
      <c r="I32" t="s">
        <v>84</v>
      </c>
      <c r="J32" s="15" t="str">
        <f t="shared" si="2"/>
        <v/>
      </c>
    </row>
    <row r="33" spans="1:10" x14ac:dyDescent="0.25">
      <c r="A33">
        <f t="shared" si="1"/>
        <v>18</v>
      </c>
      <c r="B33" t="s">
        <v>38</v>
      </c>
      <c r="C33" t="str">
        <f>IF(B33&lt;&gt;"",VLOOKUP(B33,Lookup!$A$2:$B$55,2,FALSE),"")</f>
        <v>HEALTH</v>
      </c>
      <c r="D33" s="3">
        <v>42492</v>
      </c>
      <c r="E33" s="6"/>
      <c r="F33" s="14">
        <v>1530</v>
      </c>
      <c r="G33" t="s">
        <v>3</v>
      </c>
      <c r="H33" t="s">
        <v>3</v>
      </c>
      <c r="I33" t="s">
        <v>84</v>
      </c>
      <c r="J33" s="15" t="str">
        <f t="shared" si="2"/>
        <v/>
      </c>
    </row>
    <row r="34" spans="1:10" x14ac:dyDescent="0.25">
      <c r="A34">
        <v>19</v>
      </c>
      <c r="B34" t="s">
        <v>46</v>
      </c>
      <c r="C34" t="str">
        <f>IF(B34&lt;&gt;"",VLOOKUP(B34,Lookup!$A$2:$B$55,2,FALSE),"")</f>
        <v>HOUSING</v>
      </c>
      <c r="D34" s="3">
        <v>42509</v>
      </c>
      <c r="E34" s="6"/>
      <c r="F34" s="14">
        <v>7519</v>
      </c>
      <c r="G34" t="s">
        <v>3</v>
      </c>
      <c r="H34" t="s">
        <v>3</v>
      </c>
      <c r="I34" t="s">
        <v>84</v>
      </c>
      <c r="J34" s="15" t="str">
        <f t="shared" si="2"/>
        <v/>
      </c>
    </row>
    <row r="35" spans="1:10" x14ac:dyDescent="0.25">
      <c r="A35">
        <v>20</v>
      </c>
      <c r="B35" t="s">
        <v>59</v>
      </c>
      <c r="C35" t="str">
        <f>IF(B35&lt;&gt;"",VLOOKUP(B35,Lookup!$A$2:$B$55,2,FALSE),"")</f>
        <v>PERSONAL</v>
      </c>
      <c r="D35" s="3">
        <v>42509</v>
      </c>
      <c r="E35" s="6">
        <v>750</v>
      </c>
      <c r="F35" s="14">
        <v>797.29</v>
      </c>
      <c r="G35" t="s">
        <v>1</v>
      </c>
      <c r="H35" t="s">
        <v>83</v>
      </c>
      <c r="I35" t="s">
        <v>84</v>
      </c>
      <c r="J35" s="15" t="str">
        <f t="shared" si="2"/>
        <v/>
      </c>
    </row>
    <row r="36" spans="1:10" x14ac:dyDescent="0.25">
      <c r="A36">
        <v>21</v>
      </c>
      <c r="B36" t="s">
        <v>58</v>
      </c>
      <c r="C36" t="str">
        <f>IF(B36&lt;&gt;"",VLOOKUP(B36,Lookup!$A$2:$B$55,2,FALSE),"")</f>
        <v>PERSONAL</v>
      </c>
      <c r="D36" s="3">
        <v>42509</v>
      </c>
      <c r="E36" s="6">
        <v>200</v>
      </c>
      <c r="F36" s="14">
        <v>165.48</v>
      </c>
      <c r="G36" t="s">
        <v>1</v>
      </c>
      <c r="H36" t="s">
        <v>83</v>
      </c>
      <c r="I36" t="s">
        <v>84</v>
      </c>
      <c r="J36" s="15" t="str">
        <f t="shared" si="2"/>
        <v/>
      </c>
    </row>
    <row r="37" spans="1:10" x14ac:dyDescent="0.25">
      <c r="A37" t="s">
        <v>7</v>
      </c>
      <c r="E37" s="6">
        <f>SUBTOTAL(109,Expenses5[Projected / Budgeted Cost])</f>
        <v>72923</v>
      </c>
      <c r="F37" s="6">
        <f>SUBTOTAL(109,Expenses5[Actual Cost])</f>
        <v>76085.31</v>
      </c>
    </row>
    <row r="38" spans="1:10" x14ac:dyDescent="0.25">
      <c r="C38" t="s">
        <v>102</v>
      </c>
    </row>
    <row r="39" spans="1:10" x14ac:dyDescent="0.25">
      <c r="C39" s="29" t="s">
        <v>10</v>
      </c>
      <c r="D39" s="29"/>
      <c r="E39" s="29" t="s">
        <v>103</v>
      </c>
      <c r="F39" s="29" t="s">
        <v>104</v>
      </c>
    </row>
    <row r="40" spans="1:10" x14ac:dyDescent="0.25">
      <c r="C40" s="17" t="s">
        <v>76</v>
      </c>
      <c r="D40" s="17"/>
      <c r="E40" s="19">
        <f>SUMPRODUCT((Expenses5[[#Data],[Category]]=$C40)*(Expenses5[[#Data],[Projected / Budgeted Cost]]))</f>
        <v>0</v>
      </c>
      <c r="F40" s="19">
        <f>SUMPRODUCT((Expenses5[[#Data],[Category]]=$C40)*(Expenses5[[#Data],[Actual Cost]]))</f>
        <v>0</v>
      </c>
    </row>
    <row r="41" spans="1:10" x14ac:dyDescent="0.25">
      <c r="C41" s="17" t="s">
        <v>78</v>
      </c>
      <c r="D41" s="17"/>
      <c r="E41" s="19">
        <f>SUMPRODUCT((Expenses5[[#Data],[Category]]=$C41)*(Expenses5[[#Data],[Projected / Budgeted Cost]]))</f>
        <v>7000</v>
      </c>
      <c r="F41" s="19">
        <f>SUMPRODUCT((Expenses5[[#Data],[Category]]=$C41)*(Expenses5[[#Data],[Actual Cost]]))</f>
        <v>6450</v>
      </c>
    </row>
    <row r="42" spans="1:10" x14ac:dyDescent="0.25">
      <c r="C42" s="17" t="s">
        <v>80</v>
      </c>
      <c r="D42" s="17"/>
      <c r="E42" s="19">
        <f>SUMPRODUCT((Expenses5[[#Data],[Category]]=$C42)*(Expenses5[[#Data],[Projected / Budgeted Cost]]))</f>
        <v>0</v>
      </c>
      <c r="F42" s="19">
        <f>SUMPRODUCT((Expenses5[[#Data],[Category]]=$C42)*(Expenses5[[#Data],[Actual Cost]]))</f>
        <v>0</v>
      </c>
    </row>
    <row r="43" spans="1:10" x14ac:dyDescent="0.25">
      <c r="C43" s="17" t="s">
        <v>81</v>
      </c>
      <c r="D43" s="17"/>
      <c r="E43" s="19">
        <f>SUMPRODUCT((Expenses5[[#Data],[Category]]=$C43)*(Expenses5[[#Data],[Projected / Budgeted Cost]]))</f>
        <v>6000</v>
      </c>
      <c r="F43" s="19">
        <f>SUMPRODUCT((Expenses5[[#Data],[Category]]=$C43)*(Expenses5[[#Data],[Actual Cost]]))</f>
        <v>4563</v>
      </c>
    </row>
    <row r="44" spans="1:10" x14ac:dyDescent="0.25">
      <c r="C44" s="17" t="s">
        <v>74</v>
      </c>
      <c r="D44" s="17"/>
      <c r="E44" s="19">
        <f>SUMPRODUCT((Expenses5[[#Data],[Category]]=$C44)*(Expenses5[[#Data],[Projected / Budgeted Cost]]))</f>
        <v>20950</v>
      </c>
      <c r="F44" s="19">
        <f>SUMPRODUCT((Expenses5[[#Data],[Category]]=$C44)*(Expenses5[[#Data],[Actual Cost]]))</f>
        <v>25735</v>
      </c>
    </row>
    <row r="45" spans="1:10" x14ac:dyDescent="0.25">
      <c r="C45" s="17" t="s">
        <v>82</v>
      </c>
      <c r="D45" s="17"/>
      <c r="E45" s="19">
        <f>SUMPRODUCT((Expenses5[[#Data],[Category]]=$C45)*(Expenses5[[#Data],[Projected / Budgeted Cost]]))</f>
        <v>10000</v>
      </c>
      <c r="F45" s="19">
        <f>SUMPRODUCT((Expenses5[[#Data],[Category]]=$C45)*(Expenses5[[#Data],[Actual Cost]]))</f>
        <v>9693</v>
      </c>
    </row>
    <row r="46" spans="1:10" x14ac:dyDescent="0.25">
      <c r="C46" s="17" t="s">
        <v>77</v>
      </c>
      <c r="D46" s="17"/>
      <c r="E46" s="19">
        <f>SUMPRODUCT((Expenses5[[#Data],[Category]]=$C46)*(Expenses5[[#Data],[Projected / Budgeted Cost]]))</f>
        <v>5623</v>
      </c>
      <c r="F46" s="19">
        <f>SUMPRODUCT((Expenses5[[#Data],[Category]]=$C46)*(Expenses5[[#Data],[Actual Cost]]))</f>
        <v>5623.54</v>
      </c>
    </row>
    <row r="47" spans="1:10" x14ac:dyDescent="0.25">
      <c r="C47" s="17" t="s">
        <v>75</v>
      </c>
      <c r="D47" s="17"/>
      <c r="E47" s="19">
        <f>SUMPRODUCT((Expenses5[[#Data],[Category]]=$C47)*(Expenses5[[#Data],[Projected / Budgeted Cost]]))</f>
        <v>2950</v>
      </c>
      <c r="F47" s="19">
        <f>SUMPRODUCT((Expenses5[[#Data],[Category]]=$C47)*(Expenses5[[#Data],[Actual Cost]]))</f>
        <v>3820.77</v>
      </c>
    </row>
    <row r="48" spans="1:10" x14ac:dyDescent="0.25">
      <c r="C48" s="17" t="s">
        <v>79</v>
      </c>
      <c r="D48" s="17"/>
      <c r="E48" s="19">
        <f>SUMPRODUCT((Expenses5[[#Data],[Category]]=$C48)*(Expenses5[[#Data],[Projected / Budgeted Cost]]))</f>
        <v>19000</v>
      </c>
      <c r="F48" s="19">
        <f>SUMPRODUCT((Expenses5[[#Data],[Category]]=$C48)*(Expenses5[[#Data],[Actual Cost]]))</f>
        <v>19000</v>
      </c>
    </row>
    <row r="49" spans="3:6" x14ac:dyDescent="0.25">
      <c r="C49" s="17" t="s">
        <v>71</v>
      </c>
      <c r="D49" s="17"/>
      <c r="E49" s="19">
        <f>SUMPRODUCT((Expenses5[[#Data],[Category]]=$C49)*(Expenses5[[#Data],[Projected / Budgeted Cost]]))</f>
        <v>1400</v>
      </c>
      <c r="F49" s="19">
        <f>SUMPRODUCT((Expenses5[[#Data],[Category]]=$C49)*(Expenses5[[#Data],[Actual Cost]]))</f>
        <v>1200</v>
      </c>
    </row>
    <row r="50" spans="3:6" x14ac:dyDescent="0.25">
      <c r="C50" s="17"/>
      <c r="D50" s="17"/>
      <c r="E50" s="19"/>
      <c r="F50" s="19"/>
    </row>
    <row r="51" spans="3:6" x14ac:dyDescent="0.25">
      <c r="C51" s="28" t="s">
        <v>105</v>
      </c>
      <c r="D51" s="28"/>
      <c r="E51" s="30">
        <f>SUM(E40:E50)</f>
        <v>72923</v>
      </c>
      <c r="F51" s="30">
        <f>SUM(F40:F50)</f>
        <v>76085.31</v>
      </c>
    </row>
  </sheetData>
  <conditionalFormatting sqref="A16:J16 J17:K17 K18 V18:XFD18 N17:XFD17 I17:I29 G17:G29 J18:J29 H18:H29 B18:E29">
    <cfRule type="expression" dxfId="695" priority="32">
      <formula>$I16="Pending"</formula>
    </cfRule>
  </conditionalFormatting>
  <conditionalFormatting sqref="A17:F17 H17 A18:A33">
    <cfRule type="expression" dxfId="694" priority="31">
      <formula>$I17="Pending"</formula>
    </cfRule>
  </conditionalFormatting>
  <conditionalFormatting sqref="F18">
    <cfRule type="expression" dxfId="693" priority="30">
      <formula>$I18="Pending"</formula>
    </cfRule>
  </conditionalFormatting>
  <conditionalFormatting sqref="I30 G30">
    <cfRule type="expression" dxfId="692" priority="23">
      <formula>$I30="Pending"</formula>
    </cfRule>
  </conditionalFormatting>
  <conditionalFormatting sqref="J30">
    <cfRule type="expression" dxfId="691" priority="22">
      <formula>$I30="Pending"</formula>
    </cfRule>
  </conditionalFormatting>
  <conditionalFormatting sqref="E30">
    <cfRule type="expression" dxfId="690" priority="21">
      <formula>$I30="Pending"</formula>
    </cfRule>
  </conditionalFormatting>
  <conditionalFormatting sqref="D30">
    <cfRule type="expression" dxfId="689" priority="20">
      <formula>$I30="Pending"</formula>
    </cfRule>
  </conditionalFormatting>
  <conditionalFormatting sqref="C30">
    <cfRule type="expression" dxfId="688" priority="19">
      <formula>$I30="Pending"</formula>
    </cfRule>
  </conditionalFormatting>
  <conditionalFormatting sqref="B30">
    <cfRule type="expression" dxfId="687" priority="18">
      <formula>$I30="Pending"</formula>
    </cfRule>
  </conditionalFormatting>
  <conditionalFormatting sqref="H30">
    <cfRule type="expression" dxfId="686" priority="16">
      <formula>$I30="Pending"</formula>
    </cfRule>
  </conditionalFormatting>
  <conditionalFormatting sqref="I31 G31">
    <cfRule type="expression" dxfId="685" priority="15">
      <formula>$I31="Pending"</formula>
    </cfRule>
  </conditionalFormatting>
  <conditionalFormatting sqref="J31">
    <cfRule type="expression" dxfId="684" priority="14">
      <formula>$I31="Pending"</formula>
    </cfRule>
  </conditionalFormatting>
  <conditionalFormatting sqref="E31">
    <cfRule type="expression" dxfId="683" priority="13">
      <formula>$I31="Pending"</formula>
    </cfRule>
  </conditionalFormatting>
  <conditionalFormatting sqref="D31">
    <cfRule type="expression" dxfId="682" priority="12">
      <formula>$I31="Pending"</formula>
    </cfRule>
  </conditionalFormatting>
  <conditionalFormatting sqref="C31">
    <cfRule type="expression" dxfId="681" priority="11">
      <formula>$I31="Pending"</formula>
    </cfRule>
  </conditionalFormatting>
  <conditionalFormatting sqref="B31">
    <cfRule type="expression" dxfId="680" priority="10">
      <formula>$I31="Pending"</formula>
    </cfRule>
  </conditionalFormatting>
  <conditionalFormatting sqref="H31">
    <cfRule type="expression" dxfId="679" priority="8">
      <formula>$I31="Pending"</formula>
    </cfRule>
  </conditionalFormatting>
  <conditionalFormatting sqref="N16:N18">
    <cfRule type="expression" dxfId="678" priority="7">
      <formula>$I16="Pending"</formula>
    </cfRule>
  </conditionalFormatting>
  <conditionalFormatting sqref="O16:O18">
    <cfRule type="expression" dxfId="677" priority="6">
      <formula>$I16="Pending"</formula>
    </cfRule>
  </conditionalFormatting>
  <conditionalFormatting sqref="P16:P18">
    <cfRule type="expression" dxfId="676" priority="5">
      <formula>$I16="Pending"</formula>
    </cfRule>
  </conditionalFormatting>
  <conditionalFormatting sqref="Q16:R18">
    <cfRule type="expression" dxfId="675" priority="4">
      <formula>$I16="Pending"</formula>
    </cfRule>
  </conditionalFormatting>
  <conditionalFormatting sqref="S16:S18">
    <cfRule type="expression" dxfId="674" priority="3">
      <formula>$I16="Pending"</formula>
    </cfRule>
  </conditionalFormatting>
  <conditionalFormatting sqref="T16:T18">
    <cfRule type="expression" dxfId="673" priority="2">
      <formula>$I16="Pending"</formula>
    </cfRule>
  </conditionalFormatting>
  <conditionalFormatting sqref="U16:U18">
    <cfRule type="expression" dxfId="672" priority="1">
      <formula>$I16="Pending"</formula>
    </cfRule>
  </conditionalFormatting>
  <conditionalFormatting sqref="M20:U20 M21:N21 P21:U21">
    <cfRule type="expression" dxfId="671" priority="34">
      <formula>$I17="Pending"</formula>
    </cfRule>
  </conditionalFormatting>
  <dataValidations count="3">
    <dataValidation type="list" allowBlank="1" showInputMessage="1" showErrorMessage="1" sqref="N16:O18 G16:G36">
      <formula1>$C$4:$F$4</formula1>
    </dataValidation>
    <dataValidation type="list" allowBlank="1" showInputMessage="1" showErrorMessage="1" sqref="T16:T18 I16:I36">
      <formula1>"Done,Partial-Done,Pending"</formula1>
    </dataValidation>
    <dataValidation type="list" allowBlank="1" showInputMessage="1" showErrorMessage="1" sqref="S16:S18 H16:H36">
      <formula1>"Cash, Cheque, Direct Debit/ECS, Credit Card"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Lookup!$A$2:$A$55</xm:f>
          </x14:formula1>
          <xm:sqref>B16:B36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EV51"/>
  <sheetViews>
    <sheetView topLeftCell="A40" workbookViewId="0">
      <selection activeCell="D5" sqref="D5"/>
    </sheetView>
  </sheetViews>
  <sheetFormatPr defaultRowHeight="15" x14ac:dyDescent="0.25"/>
  <cols>
    <col min="2" max="2" width="18.42578125" bestFit="1" customWidth="1"/>
    <col min="3" max="3" width="21.5703125" bestFit="1" customWidth="1"/>
    <col min="4" max="4" width="11.28515625" customWidth="1"/>
    <col min="5" max="5" width="26.28515625" customWidth="1"/>
    <col min="6" max="6" width="15.42578125" bestFit="1" customWidth="1"/>
    <col min="7" max="7" width="19.28515625" customWidth="1"/>
    <col min="8" max="8" width="17.140625" bestFit="1" customWidth="1"/>
    <col min="9" max="9" width="12" bestFit="1" customWidth="1"/>
    <col min="10" max="10" width="16.7109375" bestFit="1" customWidth="1"/>
    <col min="11" max="11" width="11.5703125" bestFit="1" customWidth="1"/>
    <col min="12" max="12" width="3.42578125" customWidth="1"/>
    <col min="14" max="14" width="12.85546875" customWidth="1"/>
    <col min="15" max="15" width="15.28515625" customWidth="1"/>
    <col min="16" max="16" width="11.28515625" customWidth="1"/>
    <col min="17" max="17" width="26.28515625" customWidth="1"/>
    <col min="18" max="18" width="13" customWidth="1"/>
    <col min="19" max="19" width="18.85546875" customWidth="1"/>
    <col min="21" max="21" width="18.5703125" customWidth="1"/>
  </cols>
  <sheetData>
    <row r="1" spans="1:21" ht="18.75" x14ac:dyDescent="0.3">
      <c r="A1" s="8" t="s">
        <v>8</v>
      </c>
      <c r="B1" s="9">
        <v>42522</v>
      </c>
      <c r="E1" t="s">
        <v>17</v>
      </c>
      <c r="F1" s="3">
        <f ca="1">TODAY()</f>
        <v>43000</v>
      </c>
    </row>
    <row r="3" spans="1:21" ht="18.75" x14ac:dyDescent="0.3">
      <c r="A3" s="13" t="s">
        <v>87</v>
      </c>
      <c r="B3" s="12"/>
      <c r="C3" s="12"/>
      <c r="D3" s="12"/>
      <c r="E3" s="12"/>
      <c r="G3" s="5" t="s">
        <v>91</v>
      </c>
      <c r="M3" s="5" t="s">
        <v>111</v>
      </c>
    </row>
    <row r="4" spans="1:21" x14ac:dyDescent="0.25">
      <c r="A4" s="4" t="s">
        <v>0</v>
      </c>
      <c r="B4" s="4" t="s">
        <v>4</v>
      </c>
      <c r="C4" s="4" t="s">
        <v>1</v>
      </c>
      <c r="D4" s="4" t="s">
        <v>2</v>
      </c>
      <c r="E4" s="4" t="s">
        <v>3</v>
      </c>
      <c r="F4" s="4" t="s">
        <v>95</v>
      </c>
      <c r="G4" s="18" t="s">
        <v>89</v>
      </c>
      <c r="H4" s="18" t="s">
        <v>84</v>
      </c>
      <c r="I4" s="18" t="s">
        <v>106</v>
      </c>
      <c r="J4" s="18" t="s">
        <v>85</v>
      </c>
      <c r="K4" s="18" t="s">
        <v>7</v>
      </c>
      <c r="M4" s="18" t="s">
        <v>89</v>
      </c>
      <c r="N4" s="18" t="s">
        <v>84</v>
      </c>
      <c r="O4" s="18" t="s">
        <v>106</v>
      </c>
      <c r="P4" s="18" t="s">
        <v>85</v>
      </c>
      <c r="Q4" s="18" t="s">
        <v>7</v>
      </c>
    </row>
    <row r="5" spans="1:21" x14ac:dyDescent="0.25">
      <c r="A5">
        <v>1</v>
      </c>
      <c r="B5" t="s">
        <v>92</v>
      </c>
      <c r="C5" s="14">
        <v>0</v>
      </c>
      <c r="D5" s="14">
        <v>0</v>
      </c>
      <c r="E5" s="14">
        <v>0</v>
      </c>
      <c r="F5" s="14">
        <v>0</v>
      </c>
      <c r="G5" s="17" t="str">
        <f>Table147[[#Headers],[Atul A/C]]</f>
        <v>Atul A/C</v>
      </c>
      <c r="H5" s="19">
        <f>SUMPRODUCT((Expenses58[[#Data],[Paid from Account]]=$G5)*(Expenses58[[#Data],[Actual Cost]])*(Expenses58[[#Data],[Status]]=$H$4))</f>
        <v>0</v>
      </c>
      <c r="I5" s="19">
        <f>SUMPRODUCT((Expenses58[[#Data],[Paid from Account]]=$G5)*(Expenses58[[#Data],[Actual Cost]])*(Expenses58[[#Data],[Status]]=$I$4))</f>
        <v>0</v>
      </c>
      <c r="J5" s="19">
        <f>SUMPRODUCT((Expenses58[[#Data],[Paid from Account]]=$G5)*(Expenses58[[#Data],[Projected / Budgeted Cost]])*(Expenses58[[#Data],[Status]]=$J$4))</f>
        <v>43868</v>
      </c>
      <c r="K5" s="19">
        <f>SUM(H5:J5)</f>
        <v>43868</v>
      </c>
      <c r="M5" s="17" t="str">
        <f>Table147[[#Headers],[Atul A/C]]</f>
        <v>Atul A/C</v>
      </c>
      <c r="N5" s="19">
        <f>SUMPRODUCT((Account59[[#Data],[From Account]]=$M5)*(Account59[[#Data],[Actual Cost]])*(Account59[[#Data],[Status]]=$N$4))</f>
        <v>0</v>
      </c>
      <c r="O5" s="19">
        <f>SUMPRODUCT((Account59[[#Data],[From Account]]=$M5)*(Account59[[#Data],[Actual Cost]])*(Account59[[#Data],[Status]]=$O$4))</f>
        <v>0</v>
      </c>
      <c r="P5" s="19">
        <f>SUMPRODUCT((Account59[[#Data],[From Account]]=$G5)*(Account59[[#Data],[Projected / Budgeted Cost]])*(Account59[[#Data],[Status]]=$P$4))</f>
        <v>30000</v>
      </c>
      <c r="Q5" s="19">
        <f>SUM(N5:P5)</f>
        <v>30000</v>
      </c>
      <c r="S5" s="14">
        <f>K5+Q5</f>
        <v>73868</v>
      </c>
    </row>
    <row r="6" spans="1:21" x14ac:dyDescent="0.25">
      <c r="A6">
        <v>2</v>
      </c>
      <c r="B6" t="s">
        <v>5</v>
      </c>
      <c r="C6" s="14">
        <v>72377</v>
      </c>
      <c r="D6" s="14">
        <v>0</v>
      </c>
      <c r="E6" s="14">
        <v>0</v>
      </c>
      <c r="F6" s="14"/>
      <c r="G6" s="17" t="str">
        <f>Table147[[#Headers],[Esha A/C]]</f>
        <v>Esha A/C</v>
      </c>
      <c r="H6" s="19">
        <f>SUMPRODUCT((Expenses58[[#Data],[Paid from Account]]=$G6)*(Expenses58[[#Data],[Actual Cost]])*(Expenses58[[#Data],[Status]]=$H$4))</f>
        <v>0</v>
      </c>
      <c r="I6" s="19">
        <f>SUMPRODUCT((Expenses58[[#Data],[Paid from Account]]=$G6)*(Expenses58[[#Data],[Actual Cost]])*(Expenses58[[#Data],[Status]]=$I$4))</f>
        <v>0</v>
      </c>
      <c r="J6" s="19">
        <f>SUMPRODUCT((Expenses58[[#Data],[Paid from Account]]=$G6)*(Expenses58[[#Data],[Projected / Budgeted Cost]])*(Expenses58[[#Data],[Status]]=$J$4))</f>
        <v>15000</v>
      </c>
      <c r="K6" s="19">
        <f>SUM(H6:J6)</f>
        <v>15000</v>
      </c>
      <c r="M6" s="17" t="str">
        <f>Table147[[#Headers],[Esha A/C]]</f>
        <v>Esha A/C</v>
      </c>
      <c r="N6" s="19">
        <f>SUMPRODUCT((Account59[[#Data],[From Account]]=$M6)*(Account59[[#Data],[Actual Cost]])*(Account59[[#Data],[Status]]=$N$4))</f>
        <v>0</v>
      </c>
      <c r="O6" s="19">
        <f>SUMPRODUCT((Account59[[#Data],[From Account]]=$M6)*(Account59[[#Data],[Actual Cost]])*(Account59[[#Data],[Status]]=$O$4))</f>
        <v>0</v>
      </c>
      <c r="P6" s="19">
        <f>SUMPRODUCT((Account59[[#Data],[From Account]]=$G6)*(Account59[[#Data],[Projected / Budgeted Cost]])*(Account59[[#Data],[Status]]=$P$4))</f>
        <v>0</v>
      </c>
      <c r="Q6" s="19">
        <f>SUM(N6:P6)</f>
        <v>0</v>
      </c>
      <c r="S6" s="14">
        <f>K6+Q6</f>
        <v>15000</v>
      </c>
    </row>
    <row r="7" spans="1:21" x14ac:dyDescent="0.25">
      <c r="A7">
        <v>3</v>
      </c>
      <c r="B7" t="s">
        <v>6</v>
      </c>
      <c r="C7" s="14">
        <v>0</v>
      </c>
      <c r="D7" s="14">
        <f>SUMPRODUCT((Account59[[#Data],[To Account]]=Table147[[#Headers],[Esha A/C]])*(Account59[[#Data],[Actual Cost]]))</f>
        <v>0</v>
      </c>
      <c r="E7" s="14">
        <f>SUMPRODUCT((Account59[[#Data],[To Account]]=Table147[[#Headers],[Cash]])*(Account59[[#Data],[Actual Cost]]))</f>
        <v>0</v>
      </c>
      <c r="F7" s="14"/>
      <c r="G7" s="17" t="str">
        <f>Table147[[#Headers],[Cash]]</f>
        <v>Cash</v>
      </c>
      <c r="H7" s="19">
        <f>SUMPRODUCT((Expenses58[[#Data],[Paid from Account]]=$G7)*(Expenses58[[#Data],[Actual Cost]])*(Expenses58[[#Data],[Status]]=$H$4))</f>
        <v>0</v>
      </c>
      <c r="I7" s="19">
        <f>SUMPRODUCT((Expenses58[[#Data],[Paid from Account]]=$G7)*(Expenses58[[#Data],[Actual Cost]])*(Expenses58[[#Data],[Status]]=$I$4))</f>
        <v>0</v>
      </c>
      <c r="J7" s="19">
        <f>SUMPRODUCT((Expenses58[[#Data],[Paid from Account]]=$G7)*(Expenses58[[#Data],[Projected / Budgeted Cost]])*(Expenses58[[#Data],[Status]]=$J$4))</f>
        <v>5100</v>
      </c>
      <c r="K7" s="19">
        <f>SUM(H7:J7)</f>
        <v>5100</v>
      </c>
      <c r="M7" s="17" t="str">
        <f>Table147[[#Headers],[Cash]]</f>
        <v>Cash</v>
      </c>
      <c r="N7" s="19">
        <f>SUMPRODUCT((Account59[[#Data],[From Account]]=$M7)*(Account59[[#Data],[Actual Cost]])*(Account59[[#Data],[Status]]=$N$4))</f>
        <v>0</v>
      </c>
      <c r="O7" s="19">
        <f>SUMPRODUCT((Account59[[#Data],[From Account]]=$M7)*(Account59[[#Data],[Actual Cost]])*(Account59[[#Data],[Status]]=$O$4))</f>
        <v>0</v>
      </c>
      <c r="P7" s="19">
        <f>SUMPRODUCT((Account59[[#Data],[From Account]]=$G7)*(Account59[[#Data],[Projected / Budgeted Cost]])*(Account59[[#Data],[Status]]=$P$4))</f>
        <v>0</v>
      </c>
      <c r="Q7" s="19">
        <f>SUM(N7:P7)</f>
        <v>0</v>
      </c>
      <c r="S7" s="14">
        <f>K7+Q7</f>
        <v>5100</v>
      </c>
    </row>
    <row r="8" spans="1:21" x14ac:dyDescent="0.25">
      <c r="A8" t="s">
        <v>7</v>
      </c>
      <c r="C8" s="14">
        <f>SUBTOTAL(109,Table147[Atul A/C])</f>
        <v>72377</v>
      </c>
      <c r="D8" s="14">
        <f>SUBTOTAL(109,Table147[Esha A/C])</f>
        <v>0</v>
      </c>
      <c r="E8" s="14">
        <f>SUBTOTAL(109,Table147[Cash])</f>
        <v>0</v>
      </c>
      <c r="F8" s="14"/>
      <c r="G8" t="s">
        <v>95</v>
      </c>
      <c r="H8" s="19">
        <f>SUMPRODUCT((Expenses58[[#Data],[Paid from Account]]=$G8)*(Expenses58[[#Data],[Actual Cost]])*(Expenses58[[#Data],[Status]]=$H$4))</f>
        <v>0</v>
      </c>
      <c r="I8" s="19">
        <f>SUMPRODUCT((Expenses58[[#Data],[Paid from Account]]=$G8)*(Expenses58[[#Data],[Actual Cost]])*(Expenses58[[#Data],[Status]]=$I$4))</f>
        <v>0</v>
      </c>
      <c r="J8" s="19">
        <f>SUMPRODUCT((Expenses58[[#Data],[Paid from Account]]=$G8)*(Expenses58[[#Data],[Projected / Budgeted Cost]])*(Expenses58[[#Data],[Status]]=$J$4))</f>
        <v>0</v>
      </c>
      <c r="K8" s="19">
        <f>SUM(H8:J8)</f>
        <v>0</v>
      </c>
      <c r="M8" t="s">
        <v>95</v>
      </c>
      <c r="N8" s="19">
        <f>SUMPRODUCT((Account59[[#Data],[From Account]]=$M8)*(Account59[[#Data],[Actual Cost]])*(Account59[[#Data],[Status]]=$N$4))</f>
        <v>0</v>
      </c>
      <c r="O8" s="19">
        <f>SUMPRODUCT((Account59[[#Data],[From Account]]=$M8)*(Account59[[#Data],[Actual Cost]])*(Account59[[#Data],[Status]]=$O$4))</f>
        <v>0</v>
      </c>
      <c r="P8" s="19">
        <f>SUMPRODUCT((Account59[[#Data],[From Account]]=$G8)*(Account59[[#Data],[Projected / Budgeted Cost]])*(Account59[[#Data],[Status]]=$P$4))</f>
        <v>0</v>
      </c>
      <c r="Q8" s="19">
        <f>SUM(N8:P8)</f>
        <v>0</v>
      </c>
      <c r="S8" s="14">
        <f>K8+Q8</f>
        <v>0</v>
      </c>
    </row>
    <row r="9" spans="1:21" x14ac:dyDescent="0.25">
      <c r="C9" s="14"/>
      <c r="D9" s="14"/>
      <c r="E9" s="14"/>
      <c r="F9" s="14"/>
      <c r="G9" s="16" t="s">
        <v>7</v>
      </c>
      <c r="H9" s="20">
        <f>SUM(H5:H8)</f>
        <v>0</v>
      </c>
      <c r="I9" s="20">
        <f>SUM(I5:I8)</f>
        <v>0</v>
      </c>
      <c r="J9" s="20">
        <f>SUM(J5:J8)</f>
        <v>63968</v>
      </c>
      <c r="K9" s="20">
        <f>SUM(K5:K8)</f>
        <v>63968</v>
      </c>
      <c r="M9" s="16" t="s">
        <v>7</v>
      </c>
      <c r="N9" s="20">
        <f>SUM(N5:N8)</f>
        <v>0</v>
      </c>
      <c r="O9" s="20">
        <f>SUM(O5:O8)</f>
        <v>0</v>
      </c>
      <c r="P9" s="20">
        <f>SUM(P5:P8)</f>
        <v>30000</v>
      </c>
      <c r="Q9" s="20">
        <f>SUM(Q5:Q8)</f>
        <v>30000</v>
      </c>
    </row>
    <row r="10" spans="1:21" x14ac:dyDescent="0.25">
      <c r="B10" t="s">
        <v>93</v>
      </c>
      <c r="C10" s="14">
        <f>Table147[[#Totals],[Atul A/C]]-H5-N5</f>
        <v>72377</v>
      </c>
      <c r="D10" s="14">
        <f>Table147[[#Totals],[Esha A/C]]-H6-N6</f>
        <v>0</v>
      </c>
      <c r="E10" s="14">
        <f>Table147[[#Totals],[Cash]]-H7-N7</f>
        <v>0</v>
      </c>
      <c r="F10" s="14"/>
    </row>
    <row r="11" spans="1:21" x14ac:dyDescent="0.25">
      <c r="B11" t="s">
        <v>94</v>
      </c>
      <c r="C11" s="14">
        <f>Table147[[#Totals],[Atul A/C]]-K5-Q5</f>
        <v>-1491</v>
      </c>
      <c r="D11" s="14">
        <f>Table147[[#Totals],[Esha A/C]]-K6-Q6</f>
        <v>-15000</v>
      </c>
      <c r="E11" s="14">
        <f>Table147[[#Totals],[Cash]]-K7-Q8</f>
        <v>-5100</v>
      </c>
      <c r="F11" s="14"/>
    </row>
    <row r="12" spans="1:21" x14ac:dyDescent="0.25">
      <c r="C12" s="14"/>
      <c r="D12" s="14"/>
      <c r="E12" s="14"/>
      <c r="F12" s="14"/>
    </row>
    <row r="14" spans="1:21" ht="18.75" x14ac:dyDescent="0.3">
      <c r="A14" s="10" t="s">
        <v>86</v>
      </c>
      <c r="B14" s="11"/>
      <c r="C14" s="11"/>
      <c r="D14" s="11"/>
      <c r="E14" s="11"/>
      <c r="F14" s="11"/>
      <c r="G14" s="11"/>
      <c r="H14" s="11"/>
      <c r="I14" s="11"/>
      <c r="J14" s="11"/>
      <c r="M14" t="s">
        <v>107</v>
      </c>
    </row>
    <row r="15" spans="1:21" x14ac:dyDescent="0.25">
      <c r="A15" t="s">
        <v>0</v>
      </c>
      <c r="B15" t="s">
        <v>9</v>
      </c>
      <c r="C15" t="s">
        <v>10</v>
      </c>
      <c r="D15" t="s">
        <v>11</v>
      </c>
      <c r="E15" s="2" t="s">
        <v>12</v>
      </c>
      <c r="F15" s="2" t="s">
        <v>28</v>
      </c>
      <c r="G15" s="2" t="s">
        <v>13</v>
      </c>
      <c r="H15" s="2" t="s">
        <v>14</v>
      </c>
      <c r="I15" s="2" t="s">
        <v>15</v>
      </c>
      <c r="J15" s="2" t="s">
        <v>16</v>
      </c>
      <c r="M15" t="s">
        <v>0</v>
      </c>
      <c r="N15" t="s">
        <v>108</v>
      </c>
      <c r="O15" t="s">
        <v>109</v>
      </c>
      <c r="P15" t="s">
        <v>11</v>
      </c>
      <c r="Q15" t="s">
        <v>12</v>
      </c>
      <c r="R15" t="s">
        <v>28</v>
      </c>
      <c r="S15" t="s">
        <v>14</v>
      </c>
      <c r="T15" t="s">
        <v>15</v>
      </c>
      <c r="U15" t="s">
        <v>110</v>
      </c>
    </row>
    <row r="16" spans="1:21" x14ac:dyDescent="0.25">
      <c r="A16">
        <v>1</v>
      </c>
      <c r="B16" t="s">
        <v>49</v>
      </c>
      <c r="C16" t="str">
        <f>IF(B16&lt;&gt;"",VLOOKUP(B16,Lookup!$A$2:$B$55,2,FALSE),"")</f>
        <v>HOUSING</v>
      </c>
      <c r="D16" s="3">
        <v>42522</v>
      </c>
      <c r="E16" s="14">
        <v>14500</v>
      </c>
      <c r="F16" s="14"/>
      <c r="G16" t="s">
        <v>1</v>
      </c>
      <c r="H16" t="s">
        <v>83</v>
      </c>
      <c r="I16" t="s">
        <v>85</v>
      </c>
      <c r="J16">
        <f t="shared" ref="J16:J36" ca="1" si="0">IF($I16="Done","",$D16-$F$1)</f>
        <v>-478</v>
      </c>
      <c r="M16">
        <v>1</v>
      </c>
      <c r="N16" s="32" t="s">
        <v>2</v>
      </c>
      <c r="O16" s="32" t="s">
        <v>1</v>
      </c>
      <c r="P16" s="33">
        <v>42526</v>
      </c>
      <c r="Q16" s="34">
        <v>25000</v>
      </c>
      <c r="R16" s="34">
        <v>0</v>
      </c>
      <c r="S16" s="32" t="s">
        <v>83</v>
      </c>
      <c r="T16" s="32" t="s">
        <v>85</v>
      </c>
      <c r="U16" s="32">
        <f ca="1">IF($T16="Done","",$P16-$F$1)</f>
        <v>-474</v>
      </c>
    </row>
    <row r="17" spans="1:1016 1025:2046 2055:3066 3075:4096 4105:5116 5125:6136 6145:7166 7175:8186 8195:9216 9225:10236 10245:11256 11265:12286 12295:13306 13315:14336 14345:15356 15365:16376" x14ac:dyDescent="0.25">
      <c r="A17">
        <f t="shared" ref="A17:A33" si="1">A16+1</f>
        <v>2</v>
      </c>
      <c r="B17" t="s">
        <v>23</v>
      </c>
      <c r="C17" t="str">
        <f>IF(B17&lt;&gt;"",VLOOKUP(B17,Lookup!$A$2:$B$55,2,FALSE),"")</f>
        <v>LOANS</v>
      </c>
      <c r="D17" s="3">
        <v>42524</v>
      </c>
      <c r="E17" s="14">
        <v>2118</v>
      </c>
      <c r="F17" s="14"/>
      <c r="G17" t="s">
        <v>1</v>
      </c>
      <c r="H17" t="s">
        <v>83</v>
      </c>
      <c r="I17" t="s">
        <v>85</v>
      </c>
      <c r="J17">
        <f t="shared" ca="1" si="0"/>
        <v>-476</v>
      </c>
      <c r="M17">
        <v>2</v>
      </c>
      <c r="N17" s="35" t="s">
        <v>3</v>
      </c>
      <c r="O17" s="35" t="s">
        <v>1</v>
      </c>
      <c r="P17" s="36">
        <v>42522</v>
      </c>
      <c r="Q17" s="37">
        <v>5000</v>
      </c>
      <c r="R17" s="37">
        <v>0</v>
      </c>
      <c r="S17" s="35" t="s">
        <v>83</v>
      </c>
      <c r="T17" s="35" t="s">
        <v>85</v>
      </c>
      <c r="U17" s="35">
        <f ca="1">IF($T17="Done","",$P17-$F$1)</f>
        <v>-478</v>
      </c>
      <c r="Y17" s="3"/>
      <c r="Z17" s="6"/>
      <c r="AI17" s="3"/>
      <c r="AJ17" s="6"/>
      <c r="AS17" s="3"/>
      <c r="AT17" s="6"/>
      <c r="BC17" s="3"/>
      <c r="BD17" s="6"/>
      <c r="BM17" s="3"/>
      <c r="BN17" s="6"/>
      <c r="BW17" s="3"/>
      <c r="BX17" s="6"/>
      <c r="CG17" s="3"/>
      <c r="CH17" s="6"/>
      <c r="CQ17" s="3"/>
      <c r="CR17" s="6"/>
      <c r="DA17" s="3"/>
      <c r="DB17" s="6"/>
      <c r="DK17" s="3"/>
      <c r="DL17" s="6"/>
      <c r="DU17" s="3"/>
      <c r="DV17" s="6"/>
      <c r="EE17" s="3"/>
      <c r="EF17" s="6"/>
      <c r="EO17" s="3"/>
      <c r="EP17" s="6"/>
      <c r="EY17" s="3"/>
      <c r="EZ17" s="6"/>
      <c r="FI17" s="3"/>
      <c r="FJ17" s="6"/>
      <c r="FS17" s="3"/>
      <c r="FT17" s="6"/>
      <c r="GC17" s="3"/>
      <c r="GD17" s="6"/>
      <c r="GM17" s="3"/>
      <c r="GN17" s="6"/>
      <c r="GW17" s="3"/>
      <c r="GX17" s="6"/>
      <c r="HG17" s="3"/>
      <c r="HH17" s="6"/>
      <c r="HQ17" s="3"/>
      <c r="HR17" s="6"/>
      <c r="IA17" s="3"/>
      <c r="IB17" s="6"/>
      <c r="IK17" s="3"/>
      <c r="IL17" s="6"/>
      <c r="IU17" s="3"/>
      <c r="IV17" s="6"/>
      <c r="JE17" s="3"/>
      <c r="JF17" s="6"/>
      <c r="JO17" s="3"/>
      <c r="JP17" s="6"/>
      <c r="JY17" s="3"/>
      <c r="JZ17" s="6"/>
      <c r="KI17" s="3"/>
      <c r="KJ17" s="6"/>
      <c r="KS17" s="3"/>
      <c r="KT17" s="6"/>
      <c r="LC17" s="3"/>
      <c r="LD17" s="6"/>
      <c r="LM17" s="3"/>
      <c r="LN17" s="6"/>
      <c r="LW17" s="3"/>
      <c r="LX17" s="6"/>
      <c r="MG17" s="3"/>
      <c r="MH17" s="6"/>
      <c r="MQ17" s="3"/>
      <c r="MR17" s="6"/>
      <c r="NA17" s="3"/>
      <c r="NB17" s="6"/>
      <c r="NK17" s="3"/>
      <c r="NL17" s="6"/>
      <c r="NU17" s="3"/>
      <c r="NV17" s="6"/>
      <c r="OE17" s="3"/>
      <c r="OF17" s="6"/>
      <c r="OO17" s="3"/>
      <c r="OP17" s="6"/>
      <c r="OY17" s="3"/>
      <c r="OZ17" s="6"/>
      <c r="PI17" s="3"/>
      <c r="PJ17" s="6"/>
      <c r="PS17" s="3"/>
      <c r="PT17" s="6"/>
      <c r="QC17" s="3"/>
      <c r="QD17" s="6"/>
      <c r="QM17" s="3"/>
      <c r="QN17" s="6"/>
      <c r="QW17" s="3"/>
      <c r="QX17" s="6"/>
      <c r="RG17" s="3"/>
      <c r="RH17" s="6"/>
      <c r="RQ17" s="3"/>
      <c r="RR17" s="6"/>
      <c r="SA17" s="3"/>
      <c r="SB17" s="6"/>
      <c r="SK17" s="3"/>
      <c r="SL17" s="6"/>
      <c r="SU17" s="3"/>
      <c r="SV17" s="6"/>
      <c r="TE17" s="3"/>
      <c r="TF17" s="6"/>
      <c r="TO17" s="3"/>
      <c r="TP17" s="6"/>
      <c r="TY17" s="3"/>
      <c r="TZ17" s="6"/>
      <c r="UI17" s="3"/>
      <c r="UJ17" s="6"/>
      <c r="US17" s="3"/>
      <c r="UT17" s="6"/>
      <c r="VC17" s="3"/>
      <c r="VD17" s="6"/>
      <c r="VM17" s="3"/>
      <c r="VN17" s="6"/>
      <c r="VW17" s="3"/>
      <c r="VX17" s="6"/>
      <c r="WG17" s="3"/>
      <c r="WH17" s="6"/>
      <c r="WQ17" s="3"/>
      <c r="WR17" s="6"/>
      <c r="XA17" s="3"/>
      <c r="XB17" s="6"/>
      <c r="XK17" s="3"/>
      <c r="XL17" s="6"/>
      <c r="XU17" s="3"/>
      <c r="XV17" s="6"/>
      <c r="YE17" s="3"/>
      <c r="YF17" s="6"/>
      <c r="YO17" s="3"/>
      <c r="YP17" s="6"/>
      <c r="YY17" s="3"/>
      <c r="YZ17" s="6"/>
      <c r="ZI17" s="3"/>
      <c r="ZJ17" s="6"/>
      <c r="ZS17" s="3"/>
      <c r="ZT17" s="6"/>
      <c r="AAC17" s="3"/>
      <c r="AAD17" s="6"/>
      <c r="AAM17" s="3"/>
      <c r="AAN17" s="6"/>
      <c r="AAW17" s="3"/>
      <c r="AAX17" s="6"/>
      <c r="ABG17" s="3"/>
      <c r="ABH17" s="6"/>
      <c r="ABQ17" s="3"/>
      <c r="ABR17" s="6"/>
      <c r="ACA17" s="3"/>
      <c r="ACB17" s="6"/>
      <c r="ACK17" s="3"/>
      <c r="ACL17" s="6"/>
      <c r="ACU17" s="3"/>
      <c r="ACV17" s="6"/>
      <c r="ADE17" s="3"/>
      <c r="ADF17" s="6"/>
      <c r="ADO17" s="3"/>
      <c r="ADP17" s="6"/>
      <c r="ADY17" s="3"/>
      <c r="ADZ17" s="6"/>
      <c r="AEI17" s="3"/>
      <c r="AEJ17" s="6"/>
      <c r="AES17" s="3"/>
      <c r="AET17" s="6"/>
      <c r="AFC17" s="3"/>
      <c r="AFD17" s="6"/>
      <c r="AFM17" s="3"/>
      <c r="AFN17" s="6"/>
      <c r="AFW17" s="3"/>
      <c r="AFX17" s="6"/>
      <c r="AGG17" s="3"/>
      <c r="AGH17" s="6"/>
      <c r="AGQ17" s="3"/>
      <c r="AGR17" s="6"/>
      <c r="AHA17" s="3"/>
      <c r="AHB17" s="6"/>
      <c r="AHK17" s="3"/>
      <c r="AHL17" s="6"/>
      <c r="AHU17" s="3"/>
      <c r="AHV17" s="6"/>
      <c r="AIE17" s="3"/>
      <c r="AIF17" s="6"/>
      <c r="AIO17" s="3"/>
      <c r="AIP17" s="6"/>
      <c r="AIY17" s="3"/>
      <c r="AIZ17" s="6"/>
      <c r="AJI17" s="3"/>
      <c r="AJJ17" s="6"/>
      <c r="AJS17" s="3"/>
      <c r="AJT17" s="6"/>
      <c r="AKC17" s="3"/>
      <c r="AKD17" s="6"/>
      <c r="AKM17" s="3"/>
      <c r="AKN17" s="6"/>
      <c r="AKW17" s="3"/>
      <c r="AKX17" s="6"/>
      <c r="ALG17" s="3"/>
      <c r="ALH17" s="6"/>
      <c r="ALQ17" s="3"/>
      <c r="ALR17" s="6"/>
      <c r="AMA17" s="3"/>
      <c r="AMB17" s="6"/>
      <c r="AMK17" s="3"/>
      <c r="AML17" s="6"/>
      <c r="AMU17" s="3"/>
      <c r="AMV17" s="6"/>
      <c r="ANE17" s="3"/>
      <c r="ANF17" s="6"/>
      <c r="ANO17" s="3"/>
      <c r="ANP17" s="6"/>
      <c r="ANY17" s="3"/>
      <c r="ANZ17" s="6"/>
      <c r="AOI17" s="3"/>
      <c r="AOJ17" s="6"/>
      <c r="AOS17" s="3"/>
      <c r="AOT17" s="6"/>
      <c r="APC17" s="3"/>
      <c r="APD17" s="6"/>
      <c r="APM17" s="3"/>
      <c r="APN17" s="6"/>
      <c r="APW17" s="3"/>
      <c r="APX17" s="6"/>
      <c r="AQG17" s="3"/>
      <c r="AQH17" s="6"/>
      <c r="AQQ17" s="3"/>
      <c r="AQR17" s="6"/>
      <c r="ARA17" s="3"/>
      <c r="ARB17" s="6"/>
      <c r="ARK17" s="3"/>
      <c r="ARL17" s="6"/>
      <c r="ARU17" s="3"/>
      <c r="ARV17" s="6"/>
      <c r="ASE17" s="3"/>
      <c r="ASF17" s="6"/>
      <c r="ASO17" s="3"/>
      <c r="ASP17" s="6"/>
      <c r="ASY17" s="3"/>
      <c r="ASZ17" s="6"/>
      <c r="ATI17" s="3"/>
      <c r="ATJ17" s="6"/>
      <c r="ATS17" s="3"/>
      <c r="ATT17" s="6"/>
      <c r="AUC17" s="3"/>
      <c r="AUD17" s="6"/>
      <c r="AUM17" s="3"/>
      <c r="AUN17" s="6"/>
      <c r="AUW17" s="3"/>
      <c r="AUX17" s="6"/>
      <c r="AVG17" s="3"/>
      <c r="AVH17" s="6"/>
      <c r="AVQ17" s="3"/>
      <c r="AVR17" s="6"/>
      <c r="AWA17" s="3"/>
      <c r="AWB17" s="6"/>
      <c r="AWK17" s="3"/>
      <c r="AWL17" s="6"/>
      <c r="AWU17" s="3"/>
      <c r="AWV17" s="6"/>
      <c r="AXE17" s="3"/>
      <c r="AXF17" s="6"/>
      <c r="AXO17" s="3"/>
      <c r="AXP17" s="6"/>
      <c r="AXY17" s="3"/>
      <c r="AXZ17" s="6"/>
      <c r="AYI17" s="3"/>
      <c r="AYJ17" s="6"/>
      <c r="AYS17" s="3"/>
      <c r="AYT17" s="6"/>
      <c r="AZC17" s="3"/>
      <c r="AZD17" s="6"/>
      <c r="AZM17" s="3"/>
      <c r="AZN17" s="6"/>
      <c r="AZW17" s="3"/>
      <c r="AZX17" s="6"/>
      <c r="BAG17" s="3"/>
      <c r="BAH17" s="6"/>
      <c r="BAQ17" s="3"/>
      <c r="BAR17" s="6"/>
      <c r="BBA17" s="3"/>
      <c r="BBB17" s="6"/>
      <c r="BBK17" s="3"/>
      <c r="BBL17" s="6"/>
      <c r="BBU17" s="3"/>
      <c r="BBV17" s="6"/>
      <c r="BCE17" s="3"/>
      <c r="BCF17" s="6"/>
      <c r="BCO17" s="3"/>
      <c r="BCP17" s="6"/>
      <c r="BCY17" s="3"/>
      <c r="BCZ17" s="6"/>
      <c r="BDI17" s="3"/>
      <c r="BDJ17" s="6"/>
      <c r="BDS17" s="3"/>
      <c r="BDT17" s="6"/>
      <c r="BEC17" s="3"/>
      <c r="BED17" s="6"/>
      <c r="BEM17" s="3"/>
      <c r="BEN17" s="6"/>
      <c r="BEW17" s="3"/>
      <c r="BEX17" s="6"/>
      <c r="BFG17" s="3"/>
      <c r="BFH17" s="6"/>
      <c r="BFQ17" s="3"/>
      <c r="BFR17" s="6"/>
      <c r="BGA17" s="3"/>
      <c r="BGB17" s="6"/>
      <c r="BGK17" s="3"/>
      <c r="BGL17" s="6"/>
      <c r="BGU17" s="3"/>
      <c r="BGV17" s="6"/>
      <c r="BHE17" s="3"/>
      <c r="BHF17" s="6"/>
      <c r="BHO17" s="3"/>
      <c r="BHP17" s="6"/>
      <c r="BHY17" s="3"/>
      <c r="BHZ17" s="6"/>
      <c r="BII17" s="3"/>
      <c r="BIJ17" s="6"/>
      <c r="BIS17" s="3"/>
      <c r="BIT17" s="6"/>
      <c r="BJC17" s="3"/>
      <c r="BJD17" s="6"/>
      <c r="BJM17" s="3"/>
      <c r="BJN17" s="6"/>
      <c r="BJW17" s="3"/>
      <c r="BJX17" s="6"/>
      <c r="BKG17" s="3"/>
      <c r="BKH17" s="6"/>
      <c r="BKQ17" s="3"/>
      <c r="BKR17" s="6"/>
      <c r="BLA17" s="3"/>
      <c r="BLB17" s="6"/>
      <c r="BLK17" s="3"/>
      <c r="BLL17" s="6"/>
      <c r="BLU17" s="3"/>
      <c r="BLV17" s="6"/>
      <c r="BME17" s="3"/>
      <c r="BMF17" s="6"/>
      <c r="BMO17" s="3"/>
      <c r="BMP17" s="6"/>
      <c r="BMY17" s="3"/>
      <c r="BMZ17" s="6"/>
      <c r="BNI17" s="3"/>
      <c r="BNJ17" s="6"/>
      <c r="BNS17" s="3"/>
      <c r="BNT17" s="6"/>
      <c r="BOC17" s="3"/>
      <c r="BOD17" s="6"/>
      <c r="BOM17" s="3"/>
      <c r="BON17" s="6"/>
      <c r="BOW17" s="3"/>
      <c r="BOX17" s="6"/>
      <c r="BPG17" s="3"/>
      <c r="BPH17" s="6"/>
      <c r="BPQ17" s="3"/>
      <c r="BPR17" s="6"/>
      <c r="BQA17" s="3"/>
      <c r="BQB17" s="6"/>
      <c r="BQK17" s="3"/>
      <c r="BQL17" s="6"/>
      <c r="BQU17" s="3"/>
      <c r="BQV17" s="6"/>
      <c r="BRE17" s="3"/>
      <c r="BRF17" s="6"/>
      <c r="BRO17" s="3"/>
      <c r="BRP17" s="6"/>
      <c r="BRY17" s="3"/>
      <c r="BRZ17" s="6"/>
      <c r="BSI17" s="3"/>
      <c r="BSJ17" s="6"/>
      <c r="BSS17" s="3"/>
      <c r="BST17" s="6"/>
      <c r="BTC17" s="3"/>
      <c r="BTD17" s="6"/>
      <c r="BTM17" s="3"/>
      <c r="BTN17" s="6"/>
      <c r="BTW17" s="3"/>
      <c r="BTX17" s="6"/>
      <c r="BUG17" s="3"/>
      <c r="BUH17" s="6"/>
      <c r="BUQ17" s="3"/>
      <c r="BUR17" s="6"/>
      <c r="BVA17" s="3"/>
      <c r="BVB17" s="6"/>
      <c r="BVK17" s="3"/>
      <c r="BVL17" s="6"/>
      <c r="BVU17" s="3"/>
      <c r="BVV17" s="6"/>
      <c r="BWE17" s="3"/>
      <c r="BWF17" s="6"/>
      <c r="BWO17" s="3"/>
      <c r="BWP17" s="6"/>
      <c r="BWY17" s="3"/>
      <c r="BWZ17" s="6"/>
      <c r="BXI17" s="3"/>
      <c r="BXJ17" s="6"/>
      <c r="BXS17" s="3"/>
      <c r="BXT17" s="6"/>
      <c r="BYC17" s="3"/>
      <c r="BYD17" s="6"/>
      <c r="BYM17" s="3"/>
      <c r="BYN17" s="6"/>
      <c r="BYW17" s="3"/>
      <c r="BYX17" s="6"/>
      <c r="BZG17" s="3"/>
      <c r="BZH17" s="6"/>
      <c r="BZQ17" s="3"/>
      <c r="BZR17" s="6"/>
      <c r="CAA17" s="3"/>
      <c r="CAB17" s="6"/>
      <c r="CAK17" s="3"/>
      <c r="CAL17" s="6"/>
      <c r="CAU17" s="3"/>
      <c r="CAV17" s="6"/>
      <c r="CBE17" s="3"/>
      <c r="CBF17" s="6"/>
      <c r="CBO17" s="3"/>
      <c r="CBP17" s="6"/>
      <c r="CBY17" s="3"/>
      <c r="CBZ17" s="6"/>
      <c r="CCI17" s="3"/>
      <c r="CCJ17" s="6"/>
      <c r="CCS17" s="3"/>
      <c r="CCT17" s="6"/>
      <c r="CDC17" s="3"/>
      <c r="CDD17" s="6"/>
      <c r="CDM17" s="3"/>
      <c r="CDN17" s="6"/>
      <c r="CDW17" s="3"/>
      <c r="CDX17" s="6"/>
      <c r="CEG17" s="3"/>
      <c r="CEH17" s="6"/>
      <c r="CEQ17" s="3"/>
      <c r="CER17" s="6"/>
      <c r="CFA17" s="3"/>
      <c r="CFB17" s="6"/>
      <c r="CFK17" s="3"/>
      <c r="CFL17" s="6"/>
      <c r="CFU17" s="3"/>
      <c r="CFV17" s="6"/>
      <c r="CGE17" s="3"/>
      <c r="CGF17" s="6"/>
      <c r="CGO17" s="3"/>
      <c r="CGP17" s="6"/>
      <c r="CGY17" s="3"/>
      <c r="CGZ17" s="6"/>
      <c r="CHI17" s="3"/>
      <c r="CHJ17" s="6"/>
      <c r="CHS17" s="3"/>
      <c r="CHT17" s="6"/>
      <c r="CIC17" s="3"/>
      <c r="CID17" s="6"/>
      <c r="CIM17" s="3"/>
      <c r="CIN17" s="6"/>
      <c r="CIW17" s="3"/>
      <c r="CIX17" s="6"/>
      <c r="CJG17" s="3"/>
      <c r="CJH17" s="6"/>
      <c r="CJQ17" s="3"/>
      <c r="CJR17" s="6"/>
      <c r="CKA17" s="3"/>
      <c r="CKB17" s="6"/>
      <c r="CKK17" s="3"/>
      <c r="CKL17" s="6"/>
      <c r="CKU17" s="3"/>
      <c r="CKV17" s="6"/>
      <c r="CLE17" s="3"/>
      <c r="CLF17" s="6"/>
      <c r="CLO17" s="3"/>
      <c r="CLP17" s="6"/>
      <c r="CLY17" s="3"/>
      <c r="CLZ17" s="6"/>
      <c r="CMI17" s="3"/>
      <c r="CMJ17" s="6"/>
      <c r="CMS17" s="3"/>
      <c r="CMT17" s="6"/>
      <c r="CNC17" s="3"/>
      <c r="CND17" s="6"/>
      <c r="CNM17" s="3"/>
      <c r="CNN17" s="6"/>
      <c r="CNW17" s="3"/>
      <c r="CNX17" s="6"/>
      <c r="COG17" s="3"/>
      <c r="COH17" s="6"/>
      <c r="COQ17" s="3"/>
      <c r="COR17" s="6"/>
      <c r="CPA17" s="3"/>
      <c r="CPB17" s="6"/>
      <c r="CPK17" s="3"/>
      <c r="CPL17" s="6"/>
      <c r="CPU17" s="3"/>
      <c r="CPV17" s="6"/>
      <c r="CQE17" s="3"/>
      <c r="CQF17" s="6"/>
      <c r="CQO17" s="3"/>
      <c r="CQP17" s="6"/>
      <c r="CQY17" s="3"/>
      <c r="CQZ17" s="6"/>
      <c r="CRI17" s="3"/>
      <c r="CRJ17" s="6"/>
      <c r="CRS17" s="3"/>
      <c r="CRT17" s="6"/>
      <c r="CSC17" s="3"/>
      <c r="CSD17" s="6"/>
      <c r="CSM17" s="3"/>
      <c r="CSN17" s="6"/>
      <c r="CSW17" s="3"/>
      <c r="CSX17" s="6"/>
      <c r="CTG17" s="3"/>
      <c r="CTH17" s="6"/>
      <c r="CTQ17" s="3"/>
      <c r="CTR17" s="6"/>
      <c r="CUA17" s="3"/>
      <c r="CUB17" s="6"/>
      <c r="CUK17" s="3"/>
      <c r="CUL17" s="6"/>
      <c r="CUU17" s="3"/>
      <c r="CUV17" s="6"/>
      <c r="CVE17" s="3"/>
      <c r="CVF17" s="6"/>
      <c r="CVO17" s="3"/>
      <c r="CVP17" s="6"/>
      <c r="CVY17" s="3"/>
      <c r="CVZ17" s="6"/>
      <c r="CWI17" s="3"/>
      <c r="CWJ17" s="6"/>
      <c r="CWS17" s="3"/>
      <c r="CWT17" s="6"/>
      <c r="CXC17" s="3"/>
      <c r="CXD17" s="6"/>
      <c r="CXM17" s="3"/>
      <c r="CXN17" s="6"/>
      <c r="CXW17" s="3"/>
      <c r="CXX17" s="6"/>
      <c r="CYG17" s="3"/>
      <c r="CYH17" s="6"/>
      <c r="CYQ17" s="3"/>
      <c r="CYR17" s="6"/>
      <c r="CZA17" s="3"/>
      <c r="CZB17" s="6"/>
      <c r="CZK17" s="3"/>
      <c r="CZL17" s="6"/>
      <c r="CZU17" s="3"/>
      <c r="CZV17" s="6"/>
      <c r="DAE17" s="3"/>
      <c r="DAF17" s="6"/>
      <c r="DAO17" s="3"/>
      <c r="DAP17" s="6"/>
      <c r="DAY17" s="3"/>
      <c r="DAZ17" s="6"/>
      <c r="DBI17" s="3"/>
      <c r="DBJ17" s="6"/>
      <c r="DBS17" s="3"/>
      <c r="DBT17" s="6"/>
      <c r="DCC17" s="3"/>
      <c r="DCD17" s="6"/>
      <c r="DCM17" s="3"/>
      <c r="DCN17" s="6"/>
      <c r="DCW17" s="3"/>
      <c r="DCX17" s="6"/>
      <c r="DDG17" s="3"/>
      <c r="DDH17" s="6"/>
      <c r="DDQ17" s="3"/>
      <c r="DDR17" s="6"/>
      <c r="DEA17" s="3"/>
      <c r="DEB17" s="6"/>
      <c r="DEK17" s="3"/>
      <c r="DEL17" s="6"/>
      <c r="DEU17" s="3"/>
      <c r="DEV17" s="6"/>
      <c r="DFE17" s="3"/>
      <c r="DFF17" s="6"/>
      <c r="DFO17" s="3"/>
      <c r="DFP17" s="6"/>
      <c r="DFY17" s="3"/>
      <c r="DFZ17" s="6"/>
      <c r="DGI17" s="3"/>
      <c r="DGJ17" s="6"/>
      <c r="DGS17" s="3"/>
      <c r="DGT17" s="6"/>
      <c r="DHC17" s="3"/>
      <c r="DHD17" s="6"/>
      <c r="DHM17" s="3"/>
      <c r="DHN17" s="6"/>
      <c r="DHW17" s="3"/>
      <c r="DHX17" s="6"/>
      <c r="DIG17" s="3"/>
      <c r="DIH17" s="6"/>
      <c r="DIQ17" s="3"/>
      <c r="DIR17" s="6"/>
      <c r="DJA17" s="3"/>
      <c r="DJB17" s="6"/>
      <c r="DJK17" s="3"/>
      <c r="DJL17" s="6"/>
      <c r="DJU17" s="3"/>
      <c r="DJV17" s="6"/>
      <c r="DKE17" s="3"/>
      <c r="DKF17" s="6"/>
      <c r="DKO17" s="3"/>
      <c r="DKP17" s="6"/>
      <c r="DKY17" s="3"/>
      <c r="DKZ17" s="6"/>
      <c r="DLI17" s="3"/>
      <c r="DLJ17" s="6"/>
      <c r="DLS17" s="3"/>
      <c r="DLT17" s="6"/>
      <c r="DMC17" s="3"/>
      <c r="DMD17" s="6"/>
      <c r="DMM17" s="3"/>
      <c r="DMN17" s="6"/>
      <c r="DMW17" s="3"/>
      <c r="DMX17" s="6"/>
      <c r="DNG17" s="3"/>
      <c r="DNH17" s="6"/>
      <c r="DNQ17" s="3"/>
      <c r="DNR17" s="6"/>
      <c r="DOA17" s="3"/>
      <c r="DOB17" s="6"/>
      <c r="DOK17" s="3"/>
      <c r="DOL17" s="6"/>
      <c r="DOU17" s="3"/>
      <c r="DOV17" s="6"/>
      <c r="DPE17" s="3"/>
      <c r="DPF17" s="6"/>
      <c r="DPO17" s="3"/>
      <c r="DPP17" s="6"/>
      <c r="DPY17" s="3"/>
      <c r="DPZ17" s="6"/>
      <c r="DQI17" s="3"/>
      <c r="DQJ17" s="6"/>
      <c r="DQS17" s="3"/>
      <c r="DQT17" s="6"/>
      <c r="DRC17" s="3"/>
      <c r="DRD17" s="6"/>
      <c r="DRM17" s="3"/>
      <c r="DRN17" s="6"/>
      <c r="DRW17" s="3"/>
      <c r="DRX17" s="6"/>
      <c r="DSG17" s="3"/>
      <c r="DSH17" s="6"/>
      <c r="DSQ17" s="3"/>
      <c r="DSR17" s="6"/>
      <c r="DTA17" s="3"/>
      <c r="DTB17" s="6"/>
      <c r="DTK17" s="3"/>
      <c r="DTL17" s="6"/>
      <c r="DTU17" s="3"/>
      <c r="DTV17" s="6"/>
      <c r="DUE17" s="3"/>
      <c r="DUF17" s="6"/>
      <c r="DUO17" s="3"/>
      <c r="DUP17" s="6"/>
      <c r="DUY17" s="3"/>
      <c r="DUZ17" s="6"/>
      <c r="DVI17" s="3"/>
      <c r="DVJ17" s="6"/>
      <c r="DVS17" s="3"/>
      <c r="DVT17" s="6"/>
      <c r="DWC17" s="3"/>
      <c r="DWD17" s="6"/>
      <c r="DWM17" s="3"/>
      <c r="DWN17" s="6"/>
      <c r="DWW17" s="3"/>
      <c r="DWX17" s="6"/>
      <c r="DXG17" s="3"/>
      <c r="DXH17" s="6"/>
      <c r="DXQ17" s="3"/>
      <c r="DXR17" s="6"/>
      <c r="DYA17" s="3"/>
      <c r="DYB17" s="6"/>
      <c r="DYK17" s="3"/>
      <c r="DYL17" s="6"/>
      <c r="DYU17" s="3"/>
      <c r="DYV17" s="6"/>
      <c r="DZE17" s="3"/>
      <c r="DZF17" s="6"/>
      <c r="DZO17" s="3"/>
      <c r="DZP17" s="6"/>
      <c r="DZY17" s="3"/>
      <c r="DZZ17" s="6"/>
      <c r="EAI17" s="3"/>
      <c r="EAJ17" s="6"/>
      <c r="EAS17" s="3"/>
      <c r="EAT17" s="6"/>
      <c r="EBC17" s="3"/>
      <c r="EBD17" s="6"/>
      <c r="EBM17" s="3"/>
      <c r="EBN17" s="6"/>
      <c r="EBW17" s="3"/>
      <c r="EBX17" s="6"/>
      <c r="ECG17" s="3"/>
      <c r="ECH17" s="6"/>
      <c r="ECQ17" s="3"/>
      <c r="ECR17" s="6"/>
      <c r="EDA17" s="3"/>
      <c r="EDB17" s="6"/>
      <c r="EDK17" s="3"/>
      <c r="EDL17" s="6"/>
      <c r="EDU17" s="3"/>
      <c r="EDV17" s="6"/>
      <c r="EEE17" s="3"/>
      <c r="EEF17" s="6"/>
      <c r="EEO17" s="3"/>
      <c r="EEP17" s="6"/>
      <c r="EEY17" s="3"/>
      <c r="EEZ17" s="6"/>
      <c r="EFI17" s="3"/>
      <c r="EFJ17" s="6"/>
      <c r="EFS17" s="3"/>
      <c r="EFT17" s="6"/>
      <c r="EGC17" s="3"/>
      <c r="EGD17" s="6"/>
      <c r="EGM17" s="3"/>
      <c r="EGN17" s="6"/>
      <c r="EGW17" s="3"/>
      <c r="EGX17" s="6"/>
      <c r="EHG17" s="3"/>
      <c r="EHH17" s="6"/>
      <c r="EHQ17" s="3"/>
      <c r="EHR17" s="6"/>
      <c r="EIA17" s="3"/>
      <c r="EIB17" s="6"/>
      <c r="EIK17" s="3"/>
      <c r="EIL17" s="6"/>
      <c r="EIU17" s="3"/>
      <c r="EIV17" s="6"/>
      <c r="EJE17" s="3"/>
      <c r="EJF17" s="6"/>
      <c r="EJO17" s="3"/>
      <c r="EJP17" s="6"/>
      <c r="EJY17" s="3"/>
      <c r="EJZ17" s="6"/>
      <c r="EKI17" s="3"/>
      <c r="EKJ17" s="6"/>
      <c r="EKS17" s="3"/>
      <c r="EKT17" s="6"/>
      <c r="ELC17" s="3"/>
      <c r="ELD17" s="6"/>
      <c r="ELM17" s="3"/>
      <c r="ELN17" s="6"/>
      <c r="ELW17" s="3"/>
      <c r="ELX17" s="6"/>
      <c r="EMG17" s="3"/>
      <c r="EMH17" s="6"/>
      <c r="EMQ17" s="3"/>
      <c r="EMR17" s="6"/>
      <c r="ENA17" s="3"/>
      <c r="ENB17" s="6"/>
      <c r="ENK17" s="3"/>
      <c r="ENL17" s="6"/>
      <c r="ENU17" s="3"/>
      <c r="ENV17" s="6"/>
      <c r="EOE17" s="3"/>
      <c r="EOF17" s="6"/>
      <c r="EOO17" s="3"/>
      <c r="EOP17" s="6"/>
      <c r="EOY17" s="3"/>
      <c r="EOZ17" s="6"/>
      <c r="EPI17" s="3"/>
      <c r="EPJ17" s="6"/>
      <c r="EPS17" s="3"/>
      <c r="EPT17" s="6"/>
      <c r="EQC17" s="3"/>
      <c r="EQD17" s="6"/>
      <c r="EQM17" s="3"/>
      <c r="EQN17" s="6"/>
      <c r="EQW17" s="3"/>
      <c r="EQX17" s="6"/>
      <c r="ERG17" s="3"/>
      <c r="ERH17" s="6"/>
      <c r="ERQ17" s="3"/>
      <c r="ERR17" s="6"/>
      <c r="ESA17" s="3"/>
      <c r="ESB17" s="6"/>
      <c r="ESK17" s="3"/>
      <c r="ESL17" s="6"/>
      <c r="ESU17" s="3"/>
      <c r="ESV17" s="6"/>
      <c r="ETE17" s="3"/>
      <c r="ETF17" s="6"/>
      <c r="ETO17" s="3"/>
      <c r="ETP17" s="6"/>
      <c r="ETY17" s="3"/>
      <c r="ETZ17" s="6"/>
      <c r="EUI17" s="3"/>
      <c r="EUJ17" s="6"/>
      <c r="EUS17" s="3"/>
      <c r="EUT17" s="6"/>
      <c r="EVC17" s="3"/>
      <c r="EVD17" s="6"/>
      <c r="EVM17" s="3"/>
      <c r="EVN17" s="6"/>
      <c r="EVW17" s="3"/>
      <c r="EVX17" s="6"/>
      <c r="EWG17" s="3"/>
      <c r="EWH17" s="6"/>
      <c r="EWQ17" s="3"/>
      <c r="EWR17" s="6"/>
      <c r="EXA17" s="3"/>
      <c r="EXB17" s="6"/>
      <c r="EXK17" s="3"/>
      <c r="EXL17" s="6"/>
      <c r="EXU17" s="3"/>
      <c r="EXV17" s="6"/>
      <c r="EYE17" s="3"/>
      <c r="EYF17" s="6"/>
      <c r="EYO17" s="3"/>
      <c r="EYP17" s="6"/>
      <c r="EYY17" s="3"/>
      <c r="EYZ17" s="6"/>
      <c r="EZI17" s="3"/>
      <c r="EZJ17" s="6"/>
      <c r="EZS17" s="3"/>
      <c r="EZT17" s="6"/>
      <c r="FAC17" s="3"/>
      <c r="FAD17" s="6"/>
      <c r="FAM17" s="3"/>
      <c r="FAN17" s="6"/>
      <c r="FAW17" s="3"/>
      <c r="FAX17" s="6"/>
      <c r="FBG17" s="3"/>
      <c r="FBH17" s="6"/>
      <c r="FBQ17" s="3"/>
      <c r="FBR17" s="6"/>
      <c r="FCA17" s="3"/>
      <c r="FCB17" s="6"/>
      <c r="FCK17" s="3"/>
      <c r="FCL17" s="6"/>
      <c r="FCU17" s="3"/>
      <c r="FCV17" s="6"/>
      <c r="FDE17" s="3"/>
      <c r="FDF17" s="6"/>
      <c r="FDO17" s="3"/>
      <c r="FDP17" s="6"/>
      <c r="FDY17" s="3"/>
      <c r="FDZ17" s="6"/>
      <c r="FEI17" s="3"/>
      <c r="FEJ17" s="6"/>
      <c r="FES17" s="3"/>
      <c r="FET17" s="6"/>
      <c r="FFC17" s="3"/>
      <c r="FFD17" s="6"/>
      <c r="FFM17" s="3"/>
      <c r="FFN17" s="6"/>
      <c r="FFW17" s="3"/>
      <c r="FFX17" s="6"/>
      <c r="FGG17" s="3"/>
      <c r="FGH17" s="6"/>
      <c r="FGQ17" s="3"/>
      <c r="FGR17" s="6"/>
      <c r="FHA17" s="3"/>
      <c r="FHB17" s="6"/>
      <c r="FHK17" s="3"/>
      <c r="FHL17" s="6"/>
      <c r="FHU17" s="3"/>
      <c r="FHV17" s="6"/>
      <c r="FIE17" s="3"/>
      <c r="FIF17" s="6"/>
      <c r="FIO17" s="3"/>
      <c r="FIP17" s="6"/>
      <c r="FIY17" s="3"/>
      <c r="FIZ17" s="6"/>
      <c r="FJI17" s="3"/>
      <c r="FJJ17" s="6"/>
      <c r="FJS17" s="3"/>
      <c r="FJT17" s="6"/>
      <c r="FKC17" s="3"/>
      <c r="FKD17" s="6"/>
      <c r="FKM17" s="3"/>
      <c r="FKN17" s="6"/>
      <c r="FKW17" s="3"/>
      <c r="FKX17" s="6"/>
      <c r="FLG17" s="3"/>
      <c r="FLH17" s="6"/>
      <c r="FLQ17" s="3"/>
      <c r="FLR17" s="6"/>
      <c r="FMA17" s="3"/>
      <c r="FMB17" s="6"/>
      <c r="FMK17" s="3"/>
      <c r="FML17" s="6"/>
      <c r="FMU17" s="3"/>
      <c r="FMV17" s="6"/>
      <c r="FNE17" s="3"/>
      <c r="FNF17" s="6"/>
      <c r="FNO17" s="3"/>
      <c r="FNP17" s="6"/>
      <c r="FNY17" s="3"/>
      <c r="FNZ17" s="6"/>
      <c r="FOI17" s="3"/>
      <c r="FOJ17" s="6"/>
      <c r="FOS17" s="3"/>
      <c r="FOT17" s="6"/>
      <c r="FPC17" s="3"/>
      <c r="FPD17" s="6"/>
      <c r="FPM17" s="3"/>
      <c r="FPN17" s="6"/>
      <c r="FPW17" s="3"/>
      <c r="FPX17" s="6"/>
      <c r="FQG17" s="3"/>
      <c r="FQH17" s="6"/>
      <c r="FQQ17" s="3"/>
      <c r="FQR17" s="6"/>
      <c r="FRA17" s="3"/>
      <c r="FRB17" s="6"/>
      <c r="FRK17" s="3"/>
      <c r="FRL17" s="6"/>
      <c r="FRU17" s="3"/>
      <c r="FRV17" s="6"/>
      <c r="FSE17" s="3"/>
      <c r="FSF17" s="6"/>
      <c r="FSO17" s="3"/>
      <c r="FSP17" s="6"/>
      <c r="FSY17" s="3"/>
      <c r="FSZ17" s="6"/>
      <c r="FTI17" s="3"/>
      <c r="FTJ17" s="6"/>
      <c r="FTS17" s="3"/>
      <c r="FTT17" s="6"/>
      <c r="FUC17" s="3"/>
      <c r="FUD17" s="6"/>
      <c r="FUM17" s="3"/>
      <c r="FUN17" s="6"/>
      <c r="FUW17" s="3"/>
      <c r="FUX17" s="6"/>
      <c r="FVG17" s="3"/>
      <c r="FVH17" s="6"/>
      <c r="FVQ17" s="3"/>
      <c r="FVR17" s="6"/>
      <c r="FWA17" s="3"/>
      <c r="FWB17" s="6"/>
      <c r="FWK17" s="3"/>
      <c r="FWL17" s="6"/>
      <c r="FWU17" s="3"/>
      <c r="FWV17" s="6"/>
      <c r="FXE17" s="3"/>
      <c r="FXF17" s="6"/>
      <c r="FXO17" s="3"/>
      <c r="FXP17" s="6"/>
      <c r="FXY17" s="3"/>
      <c r="FXZ17" s="6"/>
      <c r="FYI17" s="3"/>
      <c r="FYJ17" s="6"/>
      <c r="FYS17" s="3"/>
      <c r="FYT17" s="6"/>
      <c r="FZC17" s="3"/>
      <c r="FZD17" s="6"/>
      <c r="FZM17" s="3"/>
      <c r="FZN17" s="6"/>
      <c r="FZW17" s="3"/>
      <c r="FZX17" s="6"/>
      <c r="GAG17" s="3"/>
      <c r="GAH17" s="6"/>
      <c r="GAQ17" s="3"/>
      <c r="GAR17" s="6"/>
      <c r="GBA17" s="3"/>
      <c r="GBB17" s="6"/>
      <c r="GBK17" s="3"/>
      <c r="GBL17" s="6"/>
      <c r="GBU17" s="3"/>
      <c r="GBV17" s="6"/>
      <c r="GCE17" s="3"/>
      <c r="GCF17" s="6"/>
      <c r="GCO17" s="3"/>
      <c r="GCP17" s="6"/>
      <c r="GCY17" s="3"/>
      <c r="GCZ17" s="6"/>
      <c r="GDI17" s="3"/>
      <c r="GDJ17" s="6"/>
      <c r="GDS17" s="3"/>
      <c r="GDT17" s="6"/>
      <c r="GEC17" s="3"/>
      <c r="GED17" s="6"/>
      <c r="GEM17" s="3"/>
      <c r="GEN17" s="6"/>
      <c r="GEW17" s="3"/>
      <c r="GEX17" s="6"/>
      <c r="GFG17" s="3"/>
      <c r="GFH17" s="6"/>
      <c r="GFQ17" s="3"/>
      <c r="GFR17" s="6"/>
      <c r="GGA17" s="3"/>
      <c r="GGB17" s="6"/>
      <c r="GGK17" s="3"/>
      <c r="GGL17" s="6"/>
      <c r="GGU17" s="3"/>
      <c r="GGV17" s="6"/>
      <c r="GHE17" s="3"/>
      <c r="GHF17" s="6"/>
      <c r="GHO17" s="3"/>
      <c r="GHP17" s="6"/>
      <c r="GHY17" s="3"/>
      <c r="GHZ17" s="6"/>
      <c r="GII17" s="3"/>
      <c r="GIJ17" s="6"/>
      <c r="GIS17" s="3"/>
      <c r="GIT17" s="6"/>
      <c r="GJC17" s="3"/>
      <c r="GJD17" s="6"/>
      <c r="GJM17" s="3"/>
      <c r="GJN17" s="6"/>
      <c r="GJW17" s="3"/>
      <c r="GJX17" s="6"/>
      <c r="GKG17" s="3"/>
      <c r="GKH17" s="6"/>
      <c r="GKQ17" s="3"/>
      <c r="GKR17" s="6"/>
      <c r="GLA17" s="3"/>
      <c r="GLB17" s="6"/>
      <c r="GLK17" s="3"/>
      <c r="GLL17" s="6"/>
      <c r="GLU17" s="3"/>
      <c r="GLV17" s="6"/>
      <c r="GME17" s="3"/>
      <c r="GMF17" s="6"/>
      <c r="GMO17" s="3"/>
      <c r="GMP17" s="6"/>
      <c r="GMY17" s="3"/>
      <c r="GMZ17" s="6"/>
      <c r="GNI17" s="3"/>
      <c r="GNJ17" s="6"/>
      <c r="GNS17" s="3"/>
      <c r="GNT17" s="6"/>
      <c r="GOC17" s="3"/>
      <c r="GOD17" s="6"/>
      <c r="GOM17" s="3"/>
      <c r="GON17" s="6"/>
      <c r="GOW17" s="3"/>
      <c r="GOX17" s="6"/>
      <c r="GPG17" s="3"/>
      <c r="GPH17" s="6"/>
      <c r="GPQ17" s="3"/>
      <c r="GPR17" s="6"/>
      <c r="GQA17" s="3"/>
      <c r="GQB17" s="6"/>
      <c r="GQK17" s="3"/>
      <c r="GQL17" s="6"/>
      <c r="GQU17" s="3"/>
      <c r="GQV17" s="6"/>
      <c r="GRE17" s="3"/>
      <c r="GRF17" s="6"/>
      <c r="GRO17" s="3"/>
      <c r="GRP17" s="6"/>
      <c r="GRY17" s="3"/>
      <c r="GRZ17" s="6"/>
      <c r="GSI17" s="3"/>
      <c r="GSJ17" s="6"/>
      <c r="GSS17" s="3"/>
      <c r="GST17" s="6"/>
      <c r="GTC17" s="3"/>
      <c r="GTD17" s="6"/>
      <c r="GTM17" s="3"/>
      <c r="GTN17" s="6"/>
      <c r="GTW17" s="3"/>
      <c r="GTX17" s="6"/>
      <c r="GUG17" s="3"/>
      <c r="GUH17" s="6"/>
      <c r="GUQ17" s="3"/>
      <c r="GUR17" s="6"/>
      <c r="GVA17" s="3"/>
      <c r="GVB17" s="6"/>
      <c r="GVK17" s="3"/>
      <c r="GVL17" s="6"/>
      <c r="GVU17" s="3"/>
      <c r="GVV17" s="6"/>
      <c r="GWE17" s="3"/>
      <c r="GWF17" s="6"/>
      <c r="GWO17" s="3"/>
      <c r="GWP17" s="6"/>
      <c r="GWY17" s="3"/>
      <c r="GWZ17" s="6"/>
      <c r="GXI17" s="3"/>
      <c r="GXJ17" s="6"/>
      <c r="GXS17" s="3"/>
      <c r="GXT17" s="6"/>
      <c r="GYC17" s="3"/>
      <c r="GYD17" s="6"/>
      <c r="GYM17" s="3"/>
      <c r="GYN17" s="6"/>
      <c r="GYW17" s="3"/>
      <c r="GYX17" s="6"/>
      <c r="GZG17" s="3"/>
      <c r="GZH17" s="6"/>
      <c r="GZQ17" s="3"/>
      <c r="GZR17" s="6"/>
      <c r="HAA17" s="3"/>
      <c r="HAB17" s="6"/>
      <c r="HAK17" s="3"/>
      <c r="HAL17" s="6"/>
      <c r="HAU17" s="3"/>
      <c r="HAV17" s="6"/>
      <c r="HBE17" s="3"/>
      <c r="HBF17" s="6"/>
      <c r="HBO17" s="3"/>
      <c r="HBP17" s="6"/>
      <c r="HBY17" s="3"/>
      <c r="HBZ17" s="6"/>
      <c r="HCI17" s="3"/>
      <c r="HCJ17" s="6"/>
      <c r="HCS17" s="3"/>
      <c r="HCT17" s="6"/>
      <c r="HDC17" s="3"/>
      <c r="HDD17" s="6"/>
      <c r="HDM17" s="3"/>
      <c r="HDN17" s="6"/>
      <c r="HDW17" s="3"/>
      <c r="HDX17" s="6"/>
      <c r="HEG17" s="3"/>
      <c r="HEH17" s="6"/>
      <c r="HEQ17" s="3"/>
      <c r="HER17" s="6"/>
      <c r="HFA17" s="3"/>
      <c r="HFB17" s="6"/>
      <c r="HFK17" s="3"/>
      <c r="HFL17" s="6"/>
      <c r="HFU17" s="3"/>
      <c r="HFV17" s="6"/>
      <c r="HGE17" s="3"/>
      <c r="HGF17" s="6"/>
      <c r="HGO17" s="3"/>
      <c r="HGP17" s="6"/>
      <c r="HGY17" s="3"/>
      <c r="HGZ17" s="6"/>
      <c r="HHI17" s="3"/>
      <c r="HHJ17" s="6"/>
      <c r="HHS17" s="3"/>
      <c r="HHT17" s="6"/>
      <c r="HIC17" s="3"/>
      <c r="HID17" s="6"/>
      <c r="HIM17" s="3"/>
      <c r="HIN17" s="6"/>
      <c r="HIW17" s="3"/>
      <c r="HIX17" s="6"/>
      <c r="HJG17" s="3"/>
      <c r="HJH17" s="6"/>
      <c r="HJQ17" s="3"/>
      <c r="HJR17" s="6"/>
      <c r="HKA17" s="3"/>
      <c r="HKB17" s="6"/>
      <c r="HKK17" s="3"/>
      <c r="HKL17" s="6"/>
      <c r="HKU17" s="3"/>
      <c r="HKV17" s="6"/>
      <c r="HLE17" s="3"/>
      <c r="HLF17" s="6"/>
      <c r="HLO17" s="3"/>
      <c r="HLP17" s="6"/>
      <c r="HLY17" s="3"/>
      <c r="HLZ17" s="6"/>
      <c r="HMI17" s="3"/>
      <c r="HMJ17" s="6"/>
      <c r="HMS17" s="3"/>
      <c r="HMT17" s="6"/>
      <c r="HNC17" s="3"/>
      <c r="HND17" s="6"/>
      <c r="HNM17" s="3"/>
      <c r="HNN17" s="6"/>
      <c r="HNW17" s="3"/>
      <c r="HNX17" s="6"/>
      <c r="HOG17" s="3"/>
      <c r="HOH17" s="6"/>
      <c r="HOQ17" s="3"/>
      <c r="HOR17" s="6"/>
      <c r="HPA17" s="3"/>
      <c r="HPB17" s="6"/>
      <c r="HPK17" s="3"/>
      <c r="HPL17" s="6"/>
      <c r="HPU17" s="3"/>
      <c r="HPV17" s="6"/>
      <c r="HQE17" s="3"/>
      <c r="HQF17" s="6"/>
      <c r="HQO17" s="3"/>
      <c r="HQP17" s="6"/>
      <c r="HQY17" s="3"/>
      <c r="HQZ17" s="6"/>
      <c r="HRI17" s="3"/>
      <c r="HRJ17" s="6"/>
      <c r="HRS17" s="3"/>
      <c r="HRT17" s="6"/>
      <c r="HSC17" s="3"/>
      <c r="HSD17" s="6"/>
      <c r="HSM17" s="3"/>
      <c r="HSN17" s="6"/>
      <c r="HSW17" s="3"/>
      <c r="HSX17" s="6"/>
      <c r="HTG17" s="3"/>
      <c r="HTH17" s="6"/>
      <c r="HTQ17" s="3"/>
      <c r="HTR17" s="6"/>
      <c r="HUA17" s="3"/>
      <c r="HUB17" s="6"/>
      <c r="HUK17" s="3"/>
      <c r="HUL17" s="6"/>
      <c r="HUU17" s="3"/>
      <c r="HUV17" s="6"/>
      <c r="HVE17" s="3"/>
      <c r="HVF17" s="6"/>
      <c r="HVO17" s="3"/>
      <c r="HVP17" s="6"/>
      <c r="HVY17" s="3"/>
      <c r="HVZ17" s="6"/>
      <c r="HWI17" s="3"/>
      <c r="HWJ17" s="6"/>
      <c r="HWS17" s="3"/>
      <c r="HWT17" s="6"/>
      <c r="HXC17" s="3"/>
      <c r="HXD17" s="6"/>
      <c r="HXM17" s="3"/>
      <c r="HXN17" s="6"/>
      <c r="HXW17" s="3"/>
      <c r="HXX17" s="6"/>
      <c r="HYG17" s="3"/>
      <c r="HYH17" s="6"/>
      <c r="HYQ17" s="3"/>
      <c r="HYR17" s="6"/>
      <c r="HZA17" s="3"/>
      <c r="HZB17" s="6"/>
      <c r="HZK17" s="3"/>
      <c r="HZL17" s="6"/>
      <c r="HZU17" s="3"/>
      <c r="HZV17" s="6"/>
      <c r="IAE17" s="3"/>
      <c r="IAF17" s="6"/>
      <c r="IAO17" s="3"/>
      <c r="IAP17" s="6"/>
      <c r="IAY17" s="3"/>
      <c r="IAZ17" s="6"/>
      <c r="IBI17" s="3"/>
      <c r="IBJ17" s="6"/>
      <c r="IBS17" s="3"/>
      <c r="IBT17" s="6"/>
      <c r="ICC17" s="3"/>
      <c r="ICD17" s="6"/>
      <c r="ICM17" s="3"/>
      <c r="ICN17" s="6"/>
      <c r="ICW17" s="3"/>
      <c r="ICX17" s="6"/>
      <c r="IDG17" s="3"/>
      <c r="IDH17" s="6"/>
      <c r="IDQ17" s="3"/>
      <c r="IDR17" s="6"/>
      <c r="IEA17" s="3"/>
      <c r="IEB17" s="6"/>
      <c r="IEK17" s="3"/>
      <c r="IEL17" s="6"/>
      <c r="IEU17" s="3"/>
      <c r="IEV17" s="6"/>
      <c r="IFE17" s="3"/>
      <c r="IFF17" s="6"/>
      <c r="IFO17" s="3"/>
      <c r="IFP17" s="6"/>
      <c r="IFY17" s="3"/>
      <c r="IFZ17" s="6"/>
      <c r="IGI17" s="3"/>
      <c r="IGJ17" s="6"/>
      <c r="IGS17" s="3"/>
      <c r="IGT17" s="6"/>
      <c r="IHC17" s="3"/>
      <c r="IHD17" s="6"/>
      <c r="IHM17" s="3"/>
      <c r="IHN17" s="6"/>
      <c r="IHW17" s="3"/>
      <c r="IHX17" s="6"/>
      <c r="IIG17" s="3"/>
      <c r="IIH17" s="6"/>
      <c r="IIQ17" s="3"/>
      <c r="IIR17" s="6"/>
      <c r="IJA17" s="3"/>
      <c r="IJB17" s="6"/>
      <c r="IJK17" s="3"/>
      <c r="IJL17" s="6"/>
      <c r="IJU17" s="3"/>
      <c r="IJV17" s="6"/>
      <c r="IKE17" s="3"/>
      <c r="IKF17" s="6"/>
      <c r="IKO17" s="3"/>
      <c r="IKP17" s="6"/>
      <c r="IKY17" s="3"/>
      <c r="IKZ17" s="6"/>
      <c r="ILI17" s="3"/>
      <c r="ILJ17" s="6"/>
      <c r="ILS17" s="3"/>
      <c r="ILT17" s="6"/>
      <c r="IMC17" s="3"/>
      <c r="IMD17" s="6"/>
      <c r="IMM17" s="3"/>
      <c r="IMN17" s="6"/>
      <c r="IMW17" s="3"/>
      <c r="IMX17" s="6"/>
      <c r="ING17" s="3"/>
      <c r="INH17" s="6"/>
      <c r="INQ17" s="3"/>
      <c r="INR17" s="6"/>
      <c r="IOA17" s="3"/>
      <c r="IOB17" s="6"/>
      <c r="IOK17" s="3"/>
      <c r="IOL17" s="6"/>
      <c r="IOU17" s="3"/>
      <c r="IOV17" s="6"/>
      <c r="IPE17" s="3"/>
      <c r="IPF17" s="6"/>
      <c r="IPO17" s="3"/>
      <c r="IPP17" s="6"/>
      <c r="IPY17" s="3"/>
      <c r="IPZ17" s="6"/>
      <c r="IQI17" s="3"/>
      <c r="IQJ17" s="6"/>
      <c r="IQS17" s="3"/>
      <c r="IQT17" s="6"/>
      <c r="IRC17" s="3"/>
      <c r="IRD17" s="6"/>
      <c r="IRM17" s="3"/>
      <c r="IRN17" s="6"/>
      <c r="IRW17" s="3"/>
      <c r="IRX17" s="6"/>
      <c r="ISG17" s="3"/>
      <c r="ISH17" s="6"/>
      <c r="ISQ17" s="3"/>
      <c r="ISR17" s="6"/>
      <c r="ITA17" s="3"/>
      <c r="ITB17" s="6"/>
      <c r="ITK17" s="3"/>
      <c r="ITL17" s="6"/>
      <c r="ITU17" s="3"/>
      <c r="ITV17" s="6"/>
      <c r="IUE17" s="3"/>
      <c r="IUF17" s="6"/>
      <c r="IUO17" s="3"/>
      <c r="IUP17" s="6"/>
      <c r="IUY17" s="3"/>
      <c r="IUZ17" s="6"/>
      <c r="IVI17" s="3"/>
      <c r="IVJ17" s="6"/>
      <c r="IVS17" s="3"/>
      <c r="IVT17" s="6"/>
      <c r="IWC17" s="3"/>
      <c r="IWD17" s="6"/>
      <c r="IWM17" s="3"/>
      <c r="IWN17" s="6"/>
      <c r="IWW17" s="3"/>
      <c r="IWX17" s="6"/>
      <c r="IXG17" s="3"/>
      <c r="IXH17" s="6"/>
      <c r="IXQ17" s="3"/>
      <c r="IXR17" s="6"/>
      <c r="IYA17" s="3"/>
      <c r="IYB17" s="6"/>
      <c r="IYK17" s="3"/>
      <c r="IYL17" s="6"/>
      <c r="IYU17" s="3"/>
      <c r="IYV17" s="6"/>
      <c r="IZE17" s="3"/>
      <c r="IZF17" s="6"/>
      <c r="IZO17" s="3"/>
      <c r="IZP17" s="6"/>
      <c r="IZY17" s="3"/>
      <c r="IZZ17" s="6"/>
      <c r="JAI17" s="3"/>
      <c r="JAJ17" s="6"/>
      <c r="JAS17" s="3"/>
      <c r="JAT17" s="6"/>
      <c r="JBC17" s="3"/>
      <c r="JBD17" s="6"/>
      <c r="JBM17" s="3"/>
      <c r="JBN17" s="6"/>
      <c r="JBW17" s="3"/>
      <c r="JBX17" s="6"/>
      <c r="JCG17" s="3"/>
      <c r="JCH17" s="6"/>
      <c r="JCQ17" s="3"/>
      <c r="JCR17" s="6"/>
      <c r="JDA17" s="3"/>
      <c r="JDB17" s="6"/>
      <c r="JDK17" s="3"/>
      <c r="JDL17" s="6"/>
      <c r="JDU17" s="3"/>
      <c r="JDV17" s="6"/>
      <c r="JEE17" s="3"/>
      <c r="JEF17" s="6"/>
      <c r="JEO17" s="3"/>
      <c r="JEP17" s="6"/>
      <c r="JEY17" s="3"/>
      <c r="JEZ17" s="6"/>
      <c r="JFI17" s="3"/>
      <c r="JFJ17" s="6"/>
      <c r="JFS17" s="3"/>
      <c r="JFT17" s="6"/>
      <c r="JGC17" s="3"/>
      <c r="JGD17" s="6"/>
      <c r="JGM17" s="3"/>
      <c r="JGN17" s="6"/>
      <c r="JGW17" s="3"/>
      <c r="JGX17" s="6"/>
      <c r="JHG17" s="3"/>
      <c r="JHH17" s="6"/>
      <c r="JHQ17" s="3"/>
      <c r="JHR17" s="6"/>
      <c r="JIA17" s="3"/>
      <c r="JIB17" s="6"/>
      <c r="JIK17" s="3"/>
      <c r="JIL17" s="6"/>
      <c r="JIU17" s="3"/>
      <c r="JIV17" s="6"/>
      <c r="JJE17" s="3"/>
      <c r="JJF17" s="6"/>
      <c r="JJO17" s="3"/>
      <c r="JJP17" s="6"/>
      <c r="JJY17" s="3"/>
      <c r="JJZ17" s="6"/>
      <c r="JKI17" s="3"/>
      <c r="JKJ17" s="6"/>
      <c r="JKS17" s="3"/>
      <c r="JKT17" s="6"/>
      <c r="JLC17" s="3"/>
      <c r="JLD17" s="6"/>
      <c r="JLM17" s="3"/>
      <c r="JLN17" s="6"/>
      <c r="JLW17" s="3"/>
      <c r="JLX17" s="6"/>
      <c r="JMG17" s="3"/>
      <c r="JMH17" s="6"/>
      <c r="JMQ17" s="3"/>
      <c r="JMR17" s="6"/>
      <c r="JNA17" s="3"/>
      <c r="JNB17" s="6"/>
      <c r="JNK17" s="3"/>
      <c r="JNL17" s="6"/>
      <c r="JNU17" s="3"/>
      <c r="JNV17" s="6"/>
      <c r="JOE17" s="3"/>
      <c r="JOF17" s="6"/>
      <c r="JOO17" s="3"/>
      <c r="JOP17" s="6"/>
      <c r="JOY17" s="3"/>
      <c r="JOZ17" s="6"/>
      <c r="JPI17" s="3"/>
      <c r="JPJ17" s="6"/>
      <c r="JPS17" s="3"/>
      <c r="JPT17" s="6"/>
      <c r="JQC17" s="3"/>
      <c r="JQD17" s="6"/>
      <c r="JQM17" s="3"/>
      <c r="JQN17" s="6"/>
      <c r="JQW17" s="3"/>
      <c r="JQX17" s="6"/>
      <c r="JRG17" s="3"/>
      <c r="JRH17" s="6"/>
      <c r="JRQ17" s="3"/>
      <c r="JRR17" s="6"/>
      <c r="JSA17" s="3"/>
      <c r="JSB17" s="6"/>
      <c r="JSK17" s="3"/>
      <c r="JSL17" s="6"/>
      <c r="JSU17" s="3"/>
      <c r="JSV17" s="6"/>
      <c r="JTE17" s="3"/>
      <c r="JTF17" s="6"/>
      <c r="JTO17" s="3"/>
      <c r="JTP17" s="6"/>
      <c r="JTY17" s="3"/>
      <c r="JTZ17" s="6"/>
      <c r="JUI17" s="3"/>
      <c r="JUJ17" s="6"/>
      <c r="JUS17" s="3"/>
      <c r="JUT17" s="6"/>
      <c r="JVC17" s="3"/>
      <c r="JVD17" s="6"/>
      <c r="JVM17" s="3"/>
      <c r="JVN17" s="6"/>
      <c r="JVW17" s="3"/>
      <c r="JVX17" s="6"/>
      <c r="JWG17" s="3"/>
      <c r="JWH17" s="6"/>
      <c r="JWQ17" s="3"/>
      <c r="JWR17" s="6"/>
      <c r="JXA17" s="3"/>
      <c r="JXB17" s="6"/>
      <c r="JXK17" s="3"/>
      <c r="JXL17" s="6"/>
      <c r="JXU17" s="3"/>
      <c r="JXV17" s="6"/>
      <c r="JYE17" s="3"/>
      <c r="JYF17" s="6"/>
      <c r="JYO17" s="3"/>
      <c r="JYP17" s="6"/>
      <c r="JYY17" s="3"/>
      <c r="JYZ17" s="6"/>
      <c r="JZI17" s="3"/>
      <c r="JZJ17" s="6"/>
      <c r="JZS17" s="3"/>
      <c r="JZT17" s="6"/>
      <c r="KAC17" s="3"/>
      <c r="KAD17" s="6"/>
      <c r="KAM17" s="3"/>
      <c r="KAN17" s="6"/>
      <c r="KAW17" s="3"/>
      <c r="KAX17" s="6"/>
      <c r="KBG17" s="3"/>
      <c r="KBH17" s="6"/>
      <c r="KBQ17" s="3"/>
      <c r="KBR17" s="6"/>
      <c r="KCA17" s="3"/>
      <c r="KCB17" s="6"/>
      <c r="KCK17" s="3"/>
      <c r="KCL17" s="6"/>
      <c r="KCU17" s="3"/>
      <c r="KCV17" s="6"/>
      <c r="KDE17" s="3"/>
      <c r="KDF17" s="6"/>
      <c r="KDO17" s="3"/>
      <c r="KDP17" s="6"/>
      <c r="KDY17" s="3"/>
      <c r="KDZ17" s="6"/>
      <c r="KEI17" s="3"/>
      <c r="KEJ17" s="6"/>
      <c r="KES17" s="3"/>
      <c r="KET17" s="6"/>
      <c r="KFC17" s="3"/>
      <c r="KFD17" s="6"/>
      <c r="KFM17" s="3"/>
      <c r="KFN17" s="6"/>
      <c r="KFW17" s="3"/>
      <c r="KFX17" s="6"/>
      <c r="KGG17" s="3"/>
      <c r="KGH17" s="6"/>
      <c r="KGQ17" s="3"/>
      <c r="KGR17" s="6"/>
      <c r="KHA17" s="3"/>
      <c r="KHB17" s="6"/>
      <c r="KHK17" s="3"/>
      <c r="KHL17" s="6"/>
      <c r="KHU17" s="3"/>
      <c r="KHV17" s="6"/>
      <c r="KIE17" s="3"/>
      <c r="KIF17" s="6"/>
      <c r="KIO17" s="3"/>
      <c r="KIP17" s="6"/>
      <c r="KIY17" s="3"/>
      <c r="KIZ17" s="6"/>
      <c r="KJI17" s="3"/>
      <c r="KJJ17" s="6"/>
      <c r="KJS17" s="3"/>
      <c r="KJT17" s="6"/>
      <c r="KKC17" s="3"/>
      <c r="KKD17" s="6"/>
      <c r="KKM17" s="3"/>
      <c r="KKN17" s="6"/>
      <c r="KKW17" s="3"/>
      <c r="KKX17" s="6"/>
      <c r="KLG17" s="3"/>
      <c r="KLH17" s="6"/>
      <c r="KLQ17" s="3"/>
      <c r="KLR17" s="6"/>
      <c r="KMA17" s="3"/>
      <c r="KMB17" s="6"/>
      <c r="KMK17" s="3"/>
      <c r="KML17" s="6"/>
      <c r="KMU17" s="3"/>
      <c r="KMV17" s="6"/>
      <c r="KNE17" s="3"/>
      <c r="KNF17" s="6"/>
      <c r="KNO17" s="3"/>
      <c r="KNP17" s="6"/>
      <c r="KNY17" s="3"/>
      <c r="KNZ17" s="6"/>
      <c r="KOI17" s="3"/>
      <c r="KOJ17" s="6"/>
      <c r="KOS17" s="3"/>
      <c r="KOT17" s="6"/>
      <c r="KPC17" s="3"/>
      <c r="KPD17" s="6"/>
      <c r="KPM17" s="3"/>
      <c r="KPN17" s="6"/>
      <c r="KPW17" s="3"/>
      <c r="KPX17" s="6"/>
      <c r="KQG17" s="3"/>
      <c r="KQH17" s="6"/>
      <c r="KQQ17" s="3"/>
      <c r="KQR17" s="6"/>
      <c r="KRA17" s="3"/>
      <c r="KRB17" s="6"/>
      <c r="KRK17" s="3"/>
      <c r="KRL17" s="6"/>
      <c r="KRU17" s="3"/>
      <c r="KRV17" s="6"/>
      <c r="KSE17" s="3"/>
      <c r="KSF17" s="6"/>
      <c r="KSO17" s="3"/>
      <c r="KSP17" s="6"/>
      <c r="KSY17" s="3"/>
      <c r="KSZ17" s="6"/>
      <c r="KTI17" s="3"/>
      <c r="KTJ17" s="6"/>
      <c r="KTS17" s="3"/>
      <c r="KTT17" s="6"/>
      <c r="KUC17" s="3"/>
      <c r="KUD17" s="6"/>
      <c r="KUM17" s="3"/>
      <c r="KUN17" s="6"/>
      <c r="KUW17" s="3"/>
      <c r="KUX17" s="6"/>
      <c r="KVG17" s="3"/>
      <c r="KVH17" s="6"/>
      <c r="KVQ17" s="3"/>
      <c r="KVR17" s="6"/>
      <c r="KWA17" s="3"/>
      <c r="KWB17" s="6"/>
      <c r="KWK17" s="3"/>
      <c r="KWL17" s="6"/>
      <c r="KWU17" s="3"/>
      <c r="KWV17" s="6"/>
      <c r="KXE17" s="3"/>
      <c r="KXF17" s="6"/>
      <c r="KXO17" s="3"/>
      <c r="KXP17" s="6"/>
      <c r="KXY17" s="3"/>
      <c r="KXZ17" s="6"/>
      <c r="KYI17" s="3"/>
      <c r="KYJ17" s="6"/>
      <c r="KYS17" s="3"/>
      <c r="KYT17" s="6"/>
      <c r="KZC17" s="3"/>
      <c r="KZD17" s="6"/>
      <c r="KZM17" s="3"/>
      <c r="KZN17" s="6"/>
      <c r="KZW17" s="3"/>
      <c r="KZX17" s="6"/>
      <c r="LAG17" s="3"/>
      <c r="LAH17" s="6"/>
      <c r="LAQ17" s="3"/>
      <c r="LAR17" s="6"/>
      <c r="LBA17" s="3"/>
      <c r="LBB17" s="6"/>
      <c r="LBK17" s="3"/>
      <c r="LBL17" s="6"/>
      <c r="LBU17" s="3"/>
      <c r="LBV17" s="6"/>
      <c r="LCE17" s="3"/>
      <c r="LCF17" s="6"/>
      <c r="LCO17" s="3"/>
      <c r="LCP17" s="6"/>
      <c r="LCY17" s="3"/>
      <c r="LCZ17" s="6"/>
      <c r="LDI17" s="3"/>
      <c r="LDJ17" s="6"/>
      <c r="LDS17" s="3"/>
      <c r="LDT17" s="6"/>
      <c r="LEC17" s="3"/>
      <c r="LED17" s="6"/>
      <c r="LEM17" s="3"/>
      <c r="LEN17" s="6"/>
      <c r="LEW17" s="3"/>
      <c r="LEX17" s="6"/>
      <c r="LFG17" s="3"/>
      <c r="LFH17" s="6"/>
      <c r="LFQ17" s="3"/>
      <c r="LFR17" s="6"/>
      <c r="LGA17" s="3"/>
      <c r="LGB17" s="6"/>
      <c r="LGK17" s="3"/>
      <c r="LGL17" s="6"/>
      <c r="LGU17" s="3"/>
      <c r="LGV17" s="6"/>
      <c r="LHE17" s="3"/>
      <c r="LHF17" s="6"/>
      <c r="LHO17" s="3"/>
      <c r="LHP17" s="6"/>
      <c r="LHY17" s="3"/>
      <c r="LHZ17" s="6"/>
      <c r="LII17" s="3"/>
      <c r="LIJ17" s="6"/>
      <c r="LIS17" s="3"/>
      <c r="LIT17" s="6"/>
      <c r="LJC17" s="3"/>
      <c r="LJD17" s="6"/>
      <c r="LJM17" s="3"/>
      <c r="LJN17" s="6"/>
      <c r="LJW17" s="3"/>
      <c r="LJX17" s="6"/>
      <c r="LKG17" s="3"/>
      <c r="LKH17" s="6"/>
      <c r="LKQ17" s="3"/>
      <c r="LKR17" s="6"/>
      <c r="LLA17" s="3"/>
      <c r="LLB17" s="6"/>
      <c r="LLK17" s="3"/>
      <c r="LLL17" s="6"/>
      <c r="LLU17" s="3"/>
      <c r="LLV17" s="6"/>
      <c r="LME17" s="3"/>
      <c r="LMF17" s="6"/>
      <c r="LMO17" s="3"/>
      <c r="LMP17" s="6"/>
      <c r="LMY17" s="3"/>
      <c r="LMZ17" s="6"/>
      <c r="LNI17" s="3"/>
      <c r="LNJ17" s="6"/>
      <c r="LNS17" s="3"/>
      <c r="LNT17" s="6"/>
      <c r="LOC17" s="3"/>
      <c r="LOD17" s="6"/>
      <c r="LOM17" s="3"/>
      <c r="LON17" s="6"/>
      <c r="LOW17" s="3"/>
      <c r="LOX17" s="6"/>
      <c r="LPG17" s="3"/>
      <c r="LPH17" s="6"/>
      <c r="LPQ17" s="3"/>
      <c r="LPR17" s="6"/>
      <c r="LQA17" s="3"/>
      <c r="LQB17" s="6"/>
      <c r="LQK17" s="3"/>
      <c r="LQL17" s="6"/>
      <c r="LQU17" s="3"/>
      <c r="LQV17" s="6"/>
      <c r="LRE17" s="3"/>
      <c r="LRF17" s="6"/>
      <c r="LRO17" s="3"/>
      <c r="LRP17" s="6"/>
      <c r="LRY17" s="3"/>
      <c r="LRZ17" s="6"/>
      <c r="LSI17" s="3"/>
      <c r="LSJ17" s="6"/>
      <c r="LSS17" s="3"/>
      <c r="LST17" s="6"/>
      <c r="LTC17" s="3"/>
      <c r="LTD17" s="6"/>
      <c r="LTM17" s="3"/>
      <c r="LTN17" s="6"/>
      <c r="LTW17" s="3"/>
      <c r="LTX17" s="6"/>
      <c r="LUG17" s="3"/>
      <c r="LUH17" s="6"/>
      <c r="LUQ17" s="3"/>
      <c r="LUR17" s="6"/>
      <c r="LVA17" s="3"/>
      <c r="LVB17" s="6"/>
      <c r="LVK17" s="3"/>
      <c r="LVL17" s="6"/>
      <c r="LVU17" s="3"/>
      <c r="LVV17" s="6"/>
      <c r="LWE17" s="3"/>
      <c r="LWF17" s="6"/>
      <c r="LWO17" s="3"/>
      <c r="LWP17" s="6"/>
      <c r="LWY17" s="3"/>
      <c r="LWZ17" s="6"/>
      <c r="LXI17" s="3"/>
      <c r="LXJ17" s="6"/>
      <c r="LXS17" s="3"/>
      <c r="LXT17" s="6"/>
      <c r="LYC17" s="3"/>
      <c r="LYD17" s="6"/>
      <c r="LYM17" s="3"/>
      <c r="LYN17" s="6"/>
      <c r="LYW17" s="3"/>
      <c r="LYX17" s="6"/>
      <c r="LZG17" s="3"/>
      <c r="LZH17" s="6"/>
      <c r="LZQ17" s="3"/>
      <c r="LZR17" s="6"/>
      <c r="MAA17" s="3"/>
      <c r="MAB17" s="6"/>
      <c r="MAK17" s="3"/>
      <c r="MAL17" s="6"/>
      <c r="MAU17" s="3"/>
      <c r="MAV17" s="6"/>
      <c r="MBE17" s="3"/>
      <c r="MBF17" s="6"/>
      <c r="MBO17" s="3"/>
      <c r="MBP17" s="6"/>
      <c r="MBY17" s="3"/>
      <c r="MBZ17" s="6"/>
      <c r="MCI17" s="3"/>
      <c r="MCJ17" s="6"/>
      <c r="MCS17" s="3"/>
      <c r="MCT17" s="6"/>
      <c r="MDC17" s="3"/>
      <c r="MDD17" s="6"/>
      <c r="MDM17" s="3"/>
      <c r="MDN17" s="6"/>
      <c r="MDW17" s="3"/>
      <c r="MDX17" s="6"/>
      <c r="MEG17" s="3"/>
      <c r="MEH17" s="6"/>
      <c r="MEQ17" s="3"/>
      <c r="MER17" s="6"/>
      <c r="MFA17" s="3"/>
      <c r="MFB17" s="6"/>
      <c r="MFK17" s="3"/>
      <c r="MFL17" s="6"/>
      <c r="MFU17" s="3"/>
      <c r="MFV17" s="6"/>
      <c r="MGE17" s="3"/>
      <c r="MGF17" s="6"/>
      <c r="MGO17" s="3"/>
      <c r="MGP17" s="6"/>
      <c r="MGY17" s="3"/>
      <c r="MGZ17" s="6"/>
      <c r="MHI17" s="3"/>
      <c r="MHJ17" s="6"/>
      <c r="MHS17" s="3"/>
      <c r="MHT17" s="6"/>
      <c r="MIC17" s="3"/>
      <c r="MID17" s="6"/>
      <c r="MIM17" s="3"/>
      <c r="MIN17" s="6"/>
      <c r="MIW17" s="3"/>
      <c r="MIX17" s="6"/>
      <c r="MJG17" s="3"/>
      <c r="MJH17" s="6"/>
      <c r="MJQ17" s="3"/>
      <c r="MJR17" s="6"/>
      <c r="MKA17" s="3"/>
      <c r="MKB17" s="6"/>
      <c r="MKK17" s="3"/>
      <c r="MKL17" s="6"/>
      <c r="MKU17" s="3"/>
      <c r="MKV17" s="6"/>
      <c r="MLE17" s="3"/>
      <c r="MLF17" s="6"/>
      <c r="MLO17" s="3"/>
      <c r="MLP17" s="6"/>
      <c r="MLY17" s="3"/>
      <c r="MLZ17" s="6"/>
      <c r="MMI17" s="3"/>
      <c r="MMJ17" s="6"/>
      <c r="MMS17" s="3"/>
      <c r="MMT17" s="6"/>
      <c r="MNC17" s="3"/>
      <c r="MND17" s="6"/>
      <c r="MNM17" s="3"/>
      <c r="MNN17" s="6"/>
      <c r="MNW17" s="3"/>
      <c r="MNX17" s="6"/>
      <c r="MOG17" s="3"/>
      <c r="MOH17" s="6"/>
      <c r="MOQ17" s="3"/>
      <c r="MOR17" s="6"/>
      <c r="MPA17" s="3"/>
      <c r="MPB17" s="6"/>
      <c r="MPK17" s="3"/>
      <c r="MPL17" s="6"/>
      <c r="MPU17" s="3"/>
      <c r="MPV17" s="6"/>
      <c r="MQE17" s="3"/>
      <c r="MQF17" s="6"/>
      <c r="MQO17" s="3"/>
      <c r="MQP17" s="6"/>
      <c r="MQY17" s="3"/>
      <c r="MQZ17" s="6"/>
      <c r="MRI17" s="3"/>
      <c r="MRJ17" s="6"/>
      <c r="MRS17" s="3"/>
      <c r="MRT17" s="6"/>
      <c r="MSC17" s="3"/>
      <c r="MSD17" s="6"/>
      <c r="MSM17" s="3"/>
      <c r="MSN17" s="6"/>
      <c r="MSW17" s="3"/>
      <c r="MSX17" s="6"/>
      <c r="MTG17" s="3"/>
      <c r="MTH17" s="6"/>
      <c r="MTQ17" s="3"/>
      <c r="MTR17" s="6"/>
      <c r="MUA17" s="3"/>
      <c r="MUB17" s="6"/>
      <c r="MUK17" s="3"/>
      <c r="MUL17" s="6"/>
      <c r="MUU17" s="3"/>
      <c r="MUV17" s="6"/>
      <c r="MVE17" s="3"/>
      <c r="MVF17" s="6"/>
      <c r="MVO17" s="3"/>
      <c r="MVP17" s="6"/>
      <c r="MVY17" s="3"/>
      <c r="MVZ17" s="6"/>
      <c r="MWI17" s="3"/>
      <c r="MWJ17" s="6"/>
      <c r="MWS17" s="3"/>
      <c r="MWT17" s="6"/>
      <c r="MXC17" s="3"/>
      <c r="MXD17" s="6"/>
      <c r="MXM17" s="3"/>
      <c r="MXN17" s="6"/>
      <c r="MXW17" s="3"/>
      <c r="MXX17" s="6"/>
      <c r="MYG17" s="3"/>
      <c r="MYH17" s="6"/>
      <c r="MYQ17" s="3"/>
      <c r="MYR17" s="6"/>
      <c r="MZA17" s="3"/>
      <c r="MZB17" s="6"/>
      <c r="MZK17" s="3"/>
      <c r="MZL17" s="6"/>
      <c r="MZU17" s="3"/>
      <c r="MZV17" s="6"/>
      <c r="NAE17" s="3"/>
      <c r="NAF17" s="6"/>
      <c r="NAO17" s="3"/>
      <c r="NAP17" s="6"/>
      <c r="NAY17" s="3"/>
      <c r="NAZ17" s="6"/>
      <c r="NBI17" s="3"/>
      <c r="NBJ17" s="6"/>
      <c r="NBS17" s="3"/>
      <c r="NBT17" s="6"/>
      <c r="NCC17" s="3"/>
      <c r="NCD17" s="6"/>
      <c r="NCM17" s="3"/>
      <c r="NCN17" s="6"/>
      <c r="NCW17" s="3"/>
      <c r="NCX17" s="6"/>
      <c r="NDG17" s="3"/>
      <c r="NDH17" s="6"/>
      <c r="NDQ17" s="3"/>
      <c r="NDR17" s="6"/>
      <c r="NEA17" s="3"/>
      <c r="NEB17" s="6"/>
      <c r="NEK17" s="3"/>
      <c r="NEL17" s="6"/>
      <c r="NEU17" s="3"/>
      <c r="NEV17" s="6"/>
      <c r="NFE17" s="3"/>
      <c r="NFF17" s="6"/>
      <c r="NFO17" s="3"/>
      <c r="NFP17" s="6"/>
      <c r="NFY17" s="3"/>
      <c r="NFZ17" s="6"/>
      <c r="NGI17" s="3"/>
      <c r="NGJ17" s="6"/>
      <c r="NGS17" s="3"/>
      <c r="NGT17" s="6"/>
      <c r="NHC17" s="3"/>
      <c r="NHD17" s="6"/>
      <c r="NHM17" s="3"/>
      <c r="NHN17" s="6"/>
      <c r="NHW17" s="3"/>
      <c r="NHX17" s="6"/>
      <c r="NIG17" s="3"/>
      <c r="NIH17" s="6"/>
      <c r="NIQ17" s="3"/>
      <c r="NIR17" s="6"/>
      <c r="NJA17" s="3"/>
      <c r="NJB17" s="6"/>
      <c r="NJK17" s="3"/>
      <c r="NJL17" s="6"/>
      <c r="NJU17" s="3"/>
      <c r="NJV17" s="6"/>
      <c r="NKE17" s="3"/>
      <c r="NKF17" s="6"/>
      <c r="NKO17" s="3"/>
      <c r="NKP17" s="6"/>
      <c r="NKY17" s="3"/>
      <c r="NKZ17" s="6"/>
      <c r="NLI17" s="3"/>
      <c r="NLJ17" s="6"/>
      <c r="NLS17" s="3"/>
      <c r="NLT17" s="6"/>
      <c r="NMC17" s="3"/>
      <c r="NMD17" s="6"/>
      <c r="NMM17" s="3"/>
      <c r="NMN17" s="6"/>
      <c r="NMW17" s="3"/>
      <c r="NMX17" s="6"/>
      <c r="NNG17" s="3"/>
      <c r="NNH17" s="6"/>
      <c r="NNQ17" s="3"/>
      <c r="NNR17" s="6"/>
      <c r="NOA17" s="3"/>
      <c r="NOB17" s="6"/>
      <c r="NOK17" s="3"/>
      <c r="NOL17" s="6"/>
      <c r="NOU17" s="3"/>
      <c r="NOV17" s="6"/>
      <c r="NPE17" s="3"/>
      <c r="NPF17" s="6"/>
      <c r="NPO17" s="3"/>
      <c r="NPP17" s="6"/>
      <c r="NPY17" s="3"/>
      <c r="NPZ17" s="6"/>
      <c r="NQI17" s="3"/>
      <c r="NQJ17" s="6"/>
      <c r="NQS17" s="3"/>
      <c r="NQT17" s="6"/>
      <c r="NRC17" s="3"/>
      <c r="NRD17" s="6"/>
      <c r="NRM17" s="3"/>
      <c r="NRN17" s="6"/>
      <c r="NRW17" s="3"/>
      <c r="NRX17" s="6"/>
      <c r="NSG17" s="3"/>
      <c r="NSH17" s="6"/>
      <c r="NSQ17" s="3"/>
      <c r="NSR17" s="6"/>
      <c r="NTA17" s="3"/>
      <c r="NTB17" s="6"/>
      <c r="NTK17" s="3"/>
      <c r="NTL17" s="6"/>
      <c r="NTU17" s="3"/>
      <c r="NTV17" s="6"/>
      <c r="NUE17" s="3"/>
      <c r="NUF17" s="6"/>
      <c r="NUO17" s="3"/>
      <c r="NUP17" s="6"/>
      <c r="NUY17" s="3"/>
      <c r="NUZ17" s="6"/>
      <c r="NVI17" s="3"/>
      <c r="NVJ17" s="6"/>
      <c r="NVS17" s="3"/>
      <c r="NVT17" s="6"/>
      <c r="NWC17" s="3"/>
      <c r="NWD17" s="6"/>
      <c r="NWM17" s="3"/>
      <c r="NWN17" s="6"/>
      <c r="NWW17" s="3"/>
      <c r="NWX17" s="6"/>
      <c r="NXG17" s="3"/>
      <c r="NXH17" s="6"/>
      <c r="NXQ17" s="3"/>
      <c r="NXR17" s="6"/>
      <c r="NYA17" s="3"/>
      <c r="NYB17" s="6"/>
      <c r="NYK17" s="3"/>
      <c r="NYL17" s="6"/>
      <c r="NYU17" s="3"/>
      <c r="NYV17" s="6"/>
      <c r="NZE17" s="3"/>
      <c r="NZF17" s="6"/>
      <c r="NZO17" s="3"/>
      <c r="NZP17" s="6"/>
      <c r="NZY17" s="3"/>
      <c r="NZZ17" s="6"/>
      <c r="OAI17" s="3"/>
      <c r="OAJ17" s="6"/>
      <c r="OAS17" s="3"/>
      <c r="OAT17" s="6"/>
      <c r="OBC17" s="3"/>
      <c r="OBD17" s="6"/>
      <c r="OBM17" s="3"/>
      <c r="OBN17" s="6"/>
      <c r="OBW17" s="3"/>
      <c r="OBX17" s="6"/>
      <c r="OCG17" s="3"/>
      <c r="OCH17" s="6"/>
      <c r="OCQ17" s="3"/>
      <c r="OCR17" s="6"/>
      <c r="ODA17" s="3"/>
      <c r="ODB17" s="6"/>
      <c r="ODK17" s="3"/>
      <c r="ODL17" s="6"/>
      <c r="ODU17" s="3"/>
      <c r="ODV17" s="6"/>
      <c r="OEE17" s="3"/>
      <c r="OEF17" s="6"/>
      <c r="OEO17" s="3"/>
      <c r="OEP17" s="6"/>
      <c r="OEY17" s="3"/>
      <c r="OEZ17" s="6"/>
      <c r="OFI17" s="3"/>
      <c r="OFJ17" s="6"/>
      <c r="OFS17" s="3"/>
      <c r="OFT17" s="6"/>
      <c r="OGC17" s="3"/>
      <c r="OGD17" s="6"/>
      <c r="OGM17" s="3"/>
      <c r="OGN17" s="6"/>
      <c r="OGW17" s="3"/>
      <c r="OGX17" s="6"/>
      <c r="OHG17" s="3"/>
      <c r="OHH17" s="6"/>
      <c r="OHQ17" s="3"/>
      <c r="OHR17" s="6"/>
      <c r="OIA17" s="3"/>
      <c r="OIB17" s="6"/>
      <c r="OIK17" s="3"/>
      <c r="OIL17" s="6"/>
      <c r="OIU17" s="3"/>
      <c r="OIV17" s="6"/>
      <c r="OJE17" s="3"/>
      <c r="OJF17" s="6"/>
      <c r="OJO17" s="3"/>
      <c r="OJP17" s="6"/>
      <c r="OJY17" s="3"/>
      <c r="OJZ17" s="6"/>
      <c r="OKI17" s="3"/>
      <c r="OKJ17" s="6"/>
      <c r="OKS17" s="3"/>
      <c r="OKT17" s="6"/>
      <c r="OLC17" s="3"/>
      <c r="OLD17" s="6"/>
      <c r="OLM17" s="3"/>
      <c r="OLN17" s="6"/>
      <c r="OLW17" s="3"/>
      <c r="OLX17" s="6"/>
      <c r="OMG17" s="3"/>
      <c r="OMH17" s="6"/>
      <c r="OMQ17" s="3"/>
      <c r="OMR17" s="6"/>
      <c r="ONA17" s="3"/>
      <c r="ONB17" s="6"/>
      <c r="ONK17" s="3"/>
      <c r="ONL17" s="6"/>
      <c r="ONU17" s="3"/>
      <c r="ONV17" s="6"/>
      <c r="OOE17" s="3"/>
      <c r="OOF17" s="6"/>
      <c r="OOO17" s="3"/>
      <c r="OOP17" s="6"/>
      <c r="OOY17" s="3"/>
      <c r="OOZ17" s="6"/>
      <c r="OPI17" s="3"/>
      <c r="OPJ17" s="6"/>
      <c r="OPS17" s="3"/>
      <c r="OPT17" s="6"/>
      <c r="OQC17" s="3"/>
      <c r="OQD17" s="6"/>
      <c r="OQM17" s="3"/>
      <c r="OQN17" s="6"/>
      <c r="OQW17" s="3"/>
      <c r="OQX17" s="6"/>
      <c r="ORG17" s="3"/>
      <c r="ORH17" s="6"/>
      <c r="ORQ17" s="3"/>
      <c r="ORR17" s="6"/>
      <c r="OSA17" s="3"/>
      <c r="OSB17" s="6"/>
      <c r="OSK17" s="3"/>
      <c r="OSL17" s="6"/>
      <c r="OSU17" s="3"/>
      <c r="OSV17" s="6"/>
      <c r="OTE17" s="3"/>
      <c r="OTF17" s="6"/>
      <c r="OTO17" s="3"/>
      <c r="OTP17" s="6"/>
      <c r="OTY17" s="3"/>
      <c r="OTZ17" s="6"/>
      <c r="OUI17" s="3"/>
      <c r="OUJ17" s="6"/>
      <c r="OUS17" s="3"/>
      <c r="OUT17" s="6"/>
      <c r="OVC17" s="3"/>
      <c r="OVD17" s="6"/>
      <c r="OVM17" s="3"/>
      <c r="OVN17" s="6"/>
      <c r="OVW17" s="3"/>
      <c r="OVX17" s="6"/>
      <c r="OWG17" s="3"/>
      <c r="OWH17" s="6"/>
      <c r="OWQ17" s="3"/>
      <c r="OWR17" s="6"/>
      <c r="OXA17" s="3"/>
      <c r="OXB17" s="6"/>
      <c r="OXK17" s="3"/>
      <c r="OXL17" s="6"/>
      <c r="OXU17" s="3"/>
      <c r="OXV17" s="6"/>
      <c r="OYE17" s="3"/>
      <c r="OYF17" s="6"/>
      <c r="OYO17" s="3"/>
      <c r="OYP17" s="6"/>
      <c r="OYY17" s="3"/>
      <c r="OYZ17" s="6"/>
      <c r="OZI17" s="3"/>
      <c r="OZJ17" s="6"/>
      <c r="OZS17" s="3"/>
      <c r="OZT17" s="6"/>
      <c r="PAC17" s="3"/>
      <c r="PAD17" s="6"/>
      <c r="PAM17" s="3"/>
      <c r="PAN17" s="6"/>
      <c r="PAW17" s="3"/>
      <c r="PAX17" s="6"/>
      <c r="PBG17" s="3"/>
      <c r="PBH17" s="6"/>
      <c r="PBQ17" s="3"/>
      <c r="PBR17" s="6"/>
      <c r="PCA17" s="3"/>
      <c r="PCB17" s="6"/>
      <c r="PCK17" s="3"/>
      <c r="PCL17" s="6"/>
      <c r="PCU17" s="3"/>
      <c r="PCV17" s="6"/>
      <c r="PDE17" s="3"/>
      <c r="PDF17" s="6"/>
      <c r="PDO17" s="3"/>
      <c r="PDP17" s="6"/>
      <c r="PDY17" s="3"/>
      <c r="PDZ17" s="6"/>
      <c r="PEI17" s="3"/>
      <c r="PEJ17" s="6"/>
      <c r="PES17" s="3"/>
      <c r="PET17" s="6"/>
      <c r="PFC17" s="3"/>
      <c r="PFD17" s="6"/>
      <c r="PFM17" s="3"/>
      <c r="PFN17" s="6"/>
      <c r="PFW17" s="3"/>
      <c r="PFX17" s="6"/>
      <c r="PGG17" s="3"/>
      <c r="PGH17" s="6"/>
      <c r="PGQ17" s="3"/>
      <c r="PGR17" s="6"/>
      <c r="PHA17" s="3"/>
      <c r="PHB17" s="6"/>
      <c r="PHK17" s="3"/>
      <c r="PHL17" s="6"/>
      <c r="PHU17" s="3"/>
      <c r="PHV17" s="6"/>
      <c r="PIE17" s="3"/>
      <c r="PIF17" s="6"/>
      <c r="PIO17" s="3"/>
      <c r="PIP17" s="6"/>
      <c r="PIY17" s="3"/>
      <c r="PIZ17" s="6"/>
      <c r="PJI17" s="3"/>
      <c r="PJJ17" s="6"/>
      <c r="PJS17" s="3"/>
      <c r="PJT17" s="6"/>
      <c r="PKC17" s="3"/>
      <c r="PKD17" s="6"/>
      <c r="PKM17" s="3"/>
      <c r="PKN17" s="6"/>
      <c r="PKW17" s="3"/>
      <c r="PKX17" s="6"/>
      <c r="PLG17" s="3"/>
      <c r="PLH17" s="6"/>
      <c r="PLQ17" s="3"/>
      <c r="PLR17" s="6"/>
      <c r="PMA17" s="3"/>
      <c r="PMB17" s="6"/>
      <c r="PMK17" s="3"/>
      <c r="PML17" s="6"/>
      <c r="PMU17" s="3"/>
      <c r="PMV17" s="6"/>
      <c r="PNE17" s="3"/>
      <c r="PNF17" s="6"/>
      <c r="PNO17" s="3"/>
      <c r="PNP17" s="6"/>
      <c r="PNY17" s="3"/>
      <c r="PNZ17" s="6"/>
      <c r="POI17" s="3"/>
      <c r="POJ17" s="6"/>
      <c r="POS17" s="3"/>
      <c r="POT17" s="6"/>
      <c r="PPC17" s="3"/>
      <c r="PPD17" s="6"/>
      <c r="PPM17" s="3"/>
      <c r="PPN17" s="6"/>
      <c r="PPW17" s="3"/>
      <c r="PPX17" s="6"/>
      <c r="PQG17" s="3"/>
      <c r="PQH17" s="6"/>
      <c r="PQQ17" s="3"/>
      <c r="PQR17" s="6"/>
      <c r="PRA17" s="3"/>
      <c r="PRB17" s="6"/>
      <c r="PRK17" s="3"/>
      <c r="PRL17" s="6"/>
      <c r="PRU17" s="3"/>
      <c r="PRV17" s="6"/>
      <c r="PSE17" s="3"/>
      <c r="PSF17" s="6"/>
      <c r="PSO17" s="3"/>
      <c r="PSP17" s="6"/>
      <c r="PSY17" s="3"/>
      <c r="PSZ17" s="6"/>
      <c r="PTI17" s="3"/>
      <c r="PTJ17" s="6"/>
      <c r="PTS17" s="3"/>
      <c r="PTT17" s="6"/>
      <c r="PUC17" s="3"/>
      <c r="PUD17" s="6"/>
      <c r="PUM17" s="3"/>
      <c r="PUN17" s="6"/>
      <c r="PUW17" s="3"/>
      <c r="PUX17" s="6"/>
      <c r="PVG17" s="3"/>
      <c r="PVH17" s="6"/>
      <c r="PVQ17" s="3"/>
      <c r="PVR17" s="6"/>
      <c r="PWA17" s="3"/>
      <c r="PWB17" s="6"/>
      <c r="PWK17" s="3"/>
      <c r="PWL17" s="6"/>
      <c r="PWU17" s="3"/>
      <c r="PWV17" s="6"/>
      <c r="PXE17" s="3"/>
      <c r="PXF17" s="6"/>
      <c r="PXO17" s="3"/>
      <c r="PXP17" s="6"/>
      <c r="PXY17" s="3"/>
      <c r="PXZ17" s="6"/>
      <c r="PYI17" s="3"/>
      <c r="PYJ17" s="6"/>
      <c r="PYS17" s="3"/>
      <c r="PYT17" s="6"/>
      <c r="PZC17" s="3"/>
      <c r="PZD17" s="6"/>
      <c r="PZM17" s="3"/>
      <c r="PZN17" s="6"/>
      <c r="PZW17" s="3"/>
      <c r="PZX17" s="6"/>
      <c r="QAG17" s="3"/>
      <c r="QAH17" s="6"/>
      <c r="QAQ17" s="3"/>
      <c r="QAR17" s="6"/>
      <c r="QBA17" s="3"/>
      <c r="QBB17" s="6"/>
      <c r="QBK17" s="3"/>
      <c r="QBL17" s="6"/>
      <c r="QBU17" s="3"/>
      <c r="QBV17" s="6"/>
      <c r="QCE17" s="3"/>
      <c r="QCF17" s="6"/>
      <c r="QCO17" s="3"/>
      <c r="QCP17" s="6"/>
      <c r="QCY17" s="3"/>
      <c r="QCZ17" s="6"/>
      <c r="QDI17" s="3"/>
      <c r="QDJ17" s="6"/>
      <c r="QDS17" s="3"/>
      <c r="QDT17" s="6"/>
      <c r="QEC17" s="3"/>
      <c r="QED17" s="6"/>
      <c r="QEM17" s="3"/>
      <c r="QEN17" s="6"/>
      <c r="QEW17" s="3"/>
      <c r="QEX17" s="6"/>
      <c r="QFG17" s="3"/>
      <c r="QFH17" s="6"/>
      <c r="QFQ17" s="3"/>
      <c r="QFR17" s="6"/>
      <c r="QGA17" s="3"/>
      <c r="QGB17" s="6"/>
      <c r="QGK17" s="3"/>
      <c r="QGL17" s="6"/>
      <c r="QGU17" s="3"/>
      <c r="QGV17" s="6"/>
      <c r="QHE17" s="3"/>
      <c r="QHF17" s="6"/>
      <c r="QHO17" s="3"/>
      <c r="QHP17" s="6"/>
      <c r="QHY17" s="3"/>
      <c r="QHZ17" s="6"/>
      <c r="QII17" s="3"/>
      <c r="QIJ17" s="6"/>
      <c r="QIS17" s="3"/>
      <c r="QIT17" s="6"/>
      <c r="QJC17" s="3"/>
      <c r="QJD17" s="6"/>
      <c r="QJM17" s="3"/>
      <c r="QJN17" s="6"/>
      <c r="QJW17" s="3"/>
      <c r="QJX17" s="6"/>
      <c r="QKG17" s="3"/>
      <c r="QKH17" s="6"/>
      <c r="QKQ17" s="3"/>
      <c r="QKR17" s="6"/>
      <c r="QLA17" s="3"/>
      <c r="QLB17" s="6"/>
      <c r="QLK17" s="3"/>
      <c r="QLL17" s="6"/>
      <c r="QLU17" s="3"/>
      <c r="QLV17" s="6"/>
      <c r="QME17" s="3"/>
      <c r="QMF17" s="6"/>
      <c r="QMO17" s="3"/>
      <c r="QMP17" s="6"/>
      <c r="QMY17" s="3"/>
      <c r="QMZ17" s="6"/>
      <c r="QNI17" s="3"/>
      <c r="QNJ17" s="6"/>
      <c r="QNS17" s="3"/>
      <c r="QNT17" s="6"/>
      <c r="QOC17" s="3"/>
      <c r="QOD17" s="6"/>
      <c r="QOM17" s="3"/>
      <c r="QON17" s="6"/>
      <c r="QOW17" s="3"/>
      <c r="QOX17" s="6"/>
      <c r="QPG17" s="3"/>
      <c r="QPH17" s="6"/>
      <c r="QPQ17" s="3"/>
      <c r="QPR17" s="6"/>
      <c r="QQA17" s="3"/>
      <c r="QQB17" s="6"/>
      <c r="QQK17" s="3"/>
      <c r="QQL17" s="6"/>
      <c r="QQU17" s="3"/>
      <c r="QQV17" s="6"/>
      <c r="QRE17" s="3"/>
      <c r="QRF17" s="6"/>
      <c r="QRO17" s="3"/>
      <c r="QRP17" s="6"/>
      <c r="QRY17" s="3"/>
      <c r="QRZ17" s="6"/>
      <c r="QSI17" s="3"/>
      <c r="QSJ17" s="6"/>
      <c r="QSS17" s="3"/>
      <c r="QST17" s="6"/>
      <c r="QTC17" s="3"/>
      <c r="QTD17" s="6"/>
      <c r="QTM17" s="3"/>
      <c r="QTN17" s="6"/>
      <c r="QTW17" s="3"/>
      <c r="QTX17" s="6"/>
      <c r="QUG17" s="3"/>
      <c r="QUH17" s="6"/>
      <c r="QUQ17" s="3"/>
      <c r="QUR17" s="6"/>
      <c r="QVA17" s="3"/>
      <c r="QVB17" s="6"/>
      <c r="QVK17" s="3"/>
      <c r="QVL17" s="6"/>
      <c r="QVU17" s="3"/>
      <c r="QVV17" s="6"/>
      <c r="QWE17" s="3"/>
      <c r="QWF17" s="6"/>
      <c r="QWO17" s="3"/>
      <c r="QWP17" s="6"/>
      <c r="QWY17" s="3"/>
      <c r="QWZ17" s="6"/>
      <c r="QXI17" s="3"/>
      <c r="QXJ17" s="6"/>
      <c r="QXS17" s="3"/>
      <c r="QXT17" s="6"/>
      <c r="QYC17" s="3"/>
      <c r="QYD17" s="6"/>
      <c r="QYM17" s="3"/>
      <c r="QYN17" s="6"/>
      <c r="QYW17" s="3"/>
      <c r="QYX17" s="6"/>
      <c r="QZG17" s="3"/>
      <c r="QZH17" s="6"/>
      <c r="QZQ17" s="3"/>
      <c r="QZR17" s="6"/>
      <c r="RAA17" s="3"/>
      <c r="RAB17" s="6"/>
      <c r="RAK17" s="3"/>
      <c r="RAL17" s="6"/>
      <c r="RAU17" s="3"/>
      <c r="RAV17" s="6"/>
      <c r="RBE17" s="3"/>
      <c r="RBF17" s="6"/>
      <c r="RBO17" s="3"/>
      <c r="RBP17" s="6"/>
      <c r="RBY17" s="3"/>
      <c r="RBZ17" s="6"/>
      <c r="RCI17" s="3"/>
      <c r="RCJ17" s="6"/>
      <c r="RCS17" s="3"/>
      <c r="RCT17" s="6"/>
      <c r="RDC17" s="3"/>
      <c r="RDD17" s="6"/>
      <c r="RDM17" s="3"/>
      <c r="RDN17" s="6"/>
      <c r="RDW17" s="3"/>
      <c r="RDX17" s="6"/>
      <c r="REG17" s="3"/>
      <c r="REH17" s="6"/>
      <c r="REQ17" s="3"/>
      <c r="RER17" s="6"/>
      <c r="RFA17" s="3"/>
      <c r="RFB17" s="6"/>
      <c r="RFK17" s="3"/>
      <c r="RFL17" s="6"/>
      <c r="RFU17" s="3"/>
      <c r="RFV17" s="6"/>
      <c r="RGE17" s="3"/>
      <c r="RGF17" s="6"/>
      <c r="RGO17" s="3"/>
      <c r="RGP17" s="6"/>
      <c r="RGY17" s="3"/>
      <c r="RGZ17" s="6"/>
      <c r="RHI17" s="3"/>
      <c r="RHJ17" s="6"/>
      <c r="RHS17" s="3"/>
      <c r="RHT17" s="6"/>
      <c r="RIC17" s="3"/>
      <c r="RID17" s="6"/>
      <c r="RIM17" s="3"/>
      <c r="RIN17" s="6"/>
      <c r="RIW17" s="3"/>
      <c r="RIX17" s="6"/>
      <c r="RJG17" s="3"/>
      <c r="RJH17" s="6"/>
      <c r="RJQ17" s="3"/>
      <c r="RJR17" s="6"/>
      <c r="RKA17" s="3"/>
      <c r="RKB17" s="6"/>
      <c r="RKK17" s="3"/>
      <c r="RKL17" s="6"/>
      <c r="RKU17" s="3"/>
      <c r="RKV17" s="6"/>
      <c r="RLE17" s="3"/>
      <c r="RLF17" s="6"/>
      <c r="RLO17" s="3"/>
      <c r="RLP17" s="6"/>
      <c r="RLY17" s="3"/>
      <c r="RLZ17" s="6"/>
      <c r="RMI17" s="3"/>
      <c r="RMJ17" s="6"/>
      <c r="RMS17" s="3"/>
      <c r="RMT17" s="6"/>
      <c r="RNC17" s="3"/>
      <c r="RND17" s="6"/>
      <c r="RNM17" s="3"/>
      <c r="RNN17" s="6"/>
      <c r="RNW17" s="3"/>
      <c r="RNX17" s="6"/>
      <c r="ROG17" s="3"/>
      <c r="ROH17" s="6"/>
      <c r="ROQ17" s="3"/>
      <c r="ROR17" s="6"/>
      <c r="RPA17" s="3"/>
      <c r="RPB17" s="6"/>
      <c r="RPK17" s="3"/>
      <c r="RPL17" s="6"/>
      <c r="RPU17" s="3"/>
      <c r="RPV17" s="6"/>
      <c r="RQE17" s="3"/>
      <c r="RQF17" s="6"/>
      <c r="RQO17" s="3"/>
      <c r="RQP17" s="6"/>
      <c r="RQY17" s="3"/>
      <c r="RQZ17" s="6"/>
      <c r="RRI17" s="3"/>
      <c r="RRJ17" s="6"/>
      <c r="RRS17" s="3"/>
      <c r="RRT17" s="6"/>
      <c r="RSC17" s="3"/>
      <c r="RSD17" s="6"/>
      <c r="RSM17" s="3"/>
      <c r="RSN17" s="6"/>
      <c r="RSW17" s="3"/>
      <c r="RSX17" s="6"/>
      <c r="RTG17" s="3"/>
      <c r="RTH17" s="6"/>
      <c r="RTQ17" s="3"/>
      <c r="RTR17" s="6"/>
      <c r="RUA17" s="3"/>
      <c r="RUB17" s="6"/>
      <c r="RUK17" s="3"/>
      <c r="RUL17" s="6"/>
      <c r="RUU17" s="3"/>
      <c r="RUV17" s="6"/>
      <c r="RVE17" s="3"/>
      <c r="RVF17" s="6"/>
      <c r="RVO17" s="3"/>
      <c r="RVP17" s="6"/>
      <c r="RVY17" s="3"/>
      <c r="RVZ17" s="6"/>
      <c r="RWI17" s="3"/>
      <c r="RWJ17" s="6"/>
      <c r="RWS17" s="3"/>
      <c r="RWT17" s="6"/>
      <c r="RXC17" s="3"/>
      <c r="RXD17" s="6"/>
      <c r="RXM17" s="3"/>
      <c r="RXN17" s="6"/>
      <c r="RXW17" s="3"/>
      <c r="RXX17" s="6"/>
      <c r="RYG17" s="3"/>
      <c r="RYH17" s="6"/>
      <c r="RYQ17" s="3"/>
      <c r="RYR17" s="6"/>
      <c r="RZA17" s="3"/>
      <c r="RZB17" s="6"/>
      <c r="RZK17" s="3"/>
      <c r="RZL17" s="6"/>
      <c r="RZU17" s="3"/>
      <c r="RZV17" s="6"/>
      <c r="SAE17" s="3"/>
      <c r="SAF17" s="6"/>
      <c r="SAO17" s="3"/>
      <c r="SAP17" s="6"/>
      <c r="SAY17" s="3"/>
      <c r="SAZ17" s="6"/>
      <c r="SBI17" s="3"/>
      <c r="SBJ17" s="6"/>
      <c r="SBS17" s="3"/>
      <c r="SBT17" s="6"/>
      <c r="SCC17" s="3"/>
      <c r="SCD17" s="6"/>
      <c r="SCM17" s="3"/>
      <c r="SCN17" s="6"/>
      <c r="SCW17" s="3"/>
      <c r="SCX17" s="6"/>
      <c r="SDG17" s="3"/>
      <c r="SDH17" s="6"/>
      <c r="SDQ17" s="3"/>
      <c r="SDR17" s="6"/>
      <c r="SEA17" s="3"/>
      <c r="SEB17" s="6"/>
      <c r="SEK17" s="3"/>
      <c r="SEL17" s="6"/>
      <c r="SEU17" s="3"/>
      <c r="SEV17" s="6"/>
      <c r="SFE17" s="3"/>
      <c r="SFF17" s="6"/>
      <c r="SFO17" s="3"/>
      <c r="SFP17" s="6"/>
      <c r="SFY17" s="3"/>
      <c r="SFZ17" s="6"/>
      <c r="SGI17" s="3"/>
      <c r="SGJ17" s="6"/>
      <c r="SGS17" s="3"/>
      <c r="SGT17" s="6"/>
      <c r="SHC17" s="3"/>
      <c r="SHD17" s="6"/>
      <c r="SHM17" s="3"/>
      <c r="SHN17" s="6"/>
      <c r="SHW17" s="3"/>
      <c r="SHX17" s="6"/>
      <c r="SIG17" s="3"/>
      <c r="SIH17" s="6"/>
      <c r="SIQ17" s="3"/>
      <c r="SIR17" s="6"/>
      <c r="SJA17" s="3"/>
      <c r="SJB17" s="6"/>
      <c r="SJK17" s="3"/>
      <c r="SJL17" s="6"/>
      <c r="SJU17" s="3"/>
      <c r="SJV17" s="6"/>
      <c r="SKE17" s="3"/>
      <c r="SKF17" s="6"/>
      <c r="SKO17" s="3"/>
      <c r="SKP17" s="6"/>
      <c r="SKY17" s="3"/>
      <c r="SKZ17" s="6"/>
      <c r="SLI17" s="3"/>
      <c r="SLJ17" s="6"/>
      <c r="SLS17" s="3"/>
      <c r="SLT17" s="6"/>
      <c r="SMC17" s="3"/>
      <c r="SMD17" s="6"/>
      <c r="SMM17" s="3"/>
      <c r="SMN17" s="6"/>
      <c r="SMW17" s="3"/>
      <c r="SMX17" s="6"/>
      <c r="SNG17" s="3"/>
      <c r="SNH17" s="6"/>
      <c r="SNQ17" s="3"/>
      <c r="SNR17" s="6"/>
      <c r="SOA17" s="3"/>
      <c r="SOB17" s="6"/>
      <c r="SOK17" s="3"/>
      <c r="SOL17" s="6"/>
      <c r="SOU17" s="3"/>
      <c r="SOV17" s="6"/>
      <c r="SPE17" s="3"/>
      <c r="SPF17" s="6"/>
      <c r="SPO17" s="3"/>
      <c r="SPP17" s="6"/>
      <c r="SPY17" s="3"/>
      <c r="SPZ17" s="6"/>
      <c r="SQI17" s="3"/>
      <c r="SQJ17" s="6"/>
      <c r="SQS17" s="3"/>
      <c r="SQT17" s="6"/>
      <c r="SRC17" s="3"/>
      <c r="SRD17" s="6"/>
      <c r="SRM17" s="3"/>
      <c r="SRN17" s="6"/>
      <c r="SRW17" s="3"/>
      <c r="SRX17" s="6"/>
      <c r="SSG17" s="3"/>
      <c r="SSH17" s="6"/>
      <c r="SSQ17" s="3"/>
      <c r="SSR17" s="6"/>
      <c r="STA17" s="3"/>
      <c r="STB17" s="6"/>
      <c r="STK17" s="3"/>
      <c r="STL17" s="6"/>
      <c r="STU17" s="3"/>
      <c r="STV17" s="6"/>
      <c r="SUE17" s="3"/>
      <c r="SUF17" s="6"/>
      <c r="SUO17" s="3"/>
      <c r="SUP17" s="6"/>
      <c r="SUY17" s="3"/>
      <c r="SUZ17" s="6"/>
      <c r="SVI17" s="3"/>
      <c r="SVJ17" s="6"/>
      <c r="SVS17" s="3"/>
      <c r="SVT17" s="6"/>
      <c r="SWC17" s="3"/>
      <c r="SWD17" s="6"/>
      <c r="SWM17" s="3"/>
      <c r="SWN17" s="6"/>
      <c r="SWW17" s="3"/>
      <c r="SWX17" s="6"/>
      <c r="SXG17" s="3"/>
      <c r="SXH17" s="6"/>
      <c r="SXQ17" s="3"/>
      <c r="SXR17" s="6"/>
      <c r="SYA17" s="3"/>
      <c r="SYB17" s="6"/>
      <c r="SYK17" s="3"/>
      <c r="SYL17" s="6"/>
      <c r="SYU17" s="3"/>
      <c r="SYV17" s="6"/>
      <c r="SZE17" s="3"/>
      <c r="SZF17" s="6"/>
      <c r="SZO17" s="3"/>
      <c r="SZP17" s="6"/>
      <c r="SZY17" s="3"/>
      <c r="SZZ17" s="6"/>
      <c r="TAI17" s="3"/>
      <c r="TAJ17" s="6"/>
      <c r="TAS17" s="3"/>
      <c r="TAT17" s="6"/>
      <c r="TBC17" s="3"/>
      <c r="TBD17" s="6"/>
      <c r="TBM17" s="3"/>
      <c r="TBN17" s="6"/>
      <c r="TBW17" s="3"/>
      <c r="TBX17" s="6"/>
      <c r="TCG17" s="3"/>
      <c r="TCH17" s="6"/>
      <c r="TCQ17" s="3"/>
      <c r="TCR17" s="6"/>
      <c r="TDA17" s="3"/>
      <c r="TDB17" s="6"/>
      <c r="TDK17" s="3"/>
      <c r="TDL17" s="6"/>
      <c r="TDU17" s="3"/>
      <c r="TDV17" s="6"/>
      <c r="TEE17" s="3"/>
      <c r="TEF17" s="6"/>
      <c r="TEO17" s="3"/>
      <c r="TEP17" s="6"/>
      <c r="TEY17" s="3"/>
      <c r="TEZ17" s="6"/>
      <c r="TFI17" s="3"/>
      <c r="TFJ17" s="6"/>
      <c r="TFS17" s="3"/>
      <c r="TFT17" s="6"/>
      <c r="TGC17" s="3"/>
      <c r="TGD17" s="6"/>
      <c r="TGM17" s="3"/>
      <c r="TGN17" s="6"/>
      <c r="TGW17" s="3"/>
      <c r="TGX17" s="6"/>
      <c r="THG17" s="3"/>
      <c r="THH17" s="6"/>
      <c r="THQ17" s="3"/>
      <c r="THR17" s="6"/>
      <c r="TIA17" s="3"/>
      <c r="TIB17" s="6"/>
      <c r="TIK17" s="3"/>
      <c r="TIL17" s="6"/>
      <c r="TIU17" s="3"/>
      <c r="TIV17" s="6"/>
      <c r="TJE17" s="3"/>
      <c r="TJF17" s="6"/>
      <c r="TJO17" s="3"/>
      <c r="TJP17" s="6"/>
      <c r="TJY17" s="3"/>
      <c r="TJZ17" s="6"/>
      <c r="TKI17" s="3"/>
      <c r="TKJ17" s="6"/>
      <c r="TKS17" s="3"/>
      <c r="TKT17" s="6"/>
      <c r="TLC17" s="3"/>
      <c r="TLD17" s="6"/>
      <c r="TLM17" s="3"/>
      <c r="TLN17" s="6"/>
      <c r="TLW17" s="3"/>
      <c r="TLX17" s="6"/>
      <c r="TMG17" s="3"/>
      <c r="TMH17" s="6"/>
      <c r="TMQ17" s="3"/>
      <c r="TMR17" s="6"/>
      <c r="TNA17" s="3"/>
      <c r="TNB17" s="6"/>
      <c r="TNK17" s="3"/>
      <c r="TNL17" s="6"/>
      <c r="TNU17" s="3"/>
      <c r="TNV17" s="6"/>
      <c r="TOE17" s="3"/>
      <c r="TOF17" s="6"/>
      <c r="TOO17" s="3"/>
      <c r="TOP17" s="6"/>
      <c r="TOY17" s="3"/>
      <c r="TOZ17" s="6"/>
      <c r="TPI17" s="3"/>
      <c r="TPJ17" s="6"/>
      <c r="TPS17" s="3"/>
      <c r="TPT17" s="6"/>
      <c r="TQC17" s="3"/>
      <c r="TQD17" s="6"/>
      <c r="TQM17" s="3"/>
      <c r="TQN17" s="6"/>
      <c r="TQW17" s="3"/>
      <c r="TQX17" s="6"/>
      <c r="TRG17" s="3"/>
      <c r="TRH17" s="6"/>
      <c r="TRQ17" s="3"/>
      <c r="TRR17" s="6"/>
      <c r="TSA17" s="3"/>
      <c r="TSB17" s="6"/>
      <c r="TSK17" s="3"/>
      <c r="TSL17" s="6"/>
      <c r="TSU17" s="3"/>
      <c r="TSV17" s="6"/>
      <c r="TTE17" s="3"/>
      <c r="TTF17" s="6"/>
      <c r="TTO17" s="3"/>
      <c r="TTP17" s="6"/>
      <c r="TTY17" s="3"/>
      <c r="TTZ17" s="6"/>
      <c r="TUI17" s="3"/>
      <c r="TUJ17" s="6"/>
      <c r="TUS17" s="3"/>
      <c r="TUT17" s="6"/>
      <c r="TVC17" s="3"/>
      <c r="TVD17" s="6"/>
      <c r="TVM17" s="3"/>
      <c r="TVN17" s="6"/>
      <c r="TVW17" s="3"/>
      <c r="TVX17" s="6"/>
      <c r="TWG17" s="3"/>
      <c r="TWH17" s="6"/>
      <c r="TWQ17" s="3"/>
      <c r="TWR17" s="6"/>
      <c r="TXA17" s="3"/>
      <c r="TXB17" s="6"/>
      <c r="TXK17" s="3"/>
      <c r="TXL17" s="6"/>
      <c r="TXU17" s="3"/>
      <c r="TXV17" s="6"/>
      <c r="TYE17" s="3"/>
      <c r="TYF17" s="6"/>
      <c r="TYO17" s="3"/>
      <c r="TYP17" s="6"/>
      <c r="TYY17" s="3"/>
      <c r="TYZ17" s="6"/>
      <c r="TZI17" s="3"/>
      <c r="TZJ17" s="6"/>
      <c r="TZS17" s="3"/>
      <c r="TZT17" s="6"/>
      <c r="UAC17" s="3"/>
      <c r="UAD17" s="6"/>
      <c r="UAM17" s="3"/>
      <c r="UAN17" s="6"/>
      <c r="UAW17" s="3"/>
      <c r="UAX17" s="6"/>
      <c r="UBG17" s="3"/>
      <c r="UBH17" s="6"/>
      <c r="UBQ17" s="3"/>
      <c r="UBR17" s="6"/>
      <c r="UCA17" s="3"/>
      <c r="UCB17" s="6"/>
      <c r="UCK17" s="3"/>
      <c r="UCL17" s="6"/>
      <c r="UCU17" s="3"/>
      <c r="UCV17" s="6"/>
      <c r="UDE17" s="3"/>
      <c r="UDF17" s="6"/>
      <c r="UDO17" s="3"/>
      <c r="UDP17" s="6"/>
      <c r="UDY17" s="3"/>
      <c r="UDZ17" s="6"/>
      <c r="UEI17" s="3"/>
      <c r="UEJ17" s="6"/>
      <c r="UES17" s="3"/>
      <c r="UET17" s="6"/>
      <c r="UFC17" s="3"/>
      <c r="UFD17" s="6"/>
      <c r="UFM17" s="3"/>
      <c r="UFN17" s="6"/>
      <c r="UFW17" s="3"/>
      <c r="UFX17" s="6"/>
      <c r="UGG17" s="3"/>
      <c r="UGH17" s="6"/>
      <c r="UGQ17" s="3"/>
      <c r="UGR17" s="6"/>
      <c r="UHA17" s="3"/>
      <c r="UHB17" s="6"/>
      <c r="UHK17" s="3"/>
      <c r="UHL17" s="6"/>
      <c r="UHU17" s="3"/>
      <c r="UHV17" s="6"/>
      <c r="UIE17" s="3"/>
      <c r="UIF17" s="6"/>
      <c r="UIO17" s="3"/>
      <c r="UIP17" s="6"/>
      <c r="UIY17" s="3"/>
      <c r="UIZ17" s="6"/>
      <c r="UJI17" s="3"/>
      <c r="UJJ17" s="6"/>
      <c r="UJS17" s="3"/>
      <c r="UJT17" s="6"/>
      <c r="UKC17" s="3"/>
      <c r="UKD17" s="6"/>
      <c r="UKM17" s="3"/>
      <c r="UKN17" s="6"/>
      <c r="UKW17" s="3"/>
      <c r="UKX17" s="6"/>
      <c r="ULG17" s="3"/>
      <c r="ULH17" s="6"/>
      <c r="ULQ17" s="3"/>
      <c r="ULR17" s="6"/>
      <c r="UMA17" s="3"/>
      <c r="UMB17" s="6"/>
      <c r="UMK17" s="3"/>
      <c r="UML17" s="6"/>
      <c r="UMU17" s="3"/>
      <c r="UMV17" s="6"/>
      <c r="UNE17" s="3"/>
      <c r="UNF17" s="6"/>
      <c r="UNO17" s="3"/>
      <c r="UNP17" s="6"/>
      <c r="UNY17" s="3"/>
      <c r="UNZ17" s="6"/>
      <c r="UOI17" s="3"/>
      <c r="UOJ17" s="6"/>
      <c r="UOS17" s="3"/>
      <c r="UOT17" s="6"/>
      <c r="UPC17" s="3"/>
      <c r="UPD17" s="6"/>
      <c r="UPM17" s="3"/>
      <c r="UPN17" s="6"/>
      <c r="UPW17" s="3"/>
      <c r="UPX17" s="6"/>
      <c r="UQG17" s="3"/>
      <c r="UQH17" s="6"/>
      <c r="UQQ17" s="3"/>
      <c r="UQR17" s="6"/>
      <c r="URA17" s="3"/>
      <c r="URB17" s="6"/>
      <c r="URK17" s="3"/>
      <c r="URL17" s="6"/>
      <c r="URU17" s="3"/>
      <c r="URV17" s="6"/>
      <c r="USE17" s="3"/>
      <c r="USF17" s="6"/>
      <c r="USO17" s="3"/>
      <c r="USP17" s="6"/>
      <c r="USY17" s="3"/>
      <c r="USZ17" s="6"/>
      <c r="UTI17" s="3"/>
      <c r="UTJ17" s="6"/>
      <c r="UTS17" s="3"/>
      <c r="UTT17" s="6"/>
      <c r="UUC17" s="3"/>
      <c r="UUD17" s="6"/>
      <c r="UUM17" s="3"/>
      <c r="UUN17" s="6"/>
      <c r="UUW17" s="3"/>
      <c r="UUX17" s="6"/>
      <c r="UVG17" s="3"/>
      <c r="UVH17" s="6"/>
      <c r="UVQ17" s="3"/>
      <c r="UVR17" s="6"/>
      <c r="UWA17" s="3"/>
      <c r="UWB17" s="6"/>
      <c r="UWK17" s="3"/>
      <c r="UWL17" s="6"/>
      <c r="UWU17" s="3"/>
      <c r="UWV17" s="6"/>
      <c r="UXE17" s="3"/>
      <c r="UXF17" s="6"/>
      <c r="UXO17" s="3"/>
      <c r="UXP17" s="6"/>
      <c r="UXY17" s="3"/>
      <c r="UXZ17" s="6"/>
      <c r="UYI17" s="3"/>
      <c r="UYJ17" s="6"/>
      <c r="UYS17" s="3"/>
      <c r="UYT17" s="6"/>
      <c r="UZC17" s="3"/>
      <c r="UZD17" s="6"/>
      <c r="UZM17" s="3"/>
      <c r="UZN17" s="6"/>
      <c r="UZW17" s="3"/>
      <c r="UZX17" s="6"/>
      <c r="VAG17" s="3"/>
      <c r="VAH17" s="6"/>
      <c r="VAQ17" s="3"/>
      <c r="VAR17" s="6"/>
      <c r="VBA17" s="3"/>
      <c r="VBB17" s="6"/>
      <c r="VBK17" s="3"/>
      <c r="VBL17" s="6"/>
      <c r="VBU17" s="3"/>
      <c r="VBV17" s="6"/>
      <c r="VCE17" s="3"/>
      <c r="VCF17" s="6"/>
      <c r="VCO17" s="3"/>
      <c r="VCP17" s="6"/>
      <c r="VCY17" s="3"/>
      <c r="VCZ17" s="6"/>
      <c r="VDI17" s="3"/>
      <c r="VDJ17" s="6"/>
      <c r="VDS17" s="3"/>
      <c r="VDT17" s="6"/>
      <c r="VEC17" s="3"/>
      <c r="VED17" s="6"/>
      <c r="VEM17" s="3"/>
      <c r="VEN17" s="6"/>
      <c r="VEW17" s="3"/>
      <c r="VEX17" s="6"/>
      <c r="VFG17" s="3"/>
      <c r="VFH17" s="6"/>
      <c r="VFQ17" s="3"/>
      <c r="VFR17" s="6"/>
      <c r="VGA17" s="3"/>
      <c r="VGB17" s="6"/>
      <c r="VGK17" s="3"/>
      <c r="VGL17" s="6"/>
      <c r="VGU17" s="3"/>
      <c r="VGV17" s="6"/>
      <c r="VHE17" s="3"/>
      <c r="VHF17" s="6"/>
      <c r="VHO17" s="3"/>
      <c r="VHP17" s="6"/>
      <c r="VHY17" s="3"/>
      <c r="VHZ17" s="6"/>
      <c r="VII17" s="3"/>
      <c r="VIJ17" s="6"/>
      <c r="VIS17" s="3"/>
      <c r="VIT17" s="6"/>
      <c r="VJC17" s="3"/>
      <c r="VJD17" s="6"/>
      <c r="VJM17" s="3"/>
      <c r="VJN17" s="6"/>
      <c r="VJW17" s="3"/>
      <c r="VJX17" s="6"/>
      <c r="VKG17" s="3"/>
      <c r="VKH17" s="6"/>
      <c r="VKQ17" s="3"/>
      <c r="VKR17" s="6"/>
      <c r="VLA17" s="3"/>
      <c r="VLB17" s="6"/>
      <c r="VLK17" s="3"/>
      <c r="VLL17" s="6"/>
      <c r="VLU17" s="3"/>
      <c r="VLV17" s="6"/>
      <c r="VME17" s="3"/>
      <c r="VMF17" s="6"/>
      <c r="VMO17" s="3"/>
      <c r="VMP17" s="6"/>
      <c r="VMY17" s="3"/>
      <c r="VMZ17" s="6"/>
      <c r="VNI17" s="3"/>
      <c r="VNJ17" s="6"/>
      <c r="VNS17" s="3"/>
      <c r="VNT17" s="6"/>
      <c r="VOC17" s="3"/>
      <c r="VOD17" s="6"/>
      <c r="VOM17" s="3"/>
      <c r="VON17" s="6"/>
      <c r="VOW17" s="3"/>
      <c r="VOX17" s="6"/>
      <c r="VPG17" s="3"/>
      <c r="VPH17" s="6"/>
      <c r="VPQ17" s="3"/>
      <c r="VPR17" s="6"/>
      <c r="VQA17" s="3"/>
      <c r="VQB17" s="6"/>
      <c r="VQK17" s="3"/>
      <c r="VQL17" s="6"/>
      <c r="VQU17" s="3"/>
      <c r="VQV17" s="6"/>
      <c r="VRE17" s="3"/>
      <c r="VRF17" s="6"/>
      <c r="VRO17" s="3"/>
      <c r="VRP17" s="6"/>
      <c r="VRY17" s="3"/>
      <c r="VRZ17" s="6"/>
      <c r="VSI17" s="3"/>
      <c r="VSJ17" s="6"/>
      <c r="VSS17" s="3"/>
      <c r="VST17" s="6"/>
      <c r="VTC17" s="3"/>
      <c r="VTD17" s="6"/>
      <c r="VTM17" s="3"/>
      <c r="VTN17" s="6"/>
      <c r="VTW17" s="3"/>
      <c r="VTX17" s="6"/>
      <c r="VUG17" s="3"/>
      <c r="VUH17" s="6"/>
      <c r="VUQ17" s="3"/>
      <c r="VUR17" s="6"/>
      <c r="VVA17" s="3"/>
      <c r="VVB17" s="6"/>
      <c r="VVK17" s="3"/>
      <c r="VVL17" s="6"/>
      <c r="VVU17" s="3"/>
      <c r="VVV17" s="6"/>
      <c r="VWE17" s="3"/>
      <c r="VWF17" s="6"/>
      <c r="VWO17" s="3"/>
      <c r="VWP17" s="6"/>
      <c r="VWY17" s="3"/>
      <c r="VWZ17" s="6"/>
      <c r="VXI17" s="3"/>
      <c r="VXJ17" s="6"/>
      <c r="VXS17" s="3"/>
      <c r="VXT17" s="6"/>
      <c r="VYC17" s="3"/>
      <c r="VYD17" s="6"/>
      <c r="VYM17" s="3"/>
      <c r="VYN17" s="6"/>
      <c r="VYW17" s="3"/>
      <c r="VYX17" s="6"/>
      <c r="VZG17" s="3"/>
      <c r="VZH17" s="6"/>
      <c r="VZQ17" s="3"/>
      <c r="VZR17" s="6"/>
      <c r="WAA17" s="3"/>
      <c r="WAB17" s="6"/>
      <c r="WAK17" s="3"/>
      <c r="WAL17" s="6"/>
      <c r="WAU17" s="3"/>
      <c r="WAV17" s="6"/>
      <c r="WBE17" s="3"/>
      <c r="WBF17" s="6"/>
      <c r="WBO17" s="3"/>
      <c r="WBP17" s="6"/>
      <c r="WBY17" s="3"/>
      <c r="WBZ17" s="6"/>
      <c r="WCI17" s="3"/>
      <c r="WCJ17" s="6"/>
      <c r="WCS17" s="3"/>
      <c r="WCT17" s="6"/>
      <c r="WDC17" s="3"/>
      <c r="WDD17" s="6"/>
      <c r="WDM17" s="3"/>
      <c r="WDN17" s="6"/>
      <c r="WDW17" s="3"/>
      <c r="WDX17" s="6"/>
      <c r="WEG17" s="3"/>
      <c r="WEH17" s="6"/>
      <c r="WEQ17" s="3"/>
      <c r="WER17" s="6"/>
      <c r="WFA17" s="3"/>
      <c r="WFB17" s="6"/>
      <c r="WFK17" s="3"/>
      <c r="WFL17" s="6"/>
      <c r="WFU17" s="3"/>
      <c r="WFV17" s="6"/>
      <c r="WGE17" s="3"/>
      <c r="WGF17" s="6"/>
      <c r="WGO17" s="3"/>
      <c r="WGP17" s="6"/>
      <c r="WGY17" s="3"/>
      <c r="WGZ17" s="6"/>
      <c r="WHI17" s="3"/>
      <c r="WHJ17" s="6"/>
      <c r="WHS17" s="3"/>
      <c r="WHT17" s="6"/>
      <c r="WIC17" s="3"/>
      <c r="WID17" s="6"/>
      <c r="WIM17" s="3"/>
      <c r="WIN17" s="6"/>
      <c r="WIW17" s="3"/>
      <c r="WIX17" s="6"/>
      <c r="WJG17" s="3"/>
      <c r="WJH17" s="6"/>
      <c r="WJQ17" s="3"/>
      <c r="WJR17" s="6"/>
      <c r="WKA17" s="3"/>
      <c r="WKB17" s="6"/>
      <c r="WKK17" s="3"/>
      <c r="WKL17" s="6"/>
      <c r="WKU17" s="3"/>
      <c r="WKV17" s="6"/>
      <c r="WLE17" s="3"/>
      <c r="WLF17" s="6"/>
      <c r="WLO17" s="3"/>
      <c r="WLP17" s="6"/>
      <c r="WLY17" s="3"/>
      <c r="WLZ17" s="6"/>
      <c r="WMI17" s="3"/>
      <c r="WMJ17" s="6"/>
      <c r="WMS17" s="3"/>
      <c r="WMT17" s="6"/>
      <c r="WNC17" s="3"/>
      <c r="WND17" s="6"/>
      <c r="WNM17" s="3"/>
      <c r="WNN17" s="6"/>
      <c r="WNW17" s="3"/>
      <c r="WNX17" s="6"/>
      <c r="WOG17" s="3"/>
      <c r="WOH17" s="6"/>
      <c r="WOQ17" s="3"/>
      <c r="WOR17" s="6"/>
      <c r="WPA17" s="3"/>
      <c r="WPB17" s="6"/>
      <c r="WPK17" s="3"/>
      <c r="WPL17" s="6"/>
      <c r="WPU17" s="3"/>
      <c r="WPV17" s="6"/>
      <c r="WQE17" s="3"/>
      <c r="WQF17" s="6"/>
      <c r="WQO17" s="3"/>
      <c r="WQP17" s="6"/>
      <c r="WQY17" s="3"/>
      <c r="WQZ17" s="6"/>
      <c r="WRI17" s="3"/>
      <c r="WRJ17" s="6"/>
      <c r="WRS17" s="3"/>
      <c r="WRT17" s="6"/>
      <c r="WSC17" s="3"/>
      <c r="WSD17" s="6"/>
      <c r="WSM17" s="3"/>
      <c r="WSN17" s="6"/>
      <c r="WSW17" s="3"/>
      <c r="WSX17" s="6"/>
      <c r="WTG17" s="3"/>
      <c r="WTH17" s="6"/>
      <c r="WTQ17" s="3"/>
      <c r="WTR17" s="6"/>
      <c r="WUA17" s="3"/>
      <c r="WUB17" s="6"/>
      <c r="WUK17" s="3"/>
      <c r="WUL17" s="6"/>
      <c r="WUU17" s="3"/>
      <c r="WUV17" s="6"/>
      <c r="WVE17" s="3"/>
      <c r="WVF17" s="6"/>
      <c r="WVO17" s="3"/>
      <c r="WVP17" s="6"/>
      <c r="WVY17" s="3"/>
      <c r="WVZ17" s="6"/>
      <c r="WWI17" s="3"/>
      <c r="WWJ17" s="6"/>
      <c r="WWS17" s="3"/>
      <c r="WWT17" s="6"/>
      <c r="WXC17" s="3"/>
      <c r="WXD17" s="6"/>
      <c r="WXM17" s="3"/>
      <c r="WXN17" s="6"/>
      <c r="WXW17" s="3"/>
      <c r="WXX17" s="6"/>
      <c r="WYG17" s="3"/>
      <c r="WYH17" s="6"/>
      <c r="WYQ17" s="3"/>
      <c r="WYR17" s="6"/>
      <c r="WZA17" s="3"/>
      <c r="WZB17" s="6"/>
      <c r="WZK17" s="3"/>
      <c r="WZL17" s="6"/>
      <c r="WZU17" s="3"/>
      <c r="WZV17" s="6"/>
      <c r="XAE17" s="3"/>
      <c r="XAF17" s="6"/>
      <c r="XAO17" s="3"/>
      <c r="XAP17" s="6"/>
      <c r="XAY17" s="3"/>
      <c r="XAZ17" s="6"/>
      <c r="XBI17" s="3"/>
      <c r="XBJ17" s="6"/>
      <c r="XBS17" s="3"/>
      <c r="XBT17" s="6"/>
      <c r="XCC17" s="3"/>
      <c r="XCD17" s="6"/>
      <c r="XCM17" s="3"/>
      <c r="XCN17" s="6"/>
      <c r="XCW17" s="3"/>
      <c r="XCX17" s="6"/>
      <c r="XDG17" s="3"/>
      <c r="XDH17" s="6"/>
      <c r="XDQ17" s="3"/>
      <c r="XDR17" s="6"/>
      <c r="XEA17" s="3"/>
      <c r="XEB17" s="6"/>
      <c r="XEK17" s="3"/>
      <c r="XEL17" s="6"/>
      <c r="XEU17" s="3"/>
      <c r="XEV17" s="6"/>
    </row>
    <row r="18" spans="1:1016 1025:2046 2055:3066 3075:4096 4105:5116 5125:6136 6145:7166 7175:8186 8195:9216 9225:10236 10245:11256 11265:12286 12295:13306 13315:14336 14345:15356 15365:16376" x14ac:dyDescent="0.25">
      <c r="A18">
        <f t="shared" si="1"/>
        <v>3</v>
      </c>
      <c r="B18" t="s">
        <v>33</v>
      </c>
      <c r="C18" t="str">
        <f>IF(B18&lt;&gt;"",VLOOKUP(B18,Lookup!$A$2:$B$55,2,FALSE),"")</f>
        <v>SAVINGS/INVESTMENT</v>
      </c>
      <c r="D18" s="3">
        <v>42522</v>
      </c>
      <c r="E18" s="14">
        <v>2000</v>
      </c>
      <c r="F18" s="14"/>
      <c r="G18" t="s">
        <v>1</v>
      </c>
      <c r="H18" t="s">
        <v>83</v>
      </c>
      <c r="I18" t="s">
        <v>85</v>
      </c>
      <c r="J18">
        <f t="shared" ca="1" si="0"/>
        <v>-478</v>
      </c>
      <c r="M18">
        <v>3</v>
      </c>
      <c r="N18" s="35" t="s">
        <v>3</v>
      </c>
      <c r="O18" s="35" t="s">
        <v>1</v>
      </c>
      <c r="P18" s="36">
        <v>42536</v>
      </c>
      <c r="Q18" s="37">
        <v>0</v>
      </c>
      <c r="R18" s="37">
        <v>0</v>
      </c>
      <c r="S18" s="35" t="s">
        <v>83</v>
      </c>
      <c r="T18" s="35" t="s">
        <v>85</v>
      </c>
      <c r="U18" s="35">
        <f ca="1">IF($T18="Done","",$P18-$F$1)</f>
        <v>-464</v>
      </c>
      <c r="Y18" s="3"/>
      <c r="Z18" s="6"/>
      <c r="AI18" s="3"/>
      <c r="AJ18" s="6"/>
      <c r="AS18" s="3"/>
      <c r="AT18" s="6"/>
      <c r="BC18" s="3"/>
      <c r="BD18" s="6"/>
      <c r="BM18" s="3"/>
      <c r="BN18" s="6"/>
      <c r="BW18" s="3"/>
      <c r="BX18" s="6"/>
      <c r="CG18" s="3"/>
      <c r="CH18" s="6"/>
      <c r="CQ18" s="3"/>
      <c r="CR18" s="6"/>
      <c r="DA18" s="3"/>
      <c r="DB18" s="6"/>
      <c r="DK18" s="3"/>
      <c r="DL18" s="6"/>
      <c r="DU18" s="3"/>
      <c r="DV18" s="6"/>
      <c r="EE18" s="3"/>
      <c r="EF18" s="6"/>
      <c r="EO18" s="3"/>
      <c r="EP18" s="6"/>
      <c r="EY18" s="3"/>
      <c r="EZ18" s="6"/>
      <c r="FI18" s="3"/>
      <c r="FJ18" s="6"/>
      <c r="FS18" s="3"/>
      <c r="FT18" s="6"/>
      <c r="GC18" s="3"/>
      <c r="GD18" s="6"/>
      <c r="GM18" s="3"/>
      <c r="GN18" s="6"/>
      <c r="GW18" s="3"/>
      <c r="GX18" s="6"/>
      <c r="HG18" s="3"/>
      <c r="HH18" s="6"/>
      <c r="HQ18" s="3"/>
      <c r="HR18" s="6"/>
      <c r="IA18" s="3"/>
      <c r="IB18" s="6"/>
      <c r="IK18" s="3"/>
      <c r="IL18" s="6"/>
      <c r="IU18" s="3"/>
      <c r="IV18" s="6"/>
      <c r="JE18" s="3"/>
      <c r="JF18" s="6"/>
      <c r="JO18" s="3"/>
      <c r="JP18" s="6"/>
      <c r="JY18" s="3"/>
      <c r="JZ18" s="6"/>
      <c r="KI18" s="3"/>
      <c r="KJ18" s="6"/>
      <c r="KS18" s="3"/>
      <c r="KT18" s="6"/>
      <c r="LC18" s="3"/>
      <c r="LD18" s="6"/>
      <c r="LM18" s="3"/>
      <c r="LN18" s="6"/>
      <c r="LW18" s="3"/>
      <c r="LX18" s="6"/>
      <c r="MG18" s="3"/>
      <c r="MH18" s="6"/>
      <c r="MQ18" s="3"/>
      <c r="MR18" s="6"/>
      <c r="NA18" s="3"/>
      <c r="NB18" s="6"/>
      <c r="NK18" s="3"/>
      <c r="NL18" s="6"/>
      <c r="NU18" s="3"/>
      <c r="NV18" s="6"/>
      <c r="OE18" s="3"/>
      <c r="OF18" s="6"/>
      <c r="OO18" s="3"/>
      <c r="OP18" s="6"/>
      <c r="OY18" s="3"/>
      <c r="OZ18" s="6"/>
      <c r="PI18" s="3"/>
      <c r="PJ18" s="6"/>
      <c r="PS18" s="3"/>
      <c r="PT18" s="6"/>
      <c r="QC18" s="3"/>
      <c r="QD18" s="6"/>
      <c r="QM18" s="3"/>
      <c r="QN18" s="6"/>
      <c r="QW18" s="3"/>
      <c r="QX18" s="6"/>
      <c r="RG18" s="3"/>
      <c r="RH18" s="6"/>
      <c r="RQ18" s="3"/>
      <c r="RR18" s="6"/>
      <c r="SA18" s="3"/>
      <c r="SB18" s="6"/>
      <c r="SK18" s="3"/>
      <c r="SL18" s="6"/>
      <c r="SU18" s="3"/>
      <c r="SV18" s="6"/>
      <c r="TE18" s="3"/>
      <c r="TF18" s="6"/>
      <c r="TO18" s="3"/>
      <c r="TP18" s="6"/>
      <c r="TY18" s="3"/>
      <c r="TZ18" s="6"/>
      <c r="UI18" s="3"/>
      <c r="UJ18" s="6"/>
      <c r="US18" s="3"/>
      <c r="UT18" s="6"/>
      <c r="VC18" s="3"/>
      <c r="VD18" s="6"/>
      <c r="VM18" s="3"/>
      <c r="VN18" s="6"/>
      <c r="VW18" s="3"/>
      <c r="VX18" s="6"/>
      <c r="WG18" s="3"/>
      <c r="WH18" s="6"/>
      <c r="WQ18" s="3"/>
      <c r="WR18" s="6"/>
      <c r="XA18" s="3"/>
      <c r="XB18" s="6"/>
      <c r="XK18" s="3"/>
      <c r="XL18" s="6"/>
      <c r="XU18" s="3"/>
      <c r="XV18" s="6"/>
      <c r="YE18" s="3"/>
      <c r="YF18" s="6"/>
      <c r="YO18" s="3"/>
      <c r="YP18" s="6"/>
      <c r="YY18" s="3"/>
      <c r="YZ18" s="6"/>
      <c r="ZI18" s="3"/>
      <c r="ZJ18" s="6"/>
      <c r="ZS18" s="3"/>
      <c r="ZT18" s="6"/>
      <c r="AAC18" s="3"/>
      <c r="AAD18" s="6"/>
      <c r="AAM18" s="3"/>
      <c r="AAN18" s="6"/>
      <c r="AAW18" s="3"/>
      <c r="AAX18" s="6"/>
      <c r="ABG18" s="3"/>
      <c r="ABH18" s="6"/>
      <c r="ABQ18" s="3"/>
      <c r="ABR18" s="6"/>
      <c r="ACA18" s="3"/>
      <c r="ACB18" s="6"/>
      <c r="ACK18" s="3"/>
      <c r="ACL18" s="6"/>
      <c r="ACU18" s="3"/>
      <c r="ACV18" s="6"/>
      <c r="ADE18" s="3"/>
      <c r="ADF18" s="6"/>
      <c r="ADO18" s="3"/>
      <c r="ADP18" s="6"/>
      <c r="ADY18" s="3"/>
      <c r="ADZ18" s="6"/>
      <c r="AEI18" s="3"/>
      <c r="AEJ18" s="6"/>
      <c r="AES18" s="3"/>
      <c r="AET18" s="6"/>
      <c r="AFC18" s="3"/>
      <c r="AFD18" s="6"/>
      <c r="AFM18" s="3"/>
      <c r="AFN18" s="6"/>
      <c r="AFW18" s="3"/>
      <c r="AFX18" s="6"/>
      <c r="AGG18" s="3"/>
      <c r="AGH18" s="6"/>
      <c r="AGQ18" s="3"/>
      <c r="AGR18" s="6"/>
      <c r="AHA18" s="3"/>
      <c r="AHB18" s="6"/>
      <c r="AHK18" s="3"/>
      <c r="AHL18" s="6"/>
      <c r="AHU18" s="3"/>
      <c r="AHV18" s="6"/>
      <c r="AIE18" s="3"/>
      <c r="AIF18" s="6"/>
      <c r="AIO18" s="3"/>
      <c r="AIP18" s="6"/>
      <c r="AIY18" s="3"/>
      <c r="AIZ18" s="6"/>
      <c r="AJI18" s="3"/>
      <c r="AJJ18" s="6"/>
      <c r="AJS18" s="3"/>
      <c r="AJT18" s="6"/>
      <c r="AKC18" s="3"/>
      <c r="AKD18" s="6"/>
      <c r="AKM18" s="3"/>
      <c r="AKN18" s="6"/>
      <c r="AKW18" s="3"/>
      <c r="AKX18" s="6"/>
      <c r="ALG18" s="3"/>
      <c r="ALH18" s="6"/>
      <c r="ALQ18" s="3"/>
      <c r="ALR18" s="6"/>
      <c r="AMA18" s="3"/>
      <c r="AMB18" s="6"/>
      <c r="AMK18" s="3"/>
      <c r="AML18" s="6"/>
      <c r="AMU18" s="3"/>
      <c r="AMV18" s="6"/>
      <c r="ANE18" s="3"/>
      <c r="ANF18" s="6"/>
      <c r="ANO18" s="3"/>
      <c r="ANP18" s="6"/>
      <c r="ANY18" s="3"/>
      <c r="ANZ18" s="6"/>
      <c r="AOI18" s="3"/>
      <c r="AOJ18" s="6"/>
      <c r="AOS18" s="3"/>
      <c r="AOT18" s="6"/>
      <c r="APC18" s="3"/>
      <c r="APD18" s="6"/>
      <c r="APM18" s="3"/>
      <c r="APN18" s="6"/>
      <c r="APW18" s="3"/>
      <c r="APX18" s="6"/>
      <c r="AQG18" s="3"/>
      <c r="AQH18" s="6"/>
      <c r="AQQ18" s="3"/>
      <c r="AQR18" s="6"/>
      <c r="ARA18" s="3"/>
      <c r="ARB18" s="6"/>
      <c r="ARK18" s="3"/>
      <c r="ARL18" s="6"/>
      <c r="ARU18" s="3"/>
      <c r="ARV18" s="6"/>
      <c r="ASE18" s="3"/>
      <c r="ASF18" s="6"/>
      <c r="ASO18" s="3"/>
      <c r="ASP18" s="6"/>
      <c r="ASY18" s="3"/>
      <c r="ASZ18" s="6"/>
      <c r="ATI18" s="3"/>
      <c r="ATJ18" s="6"/>
      <c r="ATS18" s="3"/>
      <c r="ATT18" s="6"/>
      <c r="AUC18" s="3"/>
      <c r="AUD18" s="6"/>
      <c r="AUM18" s="3"/>
      <c r="AUN18" s="6"/>
      <c r="AUW18" s="3"/>
      <c r="AUX18" s="6"/>
      <c r="AVG18" s="3"/>
      <c r="AVH18" s="6"/>
      <c r="AVQ18" s="3"/>
      <c r="AVR18" s="6"/>
      <c r="AWA18" s="3"/>
      <c r="AWB18" s="6"/>
      <c r="AWK18" s="3"/>
      <c r="AWL18" s="6"/>
      <c r="AWU18" s="3"/>
      <c r="AWV18" s="6"/>
      <c r="AXE18" s="3"/>
      <c r="AXF18" s="6"/>
      <c r="AXO18" s="3"/>
      <c r="AXP18" s="6"/>
      <c r="AXY18" s="3"/>
      <c r="AXZ18" s="6"/>
      <c r="AYI18" s="3"/>
      <c r="AYJ18" s="6"/>
      <c r="AYS18" s="3"/>
      <c r="AYT18" s="6"/>
      <c r="AZC18" s="3"/>
      <c r="AZD18" s="6"/>
      <c r="AZM18" s="3"/>
      <c r="AZN18" s="6"/>
      <c r="AZW18" s="3"/>
      <c r="AZX18" s="6"/>
      <c r="BAG18" s="3"/>
      <c r="BAH18" s="6"/>
      <c r="BAQ18" s="3"/>
      <c r="BAR18" s="6"/>
      <c r="BBA18" s="3"/>
      <c r="BBB18" s="6"/>
      <c r="BBK18" s="3"/>
      <c r="BBL18" s="6"/>
      <c r="BBU18" s="3"/>
      <c r="BBV18" s="6"/>
      <c r="BCE18" s="3"/>
      <c r="BCF18" s="6"/>
      <c r="BCO18" s="3"/>
      <c r="BCP18" s="6"/>
      <c r="BCY18" s="3"/>
      <c r="BCZ18" s="6"/>
      <c r="BDI18" s="3"/>
      <c r="BDJ18" s="6"/>
      <c r="BDS18" s="3"/>
      <c r="BDT18" s="6"/>
      <c r="BEC18" s="3"/>
      <c r="BED18" s="6"/>
      <c r="BEM18" s="3"/>
      <c r="BEN18" s="6"/>
      <c r="BEW18" s="3"/>
      <c r="BEX18" s="6"/>
      <c r="BFG18" s="3"/>
      <c r="BFH18" s="6"/>
      <c r="BFQ18" s="3"/>
      <c r="BFR18" s="6"/>
      <c r="BGA18" s="3"/>
      <c r="BGB18" s="6"/>
      <c r="BGK18" s="3"/>
      <c r="BGL18" s="6"/>
      <c r="BGU18" s="3"/>
      <c r="BGV18" s="6"/>
      <c r="BHE18" s="3"/>
      <c r="BHF18" s="6"/>
      <c r="BHO18" s="3"/>
      <c r="BHP18" s="6"/>
      <c r="BHY18" s="3"/>
      <c r="BHZ18" s="6"/>
      <c r="BII18" s="3"/>
      <c r="BIJ18" s="6"/>
      <c r="BIS18" s="3"/>
      <c r="BIT18" s="6"/>
      <c r="BJC18" s="3"/>
      <c r="BJD18" s="6"/>
      <c r="BJM18" s="3"/>
      <c r="BJN18" s="6"/>
      <c r="BJW18" s="3"/>
      <c r="BJX18" s="6"/>
      <c r="BKG18" s="3"/>
      <c r="BKH18" s="6"/>
      <c r="BKQ18" s="3"/>
      <c r="BKR18" s="6"/>
      <c r="BLA18" s="3"/>
      <c r="BLB18" s="6"/>
      <c r="BLK18" s="3"/>
      <c r="BLL18" s="6"/>
      <c r="BLU18" s="3"/>
      <c r="BLV18" s="6"/>
      <c r="BME18" s="3"/>
      <c r="BMF18" s="6"/>
      <c r="BMO18" s="3"/>
      <c r="BMP18" s="6"/>
      <c r="BMY18" s="3"/>
      <c r="BMZ18" s="6"/>
      <c r="BNI18" s="3"/>
      <c r="BNJ18" s="6"/>
      <c r="BNS18" s="3"/>
      <c r="BNT18" s="6"/>
      <c r="BOC18" s="3"/>
      <c r="BOD18" s="6"/>
      <c r="BOM18" s="3"/>
      <c r="BON18" s="6"/>
      <c r="BOW18" s="3"/>
      <c r="BOX18" s="6"/>
      <c r="BPG18" s="3"/>
      <c r="BPH18" s="6"/>
      <c r="BPQ18" s="3"/>
      <c r="BPR18" s="6"/>
      <c r="BQA18" s="3"/>
      <c r="BQB18" s="6"/>
      <c r="BQK18" s="3"/>
      <c r="BQL18" s="6"/>
      <c r="BQU18" s="3"/>
      <c r="BQV18" s="6"/>
      <c r="BRE18" s="3"/>
      <c r="BRF18" s="6"/>
      <c r="BRO18" s="3"/>
      <c r="BRP18" s="6"/>
      <c r="BRY18" s="3"/>
      <c r="BRZ18" s="6"/>
      <c r="BSI18" s="3"/>
      <c r="BSJ18" s="6"/>
      <c r="BSS18" s="3"/>
      <c r="BST18" s="6"/>
      <c r="BTC18" s="3"/>
      <c r="BTD18" s="6"/>
      <c r="BTM18" s="3"/>
      <c r="BTN18" s="6"/>
      <c r="BTW18" s="3"/>
      <c r="BTX18" s="6"/>
      <c r="BUG18" s="3"/>
      <c r="BUH18" s="6"/>
      <c r="BUQ18" s="3"/>
      <c r="BUR18" s="6"/>
      <c r="BVA18" s="3"/>
      <c r="BVB18" s="6"/>
      <c r="BVK18" s="3"/>
      <c r="BVL18" s="6"/>
      <c r="BVU18" s="3"/>
      <c r="BVV18" s="6"/>
      <c r="BWE18" s="3"/>
      <c r="BWF18" s="6"/>
      <c r="BWO18" s="3"/>
      <c r="BWP18" s="6"/>
      <c r="BWY18" s="3"/>
      <c r="BWZ18" s="6"/>
      <c r="BXI18" s="3"/>
      <c r="BXJ18" s="6"/>
      <c r="BXS18" s="3"/>
      <c r="BXT18" s="6"/>
      <c r="BYC18" s="3"/>
      <c r="BYD18" s="6"/>
      <c r="BYM18" s="3"/>
      <c r="BYN18" s="6"/>
      <c r="BYW18" s="3"/>
      <c r="BYX18" s="6"/>
      <c r="BZG18" s="3"/>
      <c r="BZH18" s="6"/>
      <c r="BZQ18" s="3"/>
      <c r="BZR18" s="6"/>
      <c r="CAA18" s="3"/>
      <c r="CAB18" s="6"/>
      <c r="CAK18" s="3"/>
      <c r="CAL18" s="6"/>
      <c r="CAU18" s="3"/>
      <c r="CAV18" s="6"/>
      <c r="CBE18" s="3"/>
      <c r="CBF18" s="6"/>
      <c r="CBO18" s="3"/>
      <c r="CBP18" s="6"/>
      <c r="CBY18" s="3"/>
      <c r="CBZ18" s="6"/>
      <c r="CCI18" s="3"/>
      <c r="CCJ18" s="6"/>
      <c r="CCS18" s="3"/>
      <c r="CCT18" s="6"/>
      <c r="CDC18" s="3"/>
      <c r="CDD18" s="6"/>
      <c r="CDM18" s="3"/>
      <c r="CDN18" s="6"/>
      <c r="CDW18" s="3"/>
      <c r="CDX18" s="6"/>
      <c r="CEG18" s="3"/>
      <c r="CEH18" s="6"/>
      <c r="CEQ18" s="3"/>
      <c r="CER18" s="6"/>
      <c r="CFA18" s="3"/>
      <c r="CFB18" s="6"/>
      <c r="CFK18" s="3"/>
      <c r="CFL18" s="6"/>
      <c r="CFU18" s="3"/>
      <c r="CFV18" s="6"/>
      <c r="CGE18" s="3"/>
      <c r="CGF18" s="6"/>
      <c r="CGO18" s="3"/>
      <c r="CGP18" s="6"/>
      <c r="CGY18" s="3"/>
      <c r="CGZ18" s="6"/>
      <c r="CHI18" s="3"/>
      <c r="CHJ18" s="6"/>
      <c r="CHS18" s="3"/>
      <c r="CHT18" s="6"/>
      <c r="CIC18" s="3"/>
      <c r="CID18" s="6"/>
      <c r="CIM18" s="3"/>
      <c r="CIN18" s="6"/>
      <c r="CIW18" s="3"/>
      <c r="CIX18" s="6"/>
      <c r="CJG18" s="3"/>
      <c r="CJH18" s="6"/>
      <c r="CJQ18" s="3"/>
      <c r="CJR18" s="6"/>
      <c r="CKA18" s="3"/>
      <c r="CKB18" s="6"/>
      <c r="CKK18" s="3"/>
      <c r="CKL18" s="6"/>
      <c r="CKU18" s="3"/>
      <c r="CKV18" s="6"/>
      <c r="CLE18" s="3"/>
      <c r="CLF18" s="6"/>
      <c r="CLO18" s="3"/>
      <c r="CLP18" s="6"/>
      <c r="CLY18" s="3"/>
      <c r="CLZ18" s="6"/>
      <c r="CMI18" s="3"/>
      <c r="CMJ18" s="6"/>
      <c r="CMS18" s="3"/>
      <c r="CMT18" s="6"/>
      <c r="CNC18" s="3"/>
      <c r="CND18" s="6"/>
      <c r="CNM18" s="3"/>
      <c r="CNN18" s="6"/>
      <c r="CNW18" s="3"/>
      <c r="CNX18" s="6"/>
      <c r="COG18" s="3"/>
      <c r="COH18" s="6"/>
      <c r="COQ18" s="3"/>
      <c r="COR18" s="6"/>
      <c r="CPA18" s="3"/>
      <c r="CPB18" s="6"/>
      <c r="CPK18" s="3"/>
      <c r="CPL18" s="6"/>
      <c r="CPU18" s="3"/>
      <c r="CPV18" s="6"/>
      <c r="CQE18" s="3"/>
      <c r="CQF18" s="6"/>
      <c r="CQO18" s="3"/>
      <c r="CQP18" s="6"/>
      <c r="CQY18" s="3"/>
      <c r="CQZ18" s="6"/>
      <c r="CRI18" s="3"/>
      <c r="CRJ18" s="6"/>
      <c r="CRS18" s="3"/>
      <c r="CRT18" s="6"/>
      <c r="CSC18" s="3"/>
      <c r="CSD18" s="6"/>
      <c r="CSM18" s="3"/>
      <c r="CSN18" s="6"/>
      <c r="CSW18" s="3"/>
      <c r="CSX18" s="6"/>
      <c r="CTG18" s="3"/>
      <c r="CTH18" s="6"/>
      <c r="CTQ18" s="3"/>
      <c r="CTR18" s="6"/>
      <c r="CUA18" s="3"/>
      <c r="CUB18" s="6"/>
      <c r="CUK18" s="3"/>
      <c r="CUL18" s="6"/>
      <c r="CUU18" s="3"/>
      <c r="CUV18" s="6"/>
      <c r="CVE18" s="3"/>
      <c r="CVF18" s="6"/>
      <c r="CVO18" s="3"/>
      <c r="CVP18" s="6"/>
      <c r="CVY18" s="3"/>
      <c r="CVZ18" s="6"/>
      <c r="CWI18" s="3"/>
      <c r="CWJ18" s="6"/>
      <c r="CWS18" s="3"/>
      <c r="CWT18" s="6"/>
      <c r="CXC18" s="3"/>
      <c r="CXD18" s="6"/>
      <c r="CXM18" s="3"/>
      <c r="CXN18" s="6"/>
      <c r="CXW18" s="3"/>
      <c r="CXX18" s="6"/>
      <c r="CYG18" s="3"/>
      <c r="CYH18" s="6"/>
      <c r="CYQ18" s="3"/>
      <c r="CYR18" s="6"/>
      <c r="CZA18" s="3"/>
      <c r="CZB18" s="6"/>
      <c r="CZK18" s="3"/>
      <c r="CZL18" s="6"/>
      <c r="CZU18" s="3"/>
      <c r="CZV18" s="6"/>
      <c r="DAE18" s="3"/>
      <c r="DAF18" s="6"/>
      <c r="DAO18" s="3"/>
      <c r="DAP18" s="6"/>
      <c r="DAY18" s="3"/>
      <c r="DAZ18" s="6"/>
      <c r="DBI18" s="3"/>
      <c r="DBJ18" s="6"/>
      <c r="DBS18" s="3"/>
      <c r="DBT18" s="6"/>
      <c r="DCC18" s="3"/>
      <c r="DCD18" s="6"/>
      <c r="DCM18" s="3"/>
      <c r="DCN18" s="6"/>
      <c r="DCW18" s="3"/>
      <c r="DCX18" s="6"/>
      <c r="DDG18" s="3"/>
      <c r="DDH18" s="6"/>
      <c r="DDQ18" s="3"/>
      <c r="DDR18" s="6"/>
      <c r="DEA18" s="3"/>
      <c r="DEB18" s="6"/>
      <c r="DEK18" s="3"/>
      <c r="DEL18" s="6"/>
      <c r="DEU18" s="3"/>
      <c r="DEV18" s="6"/>
      <c r="DFE18" s="3"/>
      <c r="DFF18" s="6"/>
      <c r="DFO18" s="3"/>
      <c r="DFP18" s="6"/>
      <c r="DFY18" s="3"/>
      <c r="DFZ18" s="6"/>
      <c r="DGI18" s="3"/>
      <c r="DGJ18" s="6"/>
      <c r="DGS18" s="3"/>
      <c r="DGT18" s="6"/>
      <c r="DHC18" s="3"/>
      <c r="DHD18" s="6"/>
      <c r="DHM18" s="3"/>
      <c r="DHN18" s="6"/>
      <c r="DHW18" s="3"/>
      <c r="DHX18" s="6"/>
      <c r="DIG18" s="3"/>
      <c r="DIH18" s="6"/>
      <c r="DIQ18" s="3"/>
      <c r="DIR18" s="6"/>
      <c r="DJA18" s="3"/>
      <c r="DJB18" s="6"/>
      <c r="DJK18" s="3"/>
      <c r="DJL18" s="6"/>
      <c r="DJU18" s="3"/>
      <c r="DJV18" s="6"/>
      <c r="DKE18" s="3"/>
      <c r="DKF18" s="6"/>
      <c r="DKO18" s="3"/>
      <c r="DKP18" s="6"/>
      <c r="DKY18" s="3"/>
      <c r="DKZ18" s="6"/>
      <c r="DLI18" s="3"/>
      <c r="DLJ18" s="6"/>
      <c r="DLS18" s="3"/>
      <c r="DLT18" s="6"/>
      <c r="DMC18" s="3"/>
      <c r="DMD18" s="6"/>
      <c r="DMM18" s="3"/>
      <c r="DMN18" s="6"/>
      <c r="DMW18" s="3"/>
      <c r="DMX18" s="6"/>
      <c r="DNG18" s="3"/>
      <c r="DNH18" s="6"/>
      <c r="DNQ18" s="3"/>
      <c r="DNR18" s="6"/>
      <c r="DOA18" s="3"/>
      <c r="DOB18" s="6"/>
      <c r="DOK18" s="3"/>
      <c r="DOL18" s="6"/>
      <c r="DOU18" s="3"/>
      <c r="DOV18" s="6"/>
      <c r="DPE18" s="3"/>
      <c r="DPF18" s="6"/>
      <c r="DPO18" s="3"/>
      <c r="DPP18" s="6"/>
      <c r="DPY18" s="3"/>
      <c r="DPZ18" s="6"/>
      <c r="DQI18" s="3"/>
      <c r="DQJ18" s="6"/>
      <c r="DQS18" s="3"/>
      <c r="DQT18" s="6"/>
      <c r="DRC18" s="3"/>
      <c r="DRD18" s="6"/>
      <c r="DRM18" s="3"/>
      <c r="DRN18" s="6"/>
      <c r="DRW18" s="3"/>
      <c r="DRX18" s="6"/>
      <c r="DSG18" s="3"/>
      <c r="DSH18" s="6"/>
      <c r="DSQ18" s="3"/>
      <c r="DSR18" s="6"/>
      <c r="DTA18" s="3"/>
      <c r="DTB18" s="6"/>
      <c r="DTK18" s="3"/>
      <c r="DTL18" s="6"/>
      <c r="DTU18" s="3"/>
      <c r="DTV18" s="6"/>
      <c r="DUE18" s="3"/>
      <c r="DUF18" s="6"/>
      <c r="DUO18" s="3"/>
      <c r="DUP18" s="6"/>
      <c r="DUY18" s="3"/>
      <c r="DUZ18" s="6"/>
      <c r="DVI18" s="3"/>
      <c r="DVJ18" s="6"/>
      <c r="DVS18" s="3"/>
      <c r="DVT18" s="6"/>
      <c r="DWC18" s="3"/>
      <c r="DWD18" s="6"/>
      <c r="DWM18" s="3"/>
      <c r="DWN18" s="6"/>
      <c r="DWW18" s="3"/>
      <c r="DWX18" s="6"/>
      <c r="DXG18" s="3"/>
      <c r="DXH18" s="6"/>
      <c r="DXQ18" s="3"/>
      <c r="DXR18" s="6"/>
      <c r="DYA18" s="3"/>
      <c r="DYB18" s="6"/>
      <c r="DYK18" s="3"/>
      <c r="DYL18" s="6"/>
      <c r="DYU18" s="3"/>
      <c r="DYV18" s="6"/>
      <c r="DZE18" s="3"/>
      <c r="DZF18" s="6"/>
      <c r="DZO18" s="3"/>
      <c r="DZP18" s="6"/>
      <c r="DZY18" s="3"/>
      <c r="DZZ18" s="6"/>
      <c r="EAI18" s="3"/>
      <c r="EAJ18" s="6"/>
      <c r="EAS18" s="3"/>
      <c r="EAT18" s="6"/>
      <c r="EBC18" s="3"/>
      <c r="EBD18" s="6"/>
      <c r="EBM18" s="3"/>
      <c r="EBN18" s="6"/>
      <c r="EBW18" s="3"/>
      <c r="EBX18" s="6"/>
      <c r="ECG18" s="3"/>
      <c r="ECH18" s="6"/>
      <c r="ECQ18" s="3"/>
      <c r="ECR18" s="6"/>
      <c r="EDA18" s="3"/>
      <c r="EDB18" s="6"/>
      <c r="EDK18" s="3"/>
      <c r="EDL18" s="6"/>
      <c r="EDU18" s="3"/>
      <c r="EDV18" s="6"/>
      <c r="EEE18" s="3"/>
      <c r="EEF18" s="6"/>
      <c r="EEO18" s="3"/>
      <c r="EEP18" s="6"/>
      <c r="EEY18" s="3"/>
      <c r="EEZ18" s="6"/>
      <c r="EFI18" s="3"/>
      <c r="EFJ18" s="6"/>
      <c r="EFS18" s="3"/>
      <c r="EFT18" s="6"/>
      <c r="EGC18" s="3"/>
      <c r="EGD18" s="6"/>
      <c r="EGM18" s="3"/>
      <c r="EGN18" s="6"/>
      <c r="EGW18" s="3"/>
      <c r="EGX18" s="6"/>
      <c r="EHG18" s="3"/>
      <c r="EHH18" s="6"/>
      <c r="EHQ18" s="3"/>
      <c r="EHR18" s="6"/>
      <c r="EIA18" s="3"/>
      <c r="EIB18" s="6"/>
      <c r="EIK18" s="3"/>
      <c r="EIL18" s="6"/>
      <c r="EIU18" s="3"/>
      <c r="EIV18" s="6"/>
      <c r="EJE18" s="3"/>
      <c r="EJF18" s="6"/>
      <c r="EJO18" s="3"/>
      <c r="EJP18" s="6"/>
      <c r="EJY18" s="3"/>
      <c r="EJZ18" s="6"/>
      <c r="EKI18" s="3"/>
      <c r="EKJ18" s="6"/>
      <c r="EKS18" s="3"/>
      <c r="EKT18" s="6"/>
      <c r="ELC18" s="3"/>
      <c r="ELD18" s="6"/>
      <c r="ELM18" s="3"/>
      <c r="ELN18" s="6"/>
      <c r="ELW18" s="3"/>
      <c r="ELX18" s="6"/>
      <c r="EMG18" s="3"/>
      <c r="EMH18" s="6"/>
      <c r="EMQ18" s="3"/>
      <c r="EMR18" s="6"/>
      <c r="ENA18" s="3"/>
      <c r="ENB18" s="6"/>
      <c r="ENK18" s="3"/>
      <c r="ENL18" s="6"/>
      <c r="ENU18" s="3"/>
      <c r="ENV18" s="6"/>
      <c r="EOE18" s="3"/>
      <c r="EOF18" s="6"/>
      <c r="EOO18" s="3"/>
      <c r="EOP18" s="6"/>
      <c r="EOY18" s="3"/>
      <c r="EOZ18" s="6"/>
      <c r="EPI18" s="3"/>
      <c r="EPJ18" s="6"/>
      <c r="EPS18" s="3"/>
      <c r="EPT18" s="6"/>
      <c r="EQC18" s="3"/>
      <c r="EQD18" s="6"/>
      <c r="EQM18" s="3"/>
      <c r="EQN18" s="6"/>
      <c r="EQW18" s="3"/>
      <c r="EQX18" s="6"/>
      <c r="ERG18" s="3"/>
      <c r="ERH18" s="6"/>
      <c r="ERQ18" s="3"/>
      <c r="ERR18" s="6"/>
      <c r="ESA18" s="3"/>
      <c r="ESB18" s="6"/>
      <c r="ESK18" s="3"/>
      <c r="ESL18" s="6"/>
      <c r="ESU18" s="3"/>
      <c r="ESV18" s="6"/>
      <c r="ETE18" s="3"/>
      <c r="ETF18" s="6"/>
      <c r="ETO18" s="3"/>
      <c r="ETP18" s="6"/>
      <c r="ETY18" s="3"/>
      <c r="ETZ18" s="6"/>
      <c r="EUI18" s="3"/>
      <c r="EUJ18" s="6"/>
      <c r="EUS18" s="3"/>
      <c r="EUT18" s="6"/>
      <c r="EVC18" s="3"/>
      <c r="EVD18" s="6"/>
      <c r="EVM18" s="3"/>
      <c r="EVN18" s="6"/>
      <c r="EVW18" s="3"/>
      <c r="EVX18" s="6"/>
      <c r="EWG18" s="3"/>
      <c r="EWH18" s="6"/>
      <c r="EWQ18" s="3"/>
      <c r="EWR18" s="6"/>
      <c r="EXA18" s="3"/>
      <c r="EXB18" s="6"/>
      <c r="EXK18" s="3"/>
      <c r="EXL18" s="6"/>
      <c r="EXU18" s="3"/>
      <c r="EXV18" s="6"/>
      <c r="EYE18" s="3"/>
      <c r="EYF18" s="6"/>
      <c r="EYO18" s="3"/>
      <c r="EYP18" s="6"/>
      <c r="EYY18" s="3"/>
      <c r="EYZ18" s="6"/>
      <c r="EZI18" s="3"/>
      <c r="EZJ18" s="6"/>
      <c r="EZS18" s="3"/>
      <c r="EZT18" s="6"/>
      <c r="FAC18" s="3"/>
      <c r="FAD18" s="6"/>
      <c r="FAM18" s="3"/>
      <c r="FAN18" s="6"/>
      <c r="FAW18" s="3"/>
      <c r="FAX18" s="6"/>
      <c r="FBG18" s="3"/>
      <c r="FBH18" s="6"/>
      <c r="FBQ18" s="3"/>
      <c r="FBR18" s="6"/>
      <c r="FCA18" s="3"/>
      <c r="FCB18" s="6"/>
      <c r="FCK18" s="3"/>
      <c r="FCL18" s="6"/>
      <c r="FCU18" s="3"/>
      <c r="FCV18" s="6"/>
      <c r="FDE18" s="3"/>
      <c r="FDF18" s="6"/>
      <c r="FDO18" s="3"/>
      <c r="FDP18" s="6"/>
      <c r="FDY18" s="3"/>
      <c r="FDZ18" s="6"/>
      <c r="FEI18" s="3"/>
      <c r="FEJ18" s="6"/>
      <c r="FES18" s="3"/>
      <c r="FET18" s="6"/>
      <c r="FFC18" s="3"/>
      <c r="FFD18" s="6"/>
      <c r="FFM18" s="3"/>
      <c r="FFN18" s="6"/>
      <c r="FFW18" s="3"/>
      <c r="FFX18" s="6"/>
      <c r="FGG18" s="3"/>
      <c r="FGH18" s="6"/>
      <c r="FGQ18" s="3"/>
      <c r="FGR18" s="6"/>
      <c r="FHA18" s="3"/>
      <c r="FHB18" s="6"/>
      <c r="FHK18" s="3"/>
      <c r="FHL18" s="6"/>
      <c r="FHU18" s="3"/>
      <c r="FHV18" s="6"/>
      <c r="FIE18" s="3"/>
      <c r="FIF18" s="6"/>
      <c r="FIO18" s="3"/>
      <c r="FIP18" s="6"/>
      <c r="FIY18" s="3"/>
      <c r="FIZ18" s="6"/>
      <c r="FJI18" s="3"/>
      <c r="FJJ18" s="6"/>
      <c r="FJS18" s="3"/>
      <c r="FJT18" s="6"/>
      <c r="FKC18" s="3"/>
      <c r="FKD18" s="6"/>
      <c r="FKM18" s="3"/>
      <c r="FKN18" s="6"/>
      <c r="FKW18" s="3"/>
      <c r="FKX18" s="6"/>
      <c r="FLG18" s="3"/>
      <c r="FLH18" s="6"/>
      <c r="FLQ18" s="3"/>
      <c r="FLR18" s="6"/>
      <c r="FMA18" s="3"/>
      <c r="FMB18" s="6"/>
      <c r="FMK18" s="3"/>
      <c r="FML18" s="6"/>
      <c r="FMU18" s="3"/>
      <c r="FMV18" s="6"/>
      <c r="FNE18" s="3"/>
      <c r="FNF18" s="6"/>
      <c r="FNO18" s="3"/>
      <c r="FNP18" s="6"/>
      <c r="FNY18" s="3"/>
      <c r="FNZ18" s="6"/>
      <c r="FOI18" s="3"/>
      <c r="FOJ18" s="6"/>
      <c r="FOS18" s="3"/>
      <c r="FOT18" s="6"/>
      <c r="FPC18" s="3"/>
      <c r="FPD18" s="6"/>
      <c r="FPM18" s="3"/>
      <c r="FPN18" s="6"/>
      <c r="FPW18" s="3"/>
      <c r="FPX18" s="6"/>
      <c r="FQG18" s="3"/>
      <c r="FQH18" s="6"/>
      <c r="FQQ18" s="3"/>
      <c r="FQR18" s="6"/>
      <c r="FRA18" s="3"/>
      <c r="FRB18" s="6"/>
      <c r="FRK18" s="3"/>
      <c r="FRL18" s="6"/>
      <c r="FRU18" s="3"/>
      <c r="FRV18" s="6"/>
      <c r="FSE18" s="3"/>
      <c r="FSF18" s="6"/>
      <c r="FSO18" s="3"/>
      <c r="FSP18" s="6"/>
      <c r="FSY18" s="3"/>
      <c r="FSZ18" s="6"/>
      <c r="FTI18" s="3"/>
      <c r="FTJ18" s="6"/>
      <c r="FTS18" s="3"/>
      <c r="FTT18" s="6"/>
      <c r="FUC18" s="3"/>
      <c r="FUD18" s="6"/>
      <c r="FUM18" s="3"/>
      <c r="FUN18" s="6"/>
      <c r="FUW18" s="3"/>
      <c r="FUX18" s="6"/>
      <c r="FVG18" s="3"/>
      <c r="FVH18" s="6"/>
      <c r="FVQ18" s="3"/>
      <c r="FVR18" s="6"/>
      <c r="FWA18" s="3"/>
      <c r="FWB18" s="6"/>
      <c r="FWK18" s="3"/>
      <c r="FWL18" s="6"/>
      <c r="FWU18" s="3"/>
      <c r="FWV18" s="6"/>
      <c r="FXE18" s="3"/>
      <c r="FXF18" s="6"/>
      <c r="FXO18" s="3"/>
      <c r="FXP18" s="6"/>
      <c r="FXY18" s="3"/>
      <c r="FXZ18" s="6"/>
      <c r="FYI18" s="3"/>
      <c r="FYJ18" s="6"/>
      <c r="FYS18" s="3"/>
      <c r="FYT18" s="6"/>
      <c r="FZC18" s="3"/>
      <c r="FZD18" s="6"/>
      <c r="FZM18" s="3"/>
      <c r="FZN18" s="6"/>
      <c r="FZW18" s="3"/>
      <c r="FZX18" s="6"/>
      <c r="GAG18" s="3"/>
      <c r="GAH18" s="6"/>
      <c r="GAQ18" s="3"/>
      <c r="GAR18" s="6"/>
      <c r="GBA18" s="3"/>
      <c r="GBB18" s="6"/>
      <c r="GBK18" s="3"/>
      <c r="GBL18" s="6"/>
      <c r="GBU18" s="3"/>
      <c r="GBV18" s="6"/>
      <c r="GCE18" s="3"/>
      <c r="GCF18" s="6"/>
      <c r="GCO18" s="3"/>
      <c r="GCP18" s="6"/>
      <c r="GCY18" s="3"/>
      <c r="GCZ18" s="6"/>
      <c r="GDI18" s="3"/>
      <c r="GDJ18" s="6"/>
      <c r="GDS18" s="3"/>
      <c r="GDT18" s="6"/>
      <c r="GEC18" s="3"/>
      <c r="GED18" s="6"/>
      <c r="GEM18" s="3"/>
      <c r="GEN18" s="6"/>
      <c r="GEW18" s="3"/>
      <c r="GEX18" s="6"/>
      <c r="GFG18" s="3"/>
      <c r="GFH18" s="6"/>
      <c r="GFQ18" s="3"/>
      <c r="GFR18" s="6"/>
      <c r="GGA18" s="3"/>
      <c r="GGB18" s="6"/>
      <c r="GGK18" s="3"/>
      <c r="GGL18" s="6"/>
      <c r="GGU18" s="3"/>
      <c r="GGV18" s="6"/>
      <c r="GHE18" s="3"/>
      <c r="GHF18" s="6"/>
      <c r="GHO18" s="3"/>
      <c r="GHP18" s="6"/>
      <c r="GHY18" s="3"/>
      <c r="GHZ18" s="6"/>
      <c r="GII18" s="3"/>
      <c r="GIJ18" s="6"/>
      <c r="GIS18" s="3"/>
      <c r="GIT18" s="6"/>
      <c r="GJC18" s="3"/>
      <c r="GJD18" s="6"/>
      <c r="GJM18" s="3"/>
      <c r="GJN18" s="6"/>
      <c r="GJW18" s="3"/>
      <c r="GJX18" s="6"/>
      <c r="GKG18" s="3"/>
      <c r="GKH18" s="6"/>
      <c r="GKQ18" s="3"/>
      <c r="GKR18" s="6"/>
      <c r="GLA18" s="3"/>
      <c r="GLB18" s="6"/>
      <c r="GLK18" s="3"/>
      <c r="GLL18" s="6"/>
      <c r="GLU18" s="3"/>
      <c r="GLV18" s="6"/>
      <c r="GME18" s="3"/>
      <c r="GMF18" s="6"/>
      <c r="GMO18" s="3"/>
      <c r="GMP18" s="6"/>
      <c r="GMY18" s="3"/>
      <c r="GMZ18" s="6"/>
      <c r="GNI18" s="3"/>
      <c r="GNJ18" s="6"/>
      <c r="GNS18" s="3"/>
      <c r="GNT18" s="6"/>
      <c r="GOC18" s="3"/>
      <c r="GOD18" s="6"/>
      <c r="GOM18" s="3"/>
      <c r="GON18" s="6"/>
      <c r="GOW18" s="3"/>
      <c r="GOX18" s="6"/>
      <c r="GPG18" s="3"/>
      <c r="GPH18" s="6"/>
      <c r="GPQ18" s="3"/>
      <c r="GPR18" s="6"/>
      <c r="GQA18" s="3"/>
      <c r="GQB18" s="6"/>
      <c r="GQK18" s="3"/>
      <c r="GQL18" s="6"/>
      <c r="GQU18" s="3"/>
      <c r="GQV18" s="6"/>
      <c r="GRE18" s="3"/>
      <c r="GRF18" s="6"/>
      <c r="GRO18" s="3"/>
      <c r="GRP18" s="6"/>
      <c r="GRY18" s="3"/>
      <c r="GRZ18" s="6"/>
      <c r="GSI18" s="3"/>
      <c r="GSJ18" s="6"/>
      <c r="GSS18" s="3"/>
      <c r="GST18" s="6"/>
      <c r="GTC18" s="3"/>
      <c r="GTD18" s="6"/>
      <c r="GTM18" s="3"/>
      <c r="GTN18" s="6"/>
      <c r="GTW18" s="3"/>
      <c r="GTX18" s="6"/>
      <c r="GUG18" s="3"/>
      <c r="GUH18" s="6"/>
      <c r="GUQ18" s="3"/>
      <c r="GUR18" s="6"/>
      <c r="GVA18" s="3"/>
      <c r="GVB18" s="6"/>
      <c r="GVK18" s="3"/>
      <c r="GVL18" s="6"/>
      <c r="GVU18" s="3"/>
      <c r="GVV18" s="6"/>
      <c r="GWE18" s="3"/>
      <c r="GWF18" s="6"/>
      <c r="GWO18" s="3"/>
      <c r="GWP18" s="6"/>
      <c r="GWY18" s="3"/>
      <c r="GWZ18" s="6"/>
      <c r="GXI18" s="3"/>
      <c r="GXJ18" s="6"/>
      <c r="GXS18" s="3"/>
      <c r="GXT18" s="6"/>
      <c r="GYC18" s="3"/>
      <c r="GYD18" s="6"/>
      <c r="GYM18" s="3"/>
      <c r="GYN18" s="6"/>
      <c r="GYW18" s="3"/>
      <c r="GYX18" s="6"/>
      <c r="GZG18" s="3"/>
      <c r="GZH18" s="6"/>
      <c r="GZQ18" s="3"/>
      <c r="GZR18" s="6"/>
      <c r="HAA18" s="3"/>
      <c r="HAB18" s="6"/>
      <c r="HAK18" s="3"/>
      <c r="HAL18" s="6"/>
      <c r="HAU18" s="3"/>
      <c r="HAV18" s="6"/>
      <c r="HBE18" s="3"/>
      <c r="HBF18" s="6"/>
      <c r="HBO18" s="3"/>
      <c r="HBP18" s="6"/>
      <c r="HBY18" s="3"/>
      <c r="HBZ18" s="6"/>
      <c r="HCI18" s="3"/>
      <c r="HCJ18" s="6"/>
      <c r="HCS18" s="3"/>
      <c r="HCT18" s="6"/>
      <c r="HDC18" s="3"/>
      <c r="HDD18" s="6"/>
      <c r="HDM18" s="3"/>
      <c r="HDN18" s="6"/>
      <c r="HDW18" s="3"/>
      <c r="HDX18" s="6"/>
      <c r="HEG18" s="3"/>
      <c r="HEH18" s="6"/>
      <c r="HEQ18" s="3"/>
      <c r="HER18" s="6"/>
      <c r="HFA18" s="3"/>
      <c r="HFB18" s="6"/>
      <c r="HFK18" s="3"/>
      <c r="HFL18" s="6"/>
      <c r="HFU18" s="3"/>
      <c r="HFV18" s="6"/>
      <c r="HGE18" s="3"/>
      <c r="HGF18" s="6"/>
      <c r="HGO18" s="3"/>
      <c r="HGP18" s="6"/>
      <c r="HGY18" s="3"/>
      <c r="HGZ18" s="6"/>
      <c r="HHI18" s="3"/>
      <c r="HHJ18" s="6"/>
      <c r="HHS18" s="3"/>
      <c r="HHT18" s="6"/>
      <c r="HIC18" s="3"/>
      <c r="HID18" s="6"/>
      <c r="HIM18" s="3"/>
      <c r="HIN18" s="6"/>
      <c r="HIW18" s="3"/>
      <c r="HIX18" s="6"/>
      <c r="HJG18" s="3"/>
      <c r="HJH18" s="6"/>
      <c r="HJQ18" s="3"/>
      <c r="HJR18" s="6"/>
      <c r="HKA18" s="3"/>
      <c r="HKB18" s="6"/>
      <c r="HKK18" s="3"/>
      <c r="HKL18" s="6"/>
      <c r="HKU18" s="3"/>
      <c r="HKV18" s="6"/>
      <c r="HLE18" s="3"/>
      <c r="HLF18" s="6"/>
      <c r="HLO18" s="3"/>
      <c r="HLP18" s="6"/>
      <c r="HLY18" s="3"/>
      <c r="HLZ18" s="6"/>
      <c r="HMI18" s="3"/>
      <c r="HMJ18" s="6"/>
      <c r="HMS18" s="3"/>
      <c r="HMT18" s="6"/>
      <c r="HNC18" s="3"/>
      <c r="HND18" s="6"/>
      <c r="HNM18" s="3"/>
      <c r="HNN18" s="6"/>
      <c r="HNW18" s="3"/>
      <c r="HNX18" s="6"/>
      <c r="HOG18" s="3"/>
      <c r="HOH18" s="6"/>
      <c r="HOQ18" s="3"/>
      <c r="HOR18" s="6"/>
      <c r="HPA18" s="3"/>
      <c r="HPB18" s="6"/>
      <c r="HPK18" s="3"/>
      <c r="HPL18" s="6"/>
      <c r="HPU18" s="3"/>
      <c r="HPV18" s="6"/>
      <c r="HQE18" s="3"/>
      <c r="HQF18" s="6"/>
      <c r="HQO18" s="3"/>
      <c r="HQP18" s="6"/>
      <c r="HQY18" s="3"/>
      <c r="HQZ18" s="6"/>
      <c r="HRI18" s="3"/>
      <c r="HRJ18" s="6"/>
      <c r="HRS18" s="3"/>
      <c r="HRT18" s="6"/>
      <c r="HSC18" s="3"/>
      <c r="HSD18" s="6"/>
      <c r="HSM18" s="3"/>
      <c r="HSN18" s="6"/>
      <c r="HSW18" s="3"/>
      <c r="HSX18" s="6"/>
      <c r="HTG18" s="3"/>
      <c r="HTH18" s="6"/>
      <c r="HTQ18" s="3"/>
      <c r="HTR18" s="6"/>
      <c r="HUA18" s="3"/>
      <c r="HUB18" s="6"/>
      <c r="HUK18" s="3"/>
      <c r="HUL18" s="6"/>
      <c r="HUU18" s="3"/>
      <c r="HUV18" s="6"/>
      <c r="HVE18" s="3"/>
      <c r="HVF18" s="6"/>
      <c r="HVO18" s="3"/>
      <c r="HVP18" s="6"/>
      <c r="HVY18" s="3"/>
      <c r="HVZ18" s="6"/>
      <c r="HWI18" s="3"/>
      <c r="HWJ18" s="6"/>
      <c r="HWS18" s="3"/>
      <c r="HWT18" s="6"/>
      <c r="HXC18" s="3"/>
      <c r="HXD18" s="6"/>
      <c r="HXM18" s="3"/>
      <c r="HXN18" s="6"/>
      <c r="HXW18" s="3"/>
      <c r="HXX18" s="6"/>
      <c r="HYG18" s="3"/>
      <c r="HYH18" s="6"/>
      <c r="HYQ18" s="3"/>
      <c r="HYR18" s="6"/>
      <c r="HZA18" s="3"/>
      <c r="HZB18" s="6"/>
      <c r="HZK18" s="3"/>
      <c r="HZL18" s="6"/>
      <c r="HZU18" s="3"/>
      <c r="HZV18" s="6"/>
      <c r="IAE18" s="3"/>
      <c r="IAF18" s="6"/>
      <c r="IAO18" s="3"/>
      <c r="IAP18" s="6"/>
      <c r="IAY18" s="3"/>
      <c r="IAZ18" s="6"/>
      <c r="IBI18" s="3"/>
      <c r="IBJ18" s="6"/>
      <c r="IBS18" s="3"/>
      <c r="IBT18" s="6"/>
      <c r="ICC18" s="3"/>
      <c r="ICD18" s="6"/>
      <c r="ICM18" s="3"/>
      <c r="ICN18" s="6"/>
      <c r="ICW18" s="3"/>
      <c r="ICX18" s="6"/>
      <c r="IDG18" s="3"/>
      <c r="IDH18" s="6"/>
      <c r="IDQ18" s="3"/>
      <c r="IDR18" s="6"/>
      <c r="IEA18" s="3"/>
      <c r="IEB18" s="6"/>
      <c r="IEK18" s="3"/>
      <c r="IEL18" s="6"/>
      <c r="IEU18" s="3"/>
      <c r="IEV18" s="6"/>
      <c r="IFE18" s="3"/>
      <c r="IFF18" s="6"/>
      <c r="IFO18" s="3"/>
      <c r="IFP18" s="6"/>
      <c r="IFY18" s="3"/>
      <c r="IFZ18" s="6"/>
      <c r="IGI18" s="3"/>
      <c r="IGJ18" s="6"/>
      <c r="IGS18" s="3"/>
      <c r="IGT18" s="6"/>
      <c r="IHC18" s="3"/>
      <c r="IHD18" s="6"/>
      <c r="IHM18" s="3"/>
      <c r="IHN18" s="6"/>
      <c r="IHW18" s="3"/>
      <c r="IHX18" s="6"/>
      <c r="IIG18" s="3"/>
      <c r="IIH18" s="6"/>
      <c r="IIQ18" s="3"/>
      <c r="IIR18" s="6"/>
      <c r="IJA18" s="3"/>
      <c r="IJB18" s="6"/>
      <c r="IJK18" s="3"/>
      <c r="IJL18" s="6"/>
      <c r="IJU18" s="3"/>
      <c r="IJV18" s="6"/>
      <c r="IKE18" s="3"/>
      <c r="IKF18" s="6"/>
      <c r="IKO18" s="3"/>
      <c r="IKP18" s="6"/>
      <c r="IKY18" s="3"/>
      <c r="IKZ18" s="6"/>
      <c r="ILI18" s="3"/>
      <c r="ILJ18" s="6"/>
      <c r="ILS18" s="3"/>
      <c r="ILT18" s="6"/>
      <c r="IMC18" s="3"/>
      <c r="IMD18" s="6"/>
      <c r="IMM18" s="3"/>
      <c r="IMN18" s="6"/>
      <c r="IMW18" s="3"/>
      <c r="IMX18" s="6"/>
      <c r="ING18" s="3"/>
      <c r="INH18" s="6"/>
      <c r="INQ18" s="3"/>
      <c r="INR18" s="6"/>
      <c r="IOA18" s="3"/>
      <c r="IOB18" s="6"/>
      <c r="IOK18" s="3"/>
      <c r="IOL18" s="6"/>
      <c r="IOU18" s="3"/>
      <c r="IOV18" s="6"/>
      <c r="IPE18" s="3"/>
      <c r="IPF18" s="6"/>
      <c r="IPO18" s="3"/>
      <c r="IPP18" s="6"/>
      <c r="IPY18" s="3"/>
      <c r="IPZ18" s="6"/>
      <c r="IQI18" s="3"/>
      <c r="IQJ18" s="6"/>
      <c r="IQS18" s="3"/>
      <c r="IQT18" s="6"/>
      <c r="IRC18" s="3"/>
      <c r="IRD18" s="6"/>
      <c r="IRM18" s="3"/>
      <c r="IRN18" s="6"/>
      <c r="IRW18" s="3"/>
      <c r="IRX18" s="6"/>
      <c r="ISG18" s="3"/>
      <c r="ISH18" s="6"/>
      <c r="ISQ18" s="3"/>
      <c r="ISR18" s="6"/>
      <c r="ITA18" s="3"/>
      <c r="ITB18" s="6"/>
      <c r="ITK18" s="3"/>
      <c r="ITL18" s="6"/>
      <c r="ITU18" s="3"/>
      <c r="ITV18" s="6"/>
      <c r="IUE18" s="3"/>
      <c r="IUF18" s="6"/>
      <c r="IUO18" s="3"/>
      <c r="IUP18" s="6"/>
      <c r="IUY18" s="3"/>
      <c r="IUZ18" s="6"/>
      <c r="IVI18" s="3"/>
      <c r="IVJ18" s="6"/>
      <c r="IVS18" s="3"/>
      <c r="IVT18" s="6"/>
      <c r="IWC18" s="3"/>
      <c r="IWD18" s="6"/>
      <c r="IWM18" s="3"/>
      <c r="IWN18" s="6"/>
      <c r="IWW18" s="3"/>
      <c r="IWX18" s="6"/>
      <c r="IXG18" s="3"/>
      <c r="IXH18" s="6"/>
      <c r="IXQ18" s="3"/>
      <c r="IXR18" s="6"/>
      <c r="IYA18" s="3"/>
      <c r="IYB18" s="6"/>
      <c r="IYK18" s="3"/>
      <c r="IYL18" s="6"/>
      <c r="IYU18" s="3"/>
      <c r="IYV18" s="6"/>
      <c r="IZE18" s="3"/>
      <c r="IZF18" s="6"/>
      <c r="IZO18" s="3"/>
      <c r="IZP18" s="6"/>
      <c r="IZY18" s="3"/>
      <c r="IZZ18" s="6"/>
      <c r="JAI18" s="3"/>
      <c r="JAJ18" s="6"/>
      <c r="JAS18" s="3"/>
      <c r="JAT18" s="6"/>
      <c r="JBC18" s="3"/>
      <c r="JBD18" s="6"/>
      <c r="JBM18" s="3"/>
      <c r="JBN18" s="6"/>
      <c r="JBW18" s="3"/>
      <c r="JBX18" s="6"/>
      <c r="JCG18" s="3"/>
      <c r="JCH18" s="6"/>
      <c r="JCQ18" s="3"/>
      <c r="JCR18" s="6"/>
      <c r="JDA18" s="3"/>
      <c r="JDB18" s="6"/>
      <c r="JDK18" s="3"/>
      <c r="JDL18" s="6"/>
      <c r="JDU18" s="3"/>
      <c r="JDV18" s="6"/>
      <c r="JEE18" s="3"/>
      <c r="JEF18" s="6"/>
      <c r="JEO18" s="3"/>
      <c r="JEP18" s="6"/>
      <c r="JEY18" s="3"/>
      <c r="JEZ18" s="6"/>
      <c r="JFI18" s="3"/>
      <c r="JFJ18" s="6"/>
      <c r="JFS18" s="3"/>
      <c r="JFT18" s="6"/>
      <c r="JGC18" s="3"/>
      <c r="JGD18" s="6"/>
      <c r="JGM18" s="3"/>
      <c r="JGN18" s="6"/>
      <c r="JGW18" s="3"/>
      <c r="JGX18" s="6"/>
      <c r="JHG18" s="3"/>
      <c r="JHH18" s="6"/>
      <c r="JHQ18" s="3"/>
      <c r="JHR18" s="6"/>
      <c r="JIA18" s="3"/>
      <c r="JIB18" s="6"/>
      <c r="JIK18" s="3"/>
      <c r="JIL18" s="6"/>
      <c r="JIU18" s="3"/>
      <c r="JIV18" s="6"/>
      <c r="JJE18" s="3"/>
      <c r="JJF18" s="6"/>
      <c r="JJO18" s="3"/>
      <c r="JJP18" s="6"/>
      <c r="JJY18" s="3"/>
      <c r="JJZ18" s="6"/>
      <c r="JKI18" s="3"/>
      <c r="JKJ18" s="6"/>
      <c r="JKS18" s="3"/>
      <c r="JKT18" s="6"/>
      <c r="JLC18" s="3"/>
      <c r="JLD18" s="6"/>
      <c r="JLM18" s="3"/>
      <c r="JLN18" s="6"/>
      <c r="JLW18" s="3"/>
      <c r="JLX18" s="6"/>
      <c r="JMG18" s="3"/>
      <c r="JMH18" s="6"/>
      <c r="JMQ18" s="3"/>
      <c r="JMR18" s="6"/>
      <c r="JNA18" s="3"/>
      <c r="JNB18" s="6"/>
      <c r="JNK18" s="3"/>
      <c r="JNL18" s="6"/>
      <c r="JNU18" s="3"/>
      <c r="JNV18" s="6"/>
      <c r="JOE18" s="3"/>
      <c r="JOF18" s="6"/>
      <c r="JOO18" s="3"/>
      <c r="JOP18" s="6"/>
      <c r="JOY18" s="3"/>
      <c r="JOZ18" s="6"/>
      <c r="JPI18" s="3"/>
      <c r="JPJ18" s="6"/>
      <c r="JPS18" s="3"/>
      <c r="JPT18" s="6"/>
      <c r="JQC18" s="3"/>
      <c r="JQD18" s="6"/>
      <c r="JQM18" s="3"/>
      <c r="JQN18" s="6"/>
      <c r="JQW18" s="3"/>
      <c r="JQX18" s="6"/>
      <c r="JRG18" s="3"/>
      <c r="JRH18" s="6"/>
      <c r="JRQ18" s="3"/>
      <c r="JRR18" s="6"/>
      <c r="JSA18" s="3"/>
      <c r="JSB18" s="6"/>
      <c r="JSK18" s="3"/>
      <c r="JSL18" s="6"/>
      <c r="JSU18" s="3"/>
      <c r="JSV18" s="6"/>
      <c r="JTE18" s="3"/>
      <c r="JTF18" s="6"/>
      <c r="JTO18" s="3"/>
      <c r="JTP18" s="6"/>
      <c r="JTY18" s="3"/>
      <c r="JTZ18" s="6"/>
      <c r="JUI18" s="3"/>
      <c r="JUJ18" s="6"/>
      <c r="JUS18" s="3"/>
      <c r="JUT18" s="6"/>
      <c r="JVC18" s="3"/>
      <c r="JVD18" s="6"/>
      <c r="JVM18" s="3"/>
      <c r="JVN18" s="6"/>
      <c r="JVW18" s="3"/>
      <c r="JVX18" s="6"/>
      <c r="JWG18" s="3"/>
      <c r="JWH18" s="6"/>
      <c r="JWQ18" s="3"/>
      <c r="JWR18" s="6"/>
      <c r="JXA18" s="3"/>
      <c r="JXB18" s="6"/>
      <c r="JXK18" s="3"/>
      <c r="JXL18" s="6"/>
      <c r="JXU18" s="3"/>
      <c r="JXV18" s="6"/>
      <c r="JYE18" s="3"/>
      <c r="JYF18" s="6"/>
      <c r="JYO18" s="3"/>
      <c r="JYP18" s="6"/>
      <c r="JYY18" s="3"/>
      <c r="JYZ18" s="6"/>
      <c r="JZI18" s="3"/>
      <c r="JZJ18" s="6"/>
      <c r="JZS18" s="3"/>
      <c r="JZT18" s="6"/>
      <c r="KAC18" s="3"/>
      <c r="KAD18" s="6"/>
      <c r="KAM18" s="3"/>
      <c r="KAN18" s="6"/>
      <c r="KAW18" s="3"/>
      <c r="KAX18" s="6"/>
      <c r="KBG18" s="3"/>
      <c r="KBH18" s="6"/>
      <c r="KBQ18" s="3"/>
      <c r="KBR18" s="6"/>
      <c r="KCA18" s="3"/>
      <c r="KCB18" s="6"/>
      <c r="KCK18" s="3"/>
      <c r="KCL18" s="6"/>
      <c r="KCU18" s="3"/>
      <c r="KCV18" s="6"/>
      <c r="KDE18" s="3"/>
      <c r="KDF18" s="6"/>
      <c r="KDO18" s="3"/>
      <c r="KDP18" s="6"/>
      <c r="KDY18" s="3"/>
      <c r="KDZ18" s="6"/>
      <c r="KEI18" s="3"/>
      <c r="KEJ18" s="6"/>
      <c r="KES18" s="3"/>
      <c r="KET18" s="6"/>
      <c r="KFC18" s="3"/>
      <c r="KFD18" s="6"/>
      <c r="KFM18" s="3"/>
      <c r="KFN18" s="6"/>
      <c r="KFW18" s="3"/>
      <c r="KFX18" s="6"/>
      <c r="KGG18" s="3"/>
      <c r="KGH18" s="6"/>
      <c r="KGQ18" s="3"/>
      <c r="KGR18" s="6"/>
      <c r="KHA18" s="3"/>
      <c r="KHB18" s="6"/>
      <c r="KHK18" s="3"/>
      <c r="KHL18" s="6"/>
      <c r="KHU18" s="3"/>
      <c r="KHV18" s="6"/>
      <c r="KIE18" s="3"/>
      <c r="KIF18" s="6"/>
      <c r="KIO18" s="3"/>
      <c r="KIP18" s="6"/>
      <c r="KIY18" s="3"/>
      <c r="KIZ18" s="6"/>
      <c r="KJI18" s="3"/>
      <c r="KJJ18" s="6"/>
      <c r="KJS18" s="3"/>
      <c r="KJT18" s="6"/>
      <c r="KKC18" s="3"/>
      <c r="KKD18" s="6"/>
      <c r="KKM18" s="3"/>
      <c r="KKN18" s="6"/>
      <c r="KKW18" s="3"/>
      <c r="KKX18" s="6"/>
      <c r="KLG18" s="3"/>
      <c r="KLH18" s="6"/>
      <c r="KLQ18" s="3"/>
      <c r="KLR18" s="6"/>
      <c r="KMA18" s="3"/>
      <c r="KMB18" s="6"/>
      <c r="KMK18" s="3"/>
      <c r="KML18" s="6"/>
      <c r="KMU18" s="3"/>
      <c r="KMV18" s="6"/>
      <c r="KNE18" s="3"/>
      <c r="KNF18" s="6"/>
      <c r="KNO18" s="3"/>
      <c r="KNP18" s="6"/>
      <c r="KNY18" s="3"/>
      <c r="KNZ18" s="6"/>
      <c r="KOI18" s="3"/>
      <c r="KOJ18" s="6"/>
      <c r="KOS18" s="3"/>
      <c r="KOT18" s="6"/>
      <c r="KPC18" s="3"/>
      <c r="KPD18" s="6"/>
      <c r="KPM18" s="3"/>
      <c r="KPN18" s="6"/>
      <c r="KPW18" s="3"/>
      <c r="KPX18" s="6"/>
      <c r="KQG18" s="3"/>
      <c r="KQH18" s="6"/>
      <c r="KQQ18" s="3"/>
      <c r="KQR18" s="6"/>
      <c r="KRA18" s="3"/>
      <c r="KRB18" s="6"/>
      <c r="KRK18" s="3"/>
      <c r="KRL18" s="6"/>
      <c r="KRU18" s="3"/>
      <c r="KRV18" s="6"/>
      <c r="KSE18" s="3"/>
      <c r="KSF18" s="6"/>
      <c r="KSO18" s="3"/>
      <c r="KSP18" s="6"/>
      <c r="KSY18" s="3"/>
      <c r="KSZ18" s="6"/>
      <c r="KTI18" s="3"/>
      <c r="KTJ18" s="6"/>
      <c r="KTS18" s="3"/>
      <c r="KTT18" s="6"/>
      <c r="KUC18" s="3"/>
      <c r="KUD18" s="6"/>
      <c r="KUM18" s="3"/>
      <c r="KUN18" s="6"/>
      <c r="KUW18" s="3"/>
      <c r="KUX18" s="6"/>
      <c r="KVG18" s="3"/>
      <c r="KVH18" s="6"/>
      <c r="KVQ18" s="3"/>
      <c r="KVR18" s="6"/>
      <c r="KWA18" s="3"/>
      <c r="KWB18" s="6"/>
      <c r="KWK18" s="3"/>
      <c r="KWL18" s="6"/>
      <c r="KWU18" s="3"/>
      <c r="KWV18" s="6"/>
      <c r="KXE18" s="3"/>
      <c r="KXF18" s="6"/>
      <c r="KXO18" s="3"/>
      <c r="KXP18" s="6"/>
      <c r="KXY18" s="3"/>
      <c r="KXZ18" s="6"/>
      <c r="KYI18" s="3"/>
      <c r="KYJ18" s="6"/>
      <c r="KYS18" s="3"/>
      <c r="KYT18" s="6"/>
      <c r="KZC18" s="3"/>
      <c r="KZD18" s="6"/>
      <c r="KZM18" s="3"/>
      <c r="KZN18" s="6"/>
      <c r="KZW18" s="3"/>
      <c r="KZX18" s="6"/>
      <c r="LAG18" s="3"/>
      <c r="LAH18" s="6"/>
      <c r="LAQ18" s="3"/>
      <c r="LAR18" s="6"/>
      <c r="LBA18" s="3"/>
      <c r="LBB18" s="6"/>
      <c r="LBK18" s="3"/>
      <c r="LBL18" s="6"/>
      <c r="LBU18" s="3"/>
      <c r="LBV18" s="6"/>
      <c r="LCE18" s="3"/>
      <c r="LCF18" s="6"/>
      <c r="LCO18" s="3"/>
      <c r="LCP18" s="6"/>
      <c r="LCY18" s="3"/>
      <c r="LCZ18" s="6"/>
      <c r="LDI18" s="3"/>
      <c r="LDJ18" s="6"/>
      <c r="LDS18" s="3"/>
      <c r="LDT18" s="6"/>
      <c r="LEC18" s="3"/>
      <c r="LED18" s="6"/>
      <c r="LEM18" s="3"/>
      <c r="LEN18" s="6"/>
      <c r="LEW18" s="3"/>
      <c r="LEX18" s="6"/>
      <c r="LFG18" s="3"/>
      <c r="LFH18" s="6"/>
      <c r="LFQ18" s="3"/>
      <c r="LFR18" s="6"/>
      <c r="LGA18" s="3"/>
      <c r="LGB18" s="6"/>
      <c r="LGK18" s="3"/>
      <c r="LGL18" s="6"/>
      <c r="LGU18" s="3"/>
      <c r="LGV18" s="6"/>
      <c r="LHE18" s="3"/>
      <c r="LHF18" s="6"/>
      <c r="LHO18" s="3"/>
      <c r="LHP18" s="6"/>
      <c r="LHY18" s="3"/>
      <c r="LHZ18" s="6"/>
      <c r="LII18" s="3"/>
      <c r="LIJ18" s="6"/>
      <c r="LIS18" s="3"/>
      <c r="LIT18" s="6"/>
      <c r="LJC18" s="3"/>
      <c r="LJD18" s="6"/>
      <c r="LJM18" s="3"/>
      <c r="LJN18" s="6"/>
      <c r="LJW18" s="3"/>
      <c r="LJX18" s="6"/>
      <c r="LKG18" s="3"/>
      <c r="LKH18" s="6"/>
      <c r="LKQ18" s="3"/>
      <c r="LKR18" s="6"/>
      <c r="LLA18" s="3"/>
      <c r="LLB18" s="6"/>
      <c r="LLK18" s="3"/>
      <c r="LLL18" s="6"/>
      <c r="LLU18" s="3"/>
      <c r="LLV18" s="6"/>
      <c r="LME18" s="3"/>
      <c r="LMF18" s="6"/>
      <c r="LMO18" s="3"/>
      <c r="LMP18" s="6"/>
      <c r="LMY18" s="3"/>
      <c r="LMZ18" s="6"/>
      <c r="LNI18" s="3"/>
      <c r="LNJ18" s="6"/>
      <c r="LNS18" s="3"/>
      <c r="LNT18" s="6"/>
      <c r="LOC18" s="3"/>
      <c r="LOD18" s="6"/>
      <c r="LOM18" s="3"/>
      <c r="LON18" s="6"/>
      <c r="LOW18" s="3"/>
      <c r="LOX18" s="6"/>
      <c r="LPG18" s="3"/>
      <c r="LPH18" s="6"/>
      <c r="LPQ18" s="3"/>
      <c r="LPR18" s="6"/>
      <c r="LQA18" s="3"/>
      <c r="LQB18" s="6"/>
      <c r="LQK18" s="3"/>
      <c r="LQL18" s="6"/>
      <c r="LQU18" s="3"/>
      <c r="LQV18" s="6"/>
      <c r="LRE18" s="3"/>
      <c r="LRF18" s="6"/>
      <c r="LRO18" s="3"/>
      <c r="LRP18" s="6"/>
      <c r="LRY18" s="3"/>
      <c r="LRZ18" s="6"/>
      <c r="LSI18" s="3"/>
      <c r="LSJ18" s="6"/>
      <c r="LSS18" s="3"/>
      <c r="LST18" s="6"/>
      <c r="LTC18" s="3"/>
      <c r="LTD18" s="6"/>
      <c r="LTM18" s="3"/>
      <c r="LTN18" s="6"/>
      <c r="LTW18" s="3"/>
      <c r="LTX18" s="6"/>
      <c r="LUG18" s="3"/>
      <c r="LUH18" s="6"/>
      <c r="LUQ18" s="3"/>
      <c r="LUR18" s="6"/>
      <c r="LVA18" s="3"/>
      <c r="LVB18" s="6"/>
      <c r="LVK18" s="3"/>
      <c r="LVL18" s="6"/>
      <c r="LVU18" s="3"/>
      <c r="LVV18" s="6"/>
      <c r="LWE18" s="3"/>
      <c r="LWF18" s="6"/>
      <c r="LWO18" s="3"/>
      <c r="LWP18" s="6"/>
      <c r="LWY18" s="3"/>
      <c r="LWZ18" s="6"/>
      <c r="LXI18" s="3"/>
      <c r="LXJ18" s="6"/>
      <c r="LXS18" s="3"/>
      <c r="LXT18" s="6"/>
      <c r="LYC18" s="3"/>
      <c r="LYD18" s="6"/>
      <c r="LYM18" s="3"/>
      <c r="LYN18" s="6"/>
      <c r="LYW18" s="3"/>
      <c r="LYX18" s="6"/>
      <c r="LZG18" s="3"/>
      <c r="LZH18" s="6"/>
      <c r="LZQ18" s="3"/>
      <c r="LZR18" s="6"/>
      <c r="MAA18" s="3"/>
      <c r="MAB18" s="6"/>
      <c r="MAK18" s="3"/>
      <c r="MAL18" s="6"/>
      <c r="MAU18" s="3"/>
      <c r="MAV18" s="6"/>
      <c r="MBE18" s="3"/>
      <c r="MBF18" s="6"/>
      <c r="MBO18" s="3"/>
      <c r="MBP18" s="6"/>
      <c r="MBY18" s="3"/>
      <c r="MBZ18" s="6"/>
      <c r="MCI18" s="3"/>
      <c r="MCJ18" s="6"/>
      <c r="MCS18" s="3"/>
      <c r="MCT18" s="6"/>
      <c r="MDC18" s="3"/>
      <c r="MDD18" s="6"/>
      <c r="MDM18" s="3"/>
      <c r="MDN18" s="6"/>
      <c r="MDW18" s="3"/>
      <c r="MDX18" s="6"/>
      <c r="MEG18" s="3"/>
      <c r="MEH18" s="6"/>
      <c r="MEQ18" s="3"/>
      <c r="MER18" s="6"/>
      <c r="MFA18" s="3"/>
      <c r="MFB18" s="6"/>
      <c r="MFK18" s="3"/>
      <c r="MFL18" s="6"/>
      <c r="MFU18" s="3"/>
      <c r="MFV18" s="6"/>
      <c r="MGE18" s="3"/>
      <c r="MGF18" s="6"/>
      <c r="MGO18" s="3"/>
      <c r="MGP18" s="6"/>
      <c r="MGY18" s="3"/>
      <c r="MGZ18" s="6"/>
      <c r="MHI18" s="3"/>
      <c r="MHJ18" s="6"/>
      <c r="MHS18" s="3"/>
      <c r="MHT18" s="6"/>
      <c r="MIC18" s="3"/>
      <c r="MID18" s="6"/>
      <c r="MIM18" s="3"/>
      <c r="MIN18" s="6"/>
      <c r="MIW18" s="3"/>
      <c r="MIX18" s="6"/>
      <c r="MJG18" s="3"/>
      <c r="MJH18" s="6"/>
      <c r="MJQ18" s="3"/>
      <c r="MJR18" s="6"/>
      <c r="MKA18" s="3"/>
      <c r="MKB18" s="6"/>
      <c r="MKK18" s="3"/>
      <c r="MKL18" s="6"/>
      <c r="MKU18" s="3"/>
      <c r="MKV18" s="6"/>
      <c r="MLE18" s="3"/>
      <c r="MLF18" s="6"/>
      <c r="MLO18" s="3"/>
      <c r="MLP18" s="6"/>
      <c r="MLY18" s="3"/>
      <c r="MLZ18" s="6"/>
      <c r="MMI18" s="3"/>
      <c r="MMJ18" s="6"/>
      <c r="MMS18" s="3"/>
      <c r="MMT18" s="6"/>
      <c r="MNC18" s="3"/>
      <c r="MND18" s="6"/>
      <c r="MNM18" s="3"/>
      <c r="MNN18" s="6"/>
      <c r="MNW18" s="3"/>
      <c r="MNX18" s="6"/>
      <c r="MOG18" s="3"/>
      <c r="MOH18" s="6"/>
      <c r="MOQ18" s="3"/>
      <c r="MOR18" s="6"/>
      <c r="MPA18" s="3"/>
      <c r="MPB18" s="6"/>
      <c r="MPK18" s="3"/>
      <c r="MPL18" s="6"/>
      <c r="MPU18" s="3"/>
      <c r="MPV18" s="6"/>
      <c r="MQE18" s="3"/>
      <c r="MQF18" s="6"/>
      <c r="MQO18" s="3"/>
      <c r="MQP18" s="6"/>
      <c r="MQY18" s="3"/>
      <c r="MQZ18" s="6"/>
      <c r="MRI18" s="3"/>
      <c r="MRJ18" s="6"/>
      <c r="MRS18" s="3"/>
      <c r="MRT18" s="6"/>
      <c r="MSC18" s="3"/>
      <c r="MSD18" s="6"/>
      <c r="MSM18" s="3"/>
      <c r="MSN18" s="6"/>
      <c r="MSW18" s="3"/>
      <c r="MSX18" s="6"/>
      <c r="MTG18" s="3"/>
      <c r="MTH18" s="6"/>
      <c r="MTQ18" s="3"/>
      <c r="MTR18" s="6"/>
      <c r="MUA18" s="3"/>
      <c r="MUB18" s="6"/>
      <c r="MUK18" s="3"/>
      <c r="MUL18" s="6"/>
      <c r="MUU18" s="3"/>
      <c r="MUV18" s="6"/>
      <c r="MVE18" s="3"/>
      <c r="MVF18" s="6"/>
      <c r="MVO18" s="3"/>
      <c r="MVP18" s="6"/>
      <c r="MVY18" s="3"/>
      <c r="MVZ18" s="6"/>
      <c r="MWI18" s="3"/>
      <c r="MWJ18" s="6"/>
      <c r="MWS18" s="3"/>
      <c r="MWT18" s="6"/>
      <c r="MXC18" s="3"/>
      <c r="MXD18" s="6"/>
      <c r="MXM18" s="3"/>
      <c r="MXN18" s="6"/>
      <c r="MXW18" s="3"/>
      <c r="MXX18" s="6"/>
      <c r="MYG18" s="3"/>
      <c r="MYH18" s="6"/>
      <c r="MYQ18" s="3"/>
      <c r="MYR18" s="6"/>
      <c r="MZA18" s="3"/>
      <c r="MZB18" s="6"/>
      <c r="MZK18" s="3"/>
      <c r="MZL18" s="6"/>
      <c r="MZU18" s="3"/>
      <c r="MZV18" s="6"/>
      <c r="NAE18" s="3"/>
      <c r="NAF18" s="6"/>
      <c r="NAO18" s="3"/>
      <c r="NAP18" s="6"/>
      <c r="NAY18" s="3"/>
      <c r="NAZ18" s="6"/>
      <c r="NBI18" s="3"/>
      <c r="NBJ18" s="6"/>
      <c r="NBS18" s="3"/>
      <c r="NBT18" s="6"/>
      <c r="NCC18" s="3"/>
      <c r="NCD18" s="6"/>
      <c r="NCM18" s="3"/>
      <c r="NCN18" s="6"/>
      <c r="NCW18" s="3"/>
      <c r="NCX18" s="6"/>
      <c r="NDG18" s="3"/>
      <c r="NDH18" s="6"/>
      <c r="NDQ18" s="3"/>
      <c r="NDR18" s="6"/>
      <c r="NEA18" s="3"/>
      <c r="NEB18" s="6"/>
      <c r="NEK18" s="3"/>
      <c r="NEL18" s="6"/>
      <c r="NEU18" s="3"/>
      <c r="NEV18" s="6"/>
      <c r="NFE18" s="3"/>
      <c r="NFF18" s="6"/>
      <c r="NFO18" s="3"/>
      <c r="NFP18" s="6"/>
      <c r="NFY18" s="3"/>
      <c r="NFZ18" s="6"/>
      <c r="NGI18" s="3"/>
      <c r="NGJ18" s="6"/>
      <c r="NGS18" s="3"/>
      <c r="NGT18" s="6"/>
      <c r="NHC18" s="3"/>
      <c r="NHD18" s="6"/>
      <c r="NHM18" s="3"/>
      <c r="NHN18" s="6"/>
      <c r="NHW18" s="3"/>
      <c r="NHX18" s="6"/>
      <c r="NIG18" s="3"/>
      <c r="NIH18" s="6"/>
      <c r="NIQ18" s="3"/>
      <c r="NIR18" s="6"/>
      <c r="NJA18" s="3"/>
      <c r="NJB18" s="6"/>
      <c r="NJK18" s="3"/>
      <c r="NJL18" s="6"/>
      <c r="NJU18" s="3"/>
      <c r="NJV18" s="6"/>
      <c r="NKE18" s="3"/>
      <c r="NKF18" s="6"/>
      <c r="NKO18" s="3"/>
      <c r="NKP18" s="6"/>
      <c r="NKY18" s="3"/>
      <c r="NKZ18" s="6"/>
      <c r="NLI18" s="3"/>
      <c r="NLJ18" s="6"/>
      <c r="NLS18" s="3"/>
      <c r="NLT18" s="6"/>
      <c r="NMC18" s="3"/>
      <c r="NMD18" s="6"/>
      <c r="NMM18" s="3"/>
      <c r="NMN18" s="6"/>
      <c r="NMW18" s="3"/>
      <c r="NMX18" s="6"/>
      <c r="NNG18" s="3"/>
      <c r="NNH18" s="6"/>
      <c r="NNQ18" s="3"/>
      <c r="NNR18" s="6"/>
      <c r="NOA18" s="3"/>
      <c r="NOB18" s="6"/>
      <c r="NOK18" s="3"/>
      <c r="NOL18" s="6"/>
      <c r="NOU18" s="3"/>
      <c r="NOV18" s="6"/>
      <c r="NPE18" s="3"/>
      <c r="NPF18" s="6"/>
      <c r="NPO18" s="3"/>
      <c r="NPP18" s="6"/>
      <c r="NPY18" s="3"/>
      <c r="NPZ18" s="6"/>
      <c r="NQI18" s="3"/>
      <c r="NQJ18" s="6"/>
      <c r="NQS18" s="3"/>
      <c r="NQT18" s="6"/>
      <c r="NRC18" s="3"/>
      <c r="NRD18" s="6"/>
      <c r="NRM18" s="3"/>
      <c r="NRN18" s="6"/>
      <c r="NRW18" s="3"/>
      <c r="NRX18" s="6"/>
      <c r="NSG18" s="3"/>
      <c r="NSH18" s="6"/>
      <c r="NSQ18" s="3"/>
      <c r="NSR18" s="6"/>
      <c r="NTA18" s="3"/>
      <c r="NTB18" s="6"/>
      <c r="NTK18" s="3"/>
      <c r="NTL18" s="6"/>
      <c r="NTU18" s="3"/>
      <c r="NTV18" s="6"/>
      <c r="NUE18" s="3"/>
      <c r="NUF18" s="6"/>
      <c r="NUO18" s="3"/>
      <c r="NUP18" s="6"/>
      <c r="NUY18" s="3"/>
      <c r="NUZ18" s="6"/>
      <c r="NVI18" s="3"/>
      <c r="NVJ18" s="6"/>
      <c r="NVS18" s="3"/>
      <c r="NVT18" s="6"/>
      <c r="NWC18" s="3"/>
      <c r="NWD18" s="6"/>
      <c r="NWM18" s="3"/>
      <c r="NWN18" s="6"/>
      <c r="NWW18" s="3"/>
      <c r="NWX18" s="6"/>
      <c r="NXG18" s="3"/>
      <c r="NXH18" s="6"/>
      <c r="NXQ18" s="3"/>
      <c r="NXR18" s="6"/>
      <c r="NYA18" s="3"/>
      <c r="NYB18" s="6"/>
      <c r="NYK18" s="3"/>
      <c r="NYL18" s="6"/>
      <c r="NYU18" s="3"/>
      <c r="NYV18" s="6"/>
      <c r="NZE18" s="3"/>
      <c r="NZF18" s="6"/>
      <c r="NZO18" s="3"/>
      <c r="NZP18" s="6"/>
      <c r="NZY18" s="3"/>
      <c r="NZZ18" s="6"/>
      <c r="OAI18" s="3"/>
      <c r="OAJ18" s="6"/>
      <c r="OAS18" s="3"/>
      <c r="OAT18" s="6"/>
      <c r="OBC18" s="3"/>
      <c r="OBD18" s="6"/>
      <c r="OBM18" s="3"/>
      <c r="OBN18" s="6"/>
      <c r="OBW18" s="3"/>
      <c r="OBX18" s="6"/>
      <c r="OCG18" s="3"/>
      <c r="OCH18" s="6"/>
      <c r="OCQ18" s="3"/>
      <c r="OCR18" s="6"/>
      <c r="ODA18" s="3"/>
      <c r="ODB18" s="6"/>
      <c r="ODK18" s="3"/>
      <c r="ODL18" s="6"/>
      <c r="ODU18" s="3"/>
      <c r="ODV18" s="6"/>
      <c r="OEE18" s="3"/>
      <c r="OEF18" s="6"/>
      <c r="OEO18" s="3"/>
      <c r="OEP18" s="6"/>
      <c r="OEY18" s="3"/>
      <c r="OEZ18" s="6"/>
      <c r="OFI18" s="3"/>
      <c r="OFJ18" s="6"/>
      <c r="OFS18" s="3"/>
      <c r="OFT18" s="6"/>
      <c r="OGC18" s="3"/>
      <c r="OGD18" s="6"/>
      <c r="OGM18" s="3"/>
      <c r="OGN18" s="6"/>
      <c r="OGW18" s="3"/>
      <c r="OGX18" s="6"/>
      <c r="OHG18" s="3"/>
      <c r="OHH18" s="6"/>
      <c r="OHQ18" s="3"/>
      <c r="OHR18" s="6"/>
      <c r="OIA18" s="3"/>
      <c r="OIB18" s="6"/>
      <c r="OIK18" s="3"/>
      <c r="OIL18" s="6"/>
      <c r="OIU18" s="3"/>
      <c r="OIV18" s="6"/>
      <c r="OJE18" s="3"/>
      <c r="OJF18" s="6"/>
      <c r="OJO18" s="3"/>
      <c r="OJP18" s="6"/>
      <c r="OJY18" s="3"/>
      <c r="OJZ18" s="6"/>
      <c r="OKI18" s="3"/>
      <c r="OKJ18" s="6"/>
      <c r="OKS18" s="3"/>
      <c r="OKT18" s="6"/>
      <c r="OLC18" s="3"/>
      <c r="OLD18" s="6"/>
      <c r="OLM18" s="3"/>
      <c r="OLN18" s="6"/>
      <c r="OLW18" s="3"/>
      <c r="OLX18" s="6"/>
      <c r="OMG18" s="3"/>
      <c r="OMH18" s="6"/>
      <c r="OMQ18" s="3"/>
      <c r="OMR18" s="6"/>
      <c r="ONA18" s="3"/>
      <c r="ONB18" s="6"/>
      <c r="ONK18" s="3"/>
      <c r="ONL18" s="6"/>
      <c r="ONU18" s="3"/>
      <c r="ONV18" s="6"/>
      <c r="OOE18" s="3"/>
      <c r="OOF18" s="6"/>
      <c r="OOO18" s="3"/>
      <c r="OOP18" s="6"/>
      <c r="OOY18" s="3"/>
      <c r="OOZ18" s="6"/>
      <c r="OPI18" s="3"/>
      <c r="OPJ18" s="6"/>
      <c r="OPS18" s="3"/>
      <c r="OPT18" s="6"/>
      <c r="OQC18" s="3"/>
      <c r="OQD18" s="6"/>
      <c r="OQM18" s="3"/>
      <c r="OQN18" s="6"/>
      <c r="OQW18" s="3"/>
      <c r="OQX18" s="6"/>
      <c r="ORG18" s="3"/>
      <c r="ORH18" s="6"/>
      <c r="ORQ18" s="3"/>
      <c r="ORR18" s="6"/>
      <c r="OSA18" s="3"/>
      <c r="OSB18" s="6"/>
      <c r="OSK18" s="3"/>
      <c r="OSL18" s="6"/>
      <c r="OSU18" s="3"/>
      <c r="OSV18" s="6"/>
      <c r="OTE18" s="3"/>
      <c r="OTF18" s="6"/>
      <c r="OTO18" s="3"/>
      <c r="OTP18" s="6"/>
      <c r="OTY18" s="3"/>
      <c r="OTZ18" s="6"/>
      <c r="OUI18" s="3"/>
      <c r="OUJ18" s="6"/>
      <c r="OUS18" s="3"/>
      <c r="OUT18" s="6"/>
      <c r="OVC18" s="3"/>
      <c r="OVD18" s="6"/>
      <c r="OVM18" s="3"/>
      <c r="OVN18" s="6"/>
      <c r="OVW18" s="3"/>
      <c r="OVX18" s="6"/>
      <c r="OWG18" s="3"/>
      <c r="OWH18" s="6"/>
      <c r="OWQ18" s="3"/>
      <c r="OWR18" s="6"/>
      <c r="OXA18" s="3"/>
      <c r="OXB18" s="6"/>
      <c r="OXK18" s="3"/>
      <c r="OXL18" s="6"/>
      <c r="OXU18" s="3"/>
      <c r="OXV18" s="6"/>
      <c r="OYE18" s="3"/>
      <c r="OYF18" s="6"/>
      <c r="OYO18" s="3"/>
      <c r="OYP18" s="6"/>
      <c r="OYY18" s="3"/>
      <c r="OYZ18" s="6"/>
      <c r="OZI18" s="3"/>
      <c r="OZJ18" s="6"/>
      <c r="OZS18" s="3"/>
      <c r="OZT18" s="6"/>
      <c r="PAC18" s="3"/>
      <c r="PAD18" s="6"/>
      <c r="PAM18" s="3"/>
      <c r="PAN18" s="6"/>
      <c r="PAW18" s="3"/>
      <c r="PAX18" s="6"/>
      <c r="PBG18" s="3"/>
      <c r="PBH18" s="6"/>
      <c r="PBQ18" s="3"/>
      <c r="PBR18" s="6"/>
      <c r="PCA18" s="3"/>
      <c r="PCB18" s="6"/>
      <c r="PCK18" s="3"/>
      <c r="PCL18" s="6"/>
      <c r="PCU18" s="3"/>
      <c r="PCV18" s="6"/>
      <c r="PDE18" s="3"/>
      <c r="PDF18" s="6"/>
      <c r="PDO18" s="3"/>
      <c r="PDP18" s="6"/>
      <c r="PDY18" s="3"/>
      <c r="PDZ18" s="6"/>
      <c r="PEI18" s="3"/>
      <c r="PEJ18" s="6"/>
      <c r="PES18" s="3"/>
      <c r="PET18" s="6"/>
      <c r="PFC18" s="3"/>
      <c r="PFD18" s="6"/>
      <c r="PFM18" s="3"/>
      <c r="PFN18" s="6"/>
      <c r="PFW18" s="3"/>
      <c r="PFX18" s="6"/>
      <c r="PGG18" s="3"/>
      <c r="PGH18" s="6"/>
      <c r="PGQ18" s="3"/>
      <c r="PGR18" s="6"/>
      <c r="PHA18" s="3"/>
      <c r="PHB18" s="6"/>
      <c r="PHK18" s="3"/>
      <c r="PHL18" s="6"/>
      <c r="PHU18" s="3"/>
      <c r="PHV18" s="6"/>
      <c r="PIE18" s="3"/>
      <c r="PIF18" s="6"/>
      <c r="PIO18" s="3"/>
      <c r="PIP18" s="6"/>
      <c r="PIY18" s="3"/>
      <c r="PIZ18" s="6"/>
      <c r="PJI18" s="3"/>
      <c r="PJJ18" s="6"/>
      <c r="PJS18" s="3"/>
      <c r="PJT18" s="6"/>
      <c r="PKC18" s="3"/>
      <c r="PKD18" s="6"/>
      <c r="PKM18" s="3"/>
      <c r="PKN18" s="6"/>
      <c r="PKW18" s="3"/>
      <c r="PKX18" s="6"/>
      <c r="PLG18" s="3"/>
      <c r="PLH18" s="6"/>
      <c r="PLQ18" s="3"/>
      <c r="PLR18" s="6"/>
      <c r="PMA18" s="3"/>
      <c r="PMB18" s="6"/>
      <c r="PMK18" s="3"/>
      <c r="PML18" s="6"/>
      <c r="PMU18" s="3"/>
      <c r="PMV18" s="6"/>
      <c r="PNE18" s="3"/>
      <c r="PNF18" s="6"/>
      <c r="PNO18" s="3"/>
      <c r="PNP18" s="6"/>
      <c r="PNY18" s="3"/>
      <c r="PNZ18" s="6"/>
      <c r="POI18" s="3"/>
      <c r="POJ18" s="6"/>
      <c r="POS18" s="3"/>
      <c r="POT18" s="6"/>
      <c r="PPC18" s="3"/>
      <c r="PPD18" s="6"/>
      <c r="PPM18" s="3"/>
      <c r="PPN18" s="6"/>
      <c r="PPW18" s="3"/>
      <c r="PPX18" s="6"/>
      <c r="PQG18" s="3"/>
      <c r="PQH18" s="6"/>
      <c r="PQQ18" s="3"/>
      <c r="PQR18" s="6"/>
      <c r="PRA18" s="3"/>
      <c r="PRB18" s="6"/>
      <c r="PRK18" s="3"/>
      <c r="PRL18" s="6"/>
      <c r="PRU18" s="3"/>
      <c r="PRV18" s="6"/>
      <c r="PSE18" s="3"/>
      <c r="PSF18" s="6"/>
      <c r="PSO18" s="3"/>
      <c r="PSP18" s="6"/>
      <c r="PSY18" s="3"/>
      <c r="PSZ18" s="6"/>
      <c r="PTI18" s="3"/>
      <c r="PTJ18" s="6"/>
      <c r="PTS18" s="3"/>
      <c r="PTT18" s="6"/>
      <c r="PUC18" s="3"/>
      <c r="PUD18" s="6"/>
      <c r="PUM18" s="3"/>
      <c r="PUN18" s="6"/>
      <c r="PUW18" s="3"/>
      <c r="PUX18" s="6"/>
      <c r="PVG18" s="3"/>
      <c r="PVH18" s="6"/>
      <c r="PVQ18" s="3"/>
      <c r="PVR18" s="6"/>
      <c r="PWA18" s="3"/>
      <c r="PWB18" s="6"/>
      <c r="PWK18" s="3"/>
      <c r="PWL18" s="6"/>
      <c r="PWU18" s="3"/>
      <c r="PWV18" s="6"/>
      <c r="PXE18" s="3"/>
      <c r="PXF18" s="6"/>
      <c r="PXO18" s="3"/>
      <c r="PXP18" s="6"/>
      <c r="PXY18" s="3"/>
      <c r="PXZ18" s="6"/>
      <c r="PYI18" s="3"/>
      <c r="PYJ18" s="6"/>
      <c r="PYS18" s="3"/>
      <c r="PYT18" s="6"/>
      <c r="PZC18" s="3"/>
      <c r="PZD18" s="6"/>
      <c r="PZM18" s="3"/>
      <c r="PZN18" s="6"/>
      <c r="PZW18" s="3"/>
      <c r="PZX18" s="6"/>
      <c r="QAG18" s="3"/>
      <c r="QAH18" s="6"/>
      <c r="QAQ18" s="3"/>
      <c r="QAR18" s="6"/>
      <c r="QBA18" s="3"/>
      <c r="QBB18" s="6"/>
      <c r="QBK18" s="3"/>
      <c r="QBL18" s="6"/>
      <c r="QBU18" s="3"/>
      <c r="QBV18" s="6"/>
      <c r="QCE18" s="3"/>
      <c r="QCF18" s="6"/>
      <c r="QCO18" s="3"/>
      <c r="QCP18" s="6"/>
      <c r="QCY18" s="3"/>
      <c r="QCZ18" s="6"/>
      <c r="QDI18" s="3"/>
      <c r="QDJ18" s="6"/>
      <c r="QDS18" s="3"/>
      <c r="QDT18" s="6"/>
      <c r="QEC18" s="3"/>
      <c r="QED18" s="6"/>
      <c r="QEM18" s="3"/>
      <c r="QEN18" s="6"/>
      <c r="QEW18" s="3"/>
      <c r="QEX18" s="6"/>
      <c r="QFG18" s="3"/>
      <c r="QFH18" s="6"/>
      <c r="QFQ18" s="3"/>
      <c r="QFR18" s="6"/>
      <c r="QGA18" s="3"/>
      <c r="QGB18" s="6"/>
      <c r="QGK18" s="3"/>
      <c r="QGL18" s="6"/>
      <c r="QGU18" s="3"/>
      <c r="QGV18" s="6"/>
      <c r="QHE18" s="3"/>
      <c r="QHF18" s="6"/>
      <c r="QHO18" s="3"/>
      <c r="QHP18" s="6"/>
      <c r="QHY18" s="3"/>
      <c r="QHZ18" s="6"/>
      <c r="QII18" s="3"/>
      <c r="QIJ18" s="6"/>
      <c r="QIS18" s="3"/>
      <c r="QIT18" s="6"/>
      <c r="QJC18" s="3"/>
      <c r="QJD18" s="6"/>
      <c r="QJM18" s="3"/>
      <c r="QJN18" s="6"/>
      <c r="QJW18" s="3"/>
      <c r="QJX18" s="6"/>
      <c r="QKG18" s="3"/>
      <c r="QKH18" s="6"/>
      <c r="QKQ18" s="3"/>
      <c r="QKR18" s="6"/>
      <c r="QLA18" s="3"/>
      <c r="QLB18" s="6"/>
      <c r="QLK18" s="3"/>
      <c r="QLL18" s="6"/>
      <c r="QLU18" s="3"/>
      <c r="QLV18" s="6"/>
      <c r="QME18" s="3"/>
      <c r="QMF18" s="6"/>
      <c r="QMO18" s="3"/>
      <c r="QMP18" s="6"/>
      <c r="QMY18" s="3"/>
      <c r="QMZ18" s="6"/>
      <c r="QNI18" s="3"/>
      <c r="QNJ18" s="6"/>
      <c r="QNS18" s="3"/>
      <c r="QNT18" s="6"/>
      <c r="QOC18" s="3"/>
      <c r="QOD18" s="6"/>
      <c r="QOM18" s="3"/>
      <c r="QON18" s="6"/>
      <c r="QOW18" s="3"/>
      <c r="QOX18" s="6"/>
      <c r="QPG18" s="3"/>
      <c r="QPH18" s="6"/>
      <c r="QPQ18" s="3"/>
      <c r="QPR18" s="6"/>
      <c r="QQA18" s="3"/>
      <c r="QQB18" s="6"/>
      <c r="QQK18" s="3"/>
      <c r="QQL18" s="6"/>
      <c r="QQU18" s="3"/>
      <c r="QQV18" s="6"/>
      <c r="QRE18" s="3"/>
      <c r="QRF18" s="6"/>
      <c r="QRO18" s="3"/>
      <c r="QRP18" s="6"/>
      <c r="QRY18" s="3"/>
      <c r="QRZ18" s="6"/>
      <c r="QSI18" s="3"/>
      <c r="QSJ18" s="6"/>
      <c r="QSS18" s="3"/>
      <c r="QST18" s="6"/>
      <c r="QTC18" s="3"/>
      <c r="QTD18" s="6"/>
      <c r="QTM18" s="3"/>
      <c r="QTN18" s="6"/>
      <c r="QTW18" s="3"/>
      <c r="QTX18" s="6"/>
      <c r="QUG18" s="3"/>
      <c r="QUH18" s="6"/>
      <c r="QUQ18" s="3"/>
      <c r="QUR18" s="6"/>
      <c r="QVA18" s="3"/>
      <c r="QVB18" s="6"/>
      <c r="QVK18" s="3"/>
      <c r="QVL18" s="6"/>
      <c r="QVU18" s="3"/>
      <c r="QVV18" s="6"/>
      <c r="QWE18" s="3"/>
      <c r="QWF18" s="6"/>
      <c r="QWO18" s="3"/>
      <c r="QWP18" s="6"/>
      <c r="QWY18" s="3"/>
      <c r="QWZ18" s="6"/>
      <c r="QXI18" s="3"/>
      <c r="QXJ18" s="6"/>
      <c r="QXS18" s="3"/>
      <c r="QXT18" s="6"/>
      <c r="QYC18" s="3"/>
      <c r="QYD18" s="6"/>
      <c r="QYM18" s="3"/>
      <c r="QYN18" s="6"/>
      <c r="QYW18" s="3"/>
      <c r="QYX18" s="6"/>
      <c r="QZG18" s="3"/>
      <c r="QZH18" s="6"/>
      <c r="QZQ18" s="3"/>
      <c r="QZR18" s="6"/>
      <c r="RAA18" s="3"/>
      <c r="RAB18" s="6"/>
      <c r="RAK18" s="3"/>
      <c r="RAL18" s="6"/>
      <c r="RAU18" s="3"/>
      <c r="RAV18" s="6"/>
      <c r="RBE18" s="3"/>
      <c r="RBF18" s="6"/>
      <c r="RBO18" s="3"/>
      <c r="RBP18" s="6"/>
      <c r="RBY18" s="3"/>
      <c r="RBZ18" s="6"/>
      <c r="RCI18" s="3"/>
      <c r="RCJ18" s="6"/>
      <c r="RCS18" s="3"/>
      <c r="RCT18" s="6"/>
      <c r="RDC18" s="3"/>
      <c r="RDD18" s="6"/>
      <c r="RDM18" s="3"/>
      <c r="RDN18" s="6"/>
      <c r="RDW18" s="3"/>
      <c r="RDX18" s="6"/>
      <c r="REG18" s="3"/>
      <c r="REH18" s="6"/>
      <c r="REQ18" s="3"/>
      <c r="RER18" s="6"/>
      <c r="RFA18" s="3"/>
      <c r="RFB18" s="6"/>
      <c r="RFK18" s="3"/>
      <c r="RFL18" s="6"/>
      <c r="RFU18" s="3"/>
      <c r="RFV18" s="6"/>
      <c r="RGE18" s="3"/>
      <c r="RGF18" s="6"/>
      <c r="RGO18" s="3"/>
      <c r="RGP18" s="6"/>
      <c r="RGY18" s="3"/>
      <c r="RGZ18" s="6"/>
      <c r="RHI18" s="3"/>
      <c r="RHJ18" s="6"/>
      <c r="RHS18" s="3"/>
      <c r="RHT18" s="6"/>
      <c r="RIC18" s="3"/>
      <c r="RID18" s="6"/>
      <c r="RIM18" s="3"/>
      <c r="RIN18" s="6"/>
      <c r="RIW18" s="3"/>
      <c r="RIX18" s="6"/>
      <c r="RJG18" s="3"/>
      <c r="RJH18" s="6"/>
      <c r="RJQ18" s="3"/>
      <c r="RJR18" s="6"/>
      <c r="RKA18" s="3"/>
      <c r="RKB18" s="6"/>
      <c r="RKK18" s="3"/>
      <c r="RKL18" s="6"/>
      <c r="RKU18" s="3"/>
      <c r="RKV18" s="6"/>
      <c r="RLE18" s="3"/>
      <c r="RLF18" s="6"/>
      <c r="RLO18" s="3"/>
      <c r="RLP18" s="6"/>
      <c r="RLY18" s="3"/>
      <c r="RLZ18" s="6"/>
      <c r="RMI18" s="3"/>
      <c r="RMJ18" s="6"/>
      <c r="RMS18" s="3"/>
      <c r="RMT18" s="6"/>
      <c r="RNC18" s="3"/>
      <c r="RND18" s="6"/>
      <c r="RNM18" s="3"/>
      <c r="RNN18" s="6"/>
      <c r="RNW18" s="3"/>
      <c r="RNX18" s="6"/>
      <c r="ROG18" s="3"/>
      <c r="ROH18" s="6"/>
      <c r="ROQ18" s="3"/>
      <c r="ROR18" s="6"/>
      <c r="RPA18" s="3"/>
      <c r="RPB18" s="6"/>
      <c r="RPK18" s="3"/>
      <c r="RPL18" s="6"/>
      <c r="RPU18" s="3"/>
      <c r="RPV18" s="6"/>
      <c r="RQE18" s="3"/>
      <c r="RQF18" s="6"/>
      <c r="RQO18" s="3"/>
      <c r="RQP18" s="6"/>
      <c r="RQY18" s="3"/>
      <c r="RQZ18" s="6"/>
      <c r="RRI18" s="3"/>
      <c r="RRJ18" s="6"/>
      <c r="RRS18" s="3"/>
      <c r="RRT18" s="6"/>
      <c r="RSC18" s="3"/>
      <c r="RSD18" s="6"/>
      <c r="RSM18" s="3"/>
      <c r="RSN18" s="6"/>
      <c r="RSW18" s="3"/>
      <c r="RSX18" s="6"/>
      <c r="RTG18" s="3"/>
      <c r="RTH18" s="6"/>
      <c r="RTQ18" s="3"/>
      <c r="RTR18" s="6"/>
      <c r="RUA18" s="3"/>
      <c r="RUB18" s="6"/>
      <c r="RUK18" s="3"/>
      <c r="RUL18" s="6"/>
      <c r="RUU18" s="3"/>
      <c r="RUV18" s="6"/>
      <c r="RVE18" s="3"/>
      <c r="RVF18" s="6"/>
      <c r="RVO18" s="3"/>
      <c r="RVP18" s="6"/>
      <c r="RVY18" s="3"/>
      <c r="RVZ18" s="6"/>
      <c r="RWI18" s="3"/>
      <c r="RWJ18" s="6"/>
      <c r="RWS18" s="3"/>
      <c r="RWT18" s="6"/>
      <c r="RXC18" s="3"/>
      <c r="RXD18" s="6"/>
      <c r="RXM18" s="3"/>
      <c r="RXN18" s="6"/>
      <c r="RXW18" s="3"/>
      <c r="RXX18" s="6"/>
      <c r="RYG18" s="3"/>
      <c r="RYH18" s="6"/>
      <c r="RYQ18" s="3"/>
      <c r="RYR18" s="6"/>
      <c r="RZA18" s="3"/>
      <c r="RZB18" s="6"/>
      <c r="RZK18" s="3"/>
      <c r="RZL18" s="6"/>
      <c r="RZU18" s="3"/>
      <c r="RZV18" s="6"/>
      <c r="SAE18" s="3"/>
      <c r="SAF18" s="6"/>
      <c r="SAO18" s="3"/>
      <c r="SAP18" s="6"/>
      <c r="SAY18" s="3"/>
      <c r="SAZ18" s="6"/>
      <c r="SBI18" s="3"/>
      <c r="SBJ18" s="6"/>
      <c r="SBS18" s="3"/>
      <c r="SBT18" s="6"/>
      <c r="SCC18" s="3"/>
      <c r="SCD18" s="6"/>
      <c r="SCM18" s="3"/>
      <c r="SCN18" s="6"/>
      <c r="SCW18" s="3"/>
      <c r="SCX18" s="6"/>
      <c r="SDG18" s="3"/>
      <c r="SDH18" s="6"/>
      <c r="SDQ18" s="3"/>
      <c r="SDR18" s="6"/>
      <c r="SEA18" s="3"/>
      <c r="SEB18" s="6"/>
      <c r="SEK18" s="3"/>
      <c r="SEL18" s="6"/>
      <c r="SEU18" s="3"/>
      <c r="SEV18" s="6"/>
      <c r="SFE18" s="3"/>
      <c r="SFF18" s="6"/>
      <c r="SFO18" s="3"/>
      <c r="SFP18" s="6"/>
      <c r="SFY18" s="3"/>
      <c r="SFZ18" s="6"/>
      <c r="SGI18" s="3"/>
      <c r="SGJ18" s="6"/>
      <c r="SGS18" s="3"/>
      <c r="SGT18" s="6"/>
      <c r="SHC18" s="3"/>
      <c r="SHD18" s="6"/>
      <c r="SHM18" s="3"/>
      <c r="SHN18" s="6"/>
      <c r="SHW18" s="3"/>
      <c r="SHX18" s="6"/>
      <c r="SIG18" s="3"/>
      <c r="SIH18" s="6"/>
      <c r="SIQ18" s="3"/>
      <c r="SIR18" s="6"/>
      <c r="SJA18" s="3"/>
      <c r="SJB18" s="6"/>
      <c r="SJK18" s="3"/>
      <c r="SJL18" s="6"/>
      <c r="SJU18" s="3"/>
      <c r="SJV18" s="6"/>
      <c r="SKE18" s="3"/>
      <c r="SKF18" s="6"/>
      <c r="SKO18" s="3"/>
      <c r="SKP18" s="6"/>
      <c r="SKY18" s="3"/>
      <c r="SKZ18" s="6"/>
      <c r="SLI18" s="3"/>
      <c r="SLJ18" s="6"/>
      <c r="SLS18" s="3"/>
      <c r="SLT18" s="6"/>
      <c r="SMC18" s="3"/>
      <c r="SMD18" s="6"/>
      <c r="SMM18" s="3"/>
      <c r="SMN18" s="6"/>
      <c r="SMW18" s="3"/>
      <c r="SMX18" s="6"/>
      <c r="SNG18" s="3"/>
      <c r="SNH18" s="6"/>
      <c r="SNQ18" s="3"/>
      <c r="SNR18" s="6"/>
      <c r="SOA18" s="3"/>
      <c r="SOB18" s="6"/>
      <c r="SOK18" s="3"/>
      <c r="SOL18" s="6"/>
      <c r="SOU18" s="3"/>
      <c r="SOV18" s="6"/>
      <c r="SPE18" s="3"/>
      <c r="SPF18" s="6"/>
      <c r="SPO18" s="3"/>
      <c r="SPP18" s="6"/>
      <c r="SPY18" s="3"/>
      <c r="SPZ18" s="6"/>
      <c r="SQI18" s="3"/>
      <c r="SQJ18" s="6"/>
      <c r="SQS18" s="3"/>
      <c r="SQT18" s="6"/>
      <c r="SRC18" s="3"/>
      <c r="SRD18" s="6"/>
      <c r="SRM18" s="3"/>
      <c r="SRN18" s="6"/>
      <c r="SRW18" s="3"/>
      <c r="SRX18" s="6"/>
      <c r="SSG18" s="3"/>
      <c r="SSH18" s="6"/>
      <c r="SSQ18" s="3"/>
      <c r="SSR18" s="6"/>
      <c r="STA18" s="3"/>
      <c r="STB18" s="6"/>
      <c r="STK18" s="3"/>
      <c r="STL18" s="6"/>
      <c r="STU18" s="3"/>
      <c r="STV18" s="6"/>
      <c r="SUE18" s="3"/>
      <c r="SUF18" s="6"/>
      <c r="SUO18" s="3"/>
      <c r="SUP18" s="6"/>
      <c r="SUY18" s="3"/>
      <c r="SUZ18" s="6"/>
      <c r="SVI18" s="3"/>
      <c r="SVJ18" s="6"/>
      <c r="SVS18" s="3"/>
      <c r="SVT18" s="6"/>
      <c r="SWC18" s="3"/>
      <c r="SWD18" s="6"/>
      <c r="SWM18" s="3"/>
      <c r="SWN18" s="6"/>
      <c r="SWW18" s="3"/>
      <c r="SWX18" s="6"/>
      <c r="SXG18" s="3"/>
      <c r="SXH18" s="6"/>
      <c r="SXQ18" s="3"/>
      <c r="SXR18" s="6"/>
      <c r="SYA18" s="3"/>
      <c r="SYB18" s="6"/>
      <c r="SYK18" s="3"/>
      <c r="SYL18" s="6"/>
      <c r="SYU18" s="3"/>
      <c r="SYV18" s="6"/>
      <c r="SZE18" s="3"/>
      <c r="SZF18" s="6"/>
      <c r="SZO18" s="3"/>
      <c r="SZP18" s="6"/>
      <c r="SZY18" s="3"/>
      <c r="SZZ18" s="6"/>
      <c r="TAI18" s="3"/>
      <c r="TAJ18" s="6"/>
      <c r="TAS18" s="3"/>
      <c r="TAT18" s="6"/>
      <c r="TBC18" s="3"/>
      <c r="TBD18" s="6"/>
      <c r="TBM18" s="3"/>
      <c r="TBN18" s="6"/>
      <c r="TBW18" s="3"/>
      <c r="TBX18" s="6"/>
      <c r="TCG18" s="3"/>
      <c r="TCH18" s="6"/>
      <c r="TCQ18" s="3"/>
      <c r="TCR18" s="6"/>
      <c r="TDA18" s="3"/>
      <c r="TDB18" s="6"/>
      <c r="TDK18" s="3"/>
      <c r="TDL18" s="6"/>
      <c r="TDU18" s="3"/>
      <c r="TDV18" s="6"/>
      <c r="TEE18" s="3"/>
      <c r="TEF18" s="6"/>
      <c r="TEO18" s="3"/>
      <c r="TEP18" s="6"/>
      <c r="TEY18" s="3"/>
      <c r="TEZ18" s="6"/>
      <c r="TFI18" s="3"/>
      <c r="TFJ18" s="6"/>
      <c r="TFS18" s="3"/>
      <c r="TFT18" s="6"/>
      <c r="TGC18" s="3"/>
      <c r="TGD18" s="6"/>
      <c r="TGM18" s="3"/>
      <c r="TGN18" s="6"/>
      <c r="TGW18" s="3"/>
      <c r="TGX18" s="6"/>
      <c r="THG18" s="3"/>
      <c r="THH18" s="6"/>
      <c r="THQ18" s="3"/>
      <c r="THR18" s="6"/>
      <c r="TIA18" s="3"/>
      <c r="TIB18" s="6"/>
      <c r="TIK18" s="3"/>
      <c r="TIL18" s="6"/>
      <c r="TIU18" s="3"/>
      <c r="TIV18" s="6"/>
      <c r="TJE18" s="3"/>
      <c r="TJF18" s="6"/>
      <c r="TJO18" s="3"/>
      <c r="TJP18" s="6"/>
      <c r="TJY18" s="3"/>
      <c r="TJZ18" s="6"/>
      <c r="TKI18" s="3"/>
      <c r="TKJ18" s="6"/>
      <c r="TKS18" s="3"/>
      <c r="TKT18" s="6"/>
      <c r="TLC18" s="3"/>
      <c r="TLD18" s="6"/>
      <c r="TLM18" s="3"/>
      <c r="TLN18" s="6"/>
      <c r="TLW18" s="3"/>
      <c r="TLX18" s="6"/>
      <c r="TMG18" s="3"/>
      <c r="TMH18" s="6"/>
      <c r="TMQ18" s="3"/>
      <c r="TMR18" s="6"/>
      <c r="TNA18" s="3"/>
      <c r="TNB18" s="6"/>
      <c r="TNK18" s="3"/>
      <c r="TNL18" s="6"/>
      <c r="TNU18" s="3"/>
      <c r="TNV18" s="6"/>
      <c r="TOE18" s="3"/>
      <c r="TOF18" s="6"/>
      <c r="TOO18" s="3"/>
      <c r="TOP18" s="6"/>
      <c r="TOY18" s="3"/>
      <c r="TOZ18" s="6"/>
      <c r="TPI18" s="3"/>
      <c r="TPJ18" s="6"/>
      <c r="TPS18" s="3"/>
      <c r="TPT18" s="6"/>
      <c r="TQC18" s="3"/>
      <c r="TQD18" s="6"/>
      <c r="TQM18" s="3"/>
      <c r="TQN18" s="6"/>
      <c r="TQW18" s="3"/>
      <c r="TQX18" s="6"/>
      <c r="TRG18" s="3"/>
      <c r="TRH18" s="6"/>
      <c r="TRQ18" s="3"/>
      <c r="TRR18" s="6"/>
      <c r="TSA18" s="3"/>
      <c r="TSB18" s="6"/>
      <c r="TSK18" s="3"/>
      <c r="TSL18" s="6"/>
      <c r="TSU18" s="3"/>
      <c r="TSV18" s="6"/>
      <c r="TTE18" s="3"/>
      <c r="TTF18" s="6"/>
      <c r="TTO18" s="3"/>
      <c r="TTP18" s="6"/>
      <c r="TTY18" s="3"/>
      <c r="TTZ18" s="6"/>
      <c r="TUI18" s="3"/>
      <c r="TUJ18" s="6"/>
      <c r="TUS18" s="3"/>
      <c r="TUT18" s="6"/>
      <c r="TVC18" s="3"/>
      <c r="TVD18" s="6"/>
      <c r="TVM18" s="3"/>
      <c r="TVN18" s="6"/>
      <c r="TVW18" s="3"/>
      <c r="TVX18" s="6"/>
      <c r="TWG18" s="3"/>
      <c r="TWH18" s="6"/>
      <c r="TWQ18" s="3"/>
      <c r="TWR18" s="6"/>
      <c r="TXA18" s="3"/>
      <c r="TXB18" s="6"/>
      <c r="TXK18" s="3"/>
      <c r="TXL18" s="6"/>
      <c r="TXU18" s="3"/>
      <c r="TXV18" s="6"/>
      <c r="TYE18" s="3"/>
      <c r="TYF18" s="6"/>
      <c r="TYO18" s="3"/>
      <c r="TYP18" s="6"/>
      <c r="TYY18" s="3"/>
      <c r="TYZ18" s="6"/>
      <c r="TZI18" s="3"/>
      <c r="TZJ18" s="6"/>
      <c r="TZS18" s="3"/>
      <c r="TZT18" s="6"/>
      <c r="UAC18" s="3"/>
      <c r="UAD18" s="6"/>
      <c r="UAM18" s="3"/>
      <c r="UAN18" s="6"/>
      <c r="UAW18" s="3"/>
      <c r="UAX18" s="6"/>
      <c r="UBG18" s="3"/>
      <c r="UBH18" s="6"/>
      <c r="UBQ18" s="3"/>
      <c r="UBR18" s="6"/>
      <c r="UCA18" s="3"/>
      <c r="UCB18" s="6"/>
      <c r="UCK18" s="3"/>
      <c r="UCL18" s="6"/>
      <c r="UCU18" s="3"/>
      <c r="UCV18" s="6"/>
      <c r="UDE18" s="3"/>
      <c r="UDF18" s="6"/>
      <c r="UDO18" s="3"/>
      <c r="UDP18" s="6"/>
      <c r="UDY18" s="3"/>
      <c r="UDZ18" s="6"/>
      <c r="UEI18" s="3"/>
      <c r="UEJ18" s="6"/>
      <c r="UES18" s="3"/>
      <c r="UET18" s="6"/>
      <c r="UFC18" s="3"/>
      <c r="UFD18" s="6"/>
      <c r="UFM18" s="3"/>
      <c r="UFN18" s="6"/>
      <c r="UFW18" s="3"/>
      <c r="UFX18" s="6"/>
      <c r="UGG18" s="3"/>
      <c r="UGH18" s="6"/>
      <c r="UGQ18" s="3"/>
      <c r="UGR18" s="6"/>
      <c r="UHA18" s="3"/>
      <c r="UHB18" s="6"/>
      <c r="UHK18" s="3"/>
      <c r="UHL18" s="6"/>
      <c r="UHU18" s="3"/>
      <c r="UHV18" s="6"/>
      <c r="UIE18" s="3"/>
      <c r="UIF18" s="6"/>
      <c r="UIO18" s="3"/>
      <c r="UIP18" s="6"/>
      <c r="UIY18" s="3"/>
      <c r="UIZ18" s="6"/>
      <c r="UJI18" s="3"/>
      <c r="UJJ18" s="6"/>
      <c r="UJS18" s="3"/>
      <c r="UJT18" s="6"/>
      <c r="UKC18" s="3"/>
      <c r="UKD18" s="6"/>
      <c r="UKM18" s="3"/>
      <c r="UKN18" s="6"/>
      <c r="UKW18" s="3"/>
      <c r="UKX18" s="6"/>
      <c r="ULG18" s="3"/>
      <c r="ULH18" s="6"/>
      <c r="ULQ18" s="3"/>
      <c r="ULR18" s="6"/>
      <c r="UMA18" s="3"/>
      <c r="UMB18" s="6"/>
      <c r="UMK18" s="3"/>
      <c r="UML18" s="6"/>
      <c r="UMU18" s="3"/>
      <c r="UMV18" s="6"/>
      <c r="UNE18" s="3"/>
      <c r="UNF18" s="6"/>
      <c r="UNO18" s="3"/>
      <c r="UNP18" s="6"/>
      <c r="UNY18" s="3"/>
      <c r="UNZ18" s="6"/>
      <c r="UOI18" s="3"/>
      <c r="UOJ18" s="6"/>
      <c r="UOS18" s="3"/>
      <c r="UOT18" s="6"/>
      <c r="UPC18" s="3"/>
      <c r="UPD18" s="6"/>
      <c r="UPM18" s="3"/>
      <c r="UPN18" s="6"/>
      <c r="UPW18" s="3"/>
      <c r="UPX18" s="6"/>
      <c r="UQG18" s="3"/>
      <c r="UQH18" s="6"/>
      <c r="UQQ18" s="3"/>
      <c r="UQR18" s="6"/>
      <c r="URA18" s="3"/>
      <c r="URB18" s="6"/>
      <c r="URK18" s="3"/>
      <c r="URL18" s="6"/>
      <c r="URU18" s="3"/>
      <c r="URV18" s="6"/>
      <c r="USE18" s="3"/>
      <c r="USF18" s="6"/>
      <c r="USO18" s="3"/>
      <c r="USP18" s="6"/>
      <c r="USY18" s="3"/>
      <c r="USZ18" s="6"/>
      <c r="UTI18" s="3"/>
      <c r="UTJ18" s="6"/>
      <c r="UTS18" s="3"/>
      <c r="UTT18" s="6"/>
      <c r="UUC18" s="3"/>
      <c r="UUD18" s="6"/>
      <c r="UUM18" s="3"/>
      <c r="UUN18" s="6"/>
      <c r="UUW18" s="3"/>
      <c r="UUX18" s="6"/>
      <c r="UVG18" s="3"/>
      <c r="UVH18" s="6"/>
      <c r="UVQ18" s="3"/>
      <c r="UVR18" s="6"/>
      <c r="UWA18" s="3"/>
      <c r="UWB18" s="6"/>
      <c r="UWK18" s="3"/>
      <c r="UWL18" s="6"/>
      <c r="UWU18" s="3"/>
      <c r="UWV18" s="6"/>
      <c r="UXE18" s="3"/>
      <c r="UXF18" s="6"/>
      <c r="UXO18" s="3"/>
      <c r="UXP18" s="6"/>
      <c r="UXY18" s="3"/>
      <c r="UXZ18" s="6"/>
      <c r="UYI18" s="3"/>
      <c r="UYJ18" s="6"/>
      <c r="UYS18" s="3"/>
      <c r="UYT18" s="6"/>
      <c r="UZC18" s="3"/>
      <c r="UZD18" s="6"/>
      <c r="UZM18" s="3"/>
      <c r="UZN18" s="6"/>
      <c r="UZW18" s="3"/>
      <c r="UZX18" s="6"/>
      <c r="VAG18" s="3"/>
      <c r="VAH18" s="6"/>
      <c r="VAQ18" s="3"/>
      <c r="VAR18" s="6"/>
      <c r="VBA18" s="3"/>
      <c r="VBB18" s="6"/>
      <c r="VBK18" s="3"/>
      <c r="VBL18" s="6"/>
      <c r="VBU18" s="3"/>
      <c r="VBV18" s="6"/>
      <c r="VCE18" s="3"/>
      <c r="VCF18" s="6"/>
      <c r="VCO18" s="3"/>
      <c r="VCP18" s="6"/>
      <c r="VCY18" s="3"/>
      <c r="VCZ18" s="6"/>
      <c r="VDI18" s="3"/>
      <c r="VDJ18" s="6"/>
      <c r="VDS18" s="3"/>
      <c r="VDT18" s="6"/>
      <c r="VEC18" s="3"/>
      <c r="VED18" s="6"/>
      <c r="VEM18" s="3"/>
      <c r="VEN18" s="6"/>
      <c r="VEW18" s="3"/>
      <c r="VEX18" s="6"/>
      <c r="VFG18" s="3"/>
      <c r="VFH18" s="6"/>
      <c r="VFQ18" s="3"/>
      <c r="VFR18" s="6"/>
      <c r="VGA18" s="3"/>
      <c r="VGB18" s="6"/>
      <c r="VGK18" s="3"/>
      <c r="VGL18" s="6"/>
      <c r="VGU18" s="3"/>
      <c r="VGV18" s="6"/>
      <c r="VHE18" s="3"/>
      <c r="VHF18" s="6"/>
      <c r="VHO18" s="3"/>
      <c r="VHP18" s="6"/>
      <c r="VHY18" s="3"/>
      <c r="VHZ18" s="6"/>
      <c r="VII18" s="3"/>
      <c r="VIJ18" s="6"/>
      <c r="VIS18" s="3"/>
      <c r="VIT18" s="6"/>
      <c r="VJC18" s="3"/>
      <c r="VJD18" s="6"/>
      <c r="VJM18" s="3"/>
      <c r="VJN18" s="6"/>
      <c r="VJW18" s="3"/>
      <c r="VJX18" s="6"/>
      <c r="VKG18" s="3"/>
      <c r="VKH18" s="6"/>
      <c r="VKQ18" s="3"/>
      <c r="VKR18" s="6"/>
      <c r="VLA18" s="3"/>
      <c r="VLB18" s="6"/>
      <c r="VLK18" s="3"/>
      <c r="VLL18" s="6"/>
      <c r="VLU18" s="3"/>
      <c r="VLV18" s="6"/>
      <c r="VME18" s="3"/>
      <c r="VMF18" s="6"/>
      <c r="VMO18" s="3"/>
      <c r="VMP18" s="6"/>
      <c r="VMY18" s="3"/>
      <c r="VMZ18" s="6"/>
      <c r="VNI18" s="3"/>
      <c r="VNJ18" s="6"/>
      <c r="VNS18" s="3"/>
      <c r="VNT18" s="6"/>
      <c r="VOC18" s="3"/>
      <c r="VOD18" s="6"/>
      <c r="VOM18" s="3"/>
      <c r="VON18" s="6"/>
      <c r="VOW18" s="3"/>
      <c r="VOX18" s="6"/>
      <c r="VPG18" s="3"/>
      <c r="VPH18" s="6"/>
      <c r="VPQ18" s="3"/>
      <c r="VPR18" s="6"/>
      <c r="VQA18" s="3"/>
      <c r="VQB18" s="6"/>
      <c r="VQK18" s="3"/>
      <c r="VQL18" s="6"/>
      <c r="VQU18" s="3"/>
      <c r="VQV18" s="6"/>
      <c r="VRE18" s="3"/>
      <c r="VRF18" s="6"/>
      <c r="VRO18" s="3"/>
      <c r="VRP18" s="6"/>
      <c r="VRY18" s="3"/>
      <c r="VRZ18" s="6"/>
      <c r="VSI18" s="3"/>
      <c r="VSJ18" s="6"/>
      <c r="VSS18" s="3"/>
      <c r="VST18" s="6"/>
      <c r="VTC18" s="3"/>
      <c r="VTD18" s="6"/>
      <c r="VTM18" s="3"/>
      <c r="VTN18" s="6"/>
      <c r="VTW18" s="3"/>
      <c r="VTX18" s="6"/>
      <c r="VUG18" s="3"/>
      <c r="VUH18" s="6"/>
      <c r="VUQ18" s="3"/>
      <c r="VUR18" s="6"/>
      <c r="VVA18" s="3"/>
      <c r="VVB18" s="6"/>
      <c r="VVK18" s="3"/>
      <c r="VVL18" s="6"/>
      <c r="VVU18" s="3"/>
      <c r="VVV18" s="6"/>
      <c r="VWE18" s="3"/>
      <c r="VWF18" s="6"/>
      <c r="VWO18" s="3"/>
      <c r="VWP18" s="6"/>
      <c r="VWY18" s="3"/>
      <c r="VWZ18" s="6"/>
      <c r="VXI18" s="3"/>
      <c r="VXJ18" s="6"/>
      <c r="VXS18" s="3"/>
      <c r="VXT18" s="6"/>
      <c r="VYC18" s="3"/>
      <c r="VYD18" s="6"/>
      <c r="VYM18" s="3"/>
      <c r="VYN18" s="6"/>
      <c r="VYW18" s="3"/>
      <c r="VYX18" s="6"/>
      <c r="VZG18" s="3"/>
      <c r="VZH18" s="6"/>
      <c r="VZQ18" s="3"/>
      <c r="VZR18" s="6"/>
      <c r="WAA18" s="3"/>
      <c r="WAB18" s="6"/>
      <c r="WAK18" s="3"/>
      <c r="WAL18" s="6"/>
      <c r="WAU18" s="3"/>
      <c r="WAV18" s="6"/>
      <c r="WBE18" s="3"/>
      <c r="WBF18" s="6"/>
      <c r="WBO18" s="3"/>
      <c r="WBP18" s="6"/>
      <c r="WBY18" s="3"/>
      <c r="WBZ18" s="6"/>
      <c r="WCI18" s="3"/>
      <c r="WCJ18" s="6"/>
      <c r="WCS18" s="3"/>
      <c r="WCT18" s="6"/>
      <c r="WDC18" s="3"/>
      <c r="WDD18" s="6"/>
      <c r="WDM18" s="3"/>
      <c r="WDN18" s="6"/>
      <c r="WDW18" s="3"/>
      <c r="WDX18" s="6"/>
      <c r="WEG18" s="3"/>
      <c r="WEH18" s="6"/>
      <c r="WEQ18" s="3"/>
      <c r="WER18" s="6"/>
      <c r="WFA18" s="3"/>
      <c r="WFB18" s="6"/>
      <c r="WFK18" s="3"/>
      <c r="WFL18" s="6"/>
      <c r="WFU18" s="3"/>
      <c r="WFV18" s="6"/>
      <c r="WGE18" s="3"/>
      <c r="WGF18" s="6"/>
      <c r="WGO18" s="3"/>
      <c r="WGP18" s="6"/>
      <c r="WGY18" s="3"/>
      <c r="WGZ18" s="6"/>
      <c r="WHI18" s="3"/>
      <c r="WHJ18" s="6"/>
      <c r="WHS18" s="3"/>
      <c r="WHT18" s="6"/>
      <c r="WIC18" s="3"/>
      <c r="WID18" s="6"/>
      <c r="WIM18" s="3"/>
      <c r="WIN18" s="6"/>
      <c r="WIW18" s="3"/>
      <c r="WIX18" s="6"/>
      <c r="WJG18" s="3"/>
      <c r="WJH18" s="6"/>
      <c r="WJQ18" s="3"/>
      <c r="WJR18" s="6"/>
      <c r="WKA18" s="3"/>
      <c r="WKB18" s="6"/>
      <c r="WKK18" s="3"/>
      <c r="WKL18" s="6"/>
      <c r="WKU18" s="3"/>
      <c r="WKV18" s="6"/>
      <c r="WLE18" s="3"/>
      <c r="WLF18" s="6"/>
      <c r="WLO18" s="3"/>
      <c r="WLP18" s="6"/>
      <c r="WLY18" s="3"/>
      <c r="WLZ18" s="6"/>
      <c r="WMI18" s="3"/>
      <c r="WMJ18" s="6"/>
      <c r="WMS18" s="3"/>
      <c r="WMT18" s="6"/>
      <c r="WNC18" s="3"/>
      <c r="WND18" s="6"/>
      <c r="WNM18" s="3"/>
      <c r="WNN18" s="6"/>
      <c r="WNW18" s="3"/>
      <c r="WNX18" s="6"/>
      <c r="WOG18" s="3"/>
      <c r="WOH18" s="6"/>
      <c r="WOQ18" s="3"/>
      <c r="WOR18" s="6"/>
      <c r="WPA18" s="3"/>
      <c r="WPB18" s="6"/>
      <c r="WPK18" s="3"/>
      <c r="WPL18" s="6"/>
      <c r="WPU18" s="3"/>
      <c r="WPV18" s="6"/>
      <c r="WQE18" s="3"/>
      <c r="WQF18" s="6"/>
      <c r="WQO18" s="3"/>
      <c r="WQP18" s="6"/>
      <c r="WQY18" s="3"/>
      <c r="WQZ18" s="6"/>
      <c r="WRI18" s="3"/>
      <c r="WRJ18" s="6"/>
      <c r="WRS18" s="3"/>
      <c r="WRT18" s="6"/>
      <c r="WSC18" s="3"/>
      <c r="WSD18" s="6"/>
      <c r="WSM18" s="3"/>
      <c r="WSN18" s="6"/>
      <c r="WSW18" s="3"/>
      <c r="WSX18" s="6"/>
      <c r="WTG18" s="3"/>
      <c r="WTH18" s="6"/>
      <c r="WTQ18" s="3"/>
      <c r="WTR18" s="6"/>
      <c r="WUA18" s="3"/>
      <c r="WUB18" s="6"/>
      <c r="WUK18" s="3"/>
      <c r="WUL18" s="6"/>
      <c r="WUU18" s="3"/>
      <c r="WUV18" s="6"/>
      <c r="WVE18" s="3"/>
      <c r="WVF18" s="6"/>
      <c r="WVO18" s="3"/>
      <c r="WVP18" s="6"/>
      <c r="WVY18" s="3"/>
      <c r="WVZ18" s="6"/>
      <c r="WWI18" s="3"/>
      <c r="WWJ18" s="6"/>
      <c r="WWS18" s="3"/>
      <c r="WWT18" s="6"/>
      <c r="WXC18" s="3"/>
      <c r="WXD18" s="6"/>
      <c r="WXM18" s="3"/>
      <c r="WXN18" s="6"/>
      <c r="WXW18" s="3"/>
      <c r="WXX18" s="6"/>
      <c r="WYG18" s="3"/>
      <c r="WYH18" s="6"/>
      <c r="WYQ18" s="3"/>
      <c r="WYR18" s="6"/>
      <c r="WZA18" s="3"/>
      <c r="WZB18" s="6"/>
      <c r="WZK18" s="3"/>
      <c r="WZL18" s="6"/>
      <c r="WZU18" s="3"/>
      <c r="WZV18" s="6"/>
      <c r="XAE18" s="3"/>
      <c r="XAF18" s="6"/>
      <c r="XAO18" s="3"/>
      <c r="XAP18" s="6"/>
      <c r="XAY18" s="3"/>
      <c r="XAZ18" s="6"/>
      <c r="XBI18" s="3"/>
      <c r="XBJ18" s="6"/>
      <c r="XBS18" s="3"/>
      <c r="XBT18" s="6"/>
      <c r="XCC18" s="3"/>
      <c r="XCD18" s="6"/>
      <c r="XCM18" s="3"/>
      <c r="XCN18" s="6"/>
      <c r="XCW18" s="3"/>
      <c r="XCX18" s="6"/>
      <c r="XDG18" s="3"/>
      <c r="XDH18" s="6"/>
      <c r="XDQ18" s="3"/>
      <c r="XDR18" s="6"/>
      <c r="XEA18" s="3"/>
      <c r="XEB18" s="6"/>
      <c r="XEK18" s="3"/>
      <c r="XEL18" s="6"/>
      <c r="XEU18" s="3"/>
      <c r="XEV18" s="6"/>
    </row>
    <row r="19" spans="1:1016 1025:2046 2055:3066 3075:4096 4105:5116 5125:6136 6145:7166 7175:8186 8195:9216 9225:10236 10245:11256 11265:12286 12295:13306 13315:14336 14345:15356 15365:16376" x14ac:dyDescent="0.25">
      <c r="A19">
        <f t="shared" si="1"/>
        <v>4</v>
      </c>
      <c r="B19" t="s">
        <v>33</v>
      </c>
      <c r="C19" t="str">
        <f>IF(B19&lt;&gt;"",VLOOKUP(B19,Lookup!$A$2:$B$55,2,FALSE),"")</f>
        <v>SAVINGS/INVESTMENT</v>
      </c>
      <c r="D19" s="3">
        <v>42536</v>
      </c>
      <c r="E19" s="14">
        <v>2000</v>
      </c>
      <c r="F19" s="14"/>
      <c r="G19" t="s">
        <v>1</v>
      </c>
      <c r="H19" t="s">
        <v>83</v>
      </c>
      <c r="I19" t="s">
        <v>85</v>
      </c>
      <c r="J19">
        <f t="shared" ca="1" si="0"/>
        <v>-464</v>
      </c>
      <c r="M19" t="s">
        <v>7</v>
      </c>
      <c r="N19" s="35"/>
      <c r="O19" s="35"/>
      <c r="P19" s="35"/>
      <c r="Q19" s="37">
        <f>SUBTOTAL(109,Account59[Projected / Budgeted Cost])</f>
        <v>30000</v>
      </c>
      <c r="R19" s="37">
        <f>SUBTOTAL(109,Account59[Actual Cost])</f>
        <v>0</v>
      </c>
      <c r="S19" s="35"/>
      <c r="T19" s="35"/>
      <c r="U19" s="35"/>
    </row>
    <row r="20" spans="1:1016 1025:2046 2055:3066 3075:4096 4105:5116 5125:6136 6145:7166 7175:8186 8195:9216 9225:10236 10245:11256 11265:12286 12295:13306 13315:14336 14345:15356 15365:16376" x14ac:dyDescent="0.25">
      <c r="A20">
        <f t="shared" si="1"/>
        <v>5</v>
      </c>
      <c r="B20" t="s">
        <v>29</v>
      </c>
      <c r="C20" t="str">
        <f>IF(B20&lt;&gt;"",VLOOKUP(B20,Lookup!$A$2:$B$55,2,FALSE),"")</f>
        <v>TRANSPORTATION</v>
      </c>
      <c r="D20" s="3">
        <v>42531</v>
      </c>
      <c r="E20" s="14">
        <v>2000</v>
      </c>
      <c r="F20" s="14"/>
      <c r="G20" t="s">
        <v>1</v>
      </c>
      <c r="H20" t="s">
        <v>83</v>
      </c>
      <c r="I20" t="s">
        <v>85</v>
      </c>
      <c r="J20">
        <f t="shared" ca="1" si="0"/>
        <v>-469</v>
      </c>
      <c r="O20" s="31"/>
      <c r="P20" s="6"/>
    </row>
    <row r="21" spans="1:1016 1025:2046 2055:3066 3075:4096 4105:5116 5125:6136 6145:7166 7175:8186 8195:9216 9225:10236 10245:11256 11265:12286 12295:13306 13315:14336 14345:15356 15365:16376" x14ac:dyDescent="0.25">
      <c r="A21">
        <f t="shared" si="1"/>
        <v>6</v>
      </c>
      <c r="B21" t="s">
        <v>20</v>
      </c>
      <c r="C21" t="str">
        <f>IF(B21&lt;&gt;"",VLOOKUP(B21,Lookup!$A$2:$B$55,2,FALSE),"")</f>
        <v>HOUSING</v>
      </c>
      <c r="D21" s="3">
        <v>42526</v>
      </c>
      <c r="E21" s="14">
        <v>1000</v>
      </c>
      <c r="F21" s="14"/>
      <c r="G21" t="s">
        <v>1</v>
      </c>
      <c r="H21" t="s">
        <v>83</v>
      </c>
      <c r="I21" t="s">
        <v>85</v>
      </c>
      <c r="J21">
        <f t="shared" ca="1" si="0"/>
        <v>-474</v>
      </c>
      <c r="P21" s="6"/>
    </row>
    <row r="22" spans="1:1016 1025:2046 2055:3066 3075:4096 4105:5116 5125:6136 6145:7166 7175:8186 8195:9216 9225:10236 10245:11256 11265:12286 12295:13306 13315:14336 14345:15356 15365:16376" x14ac:dyDescent="0.25">
      <c r="A22">
        <f t="shared" si="1"/>
        <v>7</v>
      </c>
      <c r="B22" t="s">
        <v>21</v>
      </c>
      <c r="C22" t="str">
        <f>IF(B22&lt;&gt;"",VLOOKUP(B22,Lookup!$A$2:$B$55,2,FALSE),"")</f>
        <v>PERSONAL</v>
      </c>
      <c r="D22" s="3">
        <v>42536</v>
      </c>
      <c r="E22" s="14">
        <v>5000</v>
      </c>
      <c r="F22" s="14"/>
      <c r="G22" t="s">
        <v>1</v>
      </c>
      <c r="H22" t="s">
        <v>83</v>
      </c>
      <c r="I22" t="s">
        <v>85</v>
      </c>
      <c r="J22">
        <f t="shared" ca="1" si="0"/>
        <v>-464</v>
      </c>
    </row>
    <row r="23" spans="1:1016 1025:2046 2055:3066 3075:4096 4105:5116 5125:6136 6145:7166 7175:8186 8195:9216 9225:10236 10245:11256 11265:12286 12295:13306 13315:14336 14345:15356 15365:16376" x14ac:dyDescent="0.25">
      <c r="A23">
        <f t="shared" si="1"/>
        <v>8</v>
      </c>
      <c r="B23" t="s">
        <v>25</v>
      </c>
      <c r="C23" t="str">
        <f>IF(B23&lt;&gt;"",VLOOKUP(B23,Lookup!$A$2:$B$55,2,FALSE),"")</f>
        <v>FOOD</v>
      </c>
      <c r="D23" s="3">
        <v>42549</v>
      </c>
      <c r="E23" s="14">
        <v>3000</v>
      </c>
      <c r="F23" s="14"/>
      <c r="G23" t="s">
        <v>1</v>
      </c>
      <c r="H23" t="s">
        <v>83</v>
      </c>
      <c r="I23" t="s">
        <v>85</v>
      </c>
      <c r="J23">
        <f t="shared" ca="1" si="0"/>
        <v>-451</v>
      </c>
    </row>
    <row r="24" spans="1:1016 1025:2046 2055:3066 3075:4096 4105:5116 5125:6136 6145:7166 7175:8186 8195:9216 9225:10236 10245:11256 11265:12286 12295:13306 13315:14336 14345:15356 15365:16376" x14ac:dyDescent="0.25">
      <c r="A24">
        <f t="shared" si="1"/>
        <v>9</v>
      </c>
      <c r="B24" t="s">
        <v>27</v>
      </c>
      <c r="C24" t="str">
        <f>IF(B24&lt;&gt;"",VLOOKUP(B24,Lookup!$A$2:$B$55,2,FALSE),"")</f>
        <v>HOUSING</v>
      </c>
      <c r="D24" s="3">
        <v>42546</v>
      </c>
      <c r="E24" s="14">
        <v>1500</v>
      </c>
      <c r="F24" s="14"/>
      <c r="G24" t="s">
        <v>3</v>
      </c>
      <c r="H24" t="s">
        <v>3</v>
      </c>
      <c r="I24" t="s">
        <v>85</v>
      </c>
      <c r="J24">
        <f t="shared" ca="1" si="0"/>
        <v>-454</v>
      </c>
    </row>
    <row r="25" spans="1:1016 1025:2046 2055:3066 3075:4096 4105:5116 5125:6136 6145:7166 7175:8186 8195:9216 9225:10236 10245:11256 11265:12286 12295:13306 13315:14336 14345:15356 15365:16376" x14ac:dyDescent="0.25">
      <c r="A25">
        <f t="shared" si="1"/>
        <v>10</v>
      </c>
      <c r="B25" t="s">
        <v>32</v>
      </c>
      <c r="C25" t="str">
        <f>IF(B25&lt;&gt;"",VLOOKUP(B25,Lookup!$A$2:$B$55,2,FALSE),"")</f>
        <v>SAVINGS/INVESTMENT</v>
      </c>
      <c r="D25" s="3">
        <v>42526</v>
      </c>
      <c r="E25" s="14">
        <v>15000</v>
      </c>
      <c r="F25" s="14"/>
      <c r="G25" t="s">
        <v>2</v>
      </c>
      <c r="H25" t="s">
        <v>83</v>
      </c>
      <c r="I25" t="s">
        <v>85</v>
      </c>
      <c r="J25">
        <f t="shared" ca="1" si="0"/>
        <v>-474</v>
      </c>
    </row>
    <row r="26" spans="1:1016 1025:2046 2055:3066 3075:4096 4105:5116 5125:6136 6145:7166 7175:8186 8195:9216 9225:10236 10245:11256 11265:12286 12295:13306 13315:14336 14345:15356 15365:16376" x14ac:dyDescent="0.25">
      <c r="A26">
        <f t="shared" si="1"/>
        <v>11</v>
      </c>
      <c r="B26" t="s">
        <v>44</v>
      </c>
      <c r="C26" t="str">
        <f>IF(B26&lt;&gt;"",VLOOKUP(B26,Lookup!$A$2:$B$55,2,FALSE),"")</f>
        <v>INSURANCE</v>
      </c>
      <c r="D26" s="3">
        <v>42522</v>
      </c>
      <c r="E26" s="14">
        <v>0</v>
      </c>
      <c r="F26" s="14"/>
      <c r="G26" t="s">
        <v>1</v>
      </c>
      <c r="H26" t="s">
        <v>83</v>
      </c>
      <c r="I26" t="s">
        <v>85</v>
      </c>
      <c r="J26">
        <f t="shared" ca="1" si="0"/>
        <v>-478</v>
      </c>
    </row>
    <row r="27" spans="1:1016 1025:2046 2055:3066 3075:4096 4105:5116 5125:6136 6145:7166 7175:8186 8195:9216 9225:10236 10245:11256 11265:12286 12295:13306 13315:14336 14345:15356 15365:16376" x14ac:dyDescent="0.25">
      <c r="A27">
        <f t="shared" si="1"/>
        <v>12</v>
      </c>
      <c r="B27" t="s">
        <v>30</v>
      </c>
      <c r="C27" t="str">
        <f>IF(B27&lt;&gt;"",VLOOKUP(B27,Lookup!$A$2:$B$55,2,FALSE),"")</f>
        <v>TRANSPORTATION</v>
      </c>
      <c r="D27" s="3">
        <v>42531</v>
      </c>
      <c r="E27" s="14">
        <v>400</v>
      </c>
      <c r="F27" s="14"/>
      <c r="G27" t="s">
        <v>3</v>
      </c>
      <c r="H27" t="s">
        <v>3</v>
      </c>
      <c r="I27" t="s">
        <v>85</v>
      </c>
      <c r="J27">
        <f t="shared" ca="1" si="0"/>
        <v>-469</v>
      </c>
    </row>
    <row r="28" spans="1:1016 1025:2046 2055:3066 3075:4096 4105:5116 5125:6136 6145:7166 7175:8186 8195:9216 9225:10236 10245:11256 11265:12286 12295:13306 13315:14336 14345:15356 15365:16376" x14ac:dyDescent="0.25">
      <c r="A28">
        <f t="shared" si="1"/>
        <v>13</v>
      </c>
      <c r="B28" t="s">
        <v>65</v>
      </c>
      <c r="C28" t="str">
        <f>IF(B28&lt;&gt;"",VLOOKUP(B28,Lookup!$A$2:$B$55,2,FALSE),"")</f>
        <v>HOUSING</v>
      </c>
      <c r="D28" s="3">
        <v>42526</v>
      </c>
      <c r="E28" s="14">
        <v>2000</v>
      </c>
      <c r="F28" s="14"/>
      <c r="G28" t="s">
        <v>3</v>
      </c>
      <c r="H28" t="s">
        <v>3</v>
      </c>
      <c r="I28" t="s">
        <v>85</v>
      </c>
      <c r="J28">
        <f t="shared" ca="1" si="0"/>
        <v>-474</v>
      </c>
    </row>
    <row r="29" spans="1:1016 1025:2046 2055:3066 3075:4096 4105:5116 5125:6136 6145:7166 7175:8186 8195:9216 9225:10236 10245:11256 11265:12286 12295:13306 13315:14336 14345:15356 15365:16376" x14ac:dyDescent="0.25">
      <c r="A29">
        <f t="shared" si="1"/>
        <v>14</v>
      </c>
      <c r="B29" t="s">
        <v>63</v>
      </c>
      <c r="C29" t="str">
        <f>IF(B29&lt;&gt;"",VLOOKUP(B29,Lookup!$A$2:$B$55,2,FALSE),"")</f>
        <v>HOUSING</v>
      </c>
      <c r="D29" s="3">
        <v>42523</v>
      </c>
      <c r="E29" s="14">
        <v>1200</v>
      </c>
      <c r="F29" s="14"/>
      <c r="G29" t="s">
        <v>3</v>
      </c>
      <c r="H29" t="s">
        <v>3</v>
      </c>
      <c r="I29" t="s">
        <v>85</v>
      </c>
      <c r="J29">
        <f t="shared" ca="1" si="0"/>
        <v>-477</v>
      </c>
    </row>
    <row r="30" spans="1:1016 1025:2046 2055:3066 3075:4096 4105:5116 5125:6136 6145:7166 7175:8186 8195:9216 9225:10236 10245:11256 11265:12286 12295:13306 13315:14336 14345:15356 15365:16376" x14ac:dyDescent="0.25">
      <c r="A30">
        <f t="shared" si="1"/>
        <v>15</v>
      </c>
      <c r="B30" t="s">
        <v>38</v>
      </c>
      <c r="C30" t="str">
        <f>IF(B30&lt;&gt;"",VLOOKUP(B30,Lookup!$A$2:$B$55,2,FALSE),"")</f>
        <v>HEALTH</v>
      </c>
      <c r="D30" s="3">
        <v>42531</v>
      </c>
      <c r="E30" s="14">
        <v>5000</v>
      </c>
      <c r="F30" s="14"/>
      <c r="G30" t="s">
        <v>1</v>
      </c>
      <c r="H30" t="s">
        <v>83</v>
      </c>
      <c r="I30" t="s">
        <v>85</v>
      </c>
      <c r="J30">
        <f t="shared" ca="1" si="0"/>
        <v>-469</v>
      </c>
    </row>
    <row r="31" spans="1:1016 1025:2046 2055:3066 3075:4096 4105:5116 5125:6136 6145:7166 7175:8186 8195:9216 9225:10236 10245:11256 11265:12286 12295:13306 13315:14336 14345:15356 15365:16376" x14ac:dyDescent="0.25">
      <c r="A31">
        <f t="shared" si="1"/>
        <v>16</v>
      </c>
      <c r="B31" t="s">
        <v>36</v>
      </c>
      <c r="C31" t="str">
        <f>IF(B31&lt;&gt;"",VLOOKUP(B31,Lookup!$A$2:$B$55,2,FALSE),"")</f>
        <v>FOOD</v>
      </c>
      <c r="D31" s="3">
        <v>42525</v>
      </c>
      <c r="E31" s="14">
        <v>5000</v>
      </c>
      <c r="F31" s="14"/>
      <c r="G31" t="s">
        <v>1</v>
      </c>
      <c r="H31" t="s">
        <v>83</v>
      </c>
      <c r="I31" t="s">
        <v>85</v>
      </c>
      <c r="J31">
        <f t="shared" ca="1" si="0"/>
        <v>-475</v>
      </c>
    </row>
    <row r="32" spans="1:1016 1025:2046 2055:3066 3075:4096 4105:5116 5125:6136 6145:7166 7175:8186 8195:9216 9225:10236 10245:11256 11265:12286 12295:13306 13315:14336 14345:15356 15365:16376" x14ac:dyDescent="0.25">
      <c r="A32">
        <f t="shared" si="1"/>
        <v>17</v>
      </c>
      <c r="B32" t="s">
        <v>39</v>
      </c>
      <c r="C32" t="str">
        <f>IF(B32&lt;&gt;"",VLOOKUP(B32,Lookup!$A$2:$B$55,2,FALSE),"")</f>
        <v>HEALTH</v>
      </c>
      <c r="D32" s="3">
        <v>42531</v>
      </c>
      <c r="E32" s="6">
        <v>1000</v>
      </c>
      <c r="F32" s="14"/>
      <c r="G32" t="s">
        <v>1</v>
      </c>
      <c r="H32" t="s">
        <v>83</v>
      </c>
      <c r="I32" t="s">
        <v>85</v>
      </c>
      <c r="J32" s="15">
        <f t="shared" ca="1" si="0"/>
        <v>-469</v>
      </c>
    </row>
    <row r="33" spans="1:10" x14ac:dyDescent="0.25">
      <c r="A33">
        <f t="shared" si="1"/>
        <v>18</v>
      </c>
      <c r="B33" t="s">
        <v>38</v>
      </c>
      <c r="C33" t="str">
        <f>IF(B33&lt;&gt;"",VLOOKUP(B33,Lookup!$A$2:$B$55,2,FALSE),"")</f>
        <v>HEALTH</v>
      </c>
      <c r="D33" s="3">
        <v>42523</v>
      </c>
      <c r="E33" s="6"/>
      <c r="F33" s="14"/>
      <c r="G33" t="s">
        <v>3</v>
      </c>
      <c r="H33" t="s">
        <v>3</v>
      </c>
      <c r="I33" t="s">
        <v>85</v>
      </c>
      <c r="J33" s="15">
        <f t="shared" ca="1" si="0"/>
        <v>-477</v>
      </c>
    </row>
    <row r="34" spans="1:10" x14ac:dyDescent="0.25">
      <c r="A34">
        <v>19</v>
      </c>
      <c r="B34" t="s">
        <v>46</v>
      </c>
      <c r="C34" t="str">
        <f>IF(B34&lt;&gt;"",VLOOKUP(B34,Lookup!$A$2:$B$55,2,FALSE),"")</f>
        <v>HOUSING</v>
      </c>
      <c r="D34" s="3">
        <v>42540</v>
      </c>
      <c r="E34" s="6"/>
      <c r="F34" s="14"/>
      <c r="G34" t="s">
        <v>3</v>
      </c>
      <c r="H34" t="s">
        <v>3</v>
      </c>
      <c r="I34" t="s">
        <v>85</v>
      </c>
      <c r="J34" s="15">
        <f t="shared" ca="1" si="0"/>
        <v>-460</v>
      </c>
    </row>
    <row r="35" spans="1:10" x14ac:dyDescent="0.25">
      <c r="A35">
        <v>20</v>
      </c>
      <c r="B35" t="s">
        <v>59</v>
      </c>
      <c r="C35" t="str">
        <f>IF(B35&lt;&gt;"",VLOOKUP(B35,Lookup!$A$2:$B$55,2,FALSE),"")</f>
        <v>PERSONAL</v>
      </c>
      <c r="D35" s="3">
        <v>42540</v>
      </c>
      <c r="E35" s="6">
        <v>750</v>
      </c>
      <c r="F35" s="14"/>
      <c r="G35" t="s">
        <v>1</v>
      </c>
      <c r="H35" t="s">
        <v>83</v>
      </c>
      <c r="I35" t="s">
        <v>85</v>
      </c>
      <c r="J35" s="15">
        <f t="shared" ca="1" si="0"/>
        <v>-460</v>
      </c>
    </row>
    <row r="36" spans="1:10" x14ac:dyDescent="0.25">
      <c r="A36">
        <v>21</v>
      </c>
      <c r="B36" t="s">
        <v>58</v>
      </c>
      <c r="C36" t="str">
        <f>IF(B36&lt;&gt;"",VLOOKUP(B36,Lookup!$A$2:$B$55,2,FALSE),"")</f>
        <v>PERSONAL</v>
      </c>
      <c r="D36" s="3">
        <v>42540</v>
      </c>
      <c r="E36" s="6">
        <v>500</v>
      </c>
      <c r="F36" s="14"/>
      <c r="G36" t="s">
        <v>1</v>
      </c>
      <c r="H36" t="s">
        <v>83</v>
      </c>
      <c r="I36" t="s">
        <v>85</v>
      </c>
      <c r="J36" s="15">
        <f t="shared" ca="1" si="0"/>
        <v>-460</v>
      </c>
    </row>
    <row r="37" spans="1:10" x14ac:dyDescent="0.25">
      <c r="A37" t="s">
        <v>7</v>
      </c>
      <c r="E37" s="6">
        <f>SUBTOTAL(109,Expenses58[Projected / Budgeted Cost])</f>
        <v>63968</v>
      </c>
      <c r="F37" s="6">
        <f>SUBTOTAL(109,Expenses58[Actual Cost])</f>
        <v>0</v>
      </c>
    </row>
    <row r="38" spans="1:10" x14ac:dyDescent="0.25">
      <c r="C38" t="s">
        <v>102</v>
      </c>
    </row>
    <row r="39" spans="1:10" x14ac:dyDescent="0.25">
      <c r="C39" s="29" t="s">
        <v>10</v>
      </c>
      <c r="D39" s="29"/>
      <c r="E39" s="29" t="s">
        <v>103</v>
      </c>
      <c r="F39" s="29" t="s">
        <v>104</v>
      </c>
    </row>
    <row r="40" spans="1:10" x14ac:dyDescent="0.25">
      <c r="C40" s="17" t="s">
        <v>76</v>
      </c>
      <c r="D40" s="17"/>
      <c r="E40" s="19">
        <f>SUMPRODUCT((Expenses58[[#Data],[Category]]=$C40)*(Expenses58[[#Data],[Projected / Budgeted Cost]]))</f>
        <v>0</v>
      </c>
      <c r="F40" s="19">
        <f>SUMPRODUCT((Expenses58[[#Data],[Category]]=$C40)*(Expenses58[[#Data],[Actual Cost]]))</f>
        <v>0</v>
      </c>
    </row>
    <row r="41" spans="1:10" x14ac:dyDescent="0.25">
      <c r="C41" s="17" t="s">
        <v>78</v>
      </c>
      <c r="D41" s="17"/>
      <c r="E41" s="19">
        <f>SUMPRODUCT((Expenses58[[#Data],[Category]]=$C41)*(Expenses58[[#Data],[Projected / Budgeted Cost]]))</f>
        <v>8000</v>
      </c>
      <c r="F41" s="19">
        <f>SUMPRODUCT((Expenses58[[#Data],[Category]]=$C41)*(Expenses58[[#Data],[Actual Cost]]))</f>
        <v>0</v>
      </c>
    </row>
    <row r="42" spans="1:10" x14ac:dyDescent="0.25">
      <c r="C42" s="17" t="s">
        <v>80</v>
      </c>
      <c r="D42" s="17"/>
      <c r="E42" s="19">
        <f>SUMPRODUCT((Expenses58[[#Data],[Category]]=$C42)*(Expenses58[[#Data],[Projected / Budgeted Cost]]))</f>
        <v>0</v>
      </c>
      <c r="F42" s="19">
        <f>SUMPRODUCT((Expenses58[[#Data],[Category]]=$C42)*(Expenses58[[#Data],[Actual Cost]]))</f>
        <v>0</v>
      </c>
    </row>
    <row r="43" spans="1:10" x14ac:dyDescent="0.25">
      <c r="C43" s="17" t="s">
        <v>81</v>
      </c>
      <c r="D43" s="17"/>
      <c r="E43" s="19">
        <f>SUMPRODUCT((Expenses58[[#Data],[Category]]=$C43)*(Expenses58[[#Data],[Projected / Budgeted Cost]]))</f>
        <v>6000</v>
      </c>
      <c r="F43" s="19">
        <f>SUMPRODUCT((Expenses58[[#Data],[Category]]=$C43)*(Expenses58[[#Data],[Actual Cost]]))</f>
        <v>0</v>
      </c>
    </row>
    <row r="44" spans="1:10" x14ac:dyDescent="0.25">
      <c r="C44" s="17" t="s">
        <v>74</v>
      </c>
      <c r="D44" s="17"/>
      <c r="E44" s="19">
        <f>SUMPRODUCT((Expenses58[[#Data],[Category]]=$C44)*(Expenses58[[#Data],[Projected / Budgeted Cost]]))</f>
        <v>20200</v>
      </c>
      <c r="F44" s="19">
        <f>SUMPRODUCT((Expenses58[[#Data],[Category]]=$C44)*(Expenses58[[#Data],[Actual Cost]]))</f>
        <v>0</v>
      </c>
    </row>
    <row r="45" spans="1:10" x14ac:dyDescent="0.25">
      <c r="C45" s="17" t="s">
        <v>82</v>
      </c>
      <c r="D45" s="17"/>
      <c r="E45" s="19">
        <f>SUMPRODUCT((Expenses58[[#Data],[Category]]=$C45)*(Expenses58[[#Data],[Projected / Budgeted Cost]]))</f>
        <v>0</v>
      </c>
      <c r="F45" s="19">
        <f>SUMPRODUCT((Expenses58[[#Data],[Category]]=$C45)*(Expenses58[[#Data],[Actual Cost]]))</f>
        <v>0</v>
      </c>
    </row>
    <row r="46" spans="1:10" x14ac:dyDescent="0.25">
      <c r="C46" s="17" t="s">
        <v>77</v>
      </c>
      <c r="D46" s="17"/>
      <c r="E46" s="19">
        <f>SUMPRODUCT((Expenses58[[#Data],[Category]]=$C46)*(Expenses58[[#Data],[Projected / Budgeted Cost]]))</f>
        <v>2118</v>
      </c>
      <c r="F46" s="19">
        <f>SUMPRODUCT((Expenses58[[#Data],[Category]]=$C46)*(Expenses58[[#Data],[Actual Cost]]))</f>
        <v>0</v>
      </c>
    </row>
    <row r="47" spans="1:10" x14ac:dyDescent="0.25">
      <c r="C47" s="17" t="s">
        <v>75</v>
      </c>
      <c r="D47" s="17"/>
      <c r="E47" s="19">
        <f>SUMPRODUCT((Expenses58[[#Data],[Category]]=$C47)*(Expenses58[[#Data],[Projected / Budgeted Cost]]))</f>
        <v>6250</v>
      </c>
      <c r="F47" s="19">
        <f>SUMPRODUCT((Expenses58[[#Data],[Category]]=$C47)*(Expenses58[[#Data],[Actual Cost]]))</f>
        <v>0</v>
      </c>
    </row>
    <row r="48" spans="1:10" x14ac:dyDescent="0.25">
      <c r="C48" s="17" t="s">
        <v>79</v>
      </c>
      <c r="D48" s="17"/>
      <c r="E48" s="19">
        <f>SUMPRODUCT((Expenses58[[#Data],[Category]]=$C48)*(Expenses58[[#Data],[Projected / Budgeted Cost]]))</f>
        <v>19000</v>
      </c>
      <c r="F48" s="19">
        <f>SUMPRODUCT((Expenses58[[#Data],[Category]]=$C48)*(Expenses58[[#Data],[Actual Cost]]))</f>
        <v>0</v>
      </c>
    </row>
    <row r="49" spans="3:6" x14ac:dyDescent="0.25">
      <c r="C49" s="17" t="s">
        <v>71</v>
      </c>
      <c r="D49" s="17"/>
      <c r="E49" s="19">
        <f>SUMPRODUCT((Expenses58[[#Data],[Category]]=$C49)*(Expenses58[[#Data],[Projected / Budgeted Cost]]))</f>
        <v>2400</v>
      </c>
      <c r="F49" s="19">
        <f>SUMPRODUCT((Expenses58[[#Data],[Category]]=$C49)*(Expenses58[[#Data],[Actual Cost]]))</f>
        <v>0</v>
      </c>
    </row>
    <row r="50" spans="3:6" x14ac:dyDescent="0.25">
      <c r="C50" s="17"/>
      <c r="D50" s="17"/>
      <c r="E50" s="19"/>
      <c r="F50" s="19"/>
    </row>
    <row r="51" spans="3:6" x14ac:dyDescent="0.25">
      <c r="C51" s="28" t="s">
        <v>105</v>
      </c>
      <c r="D51" s="28"/>
      <c r="E51" s="30">
        <f>SUM(E40:E50)</f>
        <v>63968</v>
      </c>
      <c r="F51" s="30">
        <f>SUM(F40:F50)</f>
        <v>0</v>
      </c>
    </row>
  </sheetData>
  <conditionalFormatting sqref="A16:J16 J17:K17 K18 V18:XFD18 N17:XFD17 G17:G29 J18:J29 H18:H29 B18:E29 I17:I36">
    <cfRule type="expression" dxfId="637" priority="24">
      <formula>$I16="Pending"</formula>
    </cfRule>
  </conditionalFormatting>
  <conditionalFormatting sqref="A17:F17 H17 A18:A33">
    <cfRule type="expression" dxfId="636" priority="23">
      <formula>$I17="Pending"</formula>
    </cfRule>
  </conditionalFormatting>
  <conditionalFormatting sqref="F18">
    <cfRule type="expression" dxfId="635" priority="22">
      <formula>$I18="Pending"</formula>
    </cfRule>
  </conditionalFormatting>
  <conditionalFormatting sqref="G30">
    <cfRule type="expression" dxfId="634" priority="21">
      <formula>$I30="Pending"</formula>
    </cfRule>
  </conditionalFormatting>
  <conditionalFormatting sqref="J30">
    <cfRule type="expression" dxfId="633" priority="20">
      <formula>$I30="Pending"</formula>
    </cfRule>
  </conditionalFormatting>
  <conditionalFormatting sqref="E30">
    <cfRule type="expression" dxfId="632" priority="19">
      <formula>$I30="Pending"</formula>
    </cfRule>
  </conditionalFormatting>
  <conditionalFormatting sqref="D30">
    <cfRule type="expression" dxfId="631" priority="18">
      <formula>$I30="Pending"</formula>
    </cfRule>
  </conditionalFormatting>
  <conditionalFormatting sqref="C30">
    <cfRule type="expression" dxfId="630" priority="17">
      <formula>$I30="Pending"</formula>
    </cfRule>
  </conditionalFormatting>
  <conditionalFormatting sqref="B30">
    <cfRule type="expression" dxfId="629" priority="16">
      <formula>$I30="Pending"</formula>
    </cfRule>
  </conditionalFormatting>
  <conditionalFormatting sqref="H30">
    <cfRule type="expression" dxfId="628" priority="15">
      <formula>$I30="Pending"</formula>
    </cfRule>
  </conditionalFormatting>
  <conditionalFormatting sqref="G31">
    <cfRule type="expression" dxfId="627" priority="14">
      <formula>$I31="Pending"</formula>
    </cfRule>
  </conditionalFormatting>
  <conditionalFormatting sqref="J31">
    <cfRule type="expression" dxfId="626" priority="13">
      <formula>$I31="Pending"</formula>
    </cfRule>
  </conditionalFormatting>
  <conditionalFormatting sqref="E31">
    <cfRule type="expression" dxfId="625" priority="12">
      <formula>$I31="Pending"</formula>
    </cfRule>
  </conditionalFormatting>
  <conditionalFormatting sqref="D31">
    <cfRule type="expression" dxfId="624" priority="11">
      <formula>$I31="Pending"</formula>
    </cfRule>
  </conditionalFormatting>
  <conditionalFormatting sqref="C31">
    <cfRule type="expression" dxfId="623" priority="10">
      <formula>$I31="Pending"</formula>
    </cfRule>
  </conditionalFormatting>
  <conditionalFormatting sqref="B31">
    <cfRule type="expression" dxfId="622" priority="9">
      <formula>$I31="Pending"</formula>
    </cfRule>
  </conditionalFormatting>
  <conditionalFormatting sqref="H31">
    <cfRule type="expression" dxfId="621" priority="8">
      <formula>$I31="Pending"</formula>
    </cfRule>
  </conditionalFormatting>
  <conditionalFormatting sqref="N16:N18">
    <cfRule type="expression" dxfId="620" priority="7">
      <formula>$I16="Pending"</formula>
    </cfRule>
  </conditionalFormatting>
  <conditionalFormatting sqref="O16:O18">
    <cfRule type="expression" dxfId="619" priority="6">
      <formula>$I16="Pending"</formula>
    </cfRule>
  </conditionalFormatting>
  <conditionalFormatting sqref="P16:P18">
    <cfRule type="expression" dxfId="618" priority="5">
      <formula>$I16="Pending"</formula>
    </cfRule>
  </conditionalFormatting>
  <conditionalFormatting sqref="Q16:R18">
    <cfRule type="expression" dxfId="617" priority="4">
      <formula>$I16="Pending"</formula>
    </cfRule>
  </conditionalFormatting>
  <conditionalFormatting sqref="S16:S18">
    <cfRule type="expression" dxfId="616" priority="3">
      <formula>$I16="Pending"</formula>
    </cfRule>
  </conditionalFormatting>
  <conditionalFormatting sqref="T16:T18">
    <cfRule type="expression" dxfId="615" priority="2">
      <formula>$I16="Pending"</formula>
    </cfRule>
  </conditionalFormatting>
  <conditionalFormatting sqref="U16:U18">
    <cfRule type="expression" dxfId="614" priority="1">
      <formula>$I16="Pending"</formula>
    </cfRule>
  </conditionalFormatting>
  <conditionalFormatting sqref="M20:U20 M21:N21 P21:U21">
    <cfRule type="expression" dxfId="613" priority="25">
      <formula>$I17="Pending"</formula>
    </cfRule>
  </conditionalFormatting>
  <dataValidations disablePrompts="1" count="3">
    <dataValidation type="list" allowBlank="1" showInputMessage="1" showErrorMessage="1" sqref="S16:S18 H16:H36">
      <formula1>"Cash, Cheque, Direct Debit/ECS, Credit Card"</formula1>
    </dataValidation>
    <dataValidation type="list" allowBlank="1" showInputMessage="1" showErrorMessage="1" sqref="T16:T18 I16:I36">
      <formula1>"Done,Partial-Done,Pending"</formula1>
    </dataValidation>
    <dataValidation type="list" allowBlank="1" showInputMessage="1" showErrorMessage="1" sqref="N16:O18 G16:G36">
      <formula1>$C$4:$F$4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Lookup!$A$2:$A$55</xm:f>
          </x14:formula1>
          <xm:sqref>B16:B36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EV51"/>
  <sheetViews>
    <sheetView zoomScaleNormal="100" workbookViewId="0">
      <selection activeCell="B26" sqref="B26"/>
    </sheetView>
  </sheetViews>
  <sheetFormatPr defaultRowHeight="15" x14ac:dyDescent="0.25"/>
  <cols>
    <col min="2" max="2" width="18.42578125" bestFit="1" customWidth="1"/>
    <col min="3" max="3" width="21.5703125" bestFit="1" customWidth="1"/>
    <col min="4" max="4" width="11.28515625" customWidth="1"/>
    <col min="5" max="5" width="26.28515625" customWidth="1"/>
    <col min="6" max="6" width="15.42578125" bestFit="1" customWidth="1"/>
    <col min="7" max="7" width="19.28515625" customWidth="1"/>
    <col min="8" max="8" width="17.140625" bestFit="1" customWidth="1"/>
    <col min="9" max="9" width="12" bestFit="1" customWidth="1"/>
    <col min="10" max="10" width="16.7109375" bestFit="1" customWidth="1"/>
    <col min="11" max="11" width="11.5703125" bestFit="1" customWidth="1"/>
    <col min="12" max="12" width="3.42578125" customWidth="1"/>
    <col min="14" max="14" width="12.85546875" customWidth="1"/>
    <col min="15" max="15" width="15.28515625" customWidth="1"/>
    <col min="16" max="16" width="11.28515625" customWidth="1"/>
    <col min="17" max="17" width="26.28515625" customWidth="1"/>
    <col min="18" max="18" width="13" customWidth="1"/>
    <col min="19" max="19" width="18.85546875" customWidth="1"/>
    <col min="21" max="21" width="18.5703125" customWidth="1"/>
  </cols>
  <sheetData>
    <row r="1" spans="1:21" ht="18.75" x14ac:dyDescent="0.3">
      <c r="A1" s="8" t="s">
        <v>8</v>
      </c>
      <c r="B1" s="9">
        <v>42522</v>
      </c>
      <c r="E1" t="s">
        <v>17</v>
      </c>
      <c r="F1" s="3">
        <f ca="1">TODAY()</f>
        <v>43000</v>
      </c>
    </row>
    <row r="3" spans="1:21" ht="18.75" x14ac:dyDescent="0.3">
      <c r="A3" s="13" t="s">
        <v>87</v>
      </c>
      <c r="B3" s="12"/>
      <c r="C3" s="12"/>
      <c r="D3" s="12"/>
      <c r="E3" s="12"/>
      <c r="G3" s="5" t="s">
        <v>91</v>
      </c>
      <c r="M3" s="5" t="s">
        <v>111</v>
      </c>
    </row>
    <row r="4" spans="1:21" x14ac:dyDescent="0.25">
      <c r="A4" s="4" t="s">
        <v>0</v>
      </c>
      <c r="B4" s="4" t="s">
        <v>4</v>
      </c>
      <c r="C4" s="4" t="s">
        <v>1</v>
      </c>
      <c r="D4" s="4" t="s">
        <v>2</v>
      </c>
      <c r="E4" s="4" t="s">
        <v>3</v>
      </c>
      <c r="F4" s="4" t="s">
        <v>95</v>
      </c>
      <c r="G4" s="18" t="s">
        <v>89</v>
      </c>
      <c r="H4" s="18" t="s">
        <v>84</v>
      </c>
      <c r="I4" s="18" t="s">
        <v>106</v>
      </c>
      <c r="J4" s="18" t="s">
        <v>85</v>
      </c>
      <c r="K4" s="18" t="s">
        <v>7</v>
      </c>
      <c r="M4" s="18" t="s">
        <v>89</v>
      </c>
      <c r="N4" s="18" t="s">
        <v>84</v>
      </c>
      <c r="O4" s="18" t="s">
        <v>106</v>
      </c>
      <c r="P4" s="18" t="s">
        <v>85</v>
      </c>
      <c r="Q4" s="18" t="s">
        <v>7</v>
      </c>
    </row>
    <row r="5" spans="1:21" x14ac:dyDescent="0.25">
      <c r="A5">
        <v>1</v>
      </c>
      <c r="B5" t="s">
        <v>92</v>
      </c>
      <c r="C5" s="14">
        <v>0</v>
      </c>
      <c r="D5" s="14">
        <v>0</v>
      </c>
      <c r="E5" s="14">
        <v>0</v>
      </c>
      <c r="F5" s="14">
        <v>0</v>
      </c>
      <c r="G5" s="17" t="str">
        <f>Table14710[[#Headers],[Atul A/C]]</f>
        <v>Atul A/C</v>
      </c>
      <c r="H5" s="19">
        <f>SUMPRODUCT((Expenses5811[[#Data],[Paid from Account]]=$G5)*(Expenses5811[[#Data],[Actual Cost]])*(Expenses5811[[#Data],[Status]]=$H$4))</f>
        <v>0</v>
      </c>
      <c r="I5" s="19">
        <f>SUMPRODUCT((Expenses5811[[#Data],[Paid from Account]]=$G5)*(Expenses5811[[#Data],[Actual Cost]])*(Expenses5811[[#Data],[Status]]=$I$4))</f>
        <v>0</v>
      </c>
      <c r="J5" s="19">
        <f>SUMPRODUCT((Expenses5811[[#Data],[Paid from Account]]=$G5)*(Expenses5811[[#Data],[Projected / Budgeted Cost]])*(Expenses5811[[#Data],[Status]]=$J$4))</f>
        <v>37133</v>
      </c>
      <c r="K5" s="19">
        <f>SUM(H5:J5)</f>
        <v>37133</v>
      </c>
      <c r="M5" s="17" t="str">
        <f>Table14710[[#Headers],[Atul A/C]]</f>
        <v>Atul A/C</v>
      </c>
      <c r="N5" s="19">
        <f>SUMPRODUCT((Account5912[[#Data],[From Account]]=$M5)*(Account5912[[#Data],[Actual Cost]])*(Account5912[[#Data],[Status]]=$N$4))</f>
        <v>0</v>
      </c>
      <c r="O5" s="19">
        <f>SUMPRODUCT((Account5912[[#Data],[From Account]]=$M5)*(Account5912[[#Data],[Actual Cost]])*(Account5912[[#Data],[Status]]=$O$4))</f>
        <v>0</v>
      </c>
      <c r="P5" s="19">
        <f>SUMPRODUCT((Account5912[[#Data],[From Account]]=$G5)*(Account5912[[#Data],[Projected / Budgeted Cost]])*(Account5912[[#Data],[Status]]=$P$4))</f>
        <v>30000</v>
      </c>
      <c r="Q5" s="19">
        <f>SUM(N5:P5)</f>
        <v>30000</v>
      </c>
      <c r="S5" s="14">
        <f>K5+Q5</f>
        <v>67133</v>
      </c>
    </row>
    <row r="6" spans="1:21" x14ac:dyDescent="0.25">
      <c r="A6">
        <v>2</v>
      </c>
      <c r="B6" t="s">
        <v>5</v>
      </c>
      <c r="C6" s="14">
        <v>72377</v>
      </c>
      <c r="D6" s="14">
        <v>0</v>
      </c>
      <c r="E6" s="14">
        <v>0</v>
      </c>
      <c r="F6" s="14"/>
      <c r="G6" s="17" t="str">
        <f>Table14710[[#Headers],[Esha A/C]]</f>
        <v>Esha A/C</v>
      </c>
      <c r="H6" s="19">
        <f>SUMPRODUCT((Expenses5811[[#Data],[Paid from Account]]=$G6)*(Expenses5811[[#Data],[Actual Cost]])*(Expenses5811[[#Data],[Status]]=$H$4))</f>
        <v>0</v>
      </c>
      <c r="I6" s="19">
        <f>SUMPRODUCT((Expenses5811[[#Data],[Paid from Account]]=$G6)*(Expenses5811[[#Data],[Actual Cost]])*(Expenses5811[[#Data],[Status]]=$I$4))</f>
        <v>0</v>
      </c>
      <c r="J6" s="19">
        <f>SUMPRODUCT((Expenses5811[[#Data],[Paid from Account]]=$G6)*(Expenses5811[[#Data],[Projected / Budgeted Cost]])*(Expenses5811[[#Data],[Status]]=$J$4))</f>
        <v>15000</v>
      </c>
      <c r="K6" s="19">
        <f>SUM(H6:J6)</f>
        <v>15000</v>
      </c>
      <c r="M6" s="17" t="str">
        <f>Table14710[[#Headers],[Esha A/C]]</f>
        <v>Esha A/C</v>
      </c>
      <c r="N6" s="19">
        <f>SUMPRODUCT((Account5912[[#Data],[From Account]]=$M6)*(Account5912[[#Data],[Actual Cost]])*(Account5912[[#Data],[Status]]=$N$4))</f>
        <v>0</v>
      </c>
      <c r="O6" s="19">
        <f>SUMPRODUCT((Account5912[[#Data],[From Account]]=$M6)*(Account5912[[#Data],[Actual Cost]])*(Account5912[[#Data],[Status]]=$O$4))</f>
        <v>0</v>
      </c>
      <c r="P6" s="19">
        <f>SUMPRODUCT((Account5912[[#Data],[From Account]]=$G6)*(Account5912[[#Data],[Projected / Budgeted Cost]])*(Account5912[[#Data],[Status]]=$P$4))</f>
        <v>0</v>
      </c>
      <c r="Q6" s="19">
        <f>SUM(N6:P6)</f>
        <v>0</v>
      </c>
      <c r="S6" s="14">
        <f>K6+Q6</f>
        <v>15000</v>
      </c>
    </row>
    <row r="7" spans="1:21" x14ac:dyDescent="0.25">
      <c r="A7">
        <v>3</v>
      </c>
      <c r="B7" t="s">
        <v>6</v>
      </c>
      <c r="C7" s="14">
        <v>0</v>
      </c>
      <c r="D7" s="14">
        <f>SUMPRODUCT((Account5912[[#Data],[To Account]]=Table14710[[#Headers],[Esha A/C]])*(Account5912[[#Data],[Actual Cost]]))</f>
        <v>0</v>
      </c>
      <c r="E7" s="14">
        <f>SUMPRODUCT((Account5912[[#Data],[To Account]]=Table14710[[#Headers],[Cash]])*(Account5912[[#Data],[Actual Cost]]))</f>
        <v>0</v>
      </c>
      <c r="F7" s="14"/>
      <c r="G7" s="17" t="str">
        <f>Table14710[[#Headers],[Cash]]</f>
        <v>Cash</v>
      </c>
      <c r="H7" s="19">
        <f>SUMPRODUCT((Expenses5811[[#Data],[Paid from Account]]=$G7)*(Expenses5811[[#Data],[Actual Cost]])*(Expenses5811[[#Data],[Status]]=$H$4))</f>
        <v>0</v>
      </c>
      <c r="I7" s="19">
        <f>SUMPRODUCT((Expenses5811[[#Data],[Paid from Account]]=$G7)*(Expenses5811[[#Data],[Actual Cost]])*(Expenses5811[[#Data],[Status]]=$I$4))</f>
        <v>0</v>
      </c>
      <c r="J7" s="19">
        <f>SUMPRODUCT((Expenses5811[[#Data],[Paid from Account]]=$G7)*(Expenses5811[[#Data],[Projected / Budgeted Cost]])*(Expenses5811[[#Data],[Status]]=$J$4))</f>
        <v>4000</v>
      </c>
      <c r="K7" s="19">
        <f>SUM(H7:J7)</f>
        <v>4000</v>
      </c>
      <c r="M7" s="17" t="str">
        <f>Table14710[[#Headers],[Cash]]</f>
        <v>Cash</v>
      </c>
      <c r="N7" s="19">
        <f>SUMPRODUCT((Account5912[[#Data],[From Account]]=$M7)*(Account5912[[#Data],[Actual Cost]])*(Account5912[[#Data],[Status]]=$N$4))</f>
        <v>0</v>
      </c>
      <c r="O7" s="19">
        <f>SUMPRODUCT((Account5912[[#Data],[From Account]]=$M7)*(Account5912[[#Data],[Actual Cost]])*(Account5912[[#Data],[Status]]=$O$4))</f>
        <v>0</v>
      </c>
      <c r="P7" s="19">
        <f>SUMPRODUCT((Account5912[[#Data],[From Account]]=$G7)*(Account5912[[#Data],[Projected / Budgeted Cost]])*(Account5912[[#Data],[Status]]=$P$4))</f>
        <v>0</v>
      </c>
      <c r="Q7" s="19">
        <f>SUM(N7:P7)</f>
        <v>0</v>
      </c>
      <c r="S7" s="14">
        <f>K7+Q7</f>
        <v>4000</v>
      </c>
    </row>
    <row r="8" spans="1:21" x14ac:dyDescent="0.25">
      <c r="A8" t="s">
        <v>7</v>
      </c>
      <c r="C8" s="14">
        <f>SUBTOTAL(109,Table14710[Atul A/C])</f>
        <v>72377</v>
      </c>
      <c r="D8" s="14">
        <f>SUBTOTAL(109,Table14710[Esha A/C])</f>
        <v>0</v>
      </c>
      <c r="E8" s="14">
        <f>SUBTOTAL(109,Table14710[Cash])</f>
        <v>0</v>
      </c>
      <c r="F8" s="14"/>
      <c r="G8" t="s">
        <v>95</v>
      </c>
      <c r="H8" s="19">
        <f>SUMPRODUCT((Expenses5811[[#Data],[Paid from Account]]=$G8)*(Expenses5811[[#Data],[Actual Cost]])*(Expenses5811[[#Data],[Status]]=$H$4))</f>
        <v>0</v>
      </c>
      <c r="I8" s="19">
        <f>SUMPRODUCT((Expenses5811[[#Data],[Paid from Account]]=$G8)*(Expenses5811[[#Data],[Actual Cost]])*(Expenses5811[[#Data],[Status]]=$I$4))</f>
        <v>0</v>
      </c>
      <c r="J8" s="19">
        <f>SUMPRODUCT((Expenses5811[[#Data],[Paid from Account]]=$G8)*(Expenses5811[[#Data],[Projected / Budgeted Cost]])*(Expenses5811[[#Data],[Status]]=$J$4))</f>
        <v>0</v>
      </c>
      <c r="K8" s="19">
        <f>SUM(H8:J8)</f>
        <v>0</v>
      </c>
      <c r="M8" t="s">
        <v>95</v>
      </c>
      <c r="N8" s="19">
        <f>SUMPRODUCT((Account5912[[#Data],[From Account]]=$M8)*(Account5912[[#Data],[Actual Cost]])*(Account5912[[#Data],[Status]]=$N$4))</f>
        <v>0</v>
      </c>
      <c r="O8" s="19">
        <f>SUMPRODUCT((Account5912[[#Data],[From Account]]=$M8)*(Account5912[[#Data],[Actual Cost]])*(Account5912[[#Data],[Status]]=$O$4))</f>
        <v>0</v>
      </c>
      <c r="P8" s="19">
        <f>SUMPRODUCT((Account5912[[#Data],[From Account]]=$G8)*(Account5912[[#Data],[Projected / Budgeted Cost]])*(Account5912[[#Data],[Status]]=$P$4))</f>
        <v>0</v>
      </c>
      <c r="Q8" s="19">
        <f>SUM(N8:P8)</f>
        <v>0</v>
      </c>
      <c r="S8" s="14">
        <f>K8+Q8</f>
        <v>0</v>
      </c>
    </row>
    <row r="9" spans="1:21" x14ac:dyDescent="0.25">
      <c r="C9" s="14"/>
      <c r="D9" s="14"/>
      <c r="E9" s="14"/>
      <c r="F9" s="14"/>
      <c r="G9" s="16" t="s">
        <v>7</v>
      </c>
      <c r="H9" s="20">
        <f>SUM(H5:H8)</f>
        <v>0</v>
      </c>
      <c r="I9" s="20">
        <f>SUM(I5:I8)</f>
        <v>0</v>
      </c>
      <c r="J9" s="20">
        <f>SUM(J5:J8)</f>
        <v>56133</v>
      </c>
      <c r="K9" s="20">
        <f>SUM(K5:K8)</f>
        <v>56133</v>
      </c>
      <c r="M9" s="16" t="s">
        <v>7</v>
      </c>
      <c r="N9" s="20">
        <f>SUM(N5:N8)</f>
        <v>0</v>
      </c>
      <c r="O9" s="20">
        <f>SUM(O5:O8)</f>
        <v>0</v>
      </c>
      <c r="P9" s="20">
        <f>SUM(P5:P8)</f>
        <v>30000</v>
      </c>
      <c r="Q9" s="20">
        <f>SUM(Q5:Q8)</f>
        <v>30000</v>
      </c>
    </row>
    <row r="10" spans="1:21" x14ac:dyDescent="0.25">
      <c r="B10" t="s">
        <v>93</v>
      </c>
      <c r="C10" s="14">
        <f>Table14710[[#Totals],[Atul A/C]]-H5-N5</f>
        <v>72377</v>
      </c>
      <c r="D10" s="14">
        <f>Table14710[[#Totals],[Esha A/C]]-H6-N6</f>
        <v>0</v>
      </c>
      <c r="E10" s="14">
        <f>Table14710[[#Totals],[Cash]]-H7-N7</f>
        <v>0</v>
      </c>
      <c r="F10" s="14"/>
    </row>
    <row r="11" spans="1:21" x14ac:dyDescent="0.25">
      <c r="B11" t="s">
        <v>94</v>
      </c>
      <c r="C11" s="14">
        <f>Table14710[[#Totals],[Atul A/C]]-K5-Q5</f>
        <v>5244</v>
      </c>
      <c r="D11" s="14">
        <f>Table14710[[#Totals],[Esha A/C]]-K6-Q6</f>
        <v>-15000</v>
      </c>
      <c r="E11" s="14">
        <f>Table14710[[#Totals],[Cash]]-K7-Q8</f>
        <v>-4000</v>
      </c>
      <c r="F11" s="14"/>
    </row>
    <row r="12" spans="1:21" x14ac:dyDescent="0.25">
      <c r="C12" s="14"/>
      <c r="D12" s="14"/>
      <c r="E12" s="14"/>
      <c r="F12" s="14"/>
    </row>
    <row r="14" spans="1:21" ht="18.75" x14ac:dyDescent="0.3">
      <c r="A14" s="10" t="s">
        <v>86</v>
      </c>
      <c r="B14" s="11"/>
      <c r="C14" s="11"/>
      <c r="D14" s="11"/>
      <c r="E14" s="11"/>
      <c r="F14" s="11"/>
      <c r="G14" s="11"/>
      <c r="H14" s="11"/>
      <c r="I14" s="11"/>
      <c r="J14" s="11"/>
      <c r="M14" t="s">
        <v>107</v>
      </c>
    </row>
    <row r="15" spans="1:21" x14ac:dyDescent="0.25">
      <c r="A15" t="s">
        <v>0</v>
      </c>
      <c r="B15" t="s">
        <v>9</v>
      </c>
      <c r="C15" t="s">
        <v>10</v>
      </c>
      <c r="D15" t="s">
        <v>11</v>
      </c>
      <c r="E15" s="2" t="s">
        <v>12</v>
      </c>
      <c r="F15" s="2" t="s">
        <v>28</v>
      </c>
      <c r="G15" s="2" t="s">
        <v>13</v>
      </c>
      <c r="H15" s="2" t="s">
        <v>14</v>
      </c>
      <c r="I15" s="2" t="s">
        <v>15</v>
      </c>
      <c r="J15" s="2" t="s">
        <v>16</v>
      </c>
      <c r="M15" t="s">
        <v>0</v>
      </c>
      <c r="N15" t="s">
        <v>108</v>
      </c>
      <c r="O15" t="s">
        <v>109</v>
      </c>
      <c r="P15" t="s">
        <v>11</v>
      </c>
      <c r="Q15" t="s">
        <v>12</v>
      </c>
      <c r="R15" t="s">
        <v>28</v>
      </c>
      <c r="S15" t="s">
        <v>14</v>
      </c>
      <c r="T15" t="s">
        <v>15</v>
      </c>
      <c r="U15" t="s">
        <v>110</v>
      </c>
    </row>
    <row r="16" spans="1:21" x14ac:dyDescent="0.25">
      <c r="A16">
        <v>1</v>
      </c>
      <c r="B16" t="s">
        <v>49</v>
      </c>
      <c r="C16" t="str">
        <f>IF(B16&lt;&gt;"",VLOOKUP(B16,Lookup!$A$2:$B$55,2,FALSE),"")</f>
        <v>HOUSING</v>
      </c>
      <c r="D16" s="3">
        <v>42614</v>
      </c>
      <c r="E16" s="14">
        <v>14500</v>
      </c>
      <c r="F16" s="14"/>
      <c r="G16" t="s">
        <v>1</v>
      </c>
      <c r="H16" t="s">
        <v>83</v>
      </c>
      <c r="I16" t="s">
        <v>85</v>
      </c>
      <c r="J16">
        <f t="shared" ref="J16:J36" ca="1" si="0">IF($I16="Done","",$D16-$F$1)</f>
        <v>-386</v>
      </c>
      <c r="M16">
        <v>1</v>
      </c>
      <c r="N16" s="32" t="s">
        <v>2</v>
      </c>
      <c r="O16" s="32" t="s">
        <v>1</v>
      </c>
      <c r="P16" s="33">
        <v>42526</v>
      </c>
      <c r="Q16" s="34">
        <v>25000</v>
      </c>
      <c r="R16" s="34">
        <v>0</v>
      </c>
      <c r="S16" s="32" t="s">
        <v>83</v>
      </c>
      <c r="T16" s="32" t="s">
        <v>85</v>
      </c>
      <c r="U16" s="32">
        <f ca="1">IF($T16="Done","",$P16-$F$1)</f>
        <v>-474</v>
      </c>
    </row>
    <row r="17" spans="1:1016 1025:2046 2055:3066 3075:4096 4105:5116 5125:6136 6145:7166 7175:8186 8195:9216 9225:10236 10245:11256 11265:12286 12295:13306 13315:14336 14345:15356 15365:16376" x14ac:dyDescent="0.25">
      <c r="A17">
        <f t="shared" ref="A17:A33" si="1">A16+1</f>
        <v>2</v>
      </c>
      <c r="B17" t="s">
        <v>23</v>
      </c>
      <c r="C17" t="str">
        <f>IF(B17&lt;&gt;"",VLOOKUP(B17,Lookup!$A$2:$B$55,2,FALSE),"")</f>
        <v>LOANS</v>
      </c>
      <c r="D17" s="3">
        <v>42616</v>
      </c>
      <c r="E17" s="14">
        <v>5183</v>
      </c>
      <c r="F17" s="14"/>
      <c r="G17" t="s">
        <v>1</v>
      </c>
      <c r="H17" t="s">
        <v>83</v>
      </c>
      <c r="I17" t="s">
        <v>85</v>
      </c>
      <c r="J17">
        <f t="shared" ca="1" si="0"/>
        <v>-384</v>
      </c>
      <c r="M17">
        <v>2</v>
      </c>
      <c r="N17" s="35" t="s">
        <v>3</v>
      </c>
      <c r="O17" s="35" t="s">
        <v>1</v>
      </c>
      <c r="P17" s="36">
        <v>42522</v>
      </c>
      <c r="Q17" s="37">
        <v>5000</v>
      </c>
      <c r="R17" s="37">
        <v>0</v>
      </c>
      <c r="S17" s="35" t="s">
        <v>83</v>
      </c>
      <c r="T17" s="35" t="s">
        <v>85</v>
      </c>
      <c r="U17" s="35">
        <f ca="1">IF($T17="Done","",$P17-$F$1)</f>
        <v>-478</v>
      </c>
      <c r="Y17" s="3"/>
      <c r="Z17" s="6"/>
      <c r="AI17" s="3"/>
      <c r="AJ17" s="6"/>
      <c r="AS17" s="3"/>
      <c r="AT17" s="6"/>
      <c r="BC17" s="3"/>
      <c r="BD17" s="6"/>
      <c r="BM17" s="3"/>
      <c r="BN17" s="6"/>
      <c r="BW17" s="3"/>
      <c r="BX17" s="6"/>
      <c r="CG17" s="3"/>
      <c r="CH17" s="6"/>
      <c r="CQ17" s="3"/>
      <c r="CR17" s="6"/>
      <c r="DA17" s="3"/>
      <c r="DB17" s="6"/>
      <c r="DK17" s="3"/>
      <c r="DL17" s="6"/>
      <c r="DU17" s="3"/>
      <c r="DV17" s="6"/>
      <c r="EE17" s="3"/>
      <c r="EF17" s="6"/>
      <c r="EO17" s="3"/>
      <c r="EP17" s="6"/>
      <c r="EY17" s="3"/>
      <c r="EZ17" s="6"/>
      <c r="FI17" s="3"/>
      <c r="FJ17" s="6"/>
      <c r="FS17" s="3"/>
      <c r="FT17" s="6"/>
      <c r="GC17" s="3"/>
      <c r="GD17" s="6"/>
      <c r="GM17" s="3"/>
      <c r="GN17" s="6"/>
      <c r="GW17" s="3"/>
      <c r="GX17" s="6"/>
      <c r="HG17" s="3"/>
      <c r="HH17" s="6"/>
      <c r="HQ17" s="3"/>
      <c r="HR17" s="6"/>
      <c r="IA17" s="3"/>
      <c r="IB17" s="6"/>
      <c r="IK17" s="3"/>
      <c r="IL17" s="6"/>
      <c r="IU17" s="3"/>
      <c r="IV17" s="6"/>
      <c r="JE17" s="3"/>
      <c r="JF17" s="6"/>
      <c r="JO17" s="3"/>
      <c r="JP17" s="6"/>
      <c r="JY17" s="3"/>
      <c r="JZ17" s="6"/>
      <c r="KI17" s="3"/>
      <c r="KJ17" s="6"/>
      <c r="KS17" s="3"/>
      <c r="KT17" s="6"/>
      <c r="LC17" s="3"/>
      <c r="LD17" s="6"/>
      <c r="LM17" s="3"/>
      <c r="LN17" s="6"/>
      <c r="LW17" s="3"/>
      <c r="LX17" s="6"/>
      <c r="MG17" s="3"/>
      <c r="MH17" s="6"/>
      <c r="MQ17" s="3"/>
      <c r="MR17" s="6"/>
      <c r="NA17" s="3"/>
      <c r="NB17" s="6"/>
      <c r="NK17" s="3"/>
      <c r="NL17" s="6"/>
      <c r="NU17" s="3"/>
      <c r="NV17" s="6"/>
      <c r="OE17" s="3"/>
      <c r="OF17" s="6"/>
      <c r="OO17" s="3"/>
      <c r="OP17" s="6"/>
      <c r="OY17" s="3"/>
      <c r="OZ17" s="6"/>
      <c r="PI17" s="3"/>
      <c r="PJ17" s="6"/>
      <c r="PS17" s="3"/>
      <c r="PT17" s="6"/>
      <c r="QC17" s="3"/>
      <c r="QD17" s="6"/>
      <c r="QM17" s="3"/>
      <c r="QN17" s="6"/>
      <c r="QW17" s="3"/>
      <c r="QX17" s="6"/>
      <c r="RG17" s="3"/>
      <c r="RH17" s="6"/>
      <c r="RQ17" s="3"/>
      <c r="RR17" s="6"/>
      <c r="SA17" s="3"/>
      <c r="SB17" s="6"/>
      <c r="SK17" s="3"/>
      <c r="SL17" s="6"/>
      <c r="SU17" s="3"/>
      <c r="SV17" s="6"/>
      <c r="TE17" s="3"/>
      <c r="TF17" s="6"/>
      <c r="TO17" s="3"/>
      <c r="TP17" s="6"/>
      <c r="TY17" s="3"/>
      <c r="TZ17" s="6"/>
      <c r="UI17" s="3"/>
      <c r="UJ17" s="6"/>
      <c r="US17" s="3"/>
      <c r="UT17" s="6"/>
      <c r="VC17" s="3"/>
      <c r="VD17" s="6"/>
      <c r="VM17" s="3"/>
      <c r="VN17" s="6"/>
      <c r="VW17" s="3"/>
      <c r="VX17" s="6"/>
      <c r="WG17" s="3"/>
      <c r="WH17" s="6"/>
      <c r="WQ17" s="3"/>
      <c r="WR17" s="6"/>
      <c r="XA17" s="3"/>
      <c r="XB17" s="6"/>
      <c r="XK17" s="3"/>
      <c r="XL17" s="6"/>
      <c r="XU17" s="3"/>
      <c r="XV17" s="6"/>
      <c r="YE17" s="3"/>
      <c r="YF17" s="6"/>
      <c r="YO17" s="3"/>
      <c r="YP17" s="6"/>
      <c r="YY17" s="3"/>
      <c r="YZ17" s="6"/>
      <c r="ZI17" s="3"/>
      <c r="ZJ17" s="6"/>
      <c r="ZS17" s="3"/>
      <c r="ZT17" s="6"/>
      <c r="AAC17" s="3"/>
      <c r="AAD17" s="6"/>
      <c r="AAM17" s="3"/>
      <c r="AAN17" s="6"/>
      <c r="AAW17" s="3"/>
      <c r="AAX17" s="6"/>
      <c r="ABG17" s="3"/>
      <c r="ABH17" s="6"/>
      <c r="ABQ17" s="3"/>
      <c r="ABR17" s="6"/>
      <c r="ACA17" s="3"/>
      <c r="ACB17" s="6"/>
      <c r="ACK17" s="3"/>
      <c r="ACL17" s="6"/>
      <c r="ACU17" s="3"/>
      <c r="ACV17" s="6"/>
      <c r="ADE17" s="3"/>
      <c r="ADF17" s="6"/>
      <c r="ADO17" s="3"/>
      <c r="ADP17" s="6"/>
      <c r="ADY17" s="3"/>
      <c r="ADZ17" s="6"/>
      <c r="AEI17" s="3"/>
      <c r="AEJ17" s="6"/>
      <c r="AES17" s="3"/>
      <c r="AET17" s="6"/>
      <c r="AFC17" s="3"/>
      <c r="AFD17" s="6"/>
      <c r="AFM17" s="3"/>
      <c r="AFN17" s="6"/>
      <c r="AFW17" s="3"/>
      <c r="AFX17" s="6"/>
      <c r="AGG17" s="3"/>
      <c r="AGH17" s="6"/>
      <c r="AGQ17" s="3"/>
      <c r="AGR17" s="6"/>
      <c r="AHA17" s="3"/>
      <c r="AHB17" s="6"/>
      <c r="AHK17" s="3"/>
      <c r="AHL17" s="6"/>
      <c r="AHU17" s="3"/>
      <c r="AHV17" s="6"/>
      <c r="AIE17" s="3"/>
      <c r="AIF17" s="6"/>
      <c r="AIO17" s="3"/>
      <c r="AIP17" s="6"/>
      <c r="AIY17" s="3"/>
      <c r="AIZ17" s="6"/>
      <c r="AJI17" s="3"/>
      <c r="AJJ17" s="6"/>
      <c r="AJS17" s="3"/>
      <c r="AJT17" s="6"/>
      <c r="AKC17" s="3"/>
      <c r="AKD17" s="6"/>
      <c r="AKM17" s="3"/>
      <c r="AKN17" s="6"/>
      <c r="AKW17" s="3"/>
      <c r="AKX17" s="6"/>
      <c r="ALG17" s="3"/>
      <c r="ALH17" s="6"/>
      <c r="ALQ17" s="3"/>
      <c r="ALR17" s="6"/>
      <c r="AMA17" s="3"/>
      <c r="AMB17" s="6"/>
      <c r="AMK17" s="3"/>
      <c r="AML17" s="6"/>
      <c r="AMU17" s="3"/>
      <c r="AMV17" s="6"/>
      <c r="ANE17" s="3"/>
      <c r="ANF17" s="6"/>
      <c r="ANO17" s="3"/>
      <c r="ANP17" s="6"/>
      <c r="ANY17" s="3"/>
      <c r="ANZ17" s="6"/>
      <c r="AOI17" s="3"/>
      <c r="AOJ17" s="6"/>
      <c r="AOS17" s="3"/>
      <c r="AOT17" s="6"/>
      <c r="APC17" s="3"/>
      <c r="APD17" s="6"/>
      <c r="APM17" s="3"/>
      <c r="APN17" s="6"/>
      <c r="APW17" s="3"/>
      <c r="APX17" s="6"/>
      <c r="AQG17" s="3"/>
      <c r="AQH17" s="6"/>
      <c r="AQQ17" s="3"/>
      <c r="AQR17" s="6"/>
      <c r="ARA17" s="3"/>
      <c r="ARB17" s="6"/>
      <c r="ARK17" s="3"/>
      <c r="ARL17" s="6"/>
      <c r="ARU17" s="3"/>
      <c r="ARV17" s="6"/>
      <c r="ASE17" s="3"/>
      <c r="ASF17" s="6"/>
      <c r="ASO17" s="3"/>
      <c r="ASP17" s="6"/>
      <c r="ASY17" s="3"/>
      <c r="ASZ17" s="6"/>
      <c r="ATI17" s="3"/>
      <c r="ATJ17" s="6"/>
      <c r="ATS17" s="3"/>
      <c r="ATT17" s="6"/>
      <c r="AUC17" s="3"/>
      <c r="AUD17" s="6"/>
      <c r="AUM17" s="3"/>
      <c r="AUN17" s="6"/>
      <c r="AUW17" s="3"/>
      <c r="AUX17" s="6"/>
      <c r="AVG17" s="3"/>
      <c r="AVH17" s="6"/>
      <c r="AVQ17" s="3"/>
      <c r="AVR17" s="6"/>
      <c r="AWA17" s="3"/>
      <c r="AWB17" s="6"/>
      <c r="AWK17" s="3"/>
      <c r="AWL17" s="6"/>
      <c r="AWU17" s="3"/>
      <c r="AWV17" s="6"/>
      <c r="AXE17" s="3"/>
      <c r="AXF17" s="6"/>
      <c r="AXO17" s="3"/>
      <c r="AXP17" s="6"/>
      <c r="AXY17" s="3"/>
      <c r="AXZ17" s="6"/>
      <c r="AYI17" s="3"/>
      <c r="AYJ17" s="6"/>
      <c r="AYS17" s="3"/>
      <c r="AYT17" s="6"/>
      <c r="AZC17" s="3"/>
      <c r="AZD17" s="6"/>
      <c r="AZM17" s="3"/>
      <c r="AZN17" s="6"/>
      <c r="AZW17" s="3"/>
      <c r="AZX17" s="6"/>
      <c r="BAG17" s="3"/>
      <c r="BAH17" s="6"/>
      <c r="BAQ17" s="3"/>
      <c r="BAR17" s="6"/>
      <c r="BBA17" s="3"/>
      <c r="BBB17" s="6"/>
      <c r="BBK17" s="3"/>
      <c r="BBL17" s="6"/>
      <c r="BBU17" s="3"/>
      <c r="BBV17" s="6"/>
      <c r="BCE17" s="3"/>
      <c r="BCF17" s="6"/>
      <c r="BCO17" s="3"/>
      <c r="BCP17" s="6"/>
      <c r="BCY17" s="3"/>
      <c r="BCZ17" s="6"/>
      <c r="BDI17" s="3"/>
      <c r="BDJ17" s="6"/>
      <c r="BDS17" s="3"/>
      <c r="BDT17" s="6"/>
      <c r="BEC17" s="3"/>
      <c r="BED17" s="6"/>
      <c r="BEM17" s="3"/>
      <c r="BEN17" s="6"/>
      <c r="BEW17" s="3"/>
      <c r="BEX17" s="6"/>
      <c r="BFG17" s="3"/>
      <c r="BFH17" s="6"/>
      <c r="BFQ17" s="3"/>
      <c r="BFR17" s="6"/>
      <c r="BGA17" s="3"/>
      <c r="BGB17" s="6"/>
      <c r="BGK17" s="3"/>
      <c r="BGL17" s="6"/>
      <c r="BGU17" s="3"/>
      <c r="BGV17" s="6"/>
      <c r="BHE17" s="3"/>
      <c r="BHF17" s="6"/>
      <c r="BHO17" s="3"/>
      <c r="BHP17" s="6"/>
      <c r="BHY17" s="3"/>
      <c r="BHZ17" s="6"/>
      <c r="BII17" s="3"/>
      <c r="BIJ17" s="6"/>
      <c r="BIS17" s="3"/>
      <c r="BIT17" s="6"/>
      <c r="BJC17" s="3"/>
      <c r="BJD17" s="6"/>
      <c r="BJM17" s="3"/>
      <c r="BJN17" s="6"/>
      <c r="BJW17" s="3"/>
      <c r="BJX17" s="6"/>
      <c r="BKG17" s="3"/>
      <c r="BKH17" s="6"/>
      <c r="BKQ17" s="3"/>
      <c r="BKR17" s="6"/>
      <c r="BLA17" s="3"/>
      <c r="BLB17" s="6"/>
      <c r="BLK17" s="3"/>
      <c r="BLL17" s="6"/>
      <c r="BLU17" s="3"/>
      <c r="BLV17" s="6"/>
      <c r="BME17" s="3"/>
      <c r="BMF17" s="6"/>
      <c r="BMO17" s="3"/>
      <c r="BMP17" s="6"/>
      <c r="BMY17" s="3"/>
      <c r="BMZ17" s="6"/>
      <c r="BNI17" s="3"/>
      <c r="BNJ17" s="6"/>
      <c r="BNS17" s="3"/>
      <c r="BNT17" s="6"/>
      <c r="BOC17" s="3"/>
      <c r="BOD17" s="6"/>
      <c r="BOM17" s="3"/>
      <c r="BON17" s="6"/>
      <c r="BOW17" s="3"/>
      <c r="BOX17" s="6"/>
      <c r="BPG17" s="3"/>
      <c r="BPH17" s="6"/>
      <c r="BPQ17" s="3"/>
      <c r="BPR17" s="6"/>
      <c r="BQA17" s="3"/>
      <c r="BQB17" s="6"/>
      <c r="BQK17" s="3"/>
      <c r="BQL17" s="6"/>
      <c r="BQU17" s="3"/>
      <c r="BQV17" s="6"/>
      <c r="BRE17" s="3"/>
      <c r="BRF17" s="6"/>
      <c r="BRO17" s="3"/>
      <c r="BRP17" s="6"/>
      <c r="BRY17" s="3"/>
      <c r="BRZ17" s="6"/>
      <c r="BSI17" s="3"/>
      <c r="BSJ17" s="6"/>
      <c r="BSS17" s="3"/>
      <c r="BST17" s="6"/>
      <c r="BTC17" s="3"/>
      <c r="BTD17" s="6"/>
      <c r="BTM17" s="3"/>
      <c r="BTN17" s="6"/>
      <c r="BTW17" s="3"/>
      <c r="BTX17" s="6"/>
      <c r="BUG17" s="3"/>
      <c r="BUH17" s="6"/>
      <c r="BUQ17" s="3"/>
      <c r="BUR17" s="6"/>
      <c r="BVA17" s="3"/>
      <c r="BVB17" s="6"/>
      <c r="BVK17" s="3"/>
      <c r="BVL17" s="6"/>
      <c r="BVU17" s="3"/>
      <c r="BVV17" s="6"/>
      <c r="BWE17" s="3"/>
      <c r="BWF17" s="6"/>
      <c r="BWO17" s="3"/>
      <c r="BWP17" s="6"/>
      <c r="BWY17" s="3"/>
      <c r="BWZ17" s="6"/>
      <c r="BXI17" s="3"/>
      <c r="BXJ17" s="6"/>
      <c r="BXS17" s="3"/>
      <c r="BXT17" s="6"/>
      <c r="BYC17" s="3"/>
      <c r="BYD17" s="6"/>
      <c r="BYM17" s="3"/>
      <c r="BYN17" s="6"/>
      <c r="BYW17" s="3"/>
      <c r="BYX17" s="6"/>
      <c r="BZG17" s="3"/>
      <c r="BZH17" s="6"/>
      <c r="BZQ17" s="3"/>
      <c r="BZR17" s="6"/>
      <c r="CAA17" s="3"/>
      <c r="CAB17" s="6"/>
      <c r="CAK17" s="3"/>
      <c r="CAL17" s="6"/>
      <c r="CAU17" s="3"/>
      <c r="CAV17" s="6"/>
      <c r="CBE17" s="3"/>
      <c r="CBF17" s="6"/>
      <c r="CBO17" s="3"/>
      <c r="CBP17" s="6"/>
      <c r="CBY17" s="3"/>
      <c r="CBZ17" s="6"/>
      <c r="CCI17" s="3"/>
      <c r="CCJ17" s="6"/>
      <c r="CCS17" s="3"/>
      <c r="CCT17" s="6"/>
      <c r="CDC17" s="3"/>
      <c r="CDD17" s="6"/>
      <c r="CDM17" s="3"/>
      <c r="CDN17" s="6"/>
      <c r="CDW17" s="3"/>
      <c r="CDX17" s="6"/>
      <c r="CEG17" s="3"/>
      <c r="CEH17" s="6"/>
      <c r="CEQ17" s="3"/>
      <c r="CER17" s="6"/>
      <c r="CFA17" s="3"/>
      <c r="CFB17" s="6"/>
      <c r="CFK17" s="3"/>
      <c r="CFL17" s="6"/>
      <c r="CFU17" s="3"/>
      <c r="CFV17" s="6"/>
      <c r="CGE17" s="3"/>
      <c r="CGF17" s="6"/>
      <c r="CGO17" s="3"/>
      <c r="CGP17" s="6"/>
      <c r="CGY17" s="3"/>
      <c r="CGZ17" s="6"/>
      <c r="CHI17" s="3"/>
      <c r="CHJ17" s="6"/>
      <c r="CHS17" s="3"/>
      <c r="CHT17" s="6"/>
      <c r="CIC17" s="3"/>
      <c r="CID17" s="6"/>
      <c r="CIM17" s="3"/>
      <c r="CIN17" s="6"/>
      <c r="CIW17" s="3"/>
      <c r="CIX17" s="6"/>
      <c r="CJG17" s="3"/>
      <c r="CJH17" s="6"/>
      <c r="CJQ17" s="3"/>
      <c r="CJR17" s="6"/>
      <c r="CKA17" s="3"/>
      <c r="CKB17" s="6"/>
      <c r="CKK17" s="3"/>
      <c r="CKL17" s="6"/>
      <c r="CKU17" s="3"/>
      <c r="CKV17" s="6"/>
      <c r="CLE17" s="3"/>
      <c r="CLF17" s="6"/>
      <c r="CLO17" s="3"/>
      <c r="CLP17" s="6"/>
      <c r="CLY17" s="3"/>
      <c r="CLZ17" s="6"/>
      <c r="CMI17" s="3"/>
      <c r="CMJ17" s="6"/>
      <c r="CMS17" s="3"/>
      <c r="CMT17" s="6"/>
      <c r="CNC17" s="3"/>
      <c r="CND17" s="6"/>
      <c r="CNM17" s="3"/>
      <c r="CNN17" s="6"/>
      <c r="CNW17" s="3"/>
      <c r="CNX17" s="6"/>
      <c r="COG17" s="3"/>
      <c r="COH17" s="6"/>
      <c r="COQ17" s="3"/>
      <c r="COR17" s="6"/>
      <c r="CPA17" s="3"/>
      <c r="CPB17" s="6"/>
      <c r="CPK17" s="3"/>
      <c r="CPL17" s="6"/>
      <c r="CPU17" s="3"/>
      <c r="CPV17" s="6"/>
      <c r="CQE17" s="3"/>
      <c r="CQF17" s="6"/>
      <c r="CQO17" s="3"/>
      <c r="CQP17" s="6"/>
      <c r="CQY17" s="3"/>
      <c r="CQZ17" s="6"/>
      <c r="CRI17" s="3"/>
      <c r="CRJ17" s="6"/>
      <c r="CRS17" s="3"/>
      <c r="CRT17" s="6"/>
      <c r="CSC17" s="3"/>
      <c r="CSD17" s="6"/>
      <c r="CSM17" s="3"/>
      <c r="CSN17" s="6"/>
      <c r="CSW17" s="3"/>
      <c r="CSX17" s="6"/>
      <c r="CTG17" s="3"/>
      <c r="CTH17" s="6"/>
      <c r="CTQ17" s="3"/>
      <c r="CTR17" s="6"/>
      <c r="CUA17" s="3"/>
      <c r="CUB17" s="6"/>
      <c r="CUK17" s="3"/>
      <c r="CUL17" s="6"/>
      <c r="CUU17" s="3"/>
      <c r="CUV17" s="6"/>
      <c r="CVE17" s="3"/>
      <c r="CVF17" s="6"/>
      <c r="CVO17" s="3"/>
      <c r="CVP17" s="6"/>
      <c r="CVY17" s="3"/>
      <c r="CVZ17" s="6"/>
      <c r="CWI17" s="3"/>
      <c r="CWJ17" s="6"/>
      <c r="CWS17" s="3"/>
      <c r="CWT17" s="6"/>
      <c r="CXC17" s="3"/>
      <c r="CXD17" s="6"/>
      <c r="CXM17" s="3"/>
      <c r="CXN17" s="6"/>
      <c r="CXW17" s="3"/>
      <c r="CXX17" s="6"/>
      <c r="CYG17" s="3"/>
      <c r="CYH17" s="6"/>
      <c r="CYQ17" s="3"/>
      <c r="CYR17" s="6"/>
      <c r="CZA17" s="3"/>
      <c r="CZB17" s="6"/>
      <c r="CZK17" s="3"/>
      <c r="CZL17" s="6"/>
      <c r="CZU17" s="3"/>
      <c r="CZV17" s="6"/>
      <c r="DAE17" s="3"/>
      <c r="DAF17" s="6"/>
      <c r="DAO17" s="3"/>
      <c r="DAP17" s="6"/>
      <c r="DAY17" s="3"/>
      <c r="DAZ17" s="6"/>
      <c r="DBI17" s="3"/>
      <c r="DBJ17" s="6"/>
      <c r="DBS17" s="3"/>
      <c r="DBT17" s="6"/>
      <c r="DCC17" s="3"/>
      <c r="DCD17" s="6"/>
      <c r="DCM17" s="3"/>
      <c r="DCN17" s="6"/>
      <c r="DCW17" s="3"/>
      <c r="DCX17" s="6"/>
      <c r="DDG17" s="3"/>
      <c r="DDH17" s="6"/>
      <c r="DDQ17" s="3"/>
      <c r="DDR17" s="6"/>
      <c r="DEA17" s="3"/>
      <c r="DEB17" s="6"/>
      <c r="DEK17" s="3"/>
      <c r="DEL17" s="6"/>
      <c r="DEU17" s="3"/>
      <c r="DEV17" s="6"/>
      <c r="DFE17" s="3"/>
      <c r="DFF17" s="6"/>
      <c r="DFO17" s="3"/>
      <c r="DFP17" s="6"/>
      <c r="DFY17" s="3"/>
      <c r="DFZ17" s="6"/>
      <c r="DGI17" s="3"/>
      <c r="DGJ17" s="6"/>
      <c r="DGS17" s="3"/>
      <c r="DGT17" s="6"/>
      <c r="DHC17" s="3"/>
      <c r="DHD17" s="6"/>
      <c r="DHM17" s="3"/>
      <c r="DHN17" s="6"/>
      <c r="DHW17" s="3"/>
      <c r="DHX17" s="6"/>
      <c r="DIG17" s="3"/>
      <c r="DIH17" s="6"/>
      <c r="DIQ17" s="3"/>
      <c r="DIR17" s="6"/>
      <c r="DJA17" s="3"/>
      <c r="DJB17" s="6"/>
      <c r="DJK17" s="3"/>
      <c r="DJL17" s="6"/>
      <c r="DJU17" s="3"/>
      <c r="DJV17" s="6"/>
      <c r="DKE17" s="3"/>
      <c r="DKF17" s="6"/>
      <c r="DKO17" s="3"/>
      <c r="DKP17" s="6"/>
      <c r="DKY17" s="3"/>
      <c r="DKZ17" s="6"/>
      <c r="DLI17" s="3"/>
      <c r="DLJ17" s="6"/>
      <c r="DLS17" s="3"/>
      <c r="DLT17" s="6"/>
      <c r="DMC17" s="3"/>
      <c r="DMD17" s="6"/>
      <c r="DMM17" s="3"/>
      <c r="DMN17" s="6"/>
      <c r="DMW17" s="3"/>
      <c r="DMX17" s="6"/>
      <c r="DNG17" s="3"/>
      <c r="DNH17" s="6"/>
      <c r="DNQ17" s="3"/>
      <c r="DNR17" s="6"/>
      <c r="DOA17" s="3"/>
      <c r="DOB17" s="6"/>
      <c r="DOK17" s="3"/>
      <c r="DOL17" s="6"/>
      <c r="DOU17" s="3"/>
      <c r="DOV17" s="6"/>
      <c r="DPE17" s="3"/>
      <c r="DPF17" s="6"/>
      <c r="DPO17" s="3"/>
      <c r="DPP17" s="6"/>
      <c r="DPY17" s="3"/>
      <c r="DPZ17" s="6"/>
      <c r="DQI17" s="3"/>
      <c r="DQJ17" s="6"/>
      <c r="DQS17" s="3"/>
      <c r="DQT17" s="6"/>
      <c r="DRC17" s="3"/>
      <c r="DRD17" s="6"/>
      <c r="DRM17" s="3"/>
      <c r="DRN17" s="6"/>
      <c r="DRW17" s="3"/>
      <c r="DRX17" s="6"/>
      <c r="DSG17" s="3"/>
      <c r="DSH17" s="6"/>
      <c r="DSQ17" s="3"/>
      <c r="DSR17" s="6"/>
      <c r="DTA17" s="3"/>
      <c r="DTB17" s="6"/>
      <c r="DTK17" s="3"/>
      <c r="DTL17" s="6"/>
      <c r="DTU17" s="3"/>
      <c r="DTV17" s="6"/>
      <c r="DUE17" s="3"/>
      <c r="DUF17" s="6"/>
      <c r="DUO17" s="3"/>
      <c r="DUP17" s="6"/>
      <c r="DUY17" s="3"/>
      <c r="DUZ17" s="6"/>
      <c r="DVI17" s="3"/>
      <c r="DVJ17" s="6"/>
      <c r="DVS17" s="3"/>
      <c r="DVT17" s="6"/>
      <c r="DWC17" s="3"/>
      <c r="DWD17" s="6"/>
      <c r="DWM17" s="3"/>
      <c r="DWN17" s="6"/>
      <c r="DWW17" s="3"/>
      <c r="DWX17" s="6"/>
      <c r="DXG17" s="3"/>
      <c r="DXH17" s="6"/>
      <c r="DXQ17" s="3"/>
      <c r="DXR17" s="6"/>
      <c r="DYA17" s="3"/>
      <c r="DYB17" s="6"/>
      <c r="DYK17" s="3"/>
      <c r="DYL17" s="6"/>
      <c r="DYU17" s="3"/>
      <c r="DYV17" s="6"/>
      <c r="DZE17" s="3"/>
      <c r="DZF17" s="6"/>
      <c r="DZO17" s="3"/>
      <c r="DZP17" s="6"/>
      <c r="DZY17" s="3"/>
      <c r="DZZ17" s="6"/>
      <c r="EAI17" s="3"/>
      <c r="EAJ17" s="6"/>
      <c r="EAS17" s="3"/>
      <c r="EAT17" s="6"/>
      <c r="EBC17" s="3"/>
      <c r="EBD17" s="6"/>
      <c r="EBM17" s="3"/>
      <c r="EBN17" s="6"/>
      <c r="EBW17" s="3"/>
      <c r="EBX17" s="6"/>
      <c r="ECG17" s="3"/>
      <c r="ECH17" s="6"/>
      <c r="ECQ17" s="3"/>
      <c r="ECR17" s="6"/>
      <c r="EDA17" s="3"/>
      <c r="EDB17" s="6"/>
      <c r="EDK17" s="3"/>
      <c r="EDL17" s="6"/>
      <c r="EDU17" s="3"/>
      <c r="EDV17" s="6"/>
      <c r="EEE17" s="3"/>
      <c r="EEF17" s="6"/>
      <c r="EEO17" s="3"/>
      <c r="EEP17" s="6"/>
      <c r="EEY17" s="3"/>
      <c r="EEZ17" s="6"/>
      <c r="EFI17" s="3"/>
      <c r="EFJ17" s="6"/>
      <c r="EFS17" s="3"/>
      <c r="EFT17" s="6"/>
      <c r="EGC17" s="3"/>
      <c r="EGD17" s="6"/>
      <c r="EGM17" s="3"/>
      <c r="EGN17" s="6"/>
      <c r="EGW17" s="3"/>
      <c r="EGX17" s="6"/>
      <c r="EHG17" s="3"/>
      <c r="EHH17" s="6"/>
      <c r="EHQ17" s="3"/>
      <c r="EHR17" s="6"/>
      <c r="EIA17" s="3"/>
      <c r="EIB17" s="6"/>
      <c r="EIK17" s="3"/>
      <c r="EIL17" s="6"/>
      <c r="EIU17" s="3"/>
      <c r="EIV17" s="6"/>
      <c r="EJE17" s="3"/>
      <c r="EJF17" s="6"/>
      <c r="EJO17" s="3"/>
      <c r="EJP17" s="6"/>
      <c r="EJY17" s="3"/>
      <c r="EJZ17" s="6"/>
      <c r="EKI17" s="3"/>
      <c r="EKJ17" s="6"/>
      <c r="EKS17" s="3"/>
      <c r="EKT17" s="6"/>
      <c r="ELC17" s="3"/>
      <c r="ELD17" s="6"/>
      <c r="ELM17" s="3"/>
      <c r="ELN17" s="6"/>
      <c r="ELW17" s="3"/>
      <c r="ELX17" s="6"/>
      <c r="EMG17" s="3"/>
      <c r="EMH17" s="6"/>
      <c r="EMQ17" s="3"/>
      <c r="EMR17" s="6"/>
      <c r="ENA17" s="3"/>
      <c r="ENB17" s="6"/>
      <c r="ENK17" s="3"/>
      <c r="ENL17" s="6"/>
      <c r="ENU17" s="3"/>
      <c r="ENV17" s="6"/>
      <c r="EOE17" s="3"/>
      <c r="EOF17" s="6"/>
      <c r="EOO17" s="3"/>
      <c r="EOP17" s="6"/>
      <c r="EOY17" s="3"/>
      <c r="EOZ17" s="6"/>
      <c r="EPI17" s="3"/>
      <c r="EPJ17" s="6"/>
      <c r="EPS17" s="3"/>
      <c r="EPT17" s="6"/>
      <c r="EQC17" s="3"/>
      <c r="EQD17" s="6"/>
      <c r="EQM17" s="3"/>
      <c r="EQN17" s="6"/>
      <c r="EQW17" s="3"/>
      <c r="EQX17" s="6"/>
      <c r="ERG17" s="3"/>
      <c r="ERH17" s="6"/>
      <c r="ERQ17" s="3"/>
      <c r="ERR17" s="6"/>
      <c r="ESA17" s="3"/>
      <c r="ESB17" s="6"/>
      <c r="ESK17" s="3"/>
      <c r="ESL17" s="6"/>
      <c r="ESU17" s="3"/>
      <c r="ESV17" s="6"/>
      <c r="ETE17" s="3"/>
      <c r="ETF17" s="6"/>
      <c r="ETO17" s="3"/>
      <c r="ETP17" s="6"/>
      <c r="ETY17" s="3"/>
      <c r="ETZ17" s="6"/>
      <c r="EUI17" s="3"/>
      <c r="EUJ17" s="6"/>
      <c r="EUS17" s="3"/>
      <c r="EUT17" s="6"/>
      <c r="EVC17" s="3"/>
      <c r="EVD17" s="6"/>
      <c r="EVM17" s="3"/>
      <c r="EVN17" s="6"/>
      <c r="EVW17" s="3"/>
      <c r="EVX17" s="6"/>
      <c r="EWG17" s="3"/>
      <c r="EWH17" s="6"/>
      <c r="EWQ17" s="3"/>
      <c r="EWR17" s="6"/>
      <c r="EXA17" s="3"/>
      <c r="EXB17" s="6"/>
      <c r="EXK17" s="3"/>
      <c r="EXL17" s="6"/>
      <c r="EXU17" s="3"/>
      <c r="EXV17" s="6"/>
      <c r="EYE17" s="3"/>
      <c r="EYF17" s="6"/>
      <c r="EYO17" s="3"/>
      <c r="EYP17" s="6"/>
      <c r="EYY17" s="3"/>
      <c r="EYZ17" s="6"/>
      <c r="EZI17" s="3"/>
      <c r="EZJ17" s="6"/>
      <c r="EZS17" s="3"/>
      <c r="EZT17" s="6"/>
      <c r="FAC17" s="3"/>
      <c r="FAD17" s="6"/>
      <c r="FAM17" s="3"/>
      <c r="FAN17" s="6"/>
      <c r="FAW17" s="3"/>
      <c r="FAX17" s="6"/>
      <c r="FBG17" s="3"/>
      <c r="FBH17" s="6"/>
      <c r="FBQ17" s="3"/>
      <c r="FBR17" s="6"/>
      <c r="FCA17" s="3"/>
      <c r="FCB17" s="6"/>
      <c r="FCK17" s="3"/>
      <c r="FCL17" s="6"/>
      <c r="FCU17" s="3"/>
      <c r="FCV17" s="6"/>
      <c r="FDE17" s="3"/>
      <c r="FDF17" s="6"/>
      <c r="FDO17" s="3"/>
      <c r="FDP17" s="6"/>
      <c r="FDY17" s="3"/>
      <c r="FDZ17" s="6"/>
      <c r="FEI17" s="3"/>
      <c r="FEJ17" s="6"/>
      <c r="FES17" s="3"/>
      <c r="FET17" s="6"/>
      <c r="FFC17" s="3"/>
      <c r="FFD17" s="6"/>
      <c r="FFM17" s="3"/>
      <c r="FFN17" s="6"/>
      <c r="FFW17" s="3"/>
      <c r="FFX17" s="6"/>
      <c r="FGG17" s="3"/>
      <c r="FGH17" s="6"/>
      <c r="FGQ17" s="3"/>
      <c r="FGR17" s="6"/>
      <c r="FHA17" s="3"/>
      <c r="FHB17" s="6"/>
      <c r="FHK17" s="3"/>
      <c r="FHL17" s="6"/>
      <c r="FHU17" s="3"/>
      <c r="FHV17" s="6"/>
      <c r="FIE17" s="3"/>
      <c r="FIF17" s="6"/>
      <c r="FIO17" s="3"/>
      <c r="FIP17" s="6"/>
      <c r="FIY17" s="3"/>
      <c r="FIZ17" s="6"/>
      <c r="FJI17" s="3"/>
      <c r="FJJ17" s="6"/>
      <c r="FJS17" s="3"/>
      <c r="FJT17" s="6"/>
      <c r="FKC17" s="3"/>
      <c r="FKD17" s="6"/>
      <c r="FKM17" s="3"/>
      <c r="FKN17" s="6"/>
      <c r="FKW17" s="3"/>
      <c r="FKX17" s="6"/>
      <c r="FLG17" s="3"/>
      <c r="FLH17" s="6"/>
      <c r="FLQ17" s="3"/>
      <c r="FLR17" s="6"/>
      <c r="FMA17" s="3"/>
      <c r="FMB17" s="6"/>
      <c r="FMK17" s="3"/>
      <c r="FML17" s="6"/>
      <c r="FMU17" s="3"/>
      <c r="FMV17" s="6"/>
      <c r="FNE17" s="3"/>
      <c r="FNF17" s="6"/>
      <c r="FNO17" s="3"/>
      <c r="FNP17" s="6"/>
      <c r="FNY17" s="3"/>
      <c r="FNZ17" s="6"/>
      <c r="FOI17" s="3"/>
      <c r="FOJ17" s="6"/>
      <c r="FOS17" s="3"/>
      <c r="FOT17" s="6"/>
      <c r="FPC17" s="3"/>
      <c r="FPD17" s="6"/>
      <c r="FPM17" s="3"/>
      <c r="FPN17" s="6"/>
      <c r="FPW17" s="3"/>
      <c r="FPX17" s="6"/>
      <c r="FQG17" s="3"/>
      <c r="FQH17" s="6"/>
      <c r="FQQ17" s="3"/>
      <c r="FQR17" s="6"/>
      <c r="FRA17" s="3"/>
      <c r="FRB17" s="6"/>
      <c r="FRK17" s="3"/>
      <c r="FRL17" s="6"/>
      <c r="FRU17" s="3"/>
      <c r="FRV17" s="6"/>
      <c r="FSE17" s="3"/>
      <c r="FSF17" s="6"/>
      <c r="FSO17" s="3"/>
      <c r="FSP17" s="6"/>
      <c r="FSY17" s="3"/>
      <c r="FSZ17" s="6"/>
      <c r="FTI17" s="3"/>
      <c r="FTJ17" s="6"/>
      <c r="FTS17" s="3"/>
      <c r="FTT17" s="6"/>
      <c r="FUC17" s="3"/>
      <c r="FUD17" s="6"/>
      <c r="FUM17" s="3"/>
      <c r="FUN17" s="6"/>
      <c r="FUW17" s="3"/>
      <c r="FUX17" s="6"/>
      <c r="FVG17" s="3"/>
      <c r="FVH17" s="6"/>
      <c r="FVQ17" s="3"/>
      <c r="FVR17" s="6"/>
      <c r="FWA17" s="3"/>
      <c r="FWB17" s="6"/>
      <c r="FWK17" s="3"/>
      <c r="FWL17" s="6"/>
      <c r="FWU17" s="3"/>
      <c r="FWV17" s="6"/>
      <c r="FXE17" s="3"/>
      <c r="FXF17" s="6"/>
      <c r="FXO17" s="3"/>
      <c r="FXP17" s="6"/>
      <c r="FXY17" s="3"/>
      <c r="FXZ17" s="6"/>
      <c r="FYI17" s="3"/>
      <c r="FYJ17" s="6"/>
      <c r="FYS17" s="3"/>
      <c r="FYT17" s="6"/>
      <c r="FZC17" s="3"/>
      <c r="FZD17" s="6"/>
      <c r="FZM17" s="3"/>
      <c r="FZN17" s="6"/>
      <c r="FZW17" s="3"/>
      <c r="FZX17" s="6"/>
      <c r="GAG17" s="3"/>
      <c r="GAH17" s="6"/>
      <c r="GAQ17" s="3"/>
      <c r="GAR17" s="6"/>
      <c r="GBA17" s="3"/>
      <c r="GBB17" s="6"/>
      <c r="GBK17" s="3"/>
      <c r="GBL17" s="6"/>
      <c r="GBU17" s="3"/>
      <c r="GBV17" s="6"/>
      <c r="GCE17" s="3"/>
      <c r="GCF17" s="6"/>
      <c r="GCO17" s="3"/>
      <c r="GCP17" s="6"/>
      <c r="GCY17" s="3"/>
      <c r="GCZ17" s="6"/>
      <c r="GDI17" s="3"/>
      <c r="GDJ17" s="6"/>
      <c r="GDS17" s="3"/>
      <c r="GDT17" s="6"/>
      <c r="GEC17" s="3"/>
      <c r="GED17" s="6"/>
      <c r="GEM17" s="3"/>
      <c r="GEN17" s="6"/>
      <c r="GEW17" s="3"/>
      <c r="GEX17" s="6"/>
      <c r="GFG17" s="3"/>
      <c r="GFH17" s="6"/>
      <c r="GFQ17" s="3"/>
      <c r="GFR17" s="6"/>
      <c r="GGA17" s="3"/>
      <c r="GGB17" s="6"/>
      <c r="GGK17" s="3"/>
      <c r="GGL17" s="6"/>
      <c r="GGU17" s="3"/>
      <c r="GGV17" s="6"/>
      <c r="GHE17" s="3"/>
      <c r="GHF17" s="6"/>
      <c r="GHO17" s="3"/>
      <c r="GHP17" s="6"/>
      <c r="GHY17" s="3"/>
      <c r="GHZ17" s="6"/>
      <c r="GII17" s="3"/>
      <c r="GIJ17" s="6"/>
      <c r="GIS17" s="3"/>
      <c r="GIT17" s="6"/>
      <c r="GJC17" s="3"/>
      <c r="GJD17" s="6"/>
      <c r="GJM17" s="3"/>
      <c r="GJN17" s="6"/>
      <c r="GJW17" s="3"/>
      <c r="GJX17" s="6"/>
      <c r="GKG17" s="3"/>
      <c r="GKH17" s="6"/>
      <c r="GKQ17" s="3"/>
      <c r="GKR17" s="6"/>
      <c r="GLA17" s="3"/>
      <c r="GLB17" s="6"/>
      <c r="GLK17" s="3"/>
      <c r="GLL17" s="6"/>
      <c r="GLU17" s="3"/>
      <c r="GLV17" s="6"/>
      <c r="GME17" s="3"/>
      <c r="GMF17" s="6"/>
      <c r="GMO17" s="3"/>
      <c r="GMP17" s="6"/>
      <c r="GMY17" s="3"/>
      <c r="GMZ17" s="6"/>
      <c r="GNI17" s="3"/>
      <c r="GNJ17" s="6"/>
      <c r="GNS17" s="3"/>
      <c r="GNT17" s="6"/>
      <c r="GOC17" s="3"/>
      <c r="GOD17" s="6"/>
      <c r="GOM17" s="3"/>
      <c r="GON17" s="6"/>
      <c r="GOW17" s="3"/>
      <c r="GOX17" s="6"/>
      <c r="GPG17" s="3"/>
      <c r="GPH17" s="6"/>
      <c r="GPQ17" s="3"/>
      <c r="GPR17" s="6"/>
      <c r="GQA17" s="3"/>
      <c r="GQB17" s="6"/>
      <c r="GQK17" s="3"/>
      <c r="GQL17" s="6"/>
      <c r="GQU17" s="3"/>
      <c r="GQV17" s="6"/>
      <c r="GRE17" s="3"/>
      <c r="GRF17" s="6"/>
      <c r="GRO17" s="3"/>
      <c r="GRP17" s="6"/>
      <c r="GRY17" s="3"/>
      <c r="GRZ17" s="6"/>
      <c r="GSI17" s="3"/>
      <c r="GSJ17" s="6"/>
      <c r="GSS17" s="3"/>
      <c r="GST17" s="6"/>
      <c r="GTC17" s="3"/>
      <c r="GTD17" s="6"/>
      <c r="GTM17" s="3"/>
      <c r="GTN17" s="6"/>
      <c r="GTW17" s="3"/>
      <c r="GTX17" s="6"/>
      <c r="GUG17" s="3"/>
      <c r="GUH17" s="6"/>
      <c r="GUQ17" s="3"/>
      <c r="GUR17" s="6"/>
      <c r="GVA17" s="3"/>
      <c r="GVB17" s="6"/>
      <c r="GVK17" s="3"/>
      <c r="GVL17" s="6"/>
      <c r="GVU17" s="3"/>
      <c r="GVV17" s="6"/>
      <c r="GWE17" s="3"/>
      <c r="GWF17" s="6"/>
      <c r="GWO17" s="3"/>
      <c r="GWP17" s="6"/>
      <c r="GWY17" s="3"/>
      <c r="GWZ17" s="6"/>
      <c r="GXI17" s="3"/>
      <c r="GXJ17" s="6"/>
      <c r="GXS17" s="3"/>
      <c r="GXT17" s="6"/>
      <c r="GYC17" s="3"/>
      <c r="GYD17" s="6"/>
      <c r="GYM17" s="3"/>
      <c r="GYN17" s="6"/>
      <c r="GYW17" s="3"/>
      <c r="GYX17" s="6"/>
      <c r="GZG17" s="3"/>
      <c r="GZH17" s="6"/>
      <c r="GZQ17" s="3"/>
      <c r="GZR17" s="6"/>
      <c r="HAA17" s="3"/>
      <c r="HAB17" s="6"/>
      <c r="HAK17" s="3"/>
      <c r="HAL17" s="6"/>
      <c r="HAU17" s="3"/>
      <c r="HAV17" s="6"/>
      <c r="HBE17" s="3"/>
      <c r="HBF17" s="6"/>
      <c r="HBO17" s="3"/>
      <c r="HBP17" s="6"/>
      <c r="HBY17" s="3"/>
      <c r="HBZ17" s="6"/>
      <c r="HCI17" s="3"/>
      <c r="HCJ17" s="6"/>
      <c r="HCS17" s="3"/>
      <c r="HCT17" s="6"/>
      <c r="HDC17" s="3"/>
      <c r="HDD17" s="6"/>
      <c r="HDM17" s="3"/>
      <c r="HDN17" s="6"/>
      <c r="HDW17" s="3"/>
      <c r="HDX17" s="6"/>
      <c r="HEG17" s="3"/>
      <c r="HEH17" s="6"/>
      <c r="HEQ17" s="3"/>
      <c r="HER17" s="6"/>
      <c r="HFA17" s="3"/>
      <c r="HFB17" s="6"/>
      <c r="HFK17" s="3"/>
      <c r="HFL17" s="6"/>
      <c r="HFU17" s="3"/>
      <c r="HFV17" s="6"/>
      <c r="HGE17" s="3"/>
      <c r="HGF17" s="6"/>
      <c r="HGO17" s="3"/>
      <c r="HGP17" s="6"/>
      <c r="HGY17" s="3"/>
      <c r="HGZ17" s="6"/>
      <c r="HHI17" s="3"/>
      <c r="HHJ17" s="6"/>
      <c r="HHS17" s="3"/>
      <c r="HHT17" s="6"/>
      <c r="HIC17" s="3"/>
      <c r="HID17" s="6"/>
      <c r="HIM17" s="3"/>
      <c r="HIN17" s="6"/>
      <c r="HIW17" s="3"/>
      <c r="HIX17" s="6"/>
      <c r="HJG17" s="3"/>
      <c r="HJH17" s="6"/>
      <c r="HJQ17" s="3"/>
      <c r="HJR17" s="6"/>
      <c r="HKA17" s="3"/>
      <c r="HKB17" s="6"/>
      <c r="HKK17" s="3"/>
      <c r="HKL17" s="6"/>
      <c r="HKU17" s="3"/>
      <c r="HKV17" s="6"/>
      <c r="HLE17" s="3"/>
      <c r="HLF17" s="6"/>
      <c r="HLO17" s="3"/>
      <c r="HLP17" s="6"/>
      <c r="HLY17" s="3"/>
      <c r="HLZ17" s="6"/>
      <c r="HMI17" s="3"/>
      <c r="HMJ17" s="6"/>
      <c r="HMS17" s="3"/>
      <c r="HMT17" s="6"/>
      <c r="HNC17" s="3"/>
      <c r="HND17" s="6"/>
      <c r="HNM17" s="3"/>
      <c r="HNN17" s="6"/>
      <c r="HNW17" s="3"/>
      <c r="HNX17" s="6"/>
      <c r="HOG17" s="3"/>
      <c r="HOH17" s="6"/>
      <c r="HOQ17" s="3"/>
      <c r="HOR17" s="6"/>
      <c r="HPA17" s="3"/>
      <c r="HPB17" s="6"/>
      <c r="HPK17" s="3"/>
      <c r="HPL17" s="6"/>
      <c r="HPU17" s="3"/>
      <c r="HPV17" s="6"/>
      <c r="HQE17" s="3"/>
      <c r="HQF17" s="6"/>
      <c r="HQO17" s="3"/>
      <c r="HQP17" s="6"/>
      <c r="HQY17" s="3"/>
      <c r="HQZ17" s="6"/>
      <c r="HRI17" s="3"/>
      <c r="HRJ17" s="6"/>
      <c r="HRS17" s="3"/>
      <c r="HRT17" s="6"/>
      <c r="HSC17" s="3"/>
      <c r="HSD17" s="6"/>
      <c r="HSM17" s="3"/>
      <c r="HSN17" s="6"/>
      <c r="HSW17" s="3"/>
      <c r="HSX17" s="6"/>
      <c r="HTG17" s="3"/>
      <c r="HTH17" s="6"/>
      <c r="HTQ17" s="3"/>
      <c r="HTR17" s="6"/>
      <c r="HUA17" s="3"/>
      <c r="HUB17" s="6"/>
      <c r="HUK17" s="3"/>
      <c r="HUL17" s="6"/>
      <c r="HUU17" s="3"/>
      <c r="HUV17" s="6"/>
      <c r="HVE17" s="3"/>
      <c r="HVF17" s="6"/>
      <c r="HVO17" s="3"/>
      <c r="HVP17" s="6"/>
      <c r="HVY17" s="3"/>
      <c r="HVZ17" s="6"/>
      <c r="HWI17" s="3"/>
      <c r="HWJ17" s="6"/>
      <c r="HWS17" s="3"/>
      <c r="HWT17" s="6"/>
      <c r="HXC17" s="3"/>
      <c r="HXD17" s="6"/>
      <c r="HXM17" s="3"/>
      <c r="HXN17" s="6"/>
      <c r="HXW17" s="3"/>
      <c r="HXX17" s="6"/>
      <c r="HYG17" s="3"/>
      <c r="HYH17" s="6"/>
      <c r="HYQ17" s="3"/>
      <c r="HYR17" s="6"/>
      <c r="HZA17" s="3"/>
      <c r="HZB17" s="6"/>
      <c r="HZK17" s="3"/>
      <c r="HZL17" s="6"/>
      <c r="HZU17" s="3"/>
      <c r="HZV17" s="6"/>
      <c r="IAE17" s="3"/>
      <c r="IAF17" s="6"/>
      <c r="IAO17" s="3"/>
      <c r="IAP17" s="6"/>
      <c r="IAY17" s="3"/>
      <c r="IAZ17" s="6"/>
      <c r="IBI17" s="3"/>
      <c r="IBJ17" s="6"/>
      <c r="IBS17" s="3"/>
      <c r="IBT17" s="6"/>
      <c r="ICC17" s="3"/>
      <c r="ICD17" s="6"/>
      <c r="ICM17" s="3"/>
      <c r="ICN17" s="6"/>
      <c r="ICW17" s="3"/>
      <c r="ICX17" s="6"/>
      <c r="IDG17" s="3"/>
      <c r="IDH17" s="6"/>
      <c r="IDQ17" s="3"/>
      <c r="IDR17" s="6"/>
      <c r="IEA17" s="3"/>
      <c r="IEB17" s="6"/>
      <c r="IEK17" s="3"/>
      <c r="IEL17" s="6"/>
      <c r="IEU17" s="3"/>
      <c r="IEV17" s="6"/>
      <c r="IFE17" s="3"/>
      <c r="IFF17" s="6"/>
      <c r="IFO17" s="3"/>
      <c r="IFP17" s="6"/>
      <c r="IFY17" s="3"/>
      <c r="IFZ17" s="6"/>
      <c r="IGI17" s="3"/>
      <c r="IGJ17" s="6"/>
      <c r="IGS17" s="3"/>
      <c r="IGT17" s="6"/>
      <c r="IHC17" s="3"/>
      <c r="IHD17" s="6"/>
      <c r="IHM17" s="3"/>
      <c r="IHN17" s="6"/>
      <c r="IHW17" s="3"/>
      <c r="IHX17" s="6"/>
      <c r="IIG17" s="3"/>
      <c r="IIH17" s="6"/>
      <c r="IIQ17" s="3"/>
      <c r="IIR17" s="6"/>
      <c r="IJA17" s="3"/>
      <c r="IJB17" s="6"/>
      <c r="IJK17" s="3"/>
      <c r="IJL17" s="6"/>
      <c r="IJU17" s="3"/>
      <c r="IJV17" s="6"/>
      <c r="IKE17" s="3"/>
      <c r="IKF17" s="6"/>
      <c r="IKO17" s="3"/>
      <c r="IKP17" s="6"/>
      <c r="IKY17" s="3"/>
      <c r="IKZ17" s="6"/>
      <c r="ILI17" s="3"/>
      <c r="ILJ17" s="6"/>
      <c r="ILS17" s="3"/>
      <c r="ILT17" s="6"/>
      <c r="IMC17" s="3"/>
      <c r="IMD17" s="6"/>
      <c r="IMM17" s="3"/>
      <c r="IMN17" s="6"/>
      <c r="IMW17" s="3"/>
      <c r="IMX17" s="6"/>
      <c r="ING17" s="3"/>
      <c r="INH17" s="6"/>
      <c r="INQ17" s="3"/>
      <c r="INR17" s="6"/>
      <c r="IOA17" s="3"/>
      <c r="IOB17" s="6"/>
      <c r="IOK17" s="3"/>
      <c r="IOL17" s="6"/>
      <c r="IOU17" s="3"/>
      <c r="IOV17" s="6"/>
      <c r="IPE17" s="3"/>
      <c r="IPF17" s="6"/>
      <c r="IPO17" s="3"/>
      <c r="IPP17" s="6"/>
      <c r="IPY17" s="3"/>
      <c r="IPZ17" s="6"/>
      <c r="IQI17" s="3"/>
      <c r="IQJ17" s="6"/>
      <c r="IQS17" s="3"/>
      <c r="IQT17" s="6"/>
      <c r="IRC17" s="3"/>
      <c r="IRD17" s="6"/>
      <c r="IRM17" s="3"/>
      <c r="IRN17" s="6"/>
      <c r="IRW17" s="3"/>
      <c r="IRX17" s="6"/>
      <c r="ISG17" s="3"/>
      <c r="ISH17" s="6"/>
      <c r="ISQ17" s="3"/>
      <c r="ISR17" s="6"/>
      <c r="ITA17" s="3"/>
      <c r="ITB17" s="6"/>
      <c r="ITK17" s="3"/>
      <c r="ITL17" s="6"/>
      <c r="ITU17" s="3"/>
      <c r="ITV17" s="6"/>
      <c r="IUE17" s="3"/>
      <c r="IUF17" s="6"/>
      <c r="IUO17" s="3"/>
      <c r="IUP17" s="6"/>
      <c r="IUY17" s="3"/>
      <c r="IUZ17" s="6"/>
      <c r="IVI17" s="3"/>
      <c r="IVJ17" s="6"/>
      <c r="IVS17" s="3"/>
      <c r="IVT17" s="6"/>
      <c r="IWC17" s="3"/>
      <c r="IWD17" s="6"/>
      <c r="IWM17" s="3"/>
      <c r="IWN17" s="6"/>
      <c r="IWW17" s="3"/>
      <c r="IWX17" s="6"/>
      <c r="IXG17" s="3"/>
      <c r="IXH17" s="6"/>
      <c r="IXQ17" s="3"/>
      <c r="IXR17" s="6"/>
      <c r="IYA17" s="3"/>
      <c r="IYB17" s="6"/>
      <c r="IYK17" s="3"/>
      <c r="IYL17" s="6"/>
      <c r="IYU17" s="3"/>
      <c r="IYV17" s="6"/>
      <c r="IZE17" s="3"/>
      <c r="IZF17" s="6"/>
      <c r="IZO17" s="3"/>
      <c r="IZP17" s="6"/>
      <c r="IZY17" s="3"/>
      <c r="IZZ17" s="6"/>
      <c r="JAI17" s="3"/>
      <c r="JAJ17" s="6"/>
      <c r="JAS17" s="3"/>
      <c r="JAT17" s="6"/>
      <c r="JBC17" s="3"/>
      <c r="JBD17" s="6"/>
      <c r="JBM17" s="3"/>
      <c r="JBN17" s="6"/>
      <c r="JBW17" s="3"/>
      <c r="JBX17" s="6"/>
      <c r="JCG17" s="3"/>
      <c r="JCH17" s="6"/>
      <c r="JCQ17" s="3"/>
      <c r="JCR17" s="6"/>
      <c r="JDA17" s="3"/>
      <c r="JDB17" s="6"/>
      <c r="JDK17" s="3"/>
      <c r="JDL17" s="6"/>
      <c r="JDU17" s="3"/>
      <c r="JDV17" s="6"/>
      <c r="JEE17" s="3"/>
      <c r="JEF17" s="6"/>
      <c r="JEO17" s="3"/>
      <c r="JEP17" s="6"/>
      <c r="JEY17" s="3"/>
      <c r="JEZ17" s="6"/>
      <c r="JFI17" s="3"/>
      <c r="JFJ17" s="6"/>
      <c r="JFS17" s="3"/>
      <c r="JFT17" s="6"/>
      <c r="JGC17" s="3"/>
      <c r="JGD17" s="6"/>
      <c r="JGM17" s="3"/>
      <c r="JGN17" s="6"/>
      <c r="JGW17" s="3"/>
      <c r="JGX17" s="6"/>
      <c r="JHG17" s="3"/>
      <c r="JHH17" s="6"/>
      <c r="JHQ17" s="3"/>
      <c r="JHR17" s="6"/>
      <c r="JIA17" s="3"/>
      <c r="JIB17" s="6"/>
      <c r="JIK17" s="3"/>
      <c r="JIL17" s="6"/>
      <c r="JIU17" s="3"/>
      <c r="JIV17" s="6"/>
      <c r="JJE17" s="3"/>
      <c r="JJF17" s="6"/>
      <c r="JJO17" s="3"/>
      <c r="JJP17" s="6"/>
      <c r="JJY17" s="3"/>
      <c r="JJZ17" s="6"/>
      <c r="JKI17" s="3"/>
      <c r="JKJ17" s="6"/>
      <c r="JKS17" s="3"/>
      <c r="JKT17" s="6"/>
      <c r="JLC17" s="3"/>
      <c r="JLD17" s="6"/>
      <c r="JLM17" s="3"/>
      <c r="JLN17" s="6"/>
      <c r="JLW17" s="3"/>
      <c r="JLX17" s="6"/>
      <c r="JMG17" s="3"/>
      <c r="JMH17" s="6"/>
      <c r="JMQ17" s="3"/>
      <c r="JMR17" s="6"/>
      <c r="JNA17" s="3"/>
      <c r="JNB17" s="6"/>
      <c r="JNK17" s="3"/>
      <c r="JNL17" s="6"/>
      <c r="JNU17" s="3"/>
      <c r="JNV17" s="6"/>
      <c r="JOE17" s="3"/>
      <c r="JOF17" s="6"/>
      <c r="JOO17" s="3"/>
      <c r="JOP17" s="6"/>
      <c r="JOY17" s="3"/>
      <c r="JOZ17" s="6"/>
      <c r="JPI17" s="3"/>
      <c r="JPJ17" s="6"/>
      <c r="JPS17" s="3"/>
      <c r="JPT17" s="6"/>
      <c r="JQC17" s="3"/>
      <c r="JQD17" s="6"/>
      <c r="JQM17" s="3"/>
      <c r="JQN17" s="6"/>
      <c r="JQW17" s="3"/>
      <c r="JQX17" s="6"/>
      <c r="JRG17" s="3"/>
      <c r="JRH17" s="6"/>
      <c r="JRQ17" s="3"/>
      <c r="JRR17" s="6"/>
      <c r="JSA17" s="3"/>
      <c r="JSB17" s="6"/>
      <c r="JSK17" s="3"/>
      <c r="JSL17" s="6"/>
      <c r="JSU17" s="3"/>
      <c r="JSV17" s="6"/>
      <c r="JTE17" s="3"/>
      <c r="JTF17" s="6"/>
      <c r="JTO17" s="3"/>
      <c r="JTP17" s="6"/>
      <c r="JTY17" s="3"/>
      <c r="JTZ17" s="6"/>
      <c r="JUI17" s="3"/>
      <c r="JUJ17" s="6"/>
      <c r="JUS17" s="3"/>
      <c r="JUT17" s="6"/>
      <c r="JVC17" s="3"/>
      <c r="JVD17" s="6"/>
      <c r="JVM17" s="3"/>
      <c r="JVN17" s="6"/>
      <c r="JVW17" s="3"/>
      <c r="JVX17" s="6"/>
      <c r="JWG17" s="3"/>
      <c r="JWH17" s="6"/>
      <c r="JWQ17" s="3"/>
      <c r="JWR17" s="6"/>
      <c r="JXA17" s="3"/>
      <c r="JXB17" s="6"/>
      <c r="JXK17" s="3"/>
      <c r="JXL17" s="6"/>
      <c r="JXU17" s="3"/>
      <c r="JXV17" s="6"/>
      <c r="JYE17" s="3"/>
      <c r="JYF17" s="6"/>
      <c r="JYO17" s="3"/>
      <c r="JYP17" s="6"/>
      <c r="JYY17" s="3"/>
      <c r="JYZ17" s="6"/>
      <c r="JZI17" s="3"/>
      <c r="JZJ17" s="6"/>
      <c r="JZS17" s="3"/>
      <c r="JZT17" s="6"/>
      <c r="KAC17" s="3"/>
      <c r="KAD17" s="6"/>
      <c r="KAM17" s="3"/>
      <c r="KAN17" s="6"/>
      <c r="KAW17" s="3"/>
      <c r="KAX17" s="6"/>
      <c r="KBG17" s="3"/>
      <c r="KBH17" s="6"/>
      <c r="KBQ17" s="3"/>
      <c r="KBR17" s="6"/>
      <c r="KCA17" s="3"/>
      <c r="KCB17" s="6"/>
      <c r="KCK17" s="3"/>
      <c r="KCL17" s="6"/>
      <c r="KCU17" s="3"/>
      <c r="KCV17" s="6"/>
      <c r="KDE17" s="3"/>
      <c r="KDF17" s="6"/>
      <c r="KDO17" s="3"/>
      <c r="KDP17" s="6"/>
      <c r="KDY17" s="3"/>
      <c r="KDZ17" s="6"/>
      <c r="KEI17" s="3"/>
      <c r="KEJ17" s="6"/>
      <c r="KES17" s="3"/>
      <c r="KET17" s="6"/>
      <c r="KFC17" s="3"/>
      <c r="KFD17" s="6"/>
      <c r="KFM17" s="3"/>
      <c r="KFN17" s="6"/>
      <c r="KFW17" s="3"/>
      <c r="KFX17" s="6"/>
      <c r="KGG17" s="3"/>
      <c r="KGH17" s="6"/>
      <c r="KGQ17" s="3"/>
      <c r="KGR17" s="6"/>
      <c r="KHA17" s="3"/>
      <c r="KHB17" s="6"/>
      <c r="KHK17" s="3"/>
      <c r="KHL17" s="6"/>
      <c r="KHU17" s="3"/>
      <c r="KHV17" s="6"/>
      <c r="KIE17" s="3"/>
      <c r="KIF17" s="6"/>
      <c r="KIO17" s="3"/>
      <c r="KIP17" s="6"/>
      <c r="KIY17" s="3"/>
      <c r="KIZ17" s="6"/>
      <c r="KJI17" s="3"/>
      <c r="KJJ17" s="6"/>
      <c r="KJS17" s="3"/>
      <c r="KJT17" s="6"/>
      <c r="KKC17" s="3"/>
      <c r="KKD17" s="6"/>
      <c r="KKM17" s="3"/>
      <c r="KKN17" s="6"/>
      <c r="KKW17" s="3"/>
      <c r="KKX17" s="6"/>
      <c r="KLG17" s="3"/>
      <c r="KLH17" s="6"/>
      <c r="KLQ17" s="3"/>
      <c r="KLR17" s="6"/>
      <c r="KMA17" s="3"/>
      <c r="KMB17" s="6"/>
      <c r="KMK17" s="3"/>
      <c r="KML17" s="6"/>
      <c r="KMU17" s="3"/>
      <c r="KMV17" s="6"/>
      <c r="KNE17" s="3"/>
      <c r="KNF17" s="6"/>
      <c r="KNO17" s="3"/>
      <c r="KNP17" s="6"/>
      <c r="KNY17" s="3"/>
      <c r="KNZ17" s="6"/>
      <c r="KOI17" s="3"/>
      <c r="KOJ17" s="6"/>
      <c r="KOS17" s="3"/>
      <c r="KOT17" s="6"/>
      <c r="KPC17" s="3"/>
      <c r="KPD17" s="6"/>
      <c r="KPM17" s="3"/>
      <c r="KPN17" s="6"/>
      <c r="KPW17" s="3"/>
      <c r="KPX17" s="6"/>
      <c r="KQG17" s="3"/>
      <c r="KQH17" s="6"/>
      <c r="KQQ17" s="3"/>
      <c r="KQR17" s="6"/>
      <c r="KRA17" s="3"/>
      <c r="KRB17" s="6"/>
      <c r="KRK17" s="3"/>
      <c r="KRL17" s="6"/>
      <c r="KRU17" s="3"/>
      <c r="KRV17" s="6"/>
      <c r="KSE17" s="3"/>
      <c r="KSF17" s="6"/>
      <c r="KSO17" s="3"/>
      <c r="KSP17" s="6"/>
      <c r="KSY17" s="3"/>
      <c r="KSZ17" s="6"/>
      <c r="KTI17" s="3"/>
      <c r="KTJ17" s="6"/>
      <c r="KTS17" s="3"/>
      <c r="KTT17" s="6"/>
      <c r="KUC17" s="3"/>
      <c r="KUD17" s="6"/>
      <c r="KUM17" s="3"/>
      <c r="KUN17" s="6"/>
      <c r="KUW17" s="3"/>
      <c r="KUX17" s="6"/>
      <c r="KVG17" s="3"/>
      <c r="KVH17" s="6"/>
      <c r="KVQ17" s="3"/>
      <c r="KVR17" s="6"/>
      <c r="KWA17" s="3"/>
      <c r="KWB17" s="6"/>
      <c r="KWK17" s="3"/>
      <c r="KWL17" s="6"/>
      <c r="KWU17" s="3"/>
      <c r="KWV17" s="6"/>
      <c r="KXE17" s="3"/>
      <c r="KXF17" s="6"/>
      <c r="KXO17" s="3"/>
      <c r="KXP17" s="6"/>
      <c r="KXY17" s="3"/>
      <c r="KXZ17" s="6"/>
      <c r="KYI17" s="3"/>
      <c r="KYJ17" s="6"/>
      <c r="KYS17" s="3"/>
      <c r="KYT17" s="6"/>
      <c r="KZC17" s="3"/>
      <c r="KZD17" s="6"/>
      <c r="KZM17" s="3"/>
      <c r="KZN17" s="6"/>
      <c r="KZW17" s="3"/>
      <c r="KZX17" s="6"/>
      <c r="LAG17" s="3"/>
      <c r="LAH17" s="6"/>
      <c r="LAQ17" s="3"/>
      <c r="LAR17" s="6"/>
      <c r="LBA17" s="3"/>
      <c r="LBB17" s="6"/>
      <c r="LBK17" s="3"/>
      <c r="LBL17" s="6"/>
      <c r="LBU17" s="3"/>
      <c r="LBV17" s="6"/>
      <c r="LCE17" s="3"/>
      <c r="LCF17" s="6"/>
      <c r="LCO17" s="3"/>
      <c r="LCP17" s="6"/>
      <c r="LCY17" s="3"/>
      <c r="LCZ17" s="6"/>
      <c r="LDI17" s="3"/>
      <c r="LDJ17" s="6"/>
      <c r="LDS17" s="3"/>
      <c r="LDT17" s="6"/>
      <c r="LEC17" s="3"/>
      <c r="LED17" s="6"/>
      <c r="LEM17" s="3"/>
      <c r="LEN17" s="6"/>
      <c r="LEW17" s="3"/>
      <c r="LEX17" s="6"/>
      <c r="LFG17" s="3"/>
      <c r="LFH17" s="6"/>
      <c r="LFQ17" s="3"/>
      <c r="LFR17" s="6"/>
      <c r="LGA17" s="3"/>
      <c r="LGB17" s="6"/>
      <c r="LGK17" s="3"/>
      <c r="LGL17" s="6"/>
      <c r="LGU17" s="3"/>
      <c r="LGV17" s="6"/>
      <c r="LHE17" s="3"/>
      <c r="LHF17" s="6"/>
      <c r="LHO17" s="3"/>
      <c r="LHP17" s="6"/>
      <c r="LHY17" s="3"/>
      <c r="LHZ17" s="6"/>
      <c r="LII17" s="3"/>
      <c r="LIJ17" s="6"/>
      <c r="LIS17" s="3"/>
      <c r="LIT17" s="6"/>
      <c r="LJC17" s="3"/>
      <c r="LJD17" s="6"/>
      <c r="LJM17" s="3"/>
      <c r="LJN17" s="6"/>
      <c r="LJW17" s="3"/>
      <c r="LJX17" s="6"/>
      <c r="LKG17" s="3"/>
      <c r="LKH17" s="6"/>
      <c r="LKQ17" s="3"/>
      <c r="LKR17" s="6"/>
      <c r="LLA17" s="3"/>
      <c r="LLB17" s="6"/>
      <c r="LLK17" s="3"/>
      <c r="LLL17" s="6"/>
      <c r="LLU17" s="3"/>
      <c r="LLV17" s="6"/>
      <c r="LME17" s="3"/>
      <c r="LMF17" s="6"/>
      <c r="LMO17" s="3"/>
      <c r="LMP17" s="6"/>
      <c r="LMY17" s="3"/>
      <c r="LMZ17" s="6"/>
      <c r="LNI17" s="3"/>
      <c r="LNJ17" s="6"/>
      <c r="LNS17" s="3"/>
      <c r="LNT17" s="6"/>
      <c r="LOC17" s="3"/>
      <c r="LOD17" s="6"/>
      <c r="LOM17" s="3"/>
      <c r="LON17" s="6"/>
      <c r="LOW17" s="3"/>
      <c r="LOX17" s="6"/>
      <c r="LPG17" s="3"/>
      <c r="LPH17" s="6"/>
      <c r="LPQ17" s="3"/>
      <c r="LPR17" s="6"/>
      <c r="LQA17" s="3"/>
      <c r="LQB17" s="6"/>
      <c r="LQK17" s="3"/>
      <c r="LQL17" s="6"/>
      <c r="LQU17" s="3"/>
      <c r="LQV17" s="6"/>
      <c r="LRE17" s="3"/>
      <c r="LRF17" s="6"/>
      <c r="LRO17" s="3"/>
      <c r="LRP17" s="6"/>
      <c r="LRY17" s="3"/>
      <c r="LRZ17" s="6"/>
      <c r="LSI17" s="3"/>
      <c r="LSJ17" s="6"/>
      <c r="LSS17" s="3"/>
      <c r="LST17" s="6"/>
      <c r="LTC17" s="3"/>
      <c r="LTD17" s="6"/>
      <c r="LTM17" s="3"/>
      <c r="LTN17" s="6"/>
      <c r="LTW17" s="3"/>
      <c r="LTX17" s="6"/>
      <c r="LUG17" s="3"/>
      <c r="LUH17" s="6"/>
      <c r="LUQ17" s="3"/>
      <c r="LUR17" s="6"/>
      <c r="LVA17" s="3"/>
      <c r="LVB17" s="6"/>
      <c r="LVK17" s="3"/>
      <c r="LVL17" s="6"/>
      <c r="LVU17" s="3"/>
      <c r="LVV17" s="6"/>
      <c r="LWE17" s="3"/>
      <c r="LWF17" s="6"/>
      <c r="LWO17" s="3"/>
      <c r="LWP17" s="6"/>
      <c r="LWY17" s="3"/>
      <c r="LWZ17" s="6"/>
      <c r="LXI17" s="3"/>
      <c r="LXJ17" s="6"/>
      <c r="LXS17" s="3"/>
      <c r="LXT17" s="6"/>
      <c r="LYC17" s="3"/>
      <c r="LYD17" s="6"/>
      <c r="LYM17" s="3"/>
      <c r="LYN17" s="6"/>
      <c r="LYW17" s="3"/>
      <c r="LYX17" s="6"/>
      <c r="LZG17" s="3"/>
      <c r="LZH17" s="6"/>
      <c r="LZQ17" s="3"/>
      <c r="LZR17" s="6"/>
      <c r="MAA17" s="3"/>
      <c r="MAB17" s="6"/>
      <c r="MAK17" s="3"/>
      <c r="MAL17" s="6"/>
      <c r="MAU17" s="3"/>
      <c r="MAV17" s="6"/>
      <c r="MBE17" s="3"/>
      <c r="MBF17" s="6"/>
      <c r="MBO17" s="3"/>
      <c r="MBP17" s="6"/>
      <c r="MBY17" s="3"/>
      <c r="MBZ17" s="6"/>
      <c r="MCI17" s="3"/>
      <c r="MCJ17" s="6"/>
      <c r="MCS17" s="3"/>
      <c r="MCT17" s="6"/>
      <c r="MDC17" s="3"/>
      <c r="MDD17" s="6"/>
      <c r="MDM17" s="3"/>
      <c r="MDN17" s="6"/>
      <c r="MDW17" s="3"/>
      <c r="MDX17" s="6"/>
      <c r="MEG17" s="3"/>
      <c r="MEH17" s="6"/>
      <c r="MEQ17" s="3"/>
      <c r="MER17" s="6"/>
      <c r="MFA17" s="3"/>
      <c r="MFB17" s="6"/>
      <c r="MFK17" s="3"/>
      <c r="MFL17" s="6"/>
      <c r="MFU17" s="3"/>
      <c r="MFV17" s="6"/>
      <c r="MGE17" s="3"/>
      <c r="MGF17" s="6"/>
      <c r="MGO17" s="3"/>
      <c r="MGP17" s="6"/>
      <c r="MGY17" s="3"/>
      <c r="MGZ17" s="6"/>
      <c r="MHI17" s="3"/>
      <c r="MHJ17" s="6"/>
      <c r="MHS17" s="3"/>
      <c r="MHT17" s="6"/>
      <c r="MIC17" s="3"/>
      <c r="MID17" s="6"/>
      <c r="MIM17" s="3"/>
      <c r="MIN17" s="6"/>
      <c r="MIW17" s="3"/>
      <c r="MIX17" s="6"/>
      <c r="MJG17" s="3"/>
      <c r="MJH17" s="6"/>
      <c r="MJQ17" s="3"/>
      <c r="MJR17" s="6"/>
      <c r="MKA17" s="3"/>
      <c r="MKB17" s="6"/>
      <c r="MKK17" s="3"/>
      <c r="MKL17" s="6"/>
      <c r="MKU17" s="3"/>
      <c r="MKV17" s="6"/>
      <c r="MLE17" s="3"/>
      <c r="MLF17" s="6"/>
      <c r="MLO17" s="3"/>
      <c r="MLP17" s="6"/>
      <c r="MLY17" s="3"/>
      <c r="MLZ17" s="6"/>
      <c r="MMI17" s="3"/>
      <c r="MMJ17" s="6"/>
      <c r="MMS17" s="3"/>
      <c r="MMT17" s="6"/>
      <c r="MNC17" s="3"/>
      <c r="MND17" s="6"/>
      <c r="MNM17" s="3"/>
      <c r="MNN17" s="6"/>
      <c r="MNW17" s="3"/>
      <c r="MNX17" s="6"/>
      <c r="MOG17" s="3"/>
      <c r="MOH17" s="6"/>
      <c r="MOQ17" s="3"/>
      <c r="MOR17" s="6"/>
      <c r="MPA17" s="3"/>
      <c r="MPB17" s="6"/>
      <c r="MPK17" s="3"/>
      <c r="MPL17" s="6"/>
      <c r="MPU17" s="3"/>
      <c r="MPV17" s="6"/>
      <c r="MQE17" s="3"/>
      <c r="MQF17" s="6"/>
      <c r="MQO17" s="3"/>
      <c r="MQP17" s="6"/>
      <c r="MQY17" s="3"/>
      <c r="MQZ17" s="6"/>
      <c r="MRI17" s="3"/>
      <c r="MRJ17" s="6"/>
      <c r="MRS17" s="3"/>
      <c r="MRT17" s="6"/>
      <c r="MSC17" s="3"/>
      <c r="MSD17" s="6"/>
      <c r="MSM17" s="3"/>
      <c r="MSN17" s="6"/>
      <c r="MSW17" s="3"/>
      <c r="MSX17" s="6"/>
      <c r="MTG17" s="3"/>
      <c r="MTH17" s="6"/>
      <c r="MTQ17" s="3"/>
      <c r="MTR17" s="6"/>
      <c r="MUA17" s="3"/>
      <c r="MUB17" s="6"/>
      <c r="MUK17" s="3"/>
      <c r="MUL17" s="6"/>
      <c r="MUU17" s="3"/>
      <c r="MUV17" s="6"/>
      <c r="MVE17" s="3"/>
      <c r="MVF17" s="6"/>
      <c r="MVO17" s="3"/>
      <c r="MVP17" s="6"/>
      <c r="MVY17" s="3"/>
      <c r="MVZ17" s="6"/>
      <c r="MWI17" s="3"/>
      <c r="MWJ17" s="6"/>
      <c r="MWS17" s="3"/>
      <c r="MWT17" s="6"/>
      <c r="MXC17" s="3"/>
      <c r="MXD17" s="6"/>
      <c r="MXM17" s="3"/>
      <c r="MXN17" s="6"/>
      <c r="MXW17" s="3"/>
      <c r="MXX17" s="6"/>
      <c r="MYG17" s="3"/>
      <c r="MYH17" s="6"/>
      <c r="MYQ17" s="3"/>
      <c r="MYR17" s="6"/>
      <c r="MZA17" s="3"/>
      <c r="MZB17" s="6"/>
      <c r="MZK17" s="3"/>
      <c r="MZL17" s="6"/>
      <c r="MZU17" s="3"/>
      <c r="MZV17" s="6"/>
      <c r="NAE17" s="3"/>
      <c r="NAF17" s="6"/>
      <c r="NAO17" s="3"/>
      <c r="NAP17" s="6"/>
      <c r="NAY17" s="3"/>
      <c r="NAZ17" s="6"/>
      <c r="NBI17" s="3"/>
      <c r="NBJ17" s="6"/>
      <c r="NBS17" s="3"/>
      <c r="NBT17" s="6"/>
      <c r="NCC17" s="3"/>
      <c r="NCD17" s="6"/>
      <c r="NCM17" s="3"/>
      <c r="NCN17" s="6"/>
      <c r="NCW17" s="3"/>
      <c r="NCX17" s="6"/>
      <c r="NDG17" s="3"/>
      <c r="NDH17" s="6"/>
      <c r="NDQ17" s="3"/>
      <c r="NDR17" s="6"/>
      <c r="NEA17" s="3"/>
      <c r="NEB17" s="6"/>
      <c r="NEK17" s="3"/>
      <c r="NEL17" s="6"/>
      <c r="NEU17" s="3"/>
      <c r="NEV17" s="6"/>
      <c r="NFE17" s="3"/>
      <c r="NFF17" s="6"/>
      <c r="NFO17" s="3"/>
      <c r="NFP17" s="6"/>
      <c r="NFY17" s="3"/>
      <c r="NFZ17" s="6"/>
      <c r="NGI17" s="3"/>
      <c r="NGJ17" s="6"/>
      <c r="NGS17" s="3"/>
      <c r="NGT17" s="6"/>
      <c r="NHC17" s="3"/>
      <c r="NHD17" s="6"/>
      <c r="NHM17" s="3"/>
      <c r="NHN17" s="6"/>
      <c r="NHW17" s="3"/>
      <c r="NHX17" s="6"/>
      <c r="NIG17" s="3"/>
      <c r="NIH17" s="6"/>
      <c r="NIQ17" s="3"/>
      <c r="NIR17" s="6"/>
      <c r="NJA17" s="3"/>
      <c r="NJB17" s="6"/>
      <c r="NJK17" s="3"/>
      <c r="NJL17" s="6"/>
      <c r="NJU17" s="3"/>
      <c r="NJV17" s="6"/>
      <c r="NKE17" s="3"/>
      <c r="NKF17" s="6"/>
      <c r="NKO17" s="3"/>
      <c r="NKP17" s="6"/>
      <c r="NKY17" s="3"/>
      <c r="NKZ17" s="6"/>
      <c r="NLI17" s="3"/>
      <c r="NLJ17" s="6"/>
      <c r="NLS17" s="3"/>
      <c r="NLT17" s="6"/>
      <c r="NMC17" s="3"/>
      <c r="NMD17" s="6"/>
      <c r="NMM17" s="3"/>
      <c r="NMN17" s="6"/>
      <c r="NMW17" s="3"/>
      <c r="NMX17" s="6"/>
      <c r="NNG17" s="3"/>
      <c r="NNH17" s="6"/>
      <c r="NNQ17" s="3"/>
      <c r="NNR17" s="6"/>
      <c r="NOA17" s="3"/>
      <c r="NOB17" s="6"/>
      <c r="NOK17" s="3"/>
      <c r="NOL17" s="6"/>
      <c r="NOU17" s="3"/>
      <c r="NOV17" s="6"/>
      <c r="NPE17" s="3"/>
      <c r="NPF17" s="6"/>
      <c r="NPO17" s="3"/>
      <c r="NPP17" s="6"/>
      <c r="NPY17" s="3"/>
      <c r="NPZ17" s="6"/>
      <c r="NQI17" s="3"/>
      <c r="NQJ17" s="6"/>
      <c r="NQS17" s="3"/>
      <c r="NQT17" s="6"/>
      <c r="NRC17" s="3"/>
      <c r="NRD17" s="6"/>
      <c r="NRM17" s="3"/>
      <c r="NRN17" s="6"/>
      <c r="NRW17" s="3"/>
      <c r="NRX17" s="6"/>
      <c r="NSG17" s="3"/>
      <c r="NSH17" s="6"/>
      <c r="NSQ17" s="3"/>
      <c r="NSR17" s="6"/>
      <c r="NTA17" s="3"/>
      <c r="NTB17" s="6"/>
      <c r="NTK17" s="3"/>
      <c r="NTL17" s="6"/>
      <c r="NTU17" s="3"/>
      <c r="NTV17" s="6"/>
      <c r="NUE17" s="3"/>
      <c r="NUF17" s="6"/>
      <c r="NUO17" s="3"/>
      <c r="NUP17" s="6"/>
      <c r="NUY17" s="3"/>
      <c r="NUZ17" s="6"/>
      <c r="NVI17" s="3"/>
      <c r="NVJ17" s="6"/>
      <c r="NVS17" s="3"/>
      <c r="NVT17" s="6"/>
      <c r="NWC17" s="3"/>
      <c r="NWD17" s="6"/>
      <c r="NWM17" s="3"/>
      <c r="NWN17" s="6"/>
      <c r="NWW17" s="3"/>
      <c r="NWX17" s="6"/>
      <c r="NXG17" s="3"/>
      <c r="NXH17" s="6"/>
      <c r="NXQ17" s="3"/>
      <c r="NXR17" s="6"/>
      <c r="NYA17" s="3"/>
      <c r="NYB17" s="6"/>
      <c r="NYK17" s="3"/>
      <c r="NYL17" s="6"/>
      <c r="NYU17" s="3"/>
      <c r="NYV17" s="6"/>
      <c r="NZE17" s="3"/>
      <c r="NZF17" s="6"/>
      <c r="NZO17" s="3"/>
      <c r="NZP17" s="6"/>
      <c r="NZY17" s="3"/>
      <c r="NZZ17" s="6"/>
      <c r="OAI17" s="3"/>
      <c r="OAJ17" s="6"/>
      <c r="OAS17" s="3"/>
      <c r="OAT17" s="6"/>
      <c r="OBC17" s="3"/>
      <c r="OBD17" s="6"/>
      <c r="OBM17" s="3"/>
      <c r="OBN17" s="6"/>
      <c r="OBW17" s="3"/>
      <c r="OBX17" s="6"/>
      <c r="OCG17" s="3"/>
      <c r="OCH17" s="6"/>
      <c r="OCQ17" s="3"/>
      <c r="OCR17" s="6"/>
      <c r="ODA17" s="3"/>
      <c r="ODB17" s="6"/>
      <c r="ODK17" s="3"/>
      <c r="ODL17" s="6"/>
      <c r="ODU17" s="3"/>
      <c r="ODV17" s="6"/>
      <c r="OEE17" s="3"/>
      <c r="OEF17" s="6"/>
      <c r="OEO17" s="3"/>
      <c r="OEP17" s="6"/>
      <c r="OEY17" s="3"/>
      <c r="OEZ17" s="6"/>
      <c r="OFI17" s="3"/>
      <c r="OFJ17" s="6"/>
      <c r="OFS17" s="3"/>
      <c r="OFT17" s="6"/>
      <c r="OGC17" s="3"/>
      <c r="OGD17" s="6"/>
      <c r="OGM17" s="3"/>
      <c r="OGN17" s="6"/>
      <c r="OGW17" s="3"/>
      <c r="OGX17" s="6"/>
      <c r="OHG17" s="3"/>
      <c r="OHH17" s="6"/>
      <c r="OHQ17" s="3"/>
      <c r="OHR17" s="6"/>
      <c r="OIA17" s="3"/>
      <c r="OIB17" s="6"/>
      <c r="OIK17" s="3"/>
      <c r="OIL17" s="6"/>
      <c r="OIU17" s="3"/>
      <c r="OIV17" s="6"/>
      <c r="OJE17" s="3"/>
      <c r="OJF17" s="6"/>
      <c r="OJO17" s="3"/>
      <c r="OJP17" s="6"/>
      <c r="OJY17" s="3"/>
      <c r="OJZ17" s="6"/>
      <c r="OKI17" s="3"/>
      <c r="OKJ17" s="6"/>
      <c r="OKS17" s="3"/>
      <c r="OKT17" s="6"/>
      <c r="OLC17" s="3"/>
      <c r="OLD17" s="6"/>
      <c r="OLM17" s="3"/>
      <c r="OLN17" s="6"/>
      <c r="OLW17" s="3"/>
      <c r="OLX17" s="6"/>
      <c r="OMG17" s="3"/>
      <c r="OMH17" s="6"/>
      <c r="OMQ17" s="3"/>
      <c r="OMR17" s="6"/>
      <c r="ONA17" s="3"/>
      <c r="ONB17" s="6"/>
      <c r="ONK17" s="3"/>
      <c r="ONL17" s="6"/>
      <c r="ONU17" s="3"/>
      <c r="ONV17" s="6"/>
      <c r="OOE17" s="3"/>
      <c r="OOF17" s="6"/>
      <c r="OOO17" s="3"/>
      <c r="OOP17" s="6"/>
      <c r="OOY17" s="3"/>
      <c r="OOZ17" s="6"/>
      <c r="OPI17" s="3"/>
      <c r="OPJ17" s="6"/>
      <c r="OPS17" s="3"/>
      <c r="OPT17" s="6"/>
      <c r="OQC17" s="3"/>
      <c r="OQD17" s="6"/>
      <c r="OQM17" s="3"/>
      <c r="OQN17" s="6"/>
      <c r="OQW17" s="3"/>
      <c r="OQX17" s="6"/>
      <c r="ORG17" s="3"/>
      <c r="ORH17" s="6"/>
      <c r="ORQ17" s="3"/>
      <c r="ORR17" s="6"/>
      <c r="OSA17" s="3"/>
      <c r="OSB17" s="6"/>
      <c r="OSK17" s="3"/>
      <c r="OSL17" s="6"/>
      <c r="OSU17" s="3"/>
      <c r="OSV17" s="6"/>
      <c r="OTE17" s="3"/>
      <c r="OTF17" s="6"/>
      <c r="OTO17" s="3"/>
      <c r="OTP17" s="6"/>
      <c r="OTY17" s="3"/>
      <c r="OTZ17" s="6"/>
      <c r="OUI17" s="3"/>
      <c r="OUJ17" s="6"/>
      <c r="OUS17" s="3"/>
      <c r="OUT17" s="6"/>
      <c r="OVC17" s="3"/>
      <c r="OVD17" s="6"/>
      <c r="OVM17" s="3"/>
      <c r="OVN17" s="6"/>
      <c r="OVW17" s="3"/>
      <c r="OVX17" s="6"/>
      <c r="OWG17" s="3"/>
      <c r="OWH17" s="6"/>
      <c r="OWQ17" s="3"/>
      <c r="OWR17" s="6"/>
      <c r="OXA17" s="3"/>
      <c r="OXB17" s="6"/>
      <c r="OXK17" s="3"/>
      <c r="OXL17" s="6"/>
      <c r="OXU17" s="3"/>
      <c r="OXV17" s="6"/>
      <c r="OYE17" s="3"/>
      <c r="OYF17" s="6"/>
      <c r="OYO17" s="3"/>
      <c r="OYP17" s="6"/>
      <c r="OYY17" s="3"/>
      <c r="OYZ17" s="6"/>
      <c r="OZI17" s="3"/>
      <c r="OZJ17" s="6"/>
      <c r="OZS17" s="3"/>
      <c r="OZT17" s="6"/>
      <c r="PAC17" s="3"/>
      <c r="PAD17" s="6"/>
      <c r="PAM17" s="3"/>
      <c r="PAN17" s="6"/>
      <c r="PAW17" s="3"/>
      <c r="PAX17" s="6"/>
      <c r="PBG17" s="3"/>
      <c r="PBH17" s="6"/>
      <c r="PBQ17" s="3"/>
      <c r="PBR17" s="6"/>
      <c r="PCA17" s="3"/>
      <c r="PCB17" s="6"/>
      <c r="PCK17" s="3"/>
      <c r="PCL17" s="6"/>
      <c r="PCU17" s="3"/>
      <c r="PCV17" s="6"/>
      <c r="PDE17" s="3"/>
      <c r="PDF17" s="6"/>
      <c r="PDO17" s="3"/>
      <c r="PDP17" s="6"/>
      <c r="PDY17" s="3"/>
      <c r="PDZ17" s="6"/>
      <c r="PEI17" s="3"/>
      <c r="PEJ17" s="6"/>
      <c r="PES17" s="3"/>
      <c r="PET17" s="6"/>
      <c r="PFC17" s="3"/>
      <c r="PFD17" s="6"/>
      <c r="PFM17" s="3"/>
      <c r="PFN17" s="6"/>
      <c r="PFW17" s="3"/>
      <c r="PFX17" s="6"/>
      <c r="PGG17" s="3"/>
      <c r="PGH17" s="6"/>
      <c r="PGQ17" s="3"/>
      <c r="PGR17" s="6"/>
      <c r="PHA17" s="3"/>
      <c r="PHB17" s="6"/>
      <c r="PHK17" s="3"/>
      <c r="PHL17" s="6"/>
      <c r="PHU17" s="3"/>
      <c r="PHV17" s="6"/>
      <c r="PIE17" s="3"/>
      <c r="PIF17" s="6"/>
      <c r="PIO17" s="3"/>
      <c r="PIP17" s="6"/>
      <c r="PIY17" s="3"/>
      <c r="PIZ17" s="6"/>
      <c r="PJI17" s="3"/>
      <c r="PJJ17" s="6"/>
      <c r="PJS17" s="3"/>
      <c r="PJT17" s="6"/>
      <c r="PKC17" s="3"/>
      <c r="PKD17" s="6"/>
      <c r="PKM17" s="3"/>
      <c r="PKN17" s="6"/>
      <c r="PKW17" s="3"/>
      <c r="PKX17" s="6"/>
      <c r="PLG17" s="3"/>
      <c r="PLH17" s="6"/>
      <c r="PLQ17" s="3"/>
      <c r="PLR17" s="6"/>
      <c r="PMA17" s="3"/>
      <c r="PMB17" s="6"/>
      <c r="PMK17" s="3"/>
      <c r="PML17" s="6"/>
      <c r="PMU17" s="3"/>
      <c r="PMV17" s="6"/>
      <c r="PNE17" s="3"/>
      <c r="PNF17" s="6"/>
      <c r="PNO17" s="3"/>
      <c r="PNP17" s="6"/>
      <c r="PNY17" s="3"/>
      <c r="PNZ17" s="6"/>
      <c r="POI17" s="3"/>
      <c r="POJ17" s="6"/>
      <c r="POS17" s="3"/>
      <c r="POT17" s="6"/>
      <c r="PPC17" s="3"/>
      <c r="PPD17" s="6"/>
      <c r="PPM17" s="3"/>
      <c r="PPN17" s="6"/>
      <c r="PPW17" s="3"/>
      <c r="PPX17" s="6"/>
      <c r="PQG17" s="3"/>
      <c r="PQH17" s="6"/>
      <c r="PQQ17" s="3"/>
      <c r="PQR17" s="6"/>
      <c r="PRA17" s="3"/>
      <c r="PRB17" s="6"/>
      <c r="PRK17" s="3"/>
      <c r="PRL17" s="6"/>
      <c r="PRU17" s="3"/>
      <c r="PRV17" s="6"/>
      <c r="PSE17" s="3"/>
      <c r="PSF17" s="6"/>
      <c r="PSO17" s="3"/>
      <c r="PSP17" s="6"/>
      <c r="PSY17" s="3"/>
      <c r="PSZ17" s="6"/>
      <c r="PTI17" s="3"/>
      <c r="PTJ17" s="6"/>
      <c r="PTS17" s="3"/>
      <c r="PTT17" s="6"/>
      <c r="PUC17" s="3"/>
      <c r="PUD17" s="6"/>
      <c r="PUM17" s="3"/>
      <c r="PUN17" s="6"/>
      <c r="PUW17" s="3"/>
      <c r="PUX17" s="6"/>
      <c r="PVG17" s="3"/>
      <c r="PVH17" s="6"/>
      <c r="PVQ17" s="3"/>
      <c r="PVR17" s="6"/>
      <c r="PWA17" s="3"/>
      <c r="PWB17" s="6"/>
      <c r="PWK17" s="3"/>
      <c r="PWL17" s="6"/>
      <c r="PWU17" s="3"/>
      <c r="PWV17" s="6"/>
      <c r="PXE17" s="3"/>
      <c r="PXF17" s="6"/>
      <c r="PXO17" s="3"/>
      <c r="PXP17" s="6"/>
      <c r="PXY17" s="3"/>
      <c r="PXZ17" s="6"/>
      <c r="PYI17" s="3"/>
      <c r="PYJ17" s="6"/>
      <c r="PYS17" s="3"/>
      <c r="PYT17" s="6"/>
      <c r="PZC17" s="3"/>
      <c r="PZD17" s="6"/>
      <c r="PZM17" s="3"/>
      <c r="PZN17" s="6"/>
      <c r="PZW17" s="3"/>
      <c r="PZX17" s="6"/>
      <c r="QAG17" s="3"/>
      <c r="QAH17" s="6"/>
      <c r="QAQ17" s="3"/>
      <c r="QAR17" s="6"/>
      <c r="QBA17" s="3"/>
      <c r="QBB17" s="6"/>
      <c r="QBK17" s="3"/>
      <c r="QBL17" s="6"/>
      <c r="QBU17" s="3"/>
      <c r="QBV17" s="6"/>
      <c r="QCE17" s="3"/>
      <c r="QCF17" s="6"/>
      <c r="QCO17" s="3"/>
      <c r="QCP17" s="6"/>
      <c r="QCY17" s="3"/>
      <c r="QCZ17" s="6"/>
      <c r="QDI17" s="3"/>
      <c r="QDJ17" s="6"/>
      <c r="QDS17" s="3"/>
      <c r="QDT17" s="6"/>
      <c r="QEC17" s="3"/>
      <c r="QED17" s="6"/>
      <c r="QEM17" s="3"/>
      <c r="QEN17" s="6"/>
      <c r="QEW17" s="3"/>
      <c r="QEX17" s="6"/>
      <c r="QFG17" s="3"/>
      <c r="QFH17" s="6"/>
      <c r="QFQ17" s="3"/>
      <c r="QFR17" s="6"/>
      <c r="QGA17" s="3"/>
      <c r="QGB17" s="6"/>
      <c r="QGK17" s="3"/>
      <c r="QGL17" s="6"/>
      <c r="QGU17" s="3"/>
      <c r="QGV17" s="6"/>
      <c r="QHE17" s="3"/>
      <c r="QHF17" s="6"/>
      <c r="QHO17" s="3"/>
      <c r="QHP17" s="6"/>
      <c r="QHY17" s="3"/>
      <c r="QHZ17" s="6"/>
      <c r="QII17" s="3"/>
      <c r="QIJ17" s="6"/>
      <c r="QIS17" s="3"/>
      <c r="QIT17" s="6"/>
      <c r="QJC17" s="3"/>
      <c r="QJD17" s="6"/>
      <c r="QJM17" s="3"/>
      <c r="QJN17" s="6"/>
      <c r="QJW17" s="3"/>
      <c r="QJX17" s="6"/>
      <c r="QKG17" s="3"/>
      <c r="QKH17" s="6"/>
      <c r="QKQ17" s="3"/>
      <c r="QKR17" s="6"/>
      <c r="QLA17" s="3"/>
      <c r="QLB17" s="6"/>
      <c r="QLK17" s="3"/>
      <c r="QLL17" s="6"/>
      <c r="QLU17" s="3"/>
      <c r="QLV17" s="6"/>
      <c r="QME17" s="3"/>
      <c r="QMF17" s="6"/>
      <c r="QMO17" s="3"/>
      <c r="QMP17" s="6"/>
      <c r="QMY17" s="3"/>
      <c r="QMZ17" s="6"/>
      <c r="QNI17" s="3"/>
      <c r="QNJ17" s="6"/>
      <c r="QNS17" s="3"/>
      <c r="QNT17" s="6"/>
      <c r="QOC17" s="3"/>
      <c r="QOD17" s="6"/>
      <c r="QOM17" s="3"/>
      <c r="QON17" s="6"/>
      <c r="QOW17" s="3"/>
      <c r="QOX17" s="6"/>
      <c r="QPG17" s="3"/>
      <c r="QPH17" s="6"/>
      <c r="QPQ17" s="3"/>
      <c r="QPR17" s="6"/>
      <c r="QQA17" s="3"/>
      <c r="QQB17" s="6"/>
      <c r="QQK17" s="3"/>
      <c r="QQL17" s="6"/>
      <c r="QQU17" s="3"/>
      <c r="QQV17" s="6"/>
      <c r="QRE17" s="3"/>
      <c r="QRF17" s="6"/>
      <c r="QRO17" s="3"/>
      <c r="QRP17" s="6"/>
      <c r="QRY17" s="3"/>
      <c r="QRZ17" s="6"/>
      <c r="QSI17" s="3"/>
      <c r="QSJ17" s="6"/>
      <c r="QSS17" s="3"/>
      <c r="QST17" s="6"/>
      <c r="QTC17" s="3"/>
      <c r="QTD17" s="6"/>
      <c r="QTM17" s="3"/>
      <c r="QTN17" s="6"/>
      <c r="QTW17" s="3"/>
      <c r="QTX17" s="6"/>
      <c r="QUG17" s="3"/>
      <c r="QUH17" s="6"/>
      <c r="QUQ17" s="3"/>
      <c r="QUR17" s="6"/>
      <c r="QVA17" s="3"/>
      <c r="QVB17" s="6"/>
      <c r="QVK17" s="3"/>
      <c r="QVL17" s="6"/>
      <c r="QVU17" s="3"/>
      <c r="QVV17" s="6"/>
      <c r="QWE17" s="3"/>
      <c r="QWF17" s="6"/>
      <c r="QWO17" s="3"/>
      <c r="QWP17" s="6"/>
      <c r="QWY17" s="3"/>
      <c r="QWZ17" s="6"/>
      <c r="QXI17" s="3"/>
      <c r="QXJ17" s="6"/>
      <c r="QXS17" s="3"/>
      <c r="QXT17" s="6"/>
      <c r="QYC17" s="3"/>
      <c r="QYD17" s="6"/>
      <c r="QYM17" s="3"/>
      <c r="QYN17" s="6"/>
      <c r="QYW17" s="3"/>
      <c r="QYX17" s="6"/>
      <c r="QZG17" s="3"/>
      <c r="QZH17" s="6"/>
      <c r="QZQ17" s="3"/>
      <c r="QZR17" s="6"/>
      <c r="RAA17" s="3"/>
      <c r="RAB17" s="6"/>
      <c r="RAK17" s="3"/>
      <c r="RAL17" s="6"/>
      <c r="RAU17" s="3"/>
      <c r="RAV17" s="6"/>
      <c r="RBE17" s="3"/>
      <c r="RBF17" s="6"/>
      <c r="RBO17" s="3"/>
      <c r="RBP17" s="6"/>
      <c r="RBY17" s="3"/>
      <c r="RBZ17" s="6"/>
      <c r="RCI17" s="3"/>
      <c r="RCJ17" s="6"/>
      <c r="RCS17" s="3"/>
      <c r="RCT17" s="6"/>
      <c r="RDC17" s="3"/>
      <c r="RDD17" s="6"/>
      <c r="RDM17" s="3"/>
      <c r="RDN17" s="6"/>
      <c r="RDW17" s="3"/>
      <c r="RDX17" s="6"/>
      <c r="REG17" s="3"/>
      <c r="REH17" s="6"/>
      <c r="REQ17" s="3"/>
      <c r="RER17" s="6"/>
      <c r="RFA17" s="3"/>
      <c r="RFB17" s="6"/>
      <c r="RFK17" s="3"/>
      <c r="RFL17" s="6"/>
      <c r="RFU17" s="3"/>
      <c r="RFV17" s="6"/>
      <c r="RGE17" s="3"/>
      <c r="RGF17" s="6"/>
      <c r="RGO17" s="3"/>
      <c r="RGP17" s="6"/>
      <c r="RGY17" s="3"/>
      <c r="RGZ17" s="6"/>
      <c r="RHI17" s="3"/>
      <c r="RHJ17" s="6"/>
      <c r="RHS17" s="3"/>
      <c r="RHT17" s="6"/>
      <c r="RIC17" s="3"/>
      <c r="RID17" s="6"/>
      <c r="RIM17" s="3"/>
      <c r="RIN17" s="6"/>
      <c r="RIW17" s="3"/>
      <c r="RIX17" s="6"/>
      <c r="RJG17" s="3"/>
      <c r="RJH17" s="6"/>
      <c r="RJQ17" s="3"/>
      <c r="RJR17" s="6"/>
      <c r="RKA17" s="3"/>
      <c r="RKB17" s="6"/>
      <c r="RKK17" s="3"/>
      <c r="RKL17" s="6"/>
      <c r="RKU17" s="3"/>
      <c r="RKV17" s="6"/>
      <c r="RLE17" s="3"/>
      <c r="RLF17" s="6"/>
      <c r="RLO17" s="3"/>
      <c r="RLP17" s="6"/>
      <c r="RLY17" s="3"/>
      <c r="RLZ17" s="6"/>
      <c r="RMI17" s="3"/>
      <c r="RMJ17" s="6"/>
      <c r="RMS17" s="3"/>
      <c r="RMT17" s="6"/>
      <c r="RNC17" s="3"/>
      <c r="RND17" s="6"/>
      <c r="RNM17" s="3"/>
      <c r="RNN17" s="6"/>
      <c r="RNW17" s="3"/>
      <c r="RNX17" s="6"/>
      <c r="ROG17" s="3"/>
      <c r="ROH17" s="6"/>
      <c r="ROQ17" s="3"/>
      <c r="ROR17" s="6"/>
      <c r="RPA17" s="3"/>
      <c r="RPB17" s="6"/>
      <c r="RPK17" s="3"/>
      <c r="RPL17" s="6"/>
      <c r="RPU17" s="3"/>
      <c r="RPV17" s="6"/>
      <c r="RQE17" s="3"/>
      <c r="RQF17" s="6"/>
      <c r="RQO17" s="3"/>
      <c r="RQP17" s="6"/>
      <c r="RQY17" s="3"/>
      <c r="RQZ17" s="6"/>
      <c r="RRI17" s="3"/>
      <c r="RRJ17" s="6"/>
      <c r="RRS17" s="3"/>
      <c r="RRT17" s="6"/>
      <c r="RSC17" s="3"/>
      <c r="RSD17" s="6"/>
      <c r="RSM17" s="3"/>
      <c r="RSN17" s="6"/>
      <c r="RSW17" s="3"/>
      <c r="RSX17" s="6"/>
      <c r="RTG17" s="3"/>
      <c r="RTH17" s="6"/>
      <c r="RTQ17" s="3"/>
      <c r="RTR17" s="6"/>
      <c r="RUA17" s="3"/>
      <c r="RUB17" s="6"/>
      <c r="RUK17" s="3"/>
      <c r="RUL17" s="6"/>
      <c r="RUU17" s="3"/>
      <c r="RUV17" s="6"/>
      <c r="RVE17" s="3"/>
      <c r="RVF17" s="6"/>
      <c r="RVO17" s="3"/>
      <c r="RVP17" s="6"/>
      <c r="RVY17" s="3"/>
      <c r="RVZ17" s="6"/>
      <c r="RWI17" s="3"/>
      <c r="RWJ17" s="6"/>
      <c r="RWS17" s="3"/>
      <c r="RWT17" s="6"/>
      <c r="RXC17" s="3"/>
      <c r="RXD17" s="6"/>
      <c r="RXM17" s="3"/>
      <c r="RXN17" s="6"/>
      <c r="RXW17" s="3"/>
      <c r="RXX17" s="6"/>
      <c r="RYG17" s="3"/>
      <c r="RYH17" s="6"/>
      <c r="RYQ17" s="3"/>
      <c r="RYR17" s="6"/>
      <c r="RZA17" s="3"/>
      <c r="RZB17" s="6"/>
      <c r="RZK17" s="3"/>
      <c r="RZL17" s="6"/>
      <c r="RZU17" s="3"/>
      <c r="RZV17" s="6"/>
      <c r="SAE17" s="3"/>
      <c r="SAF17" s="6"/>
      <c r="SAO17" s="3"/>
      <c r="SAP17" s="6"/>
      <c r="SAY17" s="3"/>
      <c r="SAZ17" s="6"/>
      <c r="SBI17" s="3"/>
      <c r="SBJ17" s="6"/>
      <c r="SBS17" s="3"/>
      <c r="SBT17" s="6"/>
      <c r="SCC17" s="3"/>
      <c r="SCD17" s="6"/>
      <c r="SCM17" s="3"/>
      <c r="SCN17" s="6"/>
      <c r="SCW17" s="3"/>
      <c r="SCX17" s="6"/>
      <c r="SDG17" s="3"/>
      <c r="SDH17" s="6"/>
      <c r="SDQ17" s="3"/>
      <c r="SDR17" s="6"/>
      <c r="SEA17" s="3"/>
      <c r="SEB17" s="6"/>
      <c r="SEK17" s="3"/>
      <c r="SEL17" s="6"/>
      <c r="SEU17" s="3"/>
      <c r="SEV17" s="6"/>
      <c r="SFE17" s="3"/>
      <c r="SFF17" s="6"/>
      <c r="SFO17" s="3"/>
      <c r="SFP17" s="6"/>
      <c r="SFY17" s="3"/>
      <c r="SFZ17" s="6"/>
      <c r="SGI17" s="3"/>
      <c r="SGJ17" s="6"/>
      <c r="SGS17" s="3"/>
      <c r="SGT17" s="6"/>
      <c r="SHC17" s="3"/>
      <c r="SHD17" s="6"/>
      <c r="SHM17" s="3"/>
      <c r="SHN17" s="6"/>
      <c r="SHW17" s="3"/>
      <c r="SHX17" s="6"/>
      <c r="SIG17" s="3"/>
      <c r="SIH17" s="6"/>
      <c r="SIQ17" s="3"/>
      <c r="SIR17" s="6"/>
      <c r="SJA17" s="3"/>
      <c r="SJB17" s="6"/>
      <c r="SJK17" s="3"/>
      <c r="SJL17" s="6"/>
      <c r="SJU17" s="3"/>
      <c r="SJV17" s="6"/>
      <c r="SKE17" s="3"/>
      <c r="SKF17" s="6"/>
      <c r="SKO17" s="3"/>
      <c r="SKP17" s="6"/>
      <c r="SKY17" s="3"/>
      <c r="SKZ17" s="6"/>
      <c r="SLI17" s="3"/>
      <c r="SLJ17" s="6"/>
      <c r="SLS17" s="3"/>
      <c r="SLT17" s="6"/>
      <c r="SMC17" s="3"/>
      <c r="SMD17" s="6"/>
      <c r="SMM17" s="3"/>
      <c r="SMN17" s="6"/>
      <c r="SMW17" s="3"/>
      <c r="SMX17" s="6"/>
      <c r="SNG17" s="3"/>
      <c r="SNH17" s="6"/>
      <c r="SNQ17" s="3"/>
      <c r="SNR17" s="6"/>
      <c r="SOA17" s="3"/>
      <c r="SOB17" s="6"/>
      <c r="SOK17" s="3"/>
      <c r="SOL17" s="6"/>
      <c r="SOU17" s="3"/>
      <c r="SOV17" s="6"/>
      <c r="SPE17" s="3"/>
      <c r="SPF17" s="6"/>
      <c r="SPO17" s="3"/>
      <c r="SPP17" s="6"/>
      <c r="SPY17" s="3"/>
      <c r="SPZ17" s="6"/>
      <c r="SQI17" s="3"/>
      <c r="SQJ17" s="6"/>
      <c r="SQS17" s="3"/>
      <c r="SQT17" s="6"/>
      <c r="SRC17" s="3"/>
      <c r="SRD17" s="6"/>
      <c r="SRM17" s="3"/>
      <c r="SRN17" s="6"/>
      <c r="SRW17" s="3"/>
      <c r="SRX17" s="6"/>
      <c r="SSG17" s="3"/>
      <c r="SSH17" s="6"/>
      <c r="SSQ17" s="3"/>
      <c r="SSR17" s="6"/>
      <c r="STA17" s="3"/>
      <c r="STB17" s="6"/>
      <c r="STK17" s="3"/>
      <c r="STL17" s="6"/>
      <c r="STU17" s="3"/>
      <c r="STV17" s="6"/>
      <c r="SUE17" s="3"/>
      <c r="SUF17" s="6"/>
      <c r="SUO17" s="3"/>
      <c r="SUP17" s="6"/>
      <c r="SUY17" s="3"/>
      <c r="SUZ17" s="6"/>
      <c r="SVI17" s="3"/>
      <c r="SVJ17" s="6"/>
      <c r="SVS17" s="3"/>
      <c r="SVT17" s="6"/>
      <c r="SWC17" s="3"/>
      <c r="SWD17" s="6"/>
      <c r="SWM17" s="3"/>
      <c r="SWN17" s="6"/>
      <c r="SWW17" s="3"/>
      <c r="SWX17" s="6"/>
      <c r="SXG17" s="3"/>
      <c r="SXH17" s="6"/>
      <c r="SXQ17" s="3"/>
      <c r="SXR17" s="6"/>
      <c r="SYA17" s="3"/>
      <c r="SYB17" s="6"/>
      <c r="SYK17" s="3"/>
      <c r="SYL17" s="6"/>
      <c r="SYU17" s="3"/>
      <c r="SYV17" s="6"/>
      <c r="SZE17" s="3"/>
      <c r="SZF17" s="6"/>
      <c r="SZO17" s="3"/>
      <c r="SZP17" s="6"/>
      <c r="SZY17" s="3"/>
      <c r="SZZ17" s="6"/>
      <c r="TAI17" s="3"/>
      <c r="TAJ17" s="6"/>
      <c r="TAS17" s="3"/>
      <c r="TAT17" s="6"/>
      <c r="TBC17" s="3"/>
      <c r="TBD17" s="6"/>
      <c r="TBM17" s="3"/>
      <c r="TBN17" s="6"/>
      <c r="TBW17" s="3"/>
      <c r="TBX17" s="6"/>
      <c r="TCG17" s="3"/>
      <c r="TCH17" s="6"/>
      <c r="TCQ17" s="3"/>
      <c r="TCR17" s="6"/>
      <c r="TDA17" s="3"/>
      <c r="TDB17" s="6"/>
      <c r="TDK17" s="3"/>
      <c r="TDL17" s="6"/>
      <c r="TDU17" s="3"/>
      <c r="TDV17" s="6"/>
      <c r="TEE17" s="3"/>
      <c r="TEF17" s="6"/>
      <c r="TEO17" s="3"/>
      <c r="TEP17" s="6"/>
      <c r="TEY17" s="3"/>
      <c r="TEZ17" s="6"/>
      <c r="TFI17" s="3"/>
      <c r="TFJ17" s="6"/>
      <c r="TFS17" s="3"/>
      <c r="TFT17" s="6"/>
      <c r="TGC17" s="3"/>
      <c r="TGD17" s="6"/>
      <c r="TGM17" s="3"/>
      <c r="TGN17" s="6"/>
      <c r="TGW17" s="3"/>
      <c r="TGX17" s="6"/>
      <c r="THG17" s="3"/>
      <c r="THH17" s="6"/>
      <c r="THQ17" s="3"/>
      <c r="THR17" s="6"/>
      <c r="TIA17" s="3"/>
      <c r="TIB17" s="6"/>
      <c r="TIK17" s="3"/>
      <c r="TIL17" s="6"/>
      <c r="TIU17" s="3"/>
      <c r="TIV17" s="6"/>
      <c r="TJE17" s="3"/>
      <c r="TJF17" s="6"/>
      <c r="TJO17" s="3"/>
      <c r="TJP17" s="6"/>
      <c r="TJY17" s="3"/>
      <c r="TJZ17" s="6"/>
      <c r="TKI17" s="3"/>
      <c r="TKJ17" s="6"/>
      <c r="TKS17" s="3"/>
      <c r="TKT17" s="6"/>
      <c r="TLC17" s="3"/>
      <c r="TLD17" s="6"/>
      <c r="TLM17" s="3"/>
      <c r="TLN17" s="6"/>
      <c r="TLW17" s="3"/>
      <c r="TLX17" s="6"/>
      <c r="TMG17" s="3"/>
      <c r="TMH17" s="6"/>
      <c r="TMQ17" s="3"/>
      <c r="TMR17" s="6"/>
      <c r="TNA17" s="3"/>
      <c r="TNB17" s="6"/>
      <c r="TNK17" s="3"/>
      <c r="TNL17" s="6"/>
      <c r="TNU17" s="3"/>
      <c r="TNV17" s="6"/>
      <c r="TOE17" s="3"/>
      <c r="TOF17" s="6"/>
      <c r="TOO17" s="3"/>
      <c r="TOP17" s="6"/>
      <c r="TOY17" s="3"/>
      <c r="TOZ17" s="6"/>
      <c r="TPI17" s="3"/>
      <c r="TPJ17" s="6"/>
      <c r="TPS17" s="3"/>
      <c r="TPT17" s="6"/>
      <c r="TQC17" s="3"/>
      <c r="TQD17" s="6"/>
      <c r="TQM17" s="3"/>
      <c r="TQN17" s="6"/>
      <c r="TQW17" s="3"/>
      <c r="TQX17" s="6"/>
      <c r="TRG17" s="3"/>
      <c r="TRH17" s="6"/>
      <c r="TRQ17" s="3"/>
      <c r="TRR17" s="6"/>
      <c r="TSA17" s="3"/>
      <c r="TSB17" s="6"/>
      <c r="TSK17" s="3"/>
      <c r="TSL17" s="6"/>
      <c r="TSU17" s="3"/>
      <c r="TSV17" s="6"/>
      <c r="TTE17" s="3"/>
      <c r="TTF17" s="6"/>
      <c r="TTO17" s="3"/>
      <c r="TTP17" s="6"/>
      <c r="TTY17" s="3"/>
      <c r="TTZ17" s="6"/>
      <c r="TUI17" s="3"/>
      <c r="TUJ17" s="6"/>
      <c r="TUS17" s="3"/>
      <c r="TUT17" s="6"/>
      <c r="TVC17" s="3"/>
      <c r="TVD17" s="6"/>
      <c r="TVM17" s="3"/>
      <c r="TVN17" s="6"/>
      <c r="TVW17" s="3"/>
      <c r="TVX17" s="6"/>
      <c r="TWG17" s="3"/>
      <c r="TWH17" s="6"/>
      <c r="TWQ17" s="3"/>
      <c r="TWR17" s="6"/>
      <c r="TXA17" s="3"/>
      <c r="TXB17" s="6"/>
      <c r="TXK17" s="3"/>
      <c r="TXL17" s="6"/>
      <c r="TXU17" s="3"/>
      <c r="TXV17" s="6"/>
      <c r="TYE17" s="3"/>
      <c r="TYF17" s="6"/>
      <c r="TYO17" s="3"/>
      <c r="TYP17" s="6"/>
      <c r="TYY17" s="3"/>
      <c r="TYZ17" s="6"/>
      <c r="TZI17" s="3"/>
      <c r="TZJ17" s="6"/>
      <c r="TZS17" s="3"/>
      <c r="TZT17" s="6"/>
      <c r="UAC17" s="3"/>
      <c r="UAD17" s="6"/>
      <c r="UAM17" s="3"/>
      <c r="UAN17" s="6"/>
      <c r="UAW17" s="3"/>
      <c r="UAX17" s="6"/>
      <c r="UBG17" s="3"/>
      <c r="UBH17" s="6"/>
      <c r="UBQ17" s="3"/>
      <c r="UBR17" s="6"/>
      <c r="UCA17" s="3"/>
      <c r="UCB17" s="6"/>
      <c r="UCK17" s="3"/>
      <c r="UCL17" s="6"/>
      <c r="UCU17" s="3"/>
      <c r="UCV17" s="6"/>
      <c r="UDE17" s="3"/>
      <c r="UDF17" s="6"/>
      <c r="UDO17" s="3"/>
      <c r="UDP17" s="6"/>
      <c r="UDY17" s="3"/>
      <c r="UDZ17" s="6"/>
      <c r="UEI17" s="3"/>
      <c r="UEJ17" s="6"/>
      <c r="UES17" s="3"/>
      <c r="UET17" s="6"/>
      <c r="UFC17" s="3"/>
      <c r="UFD17" s="6"/>
      <c r="UFM17" s="3"/>
      <c r="UFN17" s="6"/>
      <c r="UFW17" s="3"/>
      <c r="UFX17" s="6"/>
      <c r="UGG17" s="3"/>
      <c r="UGH17" s="6"/>
      <c r="UGQ17" s="3"/>
      <c r="UGR17" s="6"/>
      <c r="UHA17" s="3"/>
      <c r="UHB17" s="6"/>
      <c r="UHK17" s="3"/>
      <c r="UHL17" s="6"/>
      <c r="UHU17" s="3"/>
      <c r="UHV17" s="6"/>
      <c r="UIE17" s="3"/>
      <c r="UIF17" s="6"/>
      <c r="UIO17" s="3"/>
      <c r="UIP17" s="6"/>
      <c r="UIY17" s="3"/>
      <c r="UIZ17" s="6"/>
      <c r="UJI17" s="3"/>
      <c r="UJJ17" s="6"/>
      <c r="UJS17" s="3"/>
      <c r="UJT17" s="6"/>
      <c r="UKC17" s="3"/>
      <c r="UKD17" s="6"/>
      <c r="UKM17" s="3"/>
      <c r="UKN17" s="6"/>
      <c r="UKW17" s="3"/>
      <c r="UKX17" s="6"/>
      <c r="ULG17" s="3"/>
      <c r="ULH17" s="6"/>
      <c r="ULQ17" s="3"/>
      <c r="ULR17" s="6"/>
      <c r="UMA17" s="3"/>
      <c r="UMB17" s="6"/>
      <c r="UMK17" s="3"/>
      <c r="UML17" s="6"/>
      <c r="UMU17" s="3"/>
      <c r="UMV17" s="6"/>
      <c r="UNE17" s="3"/>
      <c r="UNF17" s="6"/>
      <c r="UNO17" s="3"/>
      <c r="UNP17" s="6"/>
      <c r="UNY17" s="3"/>
      <c r="UNZ17" s="6"/>
      <c r="UOI17" s="3"/>
      <c r="UOJ17" s="6"/>
      <c r="UOS17" s="3"/>
      <c r="UOT17" s="6"/>
      <c r="UPC17" s="3"/>
      <c r="UPD17" s="6"/>
      <c r="UPM17" s="3"/>
      <c r="UPN17" s="6"/>
      <c r="UPW17" s="3"/>
      <c r="UPX17" s="6"/>
      <c r="UQG17" s="3"/>
      <c r="UQH17" s="6"/>
      <c r="UQQ17" s="3"/>
      <c r="UQR17" s="6"/>
      <c r="URA17" s="3"/>
      <c r="URB17" s="6"/>
      <c r="URK17" s="3"/>
      <c r="URL17" s="6"/>
      <c r="URU17" s="3"/>
      <c r="URV17" s="6"/>
      <c r="USE17" s="3"/>
      <c r="USF17" s="6"/>
      <c r="USO17" s="3"/>
      <c r="USP17" s="6"/>
      <c r="USY17" s="3"/>
      <c r="USZ17" s="6"/>
      <c r="UTI17" s="3"/>
      <c r="UTJ17" s="6"/>
      <c r="UTS17" s="3"/>
      <c r="UTT17" s="6"/>
      <c r="UUC17" s="3"/>
      <c r="UUD17" s="6"/>
      <c r="UUM17" s="3"/>
      <c r="UUN17" s="6"/>
      <c r="UUW17" s="3"/>
      <c r="UUX17" s="6"/>
      <c r="UVG17" s="3"/>
      <c r="UVH17" s="6"/>
      <c r="UVQ17" s="3"/>
      <c r="UVR17" s="6"/>
      <c r="UWA17" s="3"/>
      <c r="UWB17" s="6"/>
      <c r="UWK17" s="3"/>
      <c r="UWL17" s="6"/>
      <c r="UWU17" s="3"/>
      <c r="UWV17" s="6"/>
      <c r="UXE17" s="3"/>
      <c r="UXF17" s="6"/>
      <c r="UXO17" s="3"/>
      <c r="UXP17" s="6"/>
      <c r="UXY17" s="3"/>
      <c r="UXZ17" s="6"/>
      <c r="UYI17" s="3"/>
      <c r="UYJ17" s="6"/>
      <c r="UYS17" s="3"/>
      <c r="UYT17" s="6"/>
      <c r="UZC17" s="3"/>
      <c r="UZD17" s="6"/>
      <c r="UZM17" s="3"/>
      <c r="UZN17" s="6"/>
      <c r="UZW17" s="3"/>
      <c r="UZX17" s="6"/>
      <c r="VAG17" s="3"/>
      <c r="VAH17" s="6"/>
      <c r="VAQ17" s="3"/>
      <c r="VAR17" s="6"/>
      <c r="VBA17" s="3"/>
      <c r="VBB17" s="6"/>
      <c r="VBK17" s="3"/>
      <c r="VBL17" s="6"/>
      <c r="VBU17" s="3"/>
      <c r="VBV17" s="6"/>
      <c r="VCE17" s="3"/>
      <c r="VCF17" s="6"/>
      <c r="VCO17" s="3"/>
      <c r="VCP17" s="6"/>
      <c r="VCY17" s="3"/>
      <c r="VCZ17" s="6"/>
      <c r="VDI17" s="3"/>
      <c r="VDJ17" s="6"/>
      <c r="VDS17" s="3"/>
      <c r="VDT17" s="6"/>
      <c r="VEC17" s="3"/>
      <c r="VED17" s="6"/>
      <c r="VEM17" s="3"/>
      <c r="VEN17" s="6"/>
      <c r="VEW17" s="3"/>
      <c r="VEX17" s="6"/>
      <c r="VFG17" s="3"/>
      <c r="VFH17" s="6"/>
      <c r="VFQ17" s="3"/>
      <c r="VFR17" s="6"/>
      <c r="VGA17" s="3"/>
      <c r="VGB17" s="6"/>
      <c r="VGK17" s="3"/>
      <c r="VGL17" s="6"/>
      <c r="VGU17" s="3"/>
      <c r="VGV17" s="6"/>
      <c r="VHE17" s="3"/>
      <c r="VHF17" s="6"/>
      <c r="VHO17" s="3"/>
      <c r="VHP17" s="6"/>
      <c r="VHY17" s="3"/>
      <c r="VHZ17" s="6"/>
      <c r="VII17" s="3"/>
      <c r="VIJ17" s="6"/>
      <c r="VIS17" s="3"/>
      <c r="VIT17" s="6"/>
      <c r="VJC17" s="3"/>
      <c r="VJD17" s="6"/>
      <c r="VJM17" s="3"/>
      <c r="VJN17" s="6"/>
      <c r="VJW17" s="3"/>
      <c r="VJX17" s="6"/>
      <c r="VKG17" s="3"/>
      <c r="VKH17" s="6"/>
      <c r="VKQ17" s="3"/>
      <c r="VKR17" s="6"/>
      <c r="VLA17" s="3"/>
      <c r="VLB17" s="6"/>
      <c r="VLK17" s="3"/>
      <c r="VLL17" s="6"/>
      <c r="VLU17" s="3"/>
      <c r="VLV17" s="6"/>
      <c r="VME17" s="3"/>
      <c r="VMF17" s="6"/>
      <c r="VMO17" s="3"/>
      <c r="VMP17" s="6"/>
      <c r="VMY17" s="3"/>
      <c r="VMZ17" s="6"/>
      <c r="VNI17" s="3"/>
      <c r="VNJ17" s="6"/>
      <c r="VNS17" s="3"/>
      <c r="VNT17" s="6"/>
      <c r="VOC17" s="3"/>
      <c r="VOD17" s="6"/>
      <c r="VOM17" s="3"/>
      <c r="VON17" s="6"/>
      <c r="VOW17" s="3"/>
      <c r="VOX17" s="6"/>
      <c r="VPG17" s="3"/>
      <c r="VPH17" s="6"/>
      <c r="VPQ17" s="3"/>
      <c r="VPR17" s="6"/>
      <c r="VQA17" s="3"/>
      <c r="VQB17" s="6"/>
      <c r="VQK17" s="3"/>
      <c r="VQL17" s="6"/>
      <c r="VQU17" s="3"/>
      <c r="VQV17" s="6"/>
      <c r="VRE17" s="3"/>
      <c r="VRF17" s="6"/>
      <c r="VRO17" s="3"/>
      <c r="VRP17" s="6"/>
      <c r="VRY17" s="3"/>
      <c r="VRZ17" s="6"/>
      <c r="VSI17" s="3"/>
      <c r="VSJ17" s="6"/>
      <c r="VSS17" s="3"/>
      <c r="VST17" s="6"/>
      <c r="VTC17" s="3"/>
      <c r="VTD17" s="6"/>
      <c r="VTM17" s="3"/>
      <c r="VTN17" s="6"/>
      <c r="VTW17" s="3"/>
      <c r="VTX17" s="6"/>
      <c r="VUG17" s="3"/>
      <c r="VUH17" s="6"/>
      <c r="VUQ17" s="3"/>
      <c r="VUR17" s="6"/>
      <c r="VVA17" s="3"/>
      <c r="VVB17" s="6"/>
      <c r="VVK17" s="3"/>
      <c r="VVL17" s="6"/>
      <c r="VVU17" s="3"/>
      <c r="VVV17" s="6"/>
      <c r="VWE17" s="3"/>
      <c r="VWF17" s="6"/>
      <c r="VWO17" s="3"/>
      <c r="VWP17" s="6"/>
      <c r="VWY17" s="3"/>
      <c r="VWZ17" s="6"/>
      <c r="VXI17" s="3"/>
      <c r="VXJ17" s="6"/>
      <c r="VXS17" s="3"/>
      <c r="VXT17" s="6"/>
      <c r="VYC17" s="3"/>
      <c r="VYD17" s="6"/>
      <c r="VYM17" s="3"/>
      <c r="VYN17" s="6"/>
      <c r="VYW17" s="3"/>
      <c r="VYX17" s="6"/>
      <c r="VZG17" s="3"/>
      <c r="VZH17" s="6"/>
      <c r="VZQ17" s="3"/>
      <c r="VZR17" s="6"/>
      <c r="WAA17" s="3"/>
      <c r="WAB17" s="6"/>
      <c r="WAK17" s="3"/>
      <c r="WAL17" s="6"/>
      <c r="WAU17" s="3"/>
      <c r="WAV17" s="6"/>
      <c r="WBE17" s="3"/>
      <c r="WBF17" s="6"/>
      <c r="WBO17" s="3"/>
      <c r="WBP17" s="6"/>
      <c r="WBY17" s="3"/>
      <c r="WBZ17" s="6"/>
      <c r="WCI17" s="3"/>
      <c r="WCJ17" s="6"/>
      <c r="WCS17" s="3"/>
      <c r="WCT17" s="6"/>
      <c r="WDC17" s="3"/>
      <c r="WDD17" s="6"/>
      <c r="WDM17" s="3"/>
      <c r="WDN17" s="6"/>
      <c r="WDW17" s="3"/>
      <c r="WDX17" s="6"/>
      <c r="WEG17" s="3"/>
      <c r="WEH17" s="6"/>
      <c r="WEQ17" s="3"/>
      <c r="WER17" s="6"/>
      <c r="WFA17" s="3"/>
      <c r="WFB17" s="6"/>
      <c r="WFK17" s="3"/>
      <c r="WFL17" s="6"/>
      <c r="WFU17" s="3"/>
      <c r="WFV17" s="6"/>
      <c r="WGE17" s="3"/>
      <c r="WGF17" s="6"/>
      <c r="WGO17" s="3"/>
      <c r="WGP17" s="6"/>
      <c r="WGY17" s="3"/>
      <c r="WGZ17" s="6"/>
      <c r="WHI17" s="3"/>
      <c r="WHJ17" s="6"/>
      <c r="WHS17" s="3"/>
      <c r="WHT17" s="6"/>
      <c r="WIC17" s="3"/>
      <c r="WID17" s="6"/>
      <c r="WIM17" s="3"/>
      <c r="WIN17" s="6"/>
      <c r="WIW17" s="3"/>
      <c r="WIX17" s="6"/>
      <c r="WJG17" s="3"/>
      <c r="WJH17" s="6"/>
      <c r="WJQ17" s="3"/>
      <c r="WJR17" s="6"/>
      <c r="WKA17" s="3"/>
      <c r="WKB17" s="6"/>
      <c r="WKK17" s="3"/>
      <c r="WKL17" s="6"/>
      <c r="WKU17" s="3"/>
      <c r="WKV17" s="6"/>
      <c r="WLE17" s="3"/>
      <c r="WLF17" s="6"/>
      <c r="WLO17" s="3"/>
      <c r="WLP17" s="6"/>
      <c r="WLY17" s="3"/>
      <c r="WLZ17" s="6"/>
      <c r="WMI17" s="3"/>
      <c r="WMJ17" s="6"/>
      <c r="WMS17" s="3"/>
      <c r="WMT17" s="6"/>
      <c r="WNC17" s="3"/>
      <c r="WND17" s="6"/>
      <c r="WNM17" s="3"/>
      <c r="WNN17" s="6"/>
      <c r="WNW17" s="3"/>
      <c r="WNX17" s="6"/>
      <c r="WOG17" s="3"/>
      <c r="WOH17" s="6"/>
      <c r="WOQ17" s="3"/>
      <c r="WOR17" s="6"/>
      <c r="WPA17" s="3"/>
      <c r="WPB17" s="6"/>
      <c r="WPK17" s="3"/>
      <c r="WPL17" s="6"/>
      <c r="WPU17" s="3"/>
      <c r="WPV17" s="6"/>
      <c r="WQE17" s="3"/>
      <c r="WQF17" s="6"/>
      <c r="WQO17" s="3"/>
      <c r="WQP17" s="6"/>
      <c r="WQY17" s="3"/>
      <c r="WQZ17" s="6"/>
      <c r="WRI17" s="3"/>
      <c r="WRJ17" s="6"/>
      <c r="WRS17" s="3"/>
      <c r="WRT17" s="6"/>
      <c r="WSC17" s="3"/>
      <c r="WSD17" s="6"/>
      <c r="WSM17" s="3"/>
      <c r="WSN17" s="6"/>
      <c r="WSW17" s="3"/>
      <c r="WSX17" s="6"/>
      <c r="WTG17" s="3"/>
      <c r="WTH17" s="6"/>
      <c r="WTQ17" s="3"/>
      <c r="WTR17" s="6"/>
      <c r="WUA17" s="3"/>
      <c r="WUB17" s="6"/>
      <c r="WUK17" s="3"/>
      <c r="WUL17" s="6"/>
      <c r="WUU17" s="3"/>
      <c r="WUV17" s="6"/>
      <c r="WVE17" s="3"/>
      <c r="WVF17" s="6"/>
      <c r="WVO17" s="3"/>
      <c r="WVP17" s="6"/>
      <c r="WVY17" s="3"/>
      <c r="WVZ17" s="6"/>
      <c r="WWI17" s="3"/>
      <c r="WWJ17" s="6"/>
      <c r="WWS17" s="3"/>
      <c r="WWT17" s="6"/>
      <c r="WXC17" s="3"/>
      <c r="WXD17" s="6"/>
      <c r="WXM17" s="3"/>
      <c r="WXN17" s="6"/>
      <c r="WXW17" s="3"/>
      <c r="WXX17" s="6"/>
      <c r="WYG17" s="3"/>
      <c r="WYH17" s="6"/>
      <c r="WYQ17" s="3"/>
      <c r="WYR17" s="6"/>
      <c r="WZA17" s="3"/>
      <c r="WZB17" s="6"/>
      <c r="WZK17" s="3"/>
      <c r="WZL17" s="6"/>
      <c r="WZU17" s="3"/>
      <c r="WZV17" s="6"/>
      <c r="XAE17" s="3"/>
      <c r="XAF17" s="6"/>
      <c r="XAO17" s="3"/>
      <c r="XAP17" s="6"/>
      <c r="XAY17" s="3"/>
      <c r="XAZ17" s="6"/>
      <c r="XBI17" s="3"/>
      <c r="XBJ17" s="6"/>
      <c r="XBS17" s="3"/>
      <c r="XBT17" s="6"/>
      <c r="XCC17" s="3"/>
      <c r="XCD17" s="6"/>
      <c r="XCM17" s="3"/>
      <c r="XCN17" s="6"/>
      <c r="XCW17" s="3"/>
      <c r="XCX17" s="6"/>
      <c r="XDG17" s="3"/>
      <c r="XDH17" s="6"/>
      <c r="XDQ17" s="3"/>
      <c r="XDR17" s="6"/>
      <c r="XEA17" s="3"/>
      <c r="XEB17" s="6"/>
      <c r="XEK17" s="3"/>
      <c r="XEL17" s="6"/>
      <c r="XEU17" s="3"/>
      <c r="XEV17" s="6"/>
    </row>
    <row r="18" spans="1:1016 1025:2046 2055:3066 3075:4096 4105:5116 5125:6136 6145:7166 7175:8186 8195:9216 9225:10236 10245:11256 11265:12286 12295:13306 13315:14336 14345:15356 15365:16376" x14ac:dyDescent="0.25">
      <c r="A18">
        <f t="shared" si="1"/>
        <v>3</v>
      </c>
      <c r="B18" t="s">
        <v>33</v>
      </c>
      <c r="C18" t="str">
        <f>IF(B18&lt;&gt;"",VLOOKUP(B18,Lookup!$A$2:$B$55,2,FALSE),"")</f>
        <v>SAVINGS/INVESTMENT</v>
      </c>
      <c r="D18" s="3">
        <v>42614</v>
      </c>
      <c r="E18" s="14">
        <v>2000</v>
      </c>
      <c r="F18" s="14"/>
      <c r="G18" t="s">
        <v>1</v>
      </c>
      <c r="H18" t="s">
        <v>83</v>
      </c>
      <c r="I18" t="s">
        <v>85</v>
      </c>
      <c r="J18">
        <f t="shared" ca="1" si="0"/>
        <v>-386</v>
      </c>
      <c r="M18">
        <v>3</v>
      </c>
      <c r="N18" s="35" t="s">
        <v>3</v>
      </c>
      <c r="O18" s="35" t="s">
        <v>1</v>
      </c>
      <c r="P18" s="36">
        <v>42536</v>
      </c>
      <c r="Q18" s="37">
        <v>0</v>
      </c>
      <c r="R18" s="37">
        <v>0</v>
      </c>
      <c r="S18" s="35" t="s">
        <v>83</v>
      </c>
      <c r="T18" s="35" t="s">
        <v>85</v>
      </c>
      <c r="U18" s="35">
        <f ca="1">IF($T18="Done","",$P18-$F$1)</f>
        <v>-464</v>
      </c>
      <c r="Y18" s="3"/>
      <c r="Z18" s="6"/>
      <c r="AI18" s="3"/>
      <c r="AJ18" s="6"/>
      <c r="AS18" s="3"/>
      <c r="AT18" s="6"/>
      <c r="BC18" s="3"/>
      <c r="BD18" s="6"/>
      <c r="BM18" s="3"/>
      <c r="BN18" s="6"/>
      <c r="BW18" s="3"/>
      <c r="BX18" s="6"/>
      <c r="CG18" s="3"/>
      <c r="CH18" s="6"/>
      <c r="CQ18" s="3"/>
      <c r="CR18" s="6"/>
      <c r="DA18" s="3"/>
      <c r="DB18" s="6"/>
      <c r="DK18" s="3"/>
      <c r="DL18" s="6"/>
      <c r="DU18" s="3"/>
      <c r="DV18" s="6"/>
      <c r="EE18" s="3"/>
      <c r="EF18" s="6"/>
      <c r="EO18" s="3"/>
      <c r="EP18" s="6"/>
      <c r="EY18" s="3"/>
      <c r="EZ18" s="6"/>
      <c r="FI18" s="3"/>
      <c r="FJ18" s="6"/>
      <c r="FS18" s="3"/>
      <c r="FT18" s="6"/>
      <c r="GC18" s="3"/>
      <c r="GD18" s="6"/>
      <c r="GM18" s="3"/>
      <c r="GN18" s="6"/>
      <c r="GW18" s="3"/>
      <c r="GX18" s="6"/>
      <c r="HG18" s="3"/>
      <c r="HH18" s="6"/>
      <c r="HQ18" s="3"/>
      <c r="HR18" s="6"/>
      <c r="IA18" s="3"/>
      <c r="IB18" s="6"/>
      <c r="IK18" s="3"/>
      <c r="IL18" s="6"/>
      <c r="IU18" s="3"/>
      <c r="IV18" s="6"/>
      <c r="JE18" s="3"/>
      <c r="JF18" s="6"/>
      <c r="JO18" s="3"/>
      <c r="JP18" s="6"/>
      <c r="JY18" s="3"/>
      <c r="JZ18" s="6"/>
      <c r="KI18" s="3"/>
      <c r="KJ18" s="6"/>
      <c r="KS18" s="3"/>
      <c r="KT18" s="6"/>
      <c r="LC18" s="3"/>
      <c r="LD18" s="6"/>
      <c r="LM18" s="3"/>
      <c r="LN18" s="6"/>
      <c r="LW18" s="3"/>
      <c r="LX18" s="6"/>
      <c r="MG18" s="3"/>
      <c r="MH18" s="6"/>
      <c r="MQ18" s="3"/>
      <c r="MR18" s="6"/>
      <c r="NA18" s="3"/>
      <c r="NB18" s="6"/>
      <c r="NK18" s="3"/>
      <c r="NL18" s="6"/>
      <c r="NU18" s="3"/>
      <c r="NV18" s="6"/>
      <c r="OE18" s="3"/>
      <c r="OF18" s="6"/>
      <c r="OO18" s="3"/>
      <c r="OP18" s="6"/>
      <c r="OY18" s="3"/>
      <c r="OZ18" s="6"/>
      <c r="PI18" s="3"/>
      <c r="PJ18" s="6"/>
      <c r="PS18" s="3"/>
      <c r="PT18" s="6"/>
      <c r="QC18" s="3"/>
      <c r="QD18" s="6"/>
      <c r="QM18" s="3"/>
      <c r="QN18" s="6"/>
      <c r="QW18" s="3"/>
      <c r="QX18" s="6"/>
      <c r="RG18" s="3"/>
      <c r="RH18" s="6"/>
      <c r="RQ18" s="3"/>
      <c r="RR18" s="6"/>
      <c r="SA18" s="3"/>
      <c r="SB18" s="6"/>
      <c r="SK18" s="3"/>
      <c r="SL18" s="6"/>
      <c r="SU18" s="3"/>
      <c r="SV18" s="6"/>
      <c r="TE18" s="3"/>
      <c r="TF18" s="6"/>
      <c r="TO18" s="3"/>
      <c r="TP18" s="6"/>
      <c r="TY18" s="3"/>
      <c r="TZ18" s="6"/>
      <c r="UI18" s="3"/>
      <c r="UJ18" s="6"/>
      <c r="US18" s="3"/>
      <c r="UT18" s="6"/>
      <c r="VC18" s="3"/>
      <c r="VD18" s="6"/>
      <c r="VM18" s="3"/>
      <c r="VN18" s="6"/>
      <c r="VW18" s="3"/>
      <c r="VX18" s="6"/>
      <c r="WG18" s="3"/>
      <c r="WH18" s="6"/>
      <c r="WQ18" s="3"/>
      <c r="WR18" s="6"/>
      <c r="XA18" s="3"/>
      <c r="XB18" s="6"/>
      <c r="XK18" s="3"/>
      <c r="XL18" s="6"/>
      <c r="XU18" s="3"/>
      <c r="XV18" s="6"/>
      <c r="YE18" s="3"/>
      <c r="YF18" s="6"/>
      <c r="YO18" s="3"/>
      <c r="YP18" s="6"/>
      <c r="YY18" s="3"/>
      <c r="YZ18" s="6"/>
      <c r="ZI18" s="3"/>
      <c r="ZJ18" s="6"/>
      <c r="ZS18" s="3"/>
      <c r="ZT18" s="6"/>
      <c r="AAC18" s="3"/>
      <c r="AAD18" s="6"/>
      <c r="AAM18" s="3"/>
      <c r="AAN18" s="6"/>
      <c r="AAW18" s="3"/>
      <c r="AAX18" s="6"/>
      <c r="ABG18" s="3"/>
      <c r="ABH18" s="6"/>
      <c r="ABQ18" s="3"/>
      <c r="ABR18" s="6"/>
      <c r="ACA18" s="3"/>
      <c r="ACB18" s="6"/>
      <c r="ACK18" s="3"/>
      <c r="ACL18" s="6"/>
      <c r="ACU18" s="3"/>
      <c r="ACV18" s="6"/>
      <c r="ADE18" s="3"/>
      <c r="ADF18" s="6"/>
      <c r="ADO18" s="3"/>
      <c r="ADP18" s="6"/>
      <c r="ADY18" s="3"/>
      <c r="ADZ18" s="6"/>
      <c r="AEI18" s="3"/>
      <c r="AEJ18" s="6"/>
      <c r="AES18" s="3"/>
      <c r="AET18" s="6"/>
      <c r="AFC18" s="3"/>
      <c r="AFD18" s="6"/>
      <c r="AFM18" s="3"/>
      <c r="AFN18" s="6"/>
      <c r="AFW18" s="3"/>
      <c r="AFX18" s="6"/>
      <c r="AGG18" s="3"/>
      <c r="AGH18" s="6"/>
      <c r="AGQ18" s="3"/>
      <c r="AGR18" s="6"/>
      <c r="AHA18" s="3"/>
      <c r="AHB18" s="6"/>
      <c r="AHK18" s="3"/>
      <c r="AHL18" s="6"/>
      <c r="AHU18" s="3"/>
      <c r="AHV18" s="6"/>
      <c r="AIE18" s="3"/>
      <c r="AIF18" s="6"/>
      <c r="AIO18" s="3"/>
      <c r="AIP18" s="6"/>
      <c r="AIY18" s="3"/>
      <c r="AIZ18" s="6"/>
      <c r="AJI18" s="3"/>
      <c r="AJJ18" s="6"/>
      <c r="AJS18" s="3"/>
      <c r="AJT18" s="6"/>
      <c r="AKC18" s="3"/>
      <c r="AKD18" s="6"/>
      <c r="AKM18" s="3"/>
      <c r="AKN18" s="6"/>
      <c r="AKW18" s="3"/>
      <c r="AKX18" s="6"/>
      <c r="ALG18" s="3"/>
      <c r="ALH18" s="6"/>
      <c r="ALQ18" s="3"/>
      <c r="ALR18" s="6"/>
      <c r="AMA18" s="3"/>
      <c r="AMB18" s="6"/>
      <c r="AMK18" s="3"/>
      <c r="AML18" s="6"/>
      <c r="AMU18" s="3"/>
      <c r="AMV18" s="6"/>
      <c r="ANE18" s="3"/>
      <c r="ANF18" s="6"/>
      <c r="ANO18" s="3"/>
      <c r="ANP18" s="6"/>
      <c r="ANY18" s="3"/>
      <c r="ANZ18" s="6"/>
      <c r="AOI18" s="3"/>
      <c r="AOJ18" s="6"/>
      <c r="AOS18" s="3"/>
      <c r="AOT18" s="6"/>
      <c r="APC18" s="3"/>
      <c r="APD18" s="6"/>
      <c r="APM18" s="3"/>
      <c r="APN18" s="6"/>
      <c r="APW18" s="3"/>
      <c r="APX18" s="6"/>
      <c r="AQG18" s="3"/>
      <c r="AQH18" s="6"/>
      <c r="AQQ18" s="3"/>
      <c r="AQR18" s="6"/>
      <c r="ARA18" s="3"/>
      <c r="ARB18" s="6"/>
      <c r="ARK18" s="3"/>
      <c r="ARL18" s="6"/>
      <c r="ARU18" s="3"/>
      <c r="ARV18" s="6"/>
      <c r="ASE18" s="3"/>
      <c r="ASF18" s="6"/>
      <c r="ASO18" s="3"/>
      <c r="ASP18" s="6"/>
      <c r="ASY18" s="3"/>
      <c r="ASZ18" s="6"/>
      <c r="ATI18" s="3"/>
      <c r="ATJ18" s="6"/>
      <c r="ATS18" s="3"/>
      <c r="ATT18" s="6"/>
      <c r="AUC18" s="3"/>
      <c r="AUD18" s="6"/>
      <c r="AUM18" s="3"/>
      <c r="AUN18" s="6"/>
      <c r="AUW18" s="3"/>
      <c r="AUX18" s="6"/>
      <c r="AVG18" s="3"/>
      <c r="AVH18" s="6"/>
      <c r="AVQ18" s="3"/>
      <c r="AVR18" s="6"/>
      <c r="AWA18" s="3"/>
      <c r="AWB18" s="6"/>
      <c r="AWK18" s="3"/>
      <c r="AWL18" s="6"/>
      <c r="AWU18" s="3"/>
      <c r="AWV18" s="6"/>
      <c r="AXE18" s="3"/>
      <c r="AXF18" s="6"/>
      <c r="AXO18" s="3"/>
      <c r="AXP18" s="6"/>
      <c r="AXY18" s="3"/>
      <c r="AXZ18" s="6"/>
      <c r="AYI18" s="3"/>
      <c r="AYJ18" s="6"/>
      <c r="AYS18" s="3"/>
      <c r="AYT18" s="6"/>
      <c r="AZC18" s="3"/>
      <c r="AZD18" s="6"/>
      <c r="AZM18" s="3"/>
      <c r="AZN18" s="6"/>
      <c r="AZW18" s="3"/>
      <c r="AZX18" s="6"/>
      <c r="BAG18" s="3"/>
      <c r="BAH18" s="6"/>
      <c r="BAQ18" s="3"/>
      <c r="BAR18" s="6"/>
      <c r="BBA18" s="3"/>
      <c r="BBB18" s="6"/>
      <c r="BBK18" s="3"/>
      <c r="BBL18" s="6"/>
      <c r="BBU18" s="3"/>
      <c r="BBV18" s="6"/>
      <c r="BCE18" s="3"/>
      <c r="BCF18" s="6"/>
      <c r="BCO18" s="3"/>
      <c r="BCP18" s="6"/>
      <c r="BCY18" s="3"/>
      <c r="BCZ18" s="6"/>
      <c r="BDI18" s="3"/>
      <c r="BDJ18" s="6"/>
      <c r="BDS18" s="3"/>
      <c r="BDT18" s="6"/>
      <c r="BEC18" s="3"/>
      <c r="BED18" s="6"/>
      <c r="BEM18" s="3"/>
      <c r="BEN18" s="6"/>
      <c r="BEW18" s="3"/>
      <c r="BEX18" s="6"/>
      <c r="BFG18" s="3"/>
      <c r="BFH18" s="6"/>
      <c r="BFQ18" s="3"/>
      <c r="BFR18" s="6"/>
      <c r="BGA18" s="3"/>
      <c r="BGB18" s="6"/>
      <c r="BGK18" s="3"/>
      <c r="BGL18" s="6"/>
      <c r="BGU18" s="3"/>
      <c r="BGV18" s="6"/>
      <c r="BHE18" s="3"/>
      <c r="BHF18" s="6"/>
      <c r="BHO18" s="3"/>
      <c r="BHP18" s="6"/>
      <c r="BHY18" s="3"/>
      <c r="BHZ18" s="6"/>
      <c r="BII18" s="3"/>
      <c r="BIJ18" s="6"/>
      <c r="BIS18" s="3"/>
      <c r="BIT18" s="6"/>
      <c r="BJC18" s="3"/>
      <c r="BJD18" s="6"/>
      <c r="BJM18" s="3"/>
      <c r="BJN18" s="6"/>
      <c r="BJW18" s="3"/>
      <c r="BJX18" s="6"/>
      <c r="BKG18" s="3"/>
      <c r="BKH18" s="6"/>
      <c r="BKQ18" s="3"/>
      <c r="BKR18" s="6"/>
      <c r="BLA18" s="3"/>
      <c r="BLB18" s="6"/>
      <c r="BLK18" s="3"/>
      <c r="BLL18" s="6"/>
      <c r="BLU18" s="3"/>
      <c r="BLV18" s="6"/>
      <c r="BME18" s="3"/>
      <c r="BMF18" s="6"/>
      <c r="BMO18" s="3"/>
      <c r="BMP18" s="6"/>
      <c r="BMY18" s="3"/>
      <c r="BMZ18" s="6"/>
      <c r="BNI18" s="3"/>
      <c r="BNJ18" s="6"/>
      <c r="BNS18" s="3"/>
      <c r="BNT18" s="6"/>
      <c r="BOC18" s="3"/>
      <c r="BOD18" s="6"/>
      <c r="BOM18" s="3"/>
      <c r="BON18" s="6"/>
      <c r="BOW18" s="3"/>
      <c r="BOX18" s="6"/>
      <c r="BPG18" s="3"/>
      <c r="BPH18" s="6"/>
      <c r="BPQ18" s="3"/>
      <c r="BPR18" s="6"/>
      <c r="BQA18" s="3"/>
      <c r="BQB18" s="6"/>
      <c r="BQK18" s="3"/>
      <c r="BQL18" s="6"/>
      <c r="BQU18" s="3"/>
      <c r="BQV18" s="6"/>
      <c r="BRE18" s="3"/>
      <c r="BRF18" s="6"/>
      <c r="BRO18" s="3"/>
      <c r="BRP18" s="6"/>
      <c r="BRY18" s="3"/>
      <c r="BRZ18" s="6"/>
      <c r="BSI18" s="3"/>
      <c r="BSJ18" s="6"/>
      <c r="BSS18" s="3"/>
      <c r="BST18" s="6"/>
      <c r="BTC18" s="3"/>
      <c r="BTD18" s="6"/>
      <c r="BTM18" s="3"/>
      <c r="BTN18" s="6"/>
      <c r="BTW18" s="3"/>
      <c r="BTX18" s="6"/>
      <c r="BUG18" s="3"/>
      <c r="BUH18" s="6"/>
      <c r="BUQ18" s="3"/>
      <c r="BUR18" s="6"/>
      <c r="BVA18" s="3"/>
      <c r="BVB18" s="6"/>
      <c r="BVK18" s="3"/>
      <c r="BVL18" s="6"/>
      <c r="BVU18" s="3"/>
      <c r="BVV18" s="6"/>
      <c r="BWE18" s="3"/>
      <c r="BWF18" s="6"/>
      <c r="BWO18" s="3"/>
      <c r="BWP18" s="6"/>
      <c r="BWY18" s="3"/>
      <c r="BWZ18" s="6"/>
      <c r="BXI18" s="3"/>
      <c r="BXJ18" s="6"/>
      <c r="BXS18" s="3"/>
      <c r="BXT18" s="6"/>
      <c r="BYC18" s="3"/>
      <c r="BYD18" s="6"/>
      <c r="BYM18" s="3"/>
      <c r="BYN18" s="6"/>
      <c r="BYW18" s="3"/>
      <c r="BYX18" s="6"/>
      <c r="BZG18" s="3"/>
      <c r="BZH18" s="6"/>
      <c r="BZQ18" s="3"/>
      <c r="BZR18" s="6"/>
      <c r="CAA18" s="3"/>
      <c r="CAB18" s="6"/>
      <c r="CAK18" s="3"/>
      <c r="CAL18" s="6"/>
      <c r="CAU18" s="3"/>
      <c r="CAV18" s="6"/>
      <c r="CBE18" s="3"/>
      <c r="CBF18" s="6"/>
      <c r="CBO18" s="3"/>
      <c r="CBP18" s="6"/>
      <c r="CBY18" s="3"/>
      <c r="CBZ18" s="6"/>
      <c r="CCI18" s="3"/>
      <c r="CCJ18" s="6"/>
      <c r="CCS18" s="3"/>
      <c r="CCT18" s="6"/>
      <c r="CDC18" s="3"/>
      <c r="CDD18" s="6"/>
      <c r="CDM18" s="3"/>
      <c r="CDN18" s="6"/>
      <c r="CDW18" s="3"/>
      <c r="CDX18" s="6"/>
      <c r="CEG18" s="3"/>
      <c r="CEH18" s="6"/>
      <c r="CEQ18" s="3"/>
      <c r="CER18" s="6"/>
      <c r="CFA18" s="3"/>
      <c r="CFB18" s="6"/>
      <c r="CFK18" s="3"/>
      <c r="CFL18" s="6"/>
      <c r="CFU18" s="3"/>
      <c r="CFV18" s="6"/>
      <c r="CGE18" s="3"/>
      <c r="CGF18" s="6"/>
      <c r="CGO18" s="3"/>
      <c r="CGP18" s="6"/>
      <c r="CGY18" s="3"/>
      <c r="CGZ18" s="6"/>
      <c r="CHI18" s="3"/>
      <c r="CHJ18" s="6"/>
      <c r="CHS18" s="3"/>
      <c r="CHT18" s="6"/>
      <c r="CIC18" s="3"/>
      <c r="CID18" s="6"/>
      <c r="CIM18" s="3"/>
      <c r="CIN18" s="6"/>
      <c r="CIW18" s="3"/>
      <c r="CIX18" s="6"/>
      <c r="CJG18" s="3"/>
      <c r="CJH18" s="6"/>
      <c r="CJQ18" s="3"/>
      <c r="CJR18" s="6"/>
      <c r="CKA18" s="3"/>
      <c r="CKB18" s="6"/>
      <c r="CKK18" s="3"/>
      <c r="CKL18" s="6"/>
      <c r="CKU18" s="3"/>
      <c r="CKV18" s="6"/>
      <c r="CLE18" s="3"/>
      <c r="CLF18" s="6"/>
      <c r="CLO18" s="3"/>
      <c r="CLP18" s="6"/>
      <c r="CLY18" s="3"/>
      <c r="CLZ18" s="6"/>
      <c r="CMI18" s="3"/>
      <c r="CMJ18" s="6"/>
      <c r="CMS18" s="3"/>
      <c r="CMT18" s="6"/>
      <c r="CNC18" s="3"/>
      <c r="CND18" s="6"/>
      <c r="CNM18" s="3"/>
      <c r="CNN18" s="6"/>
      <c r="CNW18" s="3"/>
      <c r="CNX18" s="6"/>
      <c r="COG18" s="3"/>
      <c r="COH18" s="6"/>
      <c r="COQ18" s="3"/>
      <c r="COR18" s="6"/>
      <c r="CPA18" s="3"/>
      <c r="CPB18" s="6"/>
      <c r="CPK18" s="3"/>
      <c r="CPL18" s="6"/>
      <c r="CPU18" s="3"/>
      <c r="CPV18" s="6"/>
      <c r="CQE18" s="3"/>
      <c r="CQF18" s="6"/>
      <c r="CQO18" s="3"/>
      <c r="CQP18" s="6"/>
      <c r="CQY18" s="3"/>
      <c r="CQZ18" s="6"/>
      <c r="CRI18" s="3"/>
      <c r="CRJ18" s="6"/>
      <c r="CRS18" s="3"/>
      <c r="CRT18" s="6"/>
      <c r="CSC18" s="3"/>
      <c r="CSD18" s="6"/>
      <c r="CSM18" s="3"/>
      <c r="CSN18" s="6"/>
      <c r="CSW18" s="3"/>
      <c r="CSX18" s="6"/>
      <c r="CTG18" s="3"/>
      <c r="CTH18" s="6"/>
      <c r="CTQ18" s="3"/>
      <c r="CTR18" s="6"/>
      <c r="CUA18" s="3"/>
      <c r="CUB18" s="6"/>
      <c r="CUK18" s="3"/>
      <c r="CUL18" s="6"/>
      <c r="CUU18" s="3"/>
      <c r="CUV18" s="6"/>
      <c r="CVE18" s="3"/>
      <c r="CVF18" s="6"/>
      <c r="CVO18" s="3"/>
      <c r="CVP18" s="6"/>
      <c r="CVY18" s="3"/>
      <c r="CVZ18" s="6"/>
      <c r="CWI18" s="3"/>
      <c r="CWJ18" s="6"/>
      <c r="CWS18" s="3"/>
      <c r="CWT18" s="6"/>
      <c r="CXC18" s="3"/>
      <c r="CXD18" s="6"/>
      <c r="CXM18" s="3"/>
      <c r="CXN18" s="6"/>
      <c r="CXW18" s="3"/>
      <c r="CXX18" s="6"/>
      <c r="CYG18" s="3"/>
      <c r="CYH18" s="6"/>
      <c r="CYQ18" s="3"/>
      <c r="CYR18" s="6"/>
      <c r="CZA18" s="3"/>
      <c r="CZB18" s="6"/>
      <c r="CZK18" s="3"/>
      <c r="CZL18" s="6"/>
      <c r="CZU18" s="3"/>
      <c r="CZV18" s="6"/>
      <c r="DAE18" s="3"/>
      <c r="DAF18" s="6"/>
      <c r="DAO18" s="3"/>
      <c r="DAP18" s="6"/>
      <c r="DAY18" s="3"/>
      <c r="DAZ18" s="6"/>
      <c r="DBI18" s="3"/>
      <c r="DBJ18" s="6"/>
      <c r="DBS18" s="3"/>
      <c r="DBT18" s="6"/>
      <c r="DCC18" s="3"/>
      <c r="DCD18" s="6"/>
      <c r="DCM18" s="3"/>
      <c r="DCN18" s="6"/>
      <c r="DCW18" s="3"/>
      <c r="DCX18" s="6"/>
      <c r="DDG18" s="3"/>
      <c r="DDH18" s="6"/>
      <c r="DDQ18" s="3"/>
      <c r="DDR18" s="6"/>
      <c r="DEA18" s="3"/>
      <c r="DEB18" s="6"/>
      <c r="DEK18" s="3"/>
      <c r="DEL18" s="6"/>
      <c r="DEU18" s="3"/>
      <c r="DEV18" s="6"/>
      <c r="DFE18" s="3"/>
      <c r="DFF18" s="6"/>
      <c r="DFO18" s="3"/>
      <c r="DFP18" s="6"/>
      <c r="DFY18" s="3"/>
      <c r="DFZ18" s="6"/>
      <c r="DGI18" s="3"/>
      <c r="DGJ18" s="6"/>
      <c r="DGS18" s="3"/>
      <c r="DGT18" s="6"/>
      <c r="DHC18" s="3"/>
      <c r="DHD18" s="6"/>
      <c r="DHM18" s="3"/>
      <c r="DHN18" s="6"/>
      <c r="DHW18" s="3"/>
      <c r="DHX18" s="6"/>
      <c r="DIG18" s="3"/>
      <c r="DIH18" s="6"/>
      <c r="DIQ18" s="3"/>
      <c r="DIR18" s="6"/>
      <c r="DJA18" s="3"/>
      <c r="DJB18" s="6"/>
      <c r="DJK18" s="3"/>
      <c r="DJL18" s="6"/>
      <c r="DJU18" s="3"/>
      <c r="DJV18" s="6"/>
      <c r="DKE18" s="3"/>
      <c r="DKF18" s="6"/>
      <c r="DKO18" s="3"/>
      <c r="DKP18" s="6"/>
      <c r="DKY18" s="3"/>
      <c r="DKZ18" s="6"/>
      <c r="DLI18" s="3"/>
      <c r="DLJ18" s="6"/>
      <c r="DLS18" s="3"/>
      <c r="DLT18" s="6"/>
      <c r="DMC18" s="3"/>
      <c r="DMD18" s="6"/>
      <c r="DMM18" s="3"/>
      <c r="DMN18" s="6"/>
      <c r="DMW18" s="3"/>
      <c r="DMX18" s="6"/>
      <c r="DNG18" s="3"/>
      <c r="DNH18" s="6"/>
      <c r="DNQ18" s="3"/>
      <c r="DNR18" s="6"/>
      <c r="DOA18" s="3"/>
      <c r="DOB18" s="6"/>
      <c r="DOK18" s="3"/>
      <c r="DOL18" s="6"/>
      <c r="DOU18" s="3"/>
      <c r="DOV18" s="6"/>
      <c r="DPE18" s="3"/>
      <c r="DPF18" s="6"/>
      <c r="DPO18" s="3"/>
      <c r="DPP18" s="6"/>
      <c r="DPY18" s="3"/>
      <c r="DPZ18" s="6"/>
      <c r="DQI18" s="3"/>
      <c r="DQJ18" s="6"/>
      <c r="DQS18" s="3"/>
      <c r="DQT18" s="6"/>
      <c r="DRC18" s="3"/>
      <c r="DRD18" s="6"/>
      <c r="DRM18" s="3"/>
      <c r="DRN18" s="6"/>
      <c r="DRW18" s="3"/>
      <c r="DRX18" s="6"/>
      <c r="DSG18" s="3"/>
      <c r="DSH18" s="6"/>
      <c r="DSQ18" s="3"/>
      <c r="DSR18" s="6"/>
      <c r="DTA18" s="3"/>
      <c r="DTB18" s="6"/>
      <c r="DTK18" s="3"/>
      <c r="DTL18" s="6"/>
      <c r="DTU18" s="3"/>
      <c r="DTV18" s="6"/>
      <c r="DUE18" s="3"/>
      <c r="DUF18" s="6"/>
      <c r="DUO18" s="3"/>
      <c r="DUP18" s="6"/>
      <c r="DUY18" s="3"/>
      <c r="DUZ18" s="6"/>
      <c r="DVI18" s="3"/>
      <c r="DVJ18" s="6"/>
      <c r="DVS18" s="3"/>
      <c r="DVT18" s="6"/>
      <c r="DWC18" s="3"/>
      <c r="DWD18" s="6"/>
      <c r="DWM18" s="3"/>
      <c r="DWN18" s="6"/>
      <c r="DWW18" s="3"/>
      <c r="DWX18" s="6"/>
      <c r="DXG18" s="3"/>
      <c r="DXH18" s="6"/>
      <c r="DXQ18" s="3"/>
      <c r="DXR18" s="6"/>
      <c r="DYA18" s="3"/>
      <c r="DYB18" s="6"/>
      <c r="DYK18" s="3"/>
      <c r="DYL18" s="6"/>
      <c r="DYU18" s="3"/>
      <c r="DYV18" s="6"/>
      <c r="DZE18" s="3"/>
      <c r="DZF18" s="6"/>
      <c r="DZO18" s="3"/>
      <c r="DZP18" s="6"/>
      <c r="DZY18" s="3"/>
      <c r="DZZ18" s="6"/>
      <c r="EAI18" s="3"/>
      <c r="EAJ18" s="6"/>
      <c r="EAS18" s="3"/>
      <c r="EAT18" s="6"/>
      <c r="EBC18" s="3"/>
      <c r="EBD18" s="6"/>
      <c r="EBM18" s="3"/>
      <c r="EBN18" s="6"/>
      <c r="EBW18" s="3"/>
      <c r="EBX18" s="6"/>
      <c r="ECG18" s="3"/>
      <c r="ECH18" s="6"/>
      <c r="ECQ18" s="3"/>
      <c r="ECR18" s="6"/>
      <c r="EDA18" s="3"/>
      <c r="EDB18" s="6"/>
      <c r="EDK18" s="3"/>
      <c r="EDL18" s="6"/>
      <c r="EDU18" s="3"/>
      <c r="EDV18" s="6"/>
      <c r="EEE18" s="3"/>
      <c r="EEF18" s="6"/>
      <c r="EEO18" s="3"/>
      <c r="EEP18" s="6"/>
      <c r="EEY18" s="3"/>
      <c r="EEZ18" s="6"/>
      <c r="EFI18" s="3"/>
      <c r="EFJ18" s="6"/>
      <c r="EFS18" s="3"/>
      <c r="EFT18" s="6"/>
      <c r="EGC18" s="3"/>
      <c r="EGD18" s="6"/>
      <c r="EGM18" s="3"/>
      <c r="EGN18" s="6"/>
      <c r="EGW18" s="3"/>
      <c r="EGX18" s="6"/>
      <c r="EHG18" s="3"/>
      <c r="EHH18" s="6"/>
      <c r="EHQ18" s="3"/>
      <c r="EHR18" s="6"/>
      <c r="EIA18" s="3"/>
      <c r="EIB18" s="6"/>
      <c r="EIK18" s="3"/>
      <c r="EIL18" s="6"/>
      <c r="EIU18" s="3"/>
      <c r="EIV18" s="6"/>
      <c r="EJE18" s="3"/>
      <c r="EJF18" s="6"/>
      <c r="EJO18" s="3"/>
      <c r="EJP18" s="6"/>
      <c r="EJY18" s="3"/>
      <c r="EJZ18" s="6"/>
      <c r="EKI18" s="3"/>
      <c r="EKJ18" s="6"/>
      <c r="EKS18" s="3"/>
      <c r="EKT18" s="6"/>
      <c r="ELC18" s="3"/>
      <c r="ELD18" s="6"/>
      <c r="ELM18" s="3"/>
      <c r="ELN18" s="6"/>
      <c r="ELW18" s="3"/>
      <c r="ELX18" s="6"/>
      <c r="EMG18" s="3"/>
      <c r="EMH18" s="6"/>
      <c r="EMQ18" s="3"/>
      <c r="EMR18" s="6"/>
      <c r="ENA18" s="3"/>
      <c r="ENB18" s="6"/>
      <c r="ENK18" s="3"/>
      <c r="ENL18" s="6"/>
      <c r="ENU18" s="3"/>
      <c r="ENV18" s="6"/>
      <c r="EOE18" s="3"/>
      <c r="EOF18" s="6"/>
      <c r="EOO18" s="3"/>
      <c r="EOP18" s="6"/>
      <c r="EOY18" s="3"/>
      <c r="EOZ18" s="6"/>
      <c r="EPI18" s="3"/>
      <c r="EPJ18" s="6"/>
      <c r="EPS18" s="3"/>
      <c r="EPT18" s="6"/>
      <c r="EQC18" s="3"/>
      <c r="EQD18" s="6"/>
      <c r="EQM18" s="3"/>
      <c r="EQN18" s="6"/>
      <c r="EQW18" s="3"/>
      <c r="EQX18" s="6"/>
      <c r="ERG18" s="3"/>
      <c r="ERH18" s="6"/>
      <c r="ERQ18" s="3"/>
      <c r="ERR18" s="6"/>
      <c r="ESA18" s="3"/>
      <c r="ESB18" s="6"/>
      <c r="ESK18" s="3"/>
      <c r="ESL18" s="6"/>
      <c r="ESU18" s="3"/>
      <c r="ESV18" s="6"/>
      <c r="ETE18" s="3"/>
      <c r="ETF18" s="6"/>
      <c r="ETO18" s="3"/>
      <c r="ETP18" s="6"/>
      <c r="ETY18" s="3"/>
      <c r="ETZ18" s="6"/>
      <c r="EUI18" s="3"/>
      <c r="EUJ18" s="6"/>
      <c r="EUS18" s="3"/>
      <c r="EUT18" s="6"/>
      <c r="EVC18" s="3"/>
      <c r="EVD18" s="6"/>
      <c r="EVM18" s="3"/>
      <c r="EVN18" s="6"/>
      <c r="EVW18" s="3"/>
      <c r="EVX18" s="6"/>
      <c r="EWG18" s="3"/>
      <c r="EWH18" s="6"/>
      <c r="EWQ18" s="3"/>
      <c r="EWR18" s="6"/>
      <c r="EXA18" s="3"/>
      <c r="EXB18" s="6"/>
      <c r="EXK18" s="3"/>
      <c r="EXL18" s="6"/>
      <c r="EXU18" s="3"/>
      <c r="EXV18" s="6"/>
      <c r="EYE18" s="3"/>
      <c r="EYF18" s="6"/>
      <c r="EYO18" s="3"/>
      <c r="EYP18" s="6"/>
      <c r="EYY18" s="3"/>
      <c r="EYZ18" s="6"/>
      <c r="EZI18" s="3"/>
      <c r="EZJ18" s="6"/>
      <c r="EZS18" s="3"/>
      <c r="EZT18" s="6"/>
      <c r="FAC18" s="3"/>
      <c r="FAD18" s="6"/>
      <c r="FAM18" s="3"/>
      <c r="FAN18" s="6"/>
      <c r="FAW18" s="3"/>
      <c r="FAX18" s="6"/>
      <c r="FBG18" s="3"/>
      <c r="FBH18" s="6"/>
      <c r="FBQ18" s="3"/>
      <c r="FBR18" s="6"/>
      <c r="FCA18" s="3"/>
      <c r="FCB18" s="6"/>
      <c r="FCK18" s="3"/>
      <c r="FCL18" s="6"/>
      <c r="FCU18" s="3"/>
      <c r="FCV18" s="6"/>
      <c r="FDE18" s="3"/>
      <c r="FDF18" s="6"/>
      <c r="FDO18" s="3"/>
      <c r="FDP18" s="6"/>
      <c r="FDY18" s="3"/>
      <c r="FDZ18" s="6"/>
      <c r="FEI18" s="3"/>
      <c r="FEJ18" s="6"/>
      <c r="FES18" s="3"/>
      <c r="FET18" s="6"/>
      <c r="FFC18" s="3"/>
      <c r="FFD18" s="6"/>
      <c r="FFM18" s="3"/>
      <c r="FFN18" s="6"/>
      <c r="FFW18" s="3"/>
      <c r="FFX18" s="6"/>
      <c r="FGG18" s="3"/>
      <c r="FGH18" s="6"/>
      <c r="FGQ18" s="3"/>
      <c r="FGR18" s="6"/>
      <c r="FHA18" s="3"/>
      <c r="FHB18" s="6"/>
      <c r="FHK18" s="3"/>
      <c r="FHL18" s="6"/>
      <c r="FHU18" s="3"/>
      <c r="FHV18" s="6"/>
      <c r="FIE18" s="3"/>
      <c r="FIF18" s="6"/>
      <c r="FIO18" s="3"/>
      <c r="FIP18" s="6"/>
      <c r="FIY18" s="3"/>
      <c r="FIZ18" s="6"/>
      <c r="FJI18" s="3"/>
      <c r="FJJ18" s="6"/>
      <c r="FJS18" s="3"/>
      <c r="FJT18" s="6"/>
      <c r="FKC18" s="3"/>
      <c r="FKD18" s="6"/>
      <c r="FKM18" s="3"/>
      <c r="FKN18" s="6"/>
      <c r="FKW18" s="3"/>
      <c r="FKX18" s="6"/>
      <c r="FLG18" s="3"/>
      <c r="FLH18" s="6"/>
      <c r="FLQ18" s="3"/>
      <c r="FLR18" s="6"/>
      <c r="FMA18" s="3"/>
      <c r="FMB18" s="6"/>
      <c r="FMK18" s="3"/>
      <c r="FML18" s="6"/>
      <c r="FMU18" s="3"/>
      <c r="FMV18" s="6"/>
      <c r="FNE18" s="3"/>
      <c r="FNF18" s="6"/>
      <c r="FNO18" s="3"/>
      <c r="FNP18" s="6"/>
      <c r="FNY18" s="3"/>
      <c r="FNZ18" s="6"/>
      <c r="FOI18" s="3"/>
      <c r="FOJ18" s="6"/>
      <c r="FOS18" s="3"/>
      <c r="FOT18" s="6"/>
      <c r="FPC18" s="3"/>
      <c r="FPD18" s="6"/>
      <c r="FPM18" s="3"/>
      <c r="FPN18" s="6"/>
      <c r="FPW18" s="3"/>
      <c r="FPX18" s="6"/>
      <c r="FQG18" s="3"/>
      <c r="FQH18" s="6"/>
      <c r="FQQ18" s="3"/>
      <c r="FQR18" s="6"/>
      <c r="FRA18" s="3"/>
      <c r="FRB18" s="6"/>
      <c r="FRK18" s="3"/>
      <c r="FRL18" s="6"/>
      <c r="FRU18" s="3"/>
      <c r="FRV18" s="6"/>
      <c r="FSE18" s="3"/>
      <c r="FSF18" s="6"/>
      <c r="FSO18" s="3"/>
      <c r="FSP18" s="6"/>
      <c r="FSY18" s="3"/>
      <c r="FSZ18" s="6"/>
      <c r="FTI18" s="3"/>
      <c r="FTJ18" s="6"/>
      <c r="FTS18" s="3"/>
      <c r="FTT18" s="6"/>
      <c r="FUC18" s="3"/>
      <c r="FUD18" s="6"/>
      <c r="FUM18" s="3"/>
      <c r="FUN18" s="6"/>
      <c r="FUW18" s="3"/>
      <c r="FUX18" s="6"/>
      <c r="FVG18" s="3"/>
      <c r="FVH18" s="6"/>
      <c r="FVQ18" s="3"/>
      <c r="FVR18" s="6"/>
      <c r="FWA18" s="3"/>
      <c r="FWB18" s="6"/>
      <c r="FWK18" s="3"/>
      <c r="FWL18" s="6"/>
      <c r="FWU18" s="3"/>
      <c r="FWV18" s="6"/>
      <c r="FXE18" s="3"/>
      <c r="FXF18" s="6"/>
      <c r="FXO18" s="3"/>
      <c r="FXP18" s="6"/>
      <c r="FXY18" s="3"/>
      <c r="FXZ18" s="6"/>
      <c r="FYI18" s="3"/>
      <c r="FYJ18" s="6"/>
      <c r="FYS18" s="3"/>
      <c r="FYT18" s="6"/>
      <c r="FZC18" s="3"/>
      <c r="FZD18" s="6"/>
      <c r="FZM18" s="3"/>
      <c r="FZN18" s="6"/>
      <c r="FZW18" s="3"/>
      <c r="FZX18" s="6"/>
      <c r="GAG18" s="3"/>
      <c r="GAH18" s="6"/>
      <c r="GAQ18" s="3"/>
      <c r="GAR18" s="6"/>
      <c r="GBA18" s="3"/>
      <c r="GBB18" s="6"/>
      <c r="GBK18" s="3"/>
      <c r="GBL18" s="6"/>
      <c r="GBU18" s="3"/>
      <c r="GBV18" s="6"/>
      <c r="GCE18" s="3"/>
      <c r="GCF18" s="6"/>
      <c r="GCO18" s="3"/>
      <c r="GCP18" s="6"/>
      <c r="GCY18" s="3"/>
      <c r="GCZ18" s="6"/>
      <c r="GDI18" s="3"/>
      <c r="GDJ18" s="6"/>
      <c r="GDS18" s="3"/>
      <c r="GDT18" s="6"/>
      <c r="GEC18" s="3"/>
      <c r="GED18" s="6"/>
      <c r="GEM18" s="3"/>
      <c r="GEN18" s="6"/>
      <c r="GEW18" s="3"/>
      <c r="GEX18" s="6"/>
      <c r="GFG18" s="3"/>
      <c r="GFH18" s="6"/>
      <c r="GFQ18" s="3"/>
      <c r="GFR18" s="6"/>
      <c r="GGA18" s="3"/>
      <c r="GGB18" s="6"/>
      <c r="GGK18" s="3"/>
      <c r="GGL18" s="6"/>
      <c r="GGU18" s="3"/>
      <c r="GGV18" s="6"/>
      <c r="GHE18" s="3"/>
      <c r="GHF18" s="6"/>
      <c r="GHO18" s="3"/>
      <c r="GHP18" s="6"/>
      <c r="GHY18" s="3"/>
      <c r="GHZ18" s="6"/>
      <c r="GII18" s="3"/>
      <c r="GIJ18" s="6"/>
      <c r="GIS18" s="3"/>
      <c r="GIT18" s="6"/>
      <c r="GJC18" s="3"/>
      <c r="GJD18" s="6"/>
      <c r="GJM18" s="3"/>
      <c r="GJN18" s="6"/>
      <c r="GJW18" s="3"/>
      <c r="GJX18" s="6"/>
      <c r="GKG18" s="3"/>
      <c r="GKH18" s="6"/>
      <c r="GKQ18" s="3"/>
      <c r="GKR18" s="6"/>
      <c r="GLA18" s="3"/>
      <c r="GLB18" s="6"/>
      <c r="GLK18" s="3"/>
      <c r="GLL18" s="6"/>
      <c r="GLU18" s="3"/>
      <c r="GLV18" s="6"/>
      <c r="GME18" s="3"/>
      <c r="GMF18" s="6"/>
      <c r="GMO18" s="3"/>
      <c r="GMP18" s="6"/>
      <c r="GMY18" s="3"/>
      <c r="GMZ18" s="6"/>
      <c r="GNI18" s="3"/>
      <c r="GNJ18" s="6"/>
      <c r="GNS18" s="3"/>
      <c r="GNT18" s="6"/>
      <c r="GOC18" s="3"/>
      <c r="GOD18" s="6"/>
      <c r="GOM18" s="3"/>
      <c r="GON18" s="6"/>
      <c r="GOW18" s="3"/>
      <c r="GOX18" s="6"/>
      <c r="GPG18" s="3"/>
      <c r="GPH18" s="6"/>
      <c r="GPQ18" s="3"/>
      <c r="GPR18" s="6"/>
      <c r="GQA18" s="3"/>
      <c r="GQB18" s="6"/>
      <c r="GQK18" s="3"/>
      <c r="GQL18" s="6"/>
      <c r="GQU18" s="3"/>
      <c r="GQV18" s="6"/>
      <c r="GRE18" s="3"/>
      <c r="GRF18" s="6"/>
      <c r="GRO18" s="3"/>
      <c r="GRP18" s="6"/>
      <c r="GRY18" s="3"/>
      <c r="GRZ18" s="6"/>
      <c r="GSI18" s="3"/>
      <c r="GSJ18" s="6"/>
      <c r="GSS18" s="3"/>
      <c r="GST18" s="6"/>
      <c r="GTC18" s="3"/>
      <c r="GTD18" s="6"/>
      <c r="GTM18" s="3"/>
      <c r="GTN18" s="6"/>
      <c r="GTW18" s="3"/>
      <c r="GTX18" s="6"/>
      <c r="GUG18" s="3"/>
      <c r="GUH18" s="6"/>
      <c r="GUQ18" s="3"/>
      <c r="GUR18" s="6"/>
      <c r="GVA18" s="3"/>
      <c r="GVB18" s="6"/>
      <c r="GVK18" s="3"/>
      <c r="GVL18" s="6"/>
      <c r="GVU18" s="3"/>
      <c r="GVV18" s="6"/>
      <c r="GWE18" s="3"/>
      <c r="GWF18" s="6"/>
      <c r="GWO18" s="3"/>
      <c r="GWP18" s="6"/>
      <c r="GWY18" s="3"/>
      <c r="GWZ18" s="6"/>
      <c r="GXI18" s="3"/>
      <c r="GXJ18" s="6"/>
      <c r="GXS18" s="3"/>
      <c r="GXT18" s="6"/>
      <c r="GYC18" s="3"/>
      <c r="GYD18" s="6"/>
      <c r="GYM18" s="3"/>
      <c r="GYN18" s="6"/>
      <c r="GYW18" s="3"/>
      <c r="GYX18" s="6"/>
      <c r="GZG18" s="3"/>
      <c r="GZH18" s="6"/>
      <c r="GZQ18" s="3"/>
      <c r="GZR18" s="6"/>
      <c r="HAA18" s="3"/>
      <c r="HAB18" s="6"/>
      <c r="HAK18" s="3"/>
      <c r="HAL18" s="6"/>
      <c r="HAU18" s="3"/>
      <c r="HAV18" s="6"/>
      <c r="HBE18" s="3"/>
      <c r="HBF18" s="6"/>
      <c r="HBO18" s="3"/>
      <c r="HBP18" s="6"/>
      <c r="HBY18" s="3"/>
      <c r="HBZ18" s="6"/>
      <c r="HCI18" s="3"/>
      <c r="HCJ18" s="6"/>
      <c r="HCS18" s="3"/>
      <c r="HCT18" s="6"/>
      <c r="HDC18" s="3"/>
      <c r="HDD18" s="6"/>
      <c r="HDM18" s="3"/>
      <c r="HDN18" s="6"/>
      <c r="HDW18" s="3"/>
      <c r="HDX18" s="6"/>
      <c r="HEG18" s="3"/>
      <c r="HEH18" s="6"/>
      <c r="HEQ18" s="3"/>
      <c r="HER18" s="6"/>
      <c r="HFA18" s="3"/>
      <c r="HFB18" s="6"/>
      <c r="HFK18" s="3"/>
      <c r="HFL18" s="6"/>
      <c r="HFU18" s="3"/>
      <c r="HFV18" s="6"/>
      <c r="HGE18" s="3"/>
      <c r="HGF18" s="6"/>
      <c r="HGO18" s="3"/>
      <c r="HGP18" s="6"/>
      <c r="HGY18" s="3"/>
      <c r="HGZ18" s="6"/>
      <c r="HHI18" s="3"/>
      <c r="HHJ18" s="6"/>
      <c r="HHS18" s="3"/>
      <c r="HHT18" s="6"/>
      <c r="HIC18" s="3"/>
      <c r="HID18" s="6"/>
      <c r="HIM18" s="3"/>
      <c r="HIN18" s="6"/>
      <c r="HIW18" s="3"/>
      <c r="HIX18" s="6"/>
      <c r="HJG18" s="3"/>
      <c r="HJH18" s="6"/>
      <c r="HJQ18" s="3"/>
      <c r="HJR18" s="6"/>
      <c r="HKA18" s="3"/>
      <c r="HKB18" s="6"/>
      <c r="HKK18" s="3"/>
      <c r="HKL18" s="6"/>
      <c r="HKU18" s="3"/>
      <c r="HKV18" s="6"/>
      <c r="HLE18" s="3"/>
      <c r="HLF18" s="6"/>
      <c r="HLO18" s="3"/>
      <c r="HLP18" s="6"/>
      <c r="HLY18" s="3"/>
      <c r="HLZ18" s="6"/>
      <c r="HMI18" s="3"/>
      <c r="HMJ18" s="6"/>
      <c r="HMS18" s="3"/>
      <c r="HMT18" s="6"/>
      <c r="HNC18" s="3"/>
      <c r="HND18" s="6"/>
      <c r="HNM18" s="3"/>
      <c r="HNN18" s="6"/>
      <c r="HNW18" s="3"/>
      <c r="HNX18" s="6"/>
      <c r="HOG18" s="3"/>
      <c r="HOH18" s="6"/>
      <c r="HOQ18" s="3"/>
      <c r="HOR18" s="6"/>
      <c r="HPA18" s="3"/>
      <c r="HPB18" s="6"/>
      <c r="HPK18" s="3"/>
      <c r="HPL18" s="6"/>
      <c r="HPU18" s="3"/>
      <c r="HPV18" s="6"/>
      <c r="HQE18" s="3"/>
      <c r="HQF18" s="6"/>
      <c r="HQO18" s="3"/>
      <c r="HQP18" s="6"/>
      <c r="HQY18" s="3"/>
      <c r="HQZ18" s="6"/>
      <c r="HRI18" s="3"/>
      <c r="HRJ18" s="6"/>
      <c r="HRS18" s="3"/>
      <c r="HRT18" s="6"/>
      <c r="HSC18" s="3"/>
      <c r="HSD18" s="6"/>
      <c r="HSM18" s="3"/>
      <c r="HSN18" s="6"/>
      <c r="HSW18" s="3"/>
      <c r="HSX18" s="6"/>
      <c r="HTG18" s="3"/>
      <c r="HTH18" s="6"/>
      <c r="HTQ18" s="3"/>
      <c r="HTR18" s="6"/>
      <c r="HUA18" s="3"/>
      <c r="HUB18" s="6"/>
      <c r="HUK18" s="3"/>
      <c r="HUL18" s="6"/>
      <c r="HUU18" s="3"/>
      <c r="HUV18" s="6"/>
      <c r="HVE18" s="3"/>
      <c r="HVF18" s="6"/>
      <c r="HVO18" s="3"/>
      <c r="HVP18" s="6"/>
      <c r="HVY18" s="3"/>
      <c r="HVZ18" s="6"/>
      <c r="HWI18" s="3"/>
      <c r="HWJ18" s="6"/>
      <c r="HWS18" s="3"/>
      <c r="HWT18" s="6"/>
      <c r="HXC18" s="3"/>
      <c r="HXD18" s="6"/>
      <c r="HXM18" s="3"/>
      <c r="HXN18" s="6"/>
      <c r="HXW18" s="3"/>
      <c r="HXX18" s="6"/>
      <c r="HYG18" s="3"/>
      <c r="HYH18" s="6"/>
      <c r="HYQ18" s="3"/>
      <c r="HYR18" s="6"/>
      <c r="HZA18" s="3"/>
      <c r="HZB18" s="6"/>
      <c r="HZK18" s="3"/>
      <c r="HZL18" s="6"/>
      <c r="HZU18" s="3"/>
      <c r="HZV18" s="6"/>
      <c r="IAE18" s="3"/>
      <c r="IAF18" s="6"/>
      <c r="IAO18" s="3"/>
      <c r="IAP18" s="6"/>
      <c r="IAY18" s="3"/>
      <c r="IAZ18" s="6"/>
      <c r="IBI18" s="3"/>
      <c r="IBJ18" s="6"/>
      <c r="IBS18" s="3"/>
      <c r="IBT18" s="6"/>
      <c r="ICC18" s="3"/>
      <c r="ICD18" s="6"/>
      <c r="ICM18" s="3"/>
      <c r="ICN18" s="6"/>
      <c r="ICW18" s="3"/>
      <c r="ICX18" s="6"/>
      <c r="IDG18" s="3"/>
      <c r="IDH18" s="6"/>
      <c r="IDQ18" s="3"/>
      <c r="IDR18" s="6"/>
      <c r="IEA18" s="3"/>
      <c r="IEB18" s="6"/>
      <c r="IEK18" s="3"/>
      <c r="IEL18" s="6"/>
      <c r="IEU18" s="3"/>
      <c r="IEV18" s="6"/>
      <c r="IFE18" s="3"/>
      <c r="IFF18" s="6"/>
      <c r="IFO18" s="3"/>
      <c r="IFP18" s="6"/>
      <c r="IFY18" s="3"/>
      <c r="IFZ18" s="6"/>
      <c r="IGI18" s="3"/>
      <c r="IGJ18" s="6"/>
      <c r="IGS18" s="3"/>
      <c r="IGT18" s="6"/>
      <c r="IHC18" s="3"/>
      <c r="IHD18" s="6"/>
      <c r="IHM18" s="3"/>
      <c r="IHN18" s="6"/>
      <c r="IHW18" s="3"/>
      <c r="IHX18" s="6"/>
      <c r="IIG18" s="3"/>
      <c r="IIH18" s="6"/>
      <c r="IIQ18" s="3"/>
      <c r="IIR18" s="6"/>
      <c r="IJA18" s="3"/>
      <c r="IJB18" s="6"/>
      <c r="IJK18" s="3"/>
      <c r="IJL18" s="6"/>
      <c r="IJU18" s="3"/>
      <c r="IJV18" s="6"/>
      <c r="IKE18" s="3"/>
      <c r="IKF18" s="6"/>
      <c r="IKO18" s="3"/>
      <c r="IKP18" s="6"/>
      <c r="IKY18" s="3"/>
      <c r="IKZ18" s="6"/>
      <c r="ILI18" s="3"/>
      <c r="ILJ18" s="6"/>
      <c r="ILS18" s="3"/>
      <c r="ILT18" s="6"/>
      <c r="IMC18" s="3"/>
      <c r="IMD18" s="6"/>
      <c r="IMM18" s="3"/>
      <c r="IMN18" s="6"/>
      <c r="IMW18" s="3"/>
      <c r="IMX18" s="6"/>
      <c r="ING18" s="3"/>
      <c r="INH18" s="6"/>
      <c r="INQ18" s="3"/>
      <c r="INR18" s="6"/>
      <c r="IOA18" s="3"/>
      <c r="IOB18" s="6"/>
      <c r="IOK18" s="3"/>
      <c r="IOL18" s="6"/>
      <c r="IOU18" s="3"/>
      <c r="IOV18" s="6"/>
      <c r="IPE18" s="3"/>
      <c r="IPF18" s="6"/>
      <c r="IPO18" s="3"/>
      <c r="IPP18" s="6"/>
      <c r="IPY18" s="3"/>
      <c r="IPZ18" s="6"/>
      <c r="IQI18" s="3"/>
      <c r="IQJ18" s="6"/>
      <c r="IQS18" s="3"/>
      <c r="IQT18" s="6"/>
      <c r="IRC18" s="3"/>
      <c r="IRD18" s="6"/>
      <c r="IRM18" s="3"/>
      <c r="IRN18" s="6"/>
      <c r="IRW18" s="3"/>
      <c r="IRX18" s="6"/>
      <c r="ISG18" s="3"/>
      <c r="ISH18" s="6"/>
      <c r="ISQ18" s="3"/>
      <c r="ISR18" s="6"/>
      <c r="ITA18" s="3"/>
      <c r="ITB18" s="6"/>
      <c r="ITK18" s="3"/>
      <c r="ITL18" s="6"/>
      <c r="ITU18" s="3"/>
      <c r="ITV18" s="6"/>
      <c r="IUE18" s="3"/>
      <c r="IUF18" s="6"/>
      <c r="IUO18" s="3"/>
      <c r="IUP18" s="6"/>
      <c r="IUY18" s="3"/>
      <c r="IUZ18" s="6"/>
      <c r="IVI18" s="3"/>
      <c r="IVJ18" s="6"/>
      <c r="IVS18" s="3"/>
      <c r="IVT18" s="6"/>
      <c r="IWC18" s="3"/>
      <c r="IWD18" s="6"/>
      <c r="IWM18" s="3"/>
      <c r="IWN18" s="6"/>
      <c r="IWW18" s="3"/>
      <c r="IWX18" s="6"/>
      <c r="IXG18" s="3"/>
      <c r="IXH18" s="6"/>
      <c r="IXQ18" s="3"/>
      <c r="IXR18" s="6"/>
      <c r="IYA18" s="3"/>
      <c r="IYB18" s="6"/>
      <c r="IYK18" s="3"/>
      <c r="IYL18" s="6"/>
      <c r="IYU18" s="3"/>
      <c r="IYV18" s="6"/>
      <c r="IZE18" s="3"/>
      <c r="IZF18" s="6"/>
      <c r="IZO18" s="3"/>
      <c r="IZP18" s="6"/>
      <c r="IZY18" s="3"/>
      <c r="IZZ18" s="6"/>
      <c r="JAI18" s="3"/>
      <c r="JAJ18" s="6"/>
      <c r="JAS18" s="3"/>
      <c r="JAT18" s="6"/>
      <c r="JBC18" s="3"/>
      <c r="JBD18" s="6"/>
      <c r="JBM18" s="3"/>
      <c r="JBN18" s="6"/>
      <c r="JBW18" s="3"/>
      <c r="JBX18" s="6"/>
      <c r="JCG18" s="3"/>
      <c r="JCH18" s="6"/>
      <c r="JCQ18" s="3"/>
      <c r="JCR18" s="6"/>
      <c r="JDA18" s="3"/>
      <c r="JDB18" s="6"/>
      <c r="JDK18" s="3"/>
      <c r="JDL18" s="6"/>
      <c r="JDU18" s="3"/>
      <c r="JDV18" s="6"/>
      <c r="JEE18" s="3"/>
      <c r="JEF18" s="6"/>
      <c r="JEO18" s="3"/>
      <c r="JEP18" s="6"/>
      <c r="JEY18" s="3"/>
      <c r="JEZ18" s="6"/>
      <c r="JFI18" s="3"/>
      <c r="JFJ18" s="6"/>
      <c r="JFS18" s="3"/>
      <c r="JFT18" s="6"/>
      <c r="JGC18" s="3"/>
      <c r="JGD18" s="6"/>
      <c r="JGM18" s="3"/>
      <c r="JGN18" s="6"/>
      <c r="JGW18" s="3"/>
      <c r="JGX18" s="6"/>
      <c r="JHG18" s="3"/>
      <c r="JHH18" s="6"/>
      <c r="JHQ18" s="3"/>
      <c r="JHR18" s="6"/>
      <c r="JIA18" s="3"/>
      <c r="JIB18" s="6"/>
      <c r="JIK18" s="3"/>
      <c r="JIL18" s="6"/>
      <c r="JIU18" s="3"/>
      <c r="JIV18" s="6"/>
      <c r="JJE18" s="3"/>
      <c r="JJF18" s="6"/>
      <c r="JJO18" s="3"/>
      <c r="JJP18" s="6"/>
      <c r="JJY18" s="3"/>
      <c r="JJZ18" s="6"/>
      <c r="JKI18" s="3"/>
      <c r="JKJ18" s="6"/>
      <c r="JKS18" s="3"/>
      <c r="JKT18" s="6"/>
      <c r="JLC18" s="3"/>
      <c r="JLD18" s="6"/>
      <c r="JLM18" s="3"/>
      <c r="JLN18" s="6"/>
      <c r="JLW18" s="3"/>
      <c r="JLX18" s="6"/>
      <c r="JMG18" s="3"/>
      <c r="JMH18" s="6"/>
      <c r="JMQ18" s="3"/>
      <c r="JMR18" s="6"/>
      <c r="JNA18" s="3"/>
      <c r="JNB18" s="6"/>
      <c r="JNK18" s="3"/>
      <c r="JNL18" s="6"/>
      <c r="JNU18" s="3"/>
      <c r="JNV18" s="6"/>
      <c r="JOE18" s="3"/>
      <c r="JOF18" s="6"/>
      <c r="JOO18" s="3"/>
      <c r="JOP18" s="6"/>
      <c r="JOY18" s="3"/>
      <c r="JOZ18" s="6"/>
      <c r="JPI18" s="3"/>
      <c r="JPJ18" s="6"/>
      <c r="JPS18" s="3"/>
      <c r="JPT18" s="6"/>
      <c r="JQC18" s="3"/>
      <c r="JQD18" s="6"/>
      <c r="JQM18" s="3"/>
      <c r="JQN18" s="6"/>
      <c r="JQW18" s="3"/>
      <c r="JQX18" s="6"/>
      <c r="JRG18" s="3"/>
      <c r="JRH18" s="6"/>
      <c r="JRQ18" s="3"/>
      <c r="JRR18" s="6"/>
      <c r="JSA18" s="3"/>
      <c r="JSB18" s="6"/>
      <c r="JSK18" s="3"/>
      <c r="JSL18" s="6"/>
      <c r="JSU18" s="3"/>
      <c r="JSV18" s="6"/>
      <c r="JTE18" s="3"/>
      <c r="JTF18" s="6"/>
      <c r="JTO18" s="3"/>
      <c r="JTP18" s="6"/>
      <c r="JTY18" s="3"/>
      <c r="JTZ18" s="6"/>
      <c r="JUI18" s="3"/>
      <c r="JUJ18" s="6"/>
      <c r="JUS18" s="3"/>
      <c r="JUT18" s="6"/>
      <c r="JVC18" s="3"/>
      <c r="JVD18" s="6"/>
      <c r="JVM18" s="3"/>
      <c r="JVN18" s="6"/>
      <c r="JVW18" s="3"/>
      <c r="JVX18" s="6"/>
      <c r="JWG18" s="3"/>
      <c r="JWH18" s="6"/>
      <c r="JWQ18" s="3"/>
      <c r="JWR18" s="6"/>
      <c r="JXA18" s="3"/>
      <c r="JXB18" s="6"/>
      <c r="JXK18" s="3"/>
      <c r="JXL18" s="6"/>
      <c r="JXU18" s="3"/>
      <c r="JXV18" s="6"/>
      <c r="JYE18" s="3"/>
      <c r="JYF18" s="6"/>
      <c r="JYO18" s="3"/>
      <c r="JYP18" s="6"/>
      <c r="JYY18" s="3"/>
      <c r="JYZ18" s="6"/>
      <c r="JZI18" s="3"/>
      <c r="JZJ18" s="6"/>
      <c r="JZS18" s="3"/>
      <c r="JZT18" s="6"/>
      <c r="KAC18" s="3"/>
      <c r="KAD18" s="6"/>
      <c r="KAM18" s="3"/>
      <c r="KAN18" s="6"/>
      <c r="KAW18" s="3"/>
      <c r="KAX18" s="6"/>
      <c r="KBG18" s="3"/>
      <c r="KBH18" s="6"/>
      <c r="KBQ18" s="3"/>
      <c r="KBR18" s="6"/>
      <c r="KCA18" s="3"/>
      <c r="KCB18" s="6"/>
      <c r="KCK18" s="3"/>
      <c r="KCL18" s="6"/>
      <c r="KCU18" s="3"/>
      <c r="KCV18" s="6"/>
      <c r="KDE18" s="3"/>
      <c r="KDF18" s="6"/>
      <c r="KDO18" s="3"/>
      <c r="KDP18" s="6"/>
      <c r="KDY18" s="3"/>
      <c r="KDZ18" s="6"/>
      <c r="KEI18" s="3"/>
      <c r="KEJ18" s="6"/>
      <c r="KES18" s="3"/>
      <c r="KET18" s="6"/>
      <c r="KFC18" s="3"/>
      <c r="KFD18" s="6"/>
      <c r="KFM18" s="3"/>
      <c r="KFN18" s="6"/>
      <c r="KFW18" s="3"/>
      <c r="KFX18" s="6"/>
      <c r="KGG18" s="3"/>
      <c r="KGH18" s="6"/>
      <c r="KGQ18" s="3"/>
      <c r="KGR18" s="6"/>
      <c r="KHA18" s="3"/>
      <c r="KHB18" s="6"/>
      <c r="KHK18" s="3"/>
      <c r="KHL18" s="6"/>
      <c r="KHU18" s="3"/>
      <c r="KHV18" s="6"/>
      <c r="KIE18" s="3"/>
      <c r="KIF18" s="6"/>
      <c r="KIO18" s="3"/>
      <c r="KIP18" s="6"/>
      <c r="KIY18" s="3"/>
      <c r="KIZ18" s="6"/>
      <c r="KJI18" s="3"/>
      <c r="KJJ18" s="6"/>
      <c r="KJS18" s="3"/>
      <c r="KJT18" s="6"/>
      <c r="KKC18" s="3"/>
      <c r="KKD18" s="6"/>
      <c r="KKM18" s="3"/>
      <c r="KKN18" s="6"/>
      <c r="KKW18" s="3"/>
      <c r="KKX18" s="6"/>
      <c r="KLG18" s="3"/>
      <c r="KLH18" s="6"/>
      <c r="KLQ18" s="3"/>
      <c r="KLR18" s="6"/>
      <c r="KMA18" s="3"/>
      <c r="KMB18" s="6"/>
      <c r="KMK18" s="3"/>
      <c r="KML18" s="6"/>
      <c r="KMU18" s="3"/>
      <c r="KMV18" s="6"/>
      <c r="KNE18" s="3"/>
      <c r="KNF18" s="6"/>
      <c r="KNO18" s="3"/>
      <c r="KNP18" s="6"/>
      <c r="KNY18" s="3"/>
      <c r="KNZ18" s="6"/>
      <c r="KOI18" s="3"/>
      <c r="KOJ18" s="6"/>
      <c r="KOS18" s="3"/>
      <c r="KOT18" s="6"/>
      <c r="KPC18" s="3"/>
      <c r="KPD18" s="6"/>
      <c r="KPM18" s="3"/>
      <c r="KPN18" s="6"/>
      <c r="KPW18" s="3"/>
      <c r="KPX18" s="6"/>
      <c r="KQG18" s="3"/>
      <c r="KQH18" s="6"/>
      <c r="KQQ18" s="3"/>
      <c r="KQR18" s="6"/>
      <c r="KRA18" s="3"/>
      <c r="KRB18" s="6"/>
      <c r="KRK18" s="3"/>
      <c r="KRL18" s="6"/>
      <c r="KRU18" s="3"/>
      <c r="KRV18" s="6"/>
      <c r="KSE18" s="3"/>
      <c r="KSF18" s="6"/>
      <c r="KSO18" s="3"/>
      <c r="KSP18" s="6"/>
      <c r="KSY18" s="3"/>
      <c r="KSZ18" s="6"/>
      <c r="KTI18" s="3"/>
      <c r="KTJ18" s="6"/>
      <c r="KTS18" s="3"/>
      <c r="KTT18" s="6"/>
      <c r="KUC18" s="3"/>
      <c r="KUD18" s="6"/>
      <c r="KUM18" s="3"/>
      <c r="KUN18" s="6"/>
      <c r="KUW18" s="3"/>
      <c r="KUX18" s="6"/>
      <c r="KVG18" s="3"/>
      <c r="KVH18" s="6"/>
      <c r="KVQ18" s="3"/>
      <c r="KVR18" s="6"/>
      <c r="KWA18" s="3"/>
      <c r="KWB18" s="6"/>
      <c r="KWK18" s="3"/>
      <c r="KWL18" s="6"/>
      <c r="KWU18" s="3"/>
      <c r="KWV18" s="6"/>
      <c r="KXE18" s="3"/>
      <c r="KXF18" s="6"/>
      <c r="KXO18" s="3"/>
      <c r="KXP18" s="6"/>
      <c r="KXY18" s="3"/>
      <c r="KXZ18" s="6"/>
      <c r="KYI18" s="3"/>
      <c r="KYJ18" s="6"/>
      <c r="KYS18" s="3"/>
      <c r="KYT18" s="6"/>
      <c r="KZC18" s="3"/>
      <c r="KZD18" s="6"/>
      <c r="KZM18" s="3"/>
      <c r="KZN18" s="6"/>
      <c r="KZW18" s="3"/>
      <c r="KZX18" s="6"/>
      <c r="LAG18" s="3"/>
      <c r="LAH18" s="6"/>
      <c r="LAQ18" s="3"/>
      <c r="LAR18" s="6"/>
      <c r="LBA18" s="3"/>
      <c r="LBB18" s="6"/>
      <c r="LBK18" s="3"/>
      <c r="LBL18" s="6"/>
      <c r="LBU18" s="3"/>
      <c r="LBV18" s="6"/>
      <c r="LCE18" s="3"/>
      <c r="LCF18" s="6"/>
      <c r="LCO18" s="3"/>
      <c r="LCP18" s="6"/>
      <c r="LCY18" s="3"/>
      <c r="LCZ18" s="6"/>
      <c r="LDI18" s="3"/>
      <c r="LDJ18" s="6"/>
      <c r="LDS18" s="3"/>
      <c r="LDT18" s="6"/>
      <c r="LEC18" s="3"/>
      <c r="LED18" s="6"/>
      <c r="LEM18" s="3"/>
      <c r="LEN18" s="6"/>
      <c r="LEW18" s="3"/>
      <c r="LEX18" s="6"/>
      <c r="LFG18" s="3"/>
      <c r="LFH18" s="6"/>
      <c r="LFQ18" s="3"/>
      <c r="LFR18" s="6"/>
      <c r="LGA18" s="3"/>
      <c r="LGB18" s="6"/>
      <c r="LGK18" s="3"/>
      <c r="LGL18" s="6"/>
      <c r="LGU18" s="3"/>
      <c r="LGV18" s="6"/>
      <c r="LHE18" s="3"/>
      <c r="LHF18" s="6"/>
      <c r="LHO18" s="3"/>
      <c r="LHP18" s="6"/>
      <c r="LHY18" s="3"/>
      <c r="LHZ18" s="6"/>
      <c r="LII18" s="3"/>
      <c r="LIJ18" s="6"/>
      <c r="LIS18" s="3"/>
      <c r="LIT18" s="6"/>
      <c r="LJC18" s="3"/>
      <c r="LJD18" s="6"/>
      <c r="LJM18" s="3"/>
      <c r="LJN18" s="6"/>
      <c r="LJW18" s="3"/>
      <c r="LJX18" s="6"/>
      <c r="LKG18" s="3"/>
      <c r="LKH18" s="6"/>
      <c r="LKQ18" s="3"/>
      <c r="LKR18" s="6"/>
      <c r="LLA18" s="3"/>
      <c r="LLB18" s="6"/>
      <c r="LLK18" s="3"/>
      <c r="LLL18" s="6"/>
      <c r="LLU18" s="3"/>
      <c r="LLV18" s="6"/>
      <c r="LME18" s="3"/>
      <c r="LMF18" s="6"/>
      <c r="LMO18" s="3"/>
      <c r="LMP18" s="6"/>
      <c r="LMY18" s="3"/>
      <c r="LMZ18" s="6"/>
      <c r="LNI18" s="3"/>
      <c r="LNJ18" s="6"/>
      <c r="LNS18" s="3"/>
      <c r="LNT18" s="6"/>
      <c r="LOC18" s="3"/>
      <c r="LOD18" s="6"/>
      <c r="LOM18" s="3"/>
      <c r="LON18" s="6"/>
      <c r="LOW18" s="3"/>
      <c r="LOX18" s="6"/>
      <c r="LPG18" s="3"/>
      <c r="LPH18" s="6"/>
      <c r="LPQ18" s="3"/>
      <c r="LPR18" s="6"/>
      <c r="LQA18" s="3"/>
      <c r="LQB18" s="6"/>
      <c r="LQK18" s="3"/>
      <c r="LQL18" s="6"/>
      <c r="LQU18" s="3"/>
      <c r="LQV18" s="6"/>
      <c r="LRE18" s="3"/>
      <c r="LRF18" s="6"/>
      <c r="LRO18" s="3"/>
      <c r="LRP18" s="6"/>
      <c r="LRY18" s="3"/>
      <c r="LRZ18" s="6"/>
      <c r="LSI18" s="3"/>
      <c r="LSJ18" s="6"/>
      <c r="LSS18" s="3"/>
      <c r="LST18" s="6"/>
      <c r="LTC18" s="3"/>
      <c r="LTD18" s="6"/>
      <c r="LTM18" s="3"/>
      <c r="LTN18" s="6"/>
      <c r="LTW18" s="3"/>
      <c r="LTX18" s="6"/>
      <c r="LUG18" s="3"/>
      <c r="LUH18" s="6"/>
      <c r="LUQ18" s="3"/>
      <c r="LUR18" s="6"/>
      <c r="LVA18" s="3"/>
      <c r="LVB18" s="6"/>
      <c r="LVK18" s="3"/>
      <c r="LVL18" s="6"/>
      <c r="LVU18" s="3"/>
      <c r="LVV18" s="6"/>
      <c r="LWE18" s="3"/>
      <c r="LWF18" s="6"/>
      <c r="LWO18" s="3"/>
      <c r="LWP18" s="6"/>
      <c r="LWY18" s="3"/>
      <c r="LWZ18" s="6"/>
      <c r="LXI18" s="3"/>
      <c r="LXJ18" s="6"/>
      <c r="LXS18" s="3"/>
      <c r="LXT18" s="6"/>
      <c r="LYC18" s="3"/>
      <c r="LYD18" s="6"/>
      <c r="LYM18" s="3"/>
      <c r="LYN18" s="6"/>
      <c r="LYW18" s="3"/>
      <c r="LYX18" s="6"/>
      <c r="LZG18" s="3"/>
      <c r="LZH18" s="6"/>
      <c r="LZQ18" s="3"/>
      <c r="LZR18" s="6"/>
      <c r="MAA18" s="3"/>
      <c r="MAB18" s="6"/>
      <c r="MAK18" s="3"/>
      <c r="MAL18" s="6"/>
      <c r="MAU18" s="3"/>
      <c r="MAV18" s="6"/>
      <c r="MBE18" s="3"/>
      <c r="MBF18" s="6"/>
      <c r="MBO18" s="3"/>
      <c r="MBP18" s="6"/>
      <c r="MBY18" s="3"/>
      <c r="MBZ18" s="6"/>
      <c r="MCI18" s="3"/>
      <c r="MCJ18" s="6"/>
      <c r="MCS18" s="3"/>
      <c r="MCT18" s="6"/>
      <c r="MDC18" s="3"/>
      <c r="MDD18" s="6"/>
      <c r="MDM18" s="3"/>
      <c r="MDN18" s="6"/>
      <c r="MDW18" s="3"/>
      <c r="MDX18" s="6"/>
      <c r="MEG18" s="3"/>
      <c r="MEH18" s="6"/>
      <c r="MEQ18" s="3"/>
      <c r="MER18" s="6"/>
      <c r="MFA18" s="3"/>
      <c r="MFB18" s="6"/>
      <c r="MFK18" s="3"/>
      <c r="MFL18" s="6"/>
      <c r="MFU18" s="3"/>
      <c r="MFV18" s="6"/>
      <c r="MGE18" s="3"/>
      <c r="MGF18" s="6"/>
      <c r="MGO18" s="3"/>
      <c r="MGP18" s="6"/>
      <c r="MGY18" s="3"/>
      <c r="MGZ18" s="6"/>
      <c r="MHI18" s="3"/>
      <c r="MHJ18" s="6"/>
      <c r="MHS18" s="3"/>
      <c r="MHT18" s="6"/>
      <c r="MIC18" s="3"/>
      <c r="MID18" s="6"/>
      <c r="MIM18" s="3"/>
      <c r="MIN18" s="6"/>
      <c r="MIW18" s="3"/>
      <c r="MIX18" s="6"/>
      <c r="MJG18" s="3"/>
      <c r="MJH18" s="6"/>
      <c r="MJQ18" s="3"/>
      <c r="MJR18" s="6"/>
      <c r="MKA18" s="3"/>
      <c r="MKB18" s="6"/>
      <c r="MKK18" s="3"/>
      <c r="MKL18" s="6"/>
      <c r="MKU18" s="3"/>
      <c r="MKV18" s="6"/>
      <c r="MLE18" s="3"/>
      <c r="MLF18" s="6"/>
      <c r="MLO18" s="3"/>
      <c r="MLP18" s="6"/>
      <c r="MLY18" s="3"/>
      <c r="MLZ18" s="6"/>
      <c r="MMI18" s="3"/>
      <c r="MMJ18" s="6"/>
      <c r="MMS18" s="3"/>
      <c r="MMT18" s="6"/>
      <c r="MNC18" s="3"/>
      <c r="MND18" s="6"/>
      <c r="MNM18" s="3"/>
      <c r="MNN18" s="6"/>
      <c r="MNW18" s="3"/>
      <c r="MNX18" s="6"/>
      <c r="MOG18" s="3"/>
      <c r="MOH18" s="6"/>
      <c r="MOQ18" s="3"/>
      <c r="MOR18" s="6"/>
      <c r="MPA18" s="3"/>
      <c r="MPB18" s="6"/>
      <c r="MPK18" s="3"/>
      <c r="MPL18" s="6"/>
      <c r="MPU18" s="3"/>
      <c r="MPV18" s="6"/>
      <c r="MQE18" s="3"/>
      <c r="MQF18" s="6"/>
      <c r="MQO18" s="3"/>
      <c r="MQP18" s="6"/>
      <c r="MQY18" s="3"/>
      <c r="MQZ18" s="6"/>
      <c r="MRI18" s="3"/>
      <c r="MRJ18" s="6"/>
      <c r="MRS18" s="3"/>
      <c r="MRT18" s="6"/>
      <c r="MSC18" s="3"/>
      <c r="MSD18" s="6"/>
      <c r="MSM18" s="3"/>
      <c r="MSN18" s="6"/>
      <c r="MSW18" s="3"/>
      <c r="MSX18" s="6"/>
      <c r="MTG18" s="3"/>
      <c r="MTH18" s="6"/>
      <c r="MTQ18" s="3"/>
      <c r="MTR18" s="6"/>
      <c r="MUA18" s="3"/>
      <c r="MUB18" s="6"/>
      <c r="MUK18" s="3"/>
      <c r="MUL18" s="6"/>
      <c r="MUU18" s="3"/>
      <c r="MUV18" s="6"/>
      <c r="MVE18" s="3"/>
      <c r="MVF18" s="6"/>
      <c r="MVO18" s="3"/>
      <c r="MVP18" s="6"/>
      <c r="MVY18" s="3"/>
      <c r="MVZ18" s="6"/>
      <c r="MWI18" s="3"/>
      <c r="MWJ18" s="6"/>
      <c r="MWS18" s="3"/>
      <c r="MWT18" s="6"/>
      <c r="MXC18" s="3"/>
      <c r="MXD18" s="6"/>
      <c r="MXM18" s="3"/>
      <c r="MXN18" s="6"/>
      <c r="MXW18" s="3"/>
      <c r="MXX18" s="6"/>
      <c r="MYG18" s="3"/>
      <c r="MYH18" s="6"/>
      <c r="MYQ18" s="3"/>
      <c r="MYR18" s="6"/>
      <c r="MZA18" s="3"/>
      <c r="MZB18" s="6"/>
      <c r="MZK18" s="3"/>
      <c r="MZL18" s="6"/>
      <c r="MZU18" s="3"/>
      <c r="MZV18" s="6"/>
      <c r="NAE18" s="3"/>
      <c r="NAF18" s="6"/>
      <c r="NAO18" s="3"/>
      <c r="NAP18" s="6"/>
      <c r="NAY18" s="3"/>
      <c r="NAZ18" s="6"/>
      <c r="NBI18" s="3"/>
      <c r="NBJ18" s="6"/>
      <c r="NBS18" s="3"/>
      <c r="NBT18" s="6"/>
      <c r="NCC18" s="3"/>
      <c r="NCD18" s="6"/>
      <c r="NCM18" s="3"/>
      <c r="NCN18" s="6"/>
      <c r="NCW18" s="3"/>
      <c r="NCX18" s="6"/>
      <c r="NDG18" s="3"/>
      <c r="NDH18" s="6"/>
      <c r="NDQ18" s="3"/>
      <c r="NDR18" s="6"/>
      <c r="NEA18" s="3"/>
      <c r="NEB18" s="6"/>
      <c r="NEK18" s="3"/>
      <c r="NEL18" s="6"/>
      <c r="NEU18" s="3"/>
      <c r="NEV18" s="6"/>
      <c r="NFE18" s="3"/>
      <c r="NFF18" s="6"/>
      <c r="NFO18" s="3"/>
      <c r="NFP18" s="6"/>
      <c r="NFY18" s="3"/>
      <c r="NFZ18" s="6"/>
      <c r="NGI18" s="3"/>
      <c r="NGJ18" s="6"/>
      <c r="NGS18" s="3"/>
      <c r="NGT18" s="6"/>
      <c r="NHC18" s="3"/>
      <c r="NHD18" s="6"/>
      <c r="NHM18" s="3"/>
      <c r="NHN18" s="6"/>
      <c r="NHW18" s="3"/>
      <c r="NHX18" s="6"/>
      <c r="NIG18" s="3"/>
      <c r="NIH18" s="6"/>
      <c r="NIQ18" s="3"/>
      <c r="NIR18" s="6"/>
      <c r="NJA18" s="3"/>
      <c r="NJB18" s="6"/>
      <c r="NJK18" s="3"/>
      <c r="NJL18" s="6"/>
      <c r="NJU18" s="3"/>
      <c r="NJV18" s="6"/>
      <c r="NKE18" s="3"/>
      <c r="NKF18" s="6"/>
      <c r="NKO18" s="3"/>
      <c r="NKP18" s="6"/>
      <c r="NKY18" s="3"/>
      <c r="NKZ18" s="6"/>
      <c r="NLI18" s="3"/>
      <c r="NLJ18" s="6"/>
      <c r="NLS18" s="3"/>
      <c r="NLT18" s="6"/>
      <c r="NMC18" s="3"/>
      <c r="NMD18" s="6"/>
      <c r="NMM18" s="3"/>
      <c r="NMN18" s="6"/>
      <c r="NMW18" s="3"/>
      <c r="NMX18" s="6"/>
      <c r="NNG18" s="3"/>
      <c r="NNH18" s="6"/>
      <c r="NNQ18" s="3"/>
      <c r="NNR18" s="6"/>
      <c r="NOA18" s="3"/>
      <c r="NOB18" s="6"/>
      <c r="NOK18" s="3"/>
      <c r="NOL18" s="6"/>
      <c r="NOU18" s="3"/>
      <c r="NOV18" s="6"/>
      <c r="NPE18" s="3"/>
      <c r="NPF18" s="6"/>
      <c r="NPO18" s="3"/>
      <c r="NPP18" s="6"/>
      <c r="NPY18" s="3"/>
      <c r="NPZ18" s="6"/>
      <c r="NQI18" s="3"/>
      <c r="NQJ18" s="6"/>
      <c r="NQS18" s="3"/>
      <c r="NQT18" s="6"/>
      <c r="NRC18" s="3"/>
      <c r="NRD18" s="6"/>
      <c r="NRM18" s="3"/>
      <c r="NRN18" s="6"/>
      <c r="NRW18" s="3"/>
      <c r="NRX18" s="6"/>
      <c r="NSG18" s="3"/>
      <c r="NSH18" s="6"/>
      <c r="NSQ18" s="3"/>
      <c r="NSR18" s="6"/>
      <c r="NTA18" s="3"/>
      <c r="NTB18" s="6"/>
      <c r="NTK18" s="3"/>
      <c r="NTL18" s="6"/>
      <c r="NTU18" s="3"/>
      <c r="NTV18" s="6"/>
      <c r="NUE18" s="3"/>
      <c r="NUF18" s="6"/>
      <c r="NUO18" s="3"/>
      <c r="NUP18" s="6"/>
      <c r="NUY18" s="3"/>
      <c r="NUZ18" s="6"/>
      <c r="NVI18" s="3"/>
      <c r="NVJ18" s="6"/>
      <c r="NVS18" s="3"/>
      <c r="NVT18" s="6"/>
      <c r="NWC18" s="3"/>
      <c r="NWD18" s="6"/>
      <c r="NWM18" s="3"/>
      <c r="NWN18" s="6"/>
      <c r="NWW18" s="3"/>
      <c r="NWX18" s="6"/>
      <c r="NXG18" s="3"/>
      <c r="NXH18" s="6"/>
      <c r="NXQ18" s="3"/>
      <c r="NXR18" s="6"/>
      <c r="NYA18" s="3"/>
      <c r="NYB18" s="6"/>
      <c r="NYK18" s="3"/>
      <c r="NYL18" s="6"/>
      <c r="NYU18" s="3"/>
      <c r="NYV18" s="6"/>
      <c r="NZE18" s="3"/>
      <c r="NZF18" s="6"/>
      <c r="NZO18" s="3"/>
      <c r="NZP18" s="6"/>
      <c r="NZY18" s="3"/>
      <c r="NZZ18" s="6"/>
      <c r="OAI18" s="3"/>
      <c r="OAJ18" s="6"/>
      <c r="OAS18" s="3"/>
      <c r="OAT18" s="6"/>
      <c r="OBC18" s="3"/>
      <c r="OBD18" s="6"/>
      <c r="OBM18" s="3"/>
      <c r="OBN18" s="6"/>
      <c r="OBW18" s="3"/>
      <c r="OBX18" s="6"/>
      <c r="OCG18" s="3"/>
      <c r="OCH18" s="6"/>
      <c r="OCQ18" s="3"/>
      <c r="OCR18" s="6"/>
      <c r="ODA18" s="3"/>
      <c r="ODB18" s="6"/>
      <c r="ODK18" s="3"/>
      <c r="ODL18" s="6"/>
      <c r="ODU18" s="3"/>
      <c r="ODV18" s="6"/>
      <c r="OEE18" s="3"/>
      <c r="OEF18" s="6"/>
      <c r="OEO18" s="3"/>
      <c r="OEP18" s="6"/>
      <c r="OEY18" s="3"/>
      <c r="OEZ18" s="6"/>
      <c r="OFI18" s="3"/>
      <c r="OFJ18" s="6"/>
      <c r="OFS18" s="3"/>
      <c r="OFT18" s="6"/>
      <c r="OGC18" s="3"/>
      <c r="OGD18" s="6"/>
      <c r="OGM18" s="3"/>
      <c r="OGN18" s="6"/>
      <c r="OGW18" s="3"/>
      <c r="OGX18" s="6"/>
      <c r="OHG18" s="3"/>
      <c r="OHH18" s="6"/>
      <c r="OHQ18" s="3"/>
      <c r="OHR18" s="6"/>
      <c r="OIA18" s="3"/>
      <c r="OIB18" s="6"/>
      <c r="OIK18" s="3"/>
      <c r="OIL18" s="6"/>
      <c r="OIU18" s="3"/>
      <c r="OIV18" s="6"/>
      <c r="OJE18" s="3"/>
      <c r="OJF18" s="6"/>
      <c r="OJO18" s="3"/>
      <c r="OJP18" s="6"/>
      <c r="OJY18" s="3"/>
      <c r="OJZ18" s="6"/>
      <c r="OKI18" s="3"/>
      <c r="OKJ18" s="6"/>
      <c r="OKS18" s="3"/>
      <c r="OKT18" s="6"/>
      <c r="OLC18" s="3"/>
      <c r="OLD18" s="6"/>
      <c r="OLM18" s="3"/>
      <c r="OLN18" s="6"/>
      <c r="OLW18" s="3"/>
      <c r="OLX18" s="6"/>
      <c r="OMG18" s="3"/>
      <c r="OMH18" s="6"/>
      <c r="OMQ18" s="3"/>
      <c r="OMR18" s="6"/>
      <c r="ONA18" s="3"/>
      <c r="ONB18" s="6"/>
      <c r="ONK18" s="3"/>
      <c r="ONL18" s="6"/>
      <c r="ONU18" s="3"/>
      <c r="ONV18" s="6"/>
      <c r="OOE18" s="3"/>
      <c r="OOF18" s="6"/>
      <c r="OOO18" s="3"/>
      <c r="OOP18" s="6"/>
      <c r="OOY18" s="3"/>
      <c r="OOZ18" s="6"/>
      <c r="OPI18" s="3"/>
      <c r="OPJ18" s="6"/>
      <c r="OPS18" s="3"/>
      <c r="OPT18" s="6"/>
      <c r="OQC18" s="3"/>
      <c r="OQD18" s="6"/>
      <c r="OQM18" s="3"/>
      <c r="OQN18" s="6"/>
      <c r="OQW18" s="3"/>
      <c r="OQX18" s="6"/>
      <c r="ORG18" s="3"/>
      <c r="ORH18" s="6"/>
      <c r="ORQ18" s="3"/>
      <c r="ORR18" s="6"/>
      <c r="OSA18" s="3"/>
      <c r="OSB18" s="6"/>
      <c r="OSK18" s="3"/>
      <c r="OSL18" s="6"/>
      <c r="OSU18" s="3"/>
      <c r="OSV18" s="6"/>
      <c r="OTE18" s="3"/>
      <c r="OTF18" s="6"/>
      <c r="OTO18" s="3"/>
      <c r="OTP18" s="6"/>
      <c r="OTY18" s="3"/>
      <c r="OTZ18" s="6"/>
      <c r="OUI18" s="3"/>
      <c r="OUJ18" s="6"/>
      <c r="OUS18" s="3"/>
      <c r="OUT18" s="6"/>
      <c r="OVC18" s="3"/>
      <c r="OVD18" s="6"/>
      <c r="OVM18" s="3"/>
      <c r="OVN18" s="6"/>
      <c r="OVW18" s="3"/>
      <c r="OVX18" s="6"/>
      <c r="OWG18" s="3"/>
      <c r="OWH18" s="6"/>
      <c r="OWQ18" s="3"/>
      <c r="OWR18" s="6"/>
      <c r="OXA18" s="3"/>
      <c r="OXB18" s="6"/>
      <c r="OXK18" s="3"/>
      <c r="OXL18" s="6"/>
      <c r="OXU18" s="3"/>
      <c r="OXV18" s="6"/>
      <c r="OYE18" s="3"/>
      <c r="OYF18" s="6"/>
      <c r="OYO18" s="3"/>
      <c r="OYP18" s="6"/>
      <c r="OYY18" s="3"/>
      <c r="OYZ18" s="6"/>
      <c r="OZI18" s="3"/>
      <c r="OZJ18" s="6"/>
      <c r="OZS18" s="3"/>
      <c r="OZT18" s="6"/>
      <c r="PAC18" s="3"/>
      <c r="PAD18" s="6"/>
      <c r="PAM18" s="3"/>
      <c r="PAN18" s="6"/>
      <c r="PAW18" s="3"/>
      <c r="PAX18" s="6"/>
      <c r="PBG18" s="3"/>
      <c r="PBH18" s="6"/>
      <c r="PBQ18" s="3"/>
      <c r="PBR18" s="6"/>
      <c r="PCA18" s="3"/>
      <c r="PCB18" s="6"/>
      <c r="PCK18" s="3"/>
      <c r="PCL18" s="6"/>
      <c r="PCU18" s="3"/>
      <c r="PCV18" s="6"/>
      <c r="PDE18" s="3"/>
      <c r="PDF18" s="6"/>
      <c r="PDO18" s="3"/>
      <c r="PDP18" s="6"/>
      <c r="PDY18" s="3"/>
      <c r="PDZ18" s="6"/>
      <c r="PEI18" s="3"/>
      <c r="PEJ18" s="6"/>
      <c r="PES18" s="3"/>
      <c r="PET18" s="6"/>
      <c r="PFC18" s="3"/>
      <c r="PFD18" s="6"/>
      <c r="PFM18" s="3"/>
      <c r="PFN18" s="6"/>
      <c r="PFW18" s="3"/>
      <c r="PFX18" s="6"/>
      <c r="PGG18" s="3"/>
      <c r="PGH18" s="6"/>
      <c r="PGQ18" s="3"/>
      <c r="PGR18" s="6"/>
      <c r="PHA18" s="3"/>
      <c r="PHB18" s="6"/>
      <c r="PHK18" s="3"/>
      <c r="PHL18" s="6"/>
      <c r="PHU18" s="3"/>
      <c r="PHV18" s="6"/>
      <c r="PIE18" s="3"/>
      <c r="PIF18" s="6"/>
      <c r="PIO18" s="3"/>
      <c r="PIP18" s="6"/>
      <c r="PIY18" s="3"/>
      <c r="PIZ18" s="6"/>
      <c r="PJI18" s="3"/>
      <c r="PJJ18" s="6"/>
      <c r="PJS18" s="3"/>
      <c r="PJT18" s="6"/>
      <c r="PKC18" s="3"/>
      <c r="PKD18" s="6"/>
      <c r="PKM18" s="3"/>
      <c r="PKN18" s="6"/>
      <c r="PKW18" s="3"/>
      <c r="PKX18" s="6"/>
      <c r="PLG18" s="3"/>
      <c r="PLH18" s="6"/>
      <c r="PLQ18" s="3"/>
      <c r="PLR18" s="6"/>
      <c r="PMA18" s="3"/>
      <c r="PMB18" s="6"/>
      <c r="PMK18" s="3"/>
      <c r="PML18" s="6"/>
      <c r="PMU18" s="3"/>
      <c r="PMV18" s="6"/>
      <c r="PNE18" s="3"/>
      <c r="PNF18" s="6"/>
      <c r="PNO18" s="3"/>
      <c r="PNP18" s="6"/>
      <c r="PNY18" s="3"/>
      <c r="PNZ18" s="6"/>
      <c r="POI18" s="3"/>
      <c r="POJ18" s="6"/>
      <c r="POS18" s="3"/>
      <c r="POT18" s="6"/>
      <c r="PPC18" s="3"/>
      <c r="PPD18" s="6"/>
      <c r="PPM18" s="3"/>
      <c r="PPN18" s="6"/>
      <c r="PPW18" s="3"/>
      <c r="PPX18" s="6"/>
      <c r="PQG18" s="3"/>
      <c r="PQH18" s="6"/>
      <c r="PQQ18" s="3"/>
      <c r="PQR18" s="6"/>
      <c r="PRA18" s="3"/>
      <c r="PRB18" s="6"/>
      <c r="PRK18" s="3"/>
      <c r="PRL18" s="6"/>
      <c r="PRU18" s="3"/>
      <c r="PRV18" s="6"/>
      <c r="PSE18" s="3"/>
      <c r="PSF18" s="6"/>
      <c r="PSO18" s="3"/>
      <c r="PSP18" s="6"/>
      <c r="PSY18" s="3"/>
      <c r="PSZ18" s="6"/>
      <c r="PTI18" s="3"/>
      <c r="PTJ18" s="6"/>
      <c r="PTS18" s="3"/>
      <c r="PTT18" s="6"/>
      <c r="PUC18" s="3"/>
      <c r="PUD18" s="6"/>
      <c r="PUM18" s="3"/>
      <c r="PUN18" s="6"/>
      <c r="PUW18" s="3"/>
      <c r="PUX18" s="6"/>
      <c r="PVG18" s="3"/>
      <c r="PVH18" s="6"/>
      <c r="PVQ18" s="3"/>
      <c r="PVR18" s="6"/>
      <c r="PWA18" s="3"/>
      <c r="PWB18" s="6"/>
      <c r="PWK18" s="3"/>
      <c r="PWL18" s="6"/>
      <c r="PWU18" s="3"/>
      <c r="PWV18" s="6"/>
      <c r="PXE18" s="3"/>
      <c r="PXF18" s="6"/>
      <c r="PXO18" s="3"/>
      <c r="PXP18" s="6"/>
      <c r="PXY18" s="3"/>
      <c r="PXZ18" s="6"/>
      <c r="PYI18" s="3"/>
      <c r="PYJ18" s="6"/>
      <c r="PYS18" s="3"/>
      <c r="PYT18" s="6"/>
      <c r="PZC18" s="3"/>
      <c r="PZD18" s="6"/>
      <c r="PZM18" s="3"/>
      <c r="PZN18" s="6"/>
      <c r="PZW18" s="3"/>
      <c r="PZX18" s="6"/>
      <c r="QAG18" s="3"/>
      <c r="QAH18" s="6"/>
      <c r="QAQ18" s="3"/>
      <c r="QAR18" s="6"/>
      <c r="QBA18" s="3"/>
      <c r="QBB18" s="6"/>
      <c r="QBK18" s="3"/>
      <c r="QBL18" s="6"/>
      <c r="QBU18" s="3"/>
      <c r="QBV18" s="6"/>
      <c r="QCE18" s="3"/>
      <c r="QCF18" s="6"/>
      <c r="QCO18" s="3"/>
      <c r="QCP18" s="6"/>
      <c r="QCY18" s="3"/>
      <c r="QCZ18" s="6"/>
      <c r="QDI18" s="3"/>
      <c r="QDJ18" s="6"/>
      <c r="QDS18" s="3"/>
      <c r="QDT18" s="6"/>
      <c r="QEC18" s="3"/>
      <c r="QED18" s="6"/>
      <c r="QEM18" s="3"/>
      <c r="QEN18" s="6"/>
      <c r="QEW18" s="3"/>
      <c r="QEX18" s="6"/>
      <c r="QFG18" s="3"/>
      <c r="QFH18" s="6"/>
      <c r="QFQ18" s="3"/>
      <c r="QFR18" s="6"/>
      <c r="QGA18" s="3"/>
      <c r="QGB18" s="6"/>
      <c r="QGK18" s="3"/>
      <c r="QGL18" s="6"/>
      <c r="QGU18" s="3"/>
      <c r="QGV18" s="6"/>
      <c r="QHE18" s="3"/>
      <c r="QHF18" s="6"/>
      <c r="QHO18" s="3"/>
      <c r="QHP18" s="6"/>
      <c r="QHY18" s="3"/>
      <c r="QHZ18" s="6"/>
      <c r="QII18" s="3"/>
      <c r="QIJ18" s="6"/>
      <c r="QIS18" s="3"/>
      <c r="QIT18" s="6"/>
      <c r="QJC18" s="3"/>
      <c r="QJD18" s="6"/>
      <c r="QJM18" s="3"/>
      <c r="QJN18" s="6"/>
      <c r="QJW18" s="3"/>
      <c r="QJX18" s="6"/>
      <c r="QKG18" s="3"/>
      <c r="QKH18" s="6"/>
      <c r="QKQ18" s="3"/>
      <c r="QKR18" s="6"/>
      <c r="QLA18" s="3"/>
      <c r="QLB18" s="6"/>
      <c r="QLK18" s="3"/>
      <c r="QLL18" s="6"/>
      <c r="QLU18" s="3"/>
      <c r="QLV18" s="6"/>
      <c r="QME18" s="3"/>
      <c r="QMF18" s="6"/>
      <c r="QMO18" s="3"/>
      <c r="QMP18" s="6"/>
      <c r="QMY18" s="3"/>
      <c r="QMZ18" s="6"/>
      <c r="QNI18" s="3"/>
      <c r="QNJ18" s="6"/>
      <c r="QNS18" s="3"/>
      <c r="QNT18" s="6"/>
      <c r="QOC18" s="3"/>
      <c r="QOD18" s="6"/>
      <c r="QOM18" s="3"/>
      <c r="QON18" s="6"/>
      <c r="QOW18" s="3"/>
      <c r="QOX18" s="6"/>
      <c r="QPG18" s="3"/>
      <c r="QPH18" s="6"/>
      <c r="QPQ18" s="3"/>
      <c r="QPR18" s="6"/>
      <c r="QQA18" s="3"/>
      <c r="QQB18" s="6"/>
      <c r="QQK18" s="3"/>
      <c r="QQL18" s="6"/>
      <c r="QQU18" s="3"/>
      <c r="QQV18" s="6"/>
      <c r="QRE18" s="3"/>
      <c r="QRF18" s="6"/>
      <c r="QRO18" s="3"/>
      <c r="QRP18" s="6"/>
      <c r="QRY18" s="3"/>
      <c r="QRZ18" s="6"/>
      <c r="QSI18" s="3"/>
      <c r="QSJ18" s="6"/>
      <c r="QSS18" s="3"/>
      <c r="QST18" s="6"/>
      <c r="QTC18" s="3"/>
      <c r="QTD18" s="6"/>
      <c r="QTM18" s="3"/>
      <c r="QTN18" s="6"/>
      <c r="QTW18" s="3"/>
      <c r="QTX18" s="6"/>
      <c r="QUG18" s="3"/>
      <c r="QUH18" s="6"/>
      <c r="QUQ18" s="3"/>
      <c r="QUR18" s="6"/>
      <c r="QVA18" s="3"/>
      <c r="QVB18" s="6"/>
      <c r="QVK18" s="3"/>
      <c r="QVL18" s="6"/>
      <c r="QVU18" s="3"/>
      <c r="QVV18" s="6"/>
      <c r="QWE18" s="3"/>
      <c r="QWF18" s="6"/>
      <c r="QWO18" s="3"/>
      <c r="QWP18" s="6"/>
      <c r="QWY18" s="3"/>
      <c r="QWZ18" s="6"/>
      <c r="QXI18" s="3"/>
      <c r="QXJ18" s="6"/>
      <c r="QXS18" s="3"/>
      <c r="QXT18" s="6"/>
      <c r="QYC18" s="3"/>
      <c r="QYD18" s="6"/>
      <c r="QYM18" s="3"/>
      <c r="QYN18" s="6"/>
      <c r="QYW18" s="3"/>
      <c r="QYX18" s="6"/>
      <c r="QZG18" s="3"/>
      <c r="QZH18" s="6"/>
      <c r="QZQ18" s="3"/>
      <c r="QZR18" s="6"/>
      <c r="RAA18" s="3"/>
      <c r="RAB18" s="6"/>
      <c r="RAK18" s="3"/>
      <c r="RAL18" s="6"/>
      <c r="RAU18" s="3"/>
      <c r="RAV18" s="6"/>
      <c r="RBE18" s="3"/>
      <c r="RBF18" s="6"/>
      <c r="RBO18" s="3"/>
      <c r="RBP18" s="6"/>
      <c r="RBY18" s="3"/>
      <c r="RBZ18" s="6"/>
      <c r="RCI18" s="3"/>
      <c r="RCJ18" s="6"/>
      <c r="RCS18" s="3"/>
      <c r="RCT18" s="6"/>
      <c r="RDC18" s="3"/>
      <c r="RDD18" s="6"/>
      <c r="RDM18" s="3"/>
      <c r="RDN18" s="6"/>
      <c r="RDW18" s="3"/>
      <c r="RDX18" s="6"/>
      <c r="REG18" s="3"/>
      <c r="REH18" s="6"/>
      <c r="REQ18" s="3"/>
      <c r="RER18" s="6"/>
      <c r="RFA18" s="3"/>
      <c r="RFB18" s="6"/>
      <c r="RFK18" s="3"/>
      <c r="RFL18" s="6"/>
      <c r="RFU18" s="3"/>
      <c r="RFV18" s="6"/>
      <c r="RGE18" s="3"/>
      <c r="RGF18" s="6"/>
      <c r="RGO18" s="3"/>
      <c r="RGP18" s="6"/>
      <c r="RGY18" s="3"/>
      <c r="RGZ18" s="6"/>
      <c r="RHI18" s="3"/>
      <c r="RHJ18" s="6"/>
      <c r="RHS18" s="3"/>
      <c r="RHT18" s="6"/>
      <c r="RIC18" s="3"/>
      <c r="RID18" s="6"/>
      <c r="RIM18" s="3"/>
      <c r="RIN18" s="6"/>
      <c r="RIW18" s="3"/>
      <c r="RIX18" s="6"/>
      <c r="RJG18" s="3"/>
      <c r="RJH18" s="6"/>
      <c r="RJQ18" s="3"/>
      <c r="RJR18" s="6"/>
      <c r="RKA18" s="3"/>
      <c r="RKB18" s="6"/>
      <c r="RKK18" s="3"/>
      <c r="RKL18" s="6"/>
      <c r="RKU18" s="3"/>
      <c r="RKV18" s="6"/>
      <c r="RLE18" s="3"/>
      <c r="RLF18" s="6"/>
      <c r="RLO18" s="3"/>
      <c r="RLP18" s="6"/>
      <c r="RLY18" s="3"/>
      <c r="RLZ18" s="6"/>
      <c r="RMI18" s="3"/>
      <c r="RMJ18" s="6"/>
      <c r="RMS18" s="3"/>
      <c r="RMT18" s="6"/>
      <c r="RNC18" s="3"/>
      <c r="RND18" s="6"/>
      <c r="RNM18" s="3"/>
      <c r="RNN18" s="6"/>
      <c r="RNW18" s="3"/>
      <c r="RNX18" s="6"/>
      <c r="ROG18" s="3"/>
      <c r="ROH18" s="6"/>
      <c r="ROQ18" s="3"/>
      <c r="ROR18" s="6"/>
      <c r="RPA18" s="3"/>
      <c r="RPB18" s="6"/>
      <c r="RPK18" s="3"/>
      <c r="RPL18" s="6"/>
      <c r="RPU18" s="3"/>
      <c r="RPV18" s="6"/>
      <c r="RQE18" s="3"/>
      <c r="RQF18" s="6"/>
      <c r="RQO18" s="3"/>
      <c r="RQP18" s="6"/>
      <c r="RQY18" s="3"/>
      <c r="RQZ18" s="6"/>
      <c r="RRI18" s="3"/>
      <c r="RRJ18" s="6"/>
      <c r="RRS18" s="3"/>
      <c r="RRT18" s="6"/>
      <c r="RSC18" s="3"/>
      <c r="RSD18" s="6"/>
      <c r="RSM18" s="3"/>
      <c r="RSN18" s="6"/>
      <c r="RSW18" s="3"/>
      <c r="RSX18" s="6"/>
      <c r="RTG18" s="3"/>
      <c r="RTH18" s="6"/>
      <c r="RTQ18" s="3"/>
      <c r="RTR18" s="6"/>
      <c r="RUA18" s="3"/>
      <c r="RUB18" s="6"/>
      <c r="RUK18" s="3"/>
      <c r="RUL18" s="6"/>
      <c r="RUU18" s="3"/>
      <c r="RUV18" s="6"/>
      <c r="RVE18" s="3"/>
      <c r="RVF18" s="6"/>
      <c r="RVO18" s="3"/>
      <c r="RVP18" s="6"/>
      <c r="RVY18" s="3"/>
      <c r="RVZ18" s="6"/>
      <c r="RWI18" s="3"/>
      <c r="RWJ18" s="6"/>
      <c r="RWS18" s="3"/>
      <c r="RWT18" s="6"/>
      <c r="RXC18" s="3"/>
      <c r="RXD18" s="6"/>
      <c r="RXM18" s="3"/>
      <c r="RXN18" s="6"/>
      <c r="RXW18" s="3"/>
      <c r="RXX18" s="6"/>
      <c r="RYG18" s="3"/>
      <c r="RYH18" s="6"/>
      <c r="RYQ18" s="3"/>
      <c r="RYR18" s="6"/>
      <c r="RZA18" s="3"/>
      <c r="RZB18" s="6"/>
      <c r="RZK18" s="3"/>
      <c r="RZL18" s="6"/>
      <c r="RZU18" s="3"/>
      <c r="RZV18" s="6"/>
      <c r="SAE18" s="3"/>
      <c r="SAF18" s="6"/>
      <c r="SAO18" s="3"/>
      <c r="SAP18" s="6"/>
      <c r="SAY18" s="3"/>
      <c r="SAZ18" s="6"/>
      <c r="SBI18" s="3"/>
      <c r="SBJ18" s="6"/>
      <c r="SBS18" s="3"/>
      <c r="SBT18" s="6"/>
      <c r="SCC18" s="3"/>
      <c r="SCD18" s="6"/>
      <c r="SCM18" s="3"/>
      <c r="SCN18" s="6"/>
      <c r="SCW18" s="3"/>
      <c r="SCX18" s="6"/>
      <c r="SDG18" s="3"/>
      <c r="SDH18" s="6"/>
      <c r="SDQ18" s="3"/>
      <c r="SDR18" s="6"/>
      <c r="SEA18" s="3"/>
      <c r="SEB18" s="6"/>
      <c r="SEK18" s="3"/>
      <c r="SEL18" s="6"/>
      <c r="SEU18" s="3"/>
      <c r="SEV18" s="6"/>
      <c r="SFE18" s="3"/>
      <c r="SFF18" s="6"/>
      <c r="SFO18" s="3"/>
      <c r="SFP18" s="6"/>
      <c r="SFY18" s="3"/>
      <c r="SFZ18" s="6"/>
      <c r="SGI18" s="3"/>
      <c r="SGJ18" s="6"/>
      <c r="SGS18" s="3"/>
      <c r="SGT18" s="6"/>
      <c r="SHC18" s="3"/>
      <c r="SHD18" s="6"/>
      <c r="SHM18" s="3"/>
      <c r="SHN18" s="6"/>
      <c r="SHW18" s="3"/>
      <c r="SHX18" s="6"/>
      <c r="SIG18" s="3"/>
      <c r="SIH18" s="6"/>
      <c r="SIQ18" s="3"/>
      <c r="SIR18" s="6"/>
      <c r="SJA18" s="3"/>
      <c r="SJB18" s="6"/>
      <c r="SJK18" s="3"/>
      <c r="SJL18" s="6"/>
      <c r="SJU18" s="3"/>
      <c r="SJV18" s="6"/>
      <c r="SKE18" s="3"/>
      <c r="SKF18" s="6"/>
      <c r="SKO18" s="3"/>
      <c r="SKP18" s="6"/>
      <c r="SKY18" s="3"/>
      <c r="SKZ18" s="6"/>
      <c r="SLI18" s="3"/>
      <c r="SLJ18" s="6"/>
      <c r="SLS18" s="3"/>
      <c r="SLT18" s="6"/>
      <c r="SMC18" s="3"/>
      <c r="SMD18" s="6"/>
      <c r="SMM18" s="3"/>
      <c r="SMN18" s="6"/>
      <c r="SMW18" s="3"/>
      <c r="SMX18" s="6"/>
      <c r="SNG18" s="3"/>
      <c r="SNH18" s="6"/>
      <c r="SNQ18" s="3"/>
      <c r="SNR18" s="6"/>
      <c r="SOA18" s="3"/>
      <c r="SOB18" s="6"/>
      <c r="SOK18" s="3"/>
      <c r="SOL18" s="6"/>
      <c r="SOU18" s="3"/>
      <c r="SOV18" s="6"/>
      <c r="SPE18" s="3"/>
      <c r="SPF18" s="6"/>
      <c r="SPO18" s="3"/>
      <c r="SPP18" s="6"/>
      <c r="SPY18" s="3"/>
      <c r="SPZ18" s="6"/>
      <c r="SQI18" s="3"/>
      <c r="SQJ18" s="6"/>
      <c r="SQS18" s="3"/>
      <c r="SQT18" s="6"/>
      <c r="SRC18" s="3"/>
      <c r="SRD18" s="6"/>
      <c r="SRM18" s="3"/>
      <c r="SRN18" s="6"/>
      <c r="SRW18" s="3"/>
      <c r="SRX18" s="6"/>
      <c r="SSG18" s="3"/>
      <c r="SSH18" s="6"/>
      <c r="SSQ18" s="3"/>
      <c r="SSR18" s="6"/>
      <c r="STA18" s="3"/>
      <c r="STB18" s="6"/>
      <c r="STK18" s="3"/>
      <c r="STL18" s="6"/>
      <c r="STU18" s="3"/>
      <c r="STV18" s="6"/>
      <c r="SUE18" s="3"/>
      <c r="SUF18" s="6"/>
      <c r="SUO18" s="3"/>
      <c r="SUP18" s="6"/>
      <c r="SUY18" s="3"/>
      <c r="SUZ18" s="6"/>
      <c r="SVI18" s="3"/>
      <c r="SVJ18" s="6"/>
      <c r="SVS18" s="3"/>
      <c r="SVT18" s="6"/>
      <c r="SWC18" s="3"/>
      <c r="SWD18" s="6"/>
      <c r="SWM18" s="3"/>
      <c r="SWN18" s="6"/>
      <c r="SWW18" s="3"/>
      <c r="SWX18" s="6"/>
      <c r="SXG18" s="3"/>
      <c r="SXH18" s="6"/>
      <c r="SXQ18" s="3"/>
      <c r="SXR18" s="6"/>
      <c r="SYA18" s="3"/>
      <c r="SYB18" s="6"/>
      <c r="SYK18" s="3"/>
      <c r="SYL18" s="6"/>
      <c r="SYU18" s="3"/>
      <c r="SYV18" s="6"/>
      <c r="SZE18" s="3"/>
      <c r="SZF18" s="6"/>
      <c r="SZO18" s="3"/>
      <c r="SZP18" s="6"/>
      <c r="SZY18" s="3"/>
      <c r="SZZ18" s="6"/>
      <c r="TAI18" s="3"/>
      <c r="TAJ18" s="6"/>
      <c r="TAS18" s="3"/>
      <c r="TAT18" s="6"/>
      <c r="TBC18" s="3"/>
      <c r="TBD18" s="6"/>
      <c r="TBM18" s="3"/>
      <c r="TBN18" s="6"/>
      <c r="TBW18" s="3"/>
      <c r="TBX18" s="6"/>
      <c r="TCG18" s="3"/>
      <c r="TCH18" s="6"/>
      <c r="TCQ18" s="3"/>
      <c r="TCR18" s="6"/>
      <c r="TDA18" s="3"/>
      <c r="TDB18" s="6"/>
      <c r="TDK18" s="3"/>
      <c r="TDL18" s="6"/>
      <c r="TDU18" s="3"/>
      <c r="TDV18" s="6"/>
      <c r="TEE18" s="3"/>
      <c r="TEF18" s="6"/>
      <c r="TEO18" s="3"/>
      <c r="TEP18" s="6"/>
      <c r="TEY18" s="3"/>
      <c r="TEZ18" s="6"/>
      <c r="TFI18" s="3"/>
      <c r="TFJ18" s="6"/>
      <c r="TFS18" s="3"/>
      <c r="TFT18" s="6"/>
      <c r="TGC18" s="3"/>
      <c r="TGD18" s="6"/>
      <c r="TGM18" s="3"/>
      <c r="TGN18" s="6"/>
      <c r="TGW18" s="3"/>
      <c r="TGX18" s="6"/>
      <c r="THG18" s="3"/>
      <c r="THH18" s="6"/>
      <c r="THQ18" s="3"/>
      <c r="THR18" s="6"/>
      <c r="TIA18" s="3"/>
      <c r="TIB18" s="6"/>
      <c r="TIK18" s="3"/>
      <c r="TIL18" s="6"/>
      <c r="TIU18" s="3"/>
      <c r="TIV18" s="6"/>
      <c r="TJE18" s="3"/>
      <c r="TJF18" s="6"/>
      <c r="TJO18" s="3"/>
      <c r="TJP18" s="6"/>
      <c r="TJY18" s="3"/>
      <c r="TJZ18" s="6"/>
      <c r="TKI18" s="3"/>
      <c r="TKJ18" s="6"/>
      <c r="TKS18" s="3"/>
      <c r="TKT18" s="6"/>
      <c r="TLC18" s="3"/>
      <c r="TLD18" s="6"/>
      <c r="TLM18" s="3"/>
      <c r="TLN18" s="6"/>
      <c r="TLW18" s="3"/>
      <c r="TLX18" s="6"/>
      <c r="TMG18" s="3"/>
      <c r="TMH18" s="6"/>
      <c r="TMQ18" s="3"/>
      <c r="TMR18" s="6"/>
      <c r="TNA18" s="3"/>
      <c r="TNB18" s="6"/>
      <c r="TNK18" s="3"/>
      <c r="TNL18" s="6"/>
      <c r="TNU18" s="3"/>
      <c r="TNV18" s="6"/>
      <c r="TOE18" s="3"/>
      <c r="TOF18" s="6"/>
      <c r="TOO18" s="3"/>
      <c r="TOP18" s="6"/>
      <c r="TOY18" s="3"/>
      <c r="TOZ18" s="6"/>
      <c r="TPI18" s="3"/>
      <c r="TPJ18" s="6"/>
      <c r="TPS18" s="3"/>
      <c r="TPT18" s="6"/>
      <c r="TQC18" s="3"/>
      <c r="TQD18" s="6"/>
      <c r="TQM18" s="3"/>
      <c r="TQN18" s="6"/>
      <c r="TQW18" s="3"/>
      <c r="TQX18" s="6"/>
      <c r="TRG18" s="3"/>
      <c r="TRH18" s="6"/>
      <c r="TRQ18" s="3"/>
      <c r="TRR18" s="6"/>
      <c r="TSA18" s="3"/>
      <c r="TSB18" s="6"/>
      <c r="TSK18" s="3"/>
      <c r="TSL18" s="6"/>
      <c r="TSU18" s="3"/>
      <c r="TSV18" s="6"/>
      <c r="TTE18" s="3"/>
      <c r="TTF18" s="6"/>
      <c r="TTO18" s="3"/>
      <c r="TTP18" s="6"/>
      <c r="TTY18" s="3"/>
      <c r="TTZ18" s="6"/>
      <c r="TUI18" s="3"/>
      <c r="TUJ18" s="6"/>
      <c r="TUS18" s="3"/>
      <c r="TUT18" s="6"/>
      <c r="TVC18" s="3"/>
      <c r="TVD18" s="6"/>
      <c r="TVM18" s="3"/>
      <c r="TVN18" s="6"/>
      <c r="TVW18" s="3"/>
      <c r="TVX18" s="6"/>
      <c r="TWG18" s="3"/>
      <c r="TWH18" s="6"/>
      <c r="TWQ18" s="3"/>
      <c r="TWR18" s="6"/>
      <c r="TXA18" s="3"/>
      <c r="TXB18" s="6"/>
      <c r="TXK18" s="3"/>
      <c r="TXL18" s="6"/>
      <c r="TXU18" s="3"/>
      <c r="TXV18" s="6"/>
      <c r="TYE18" s="3"/>
      <c r="TYF18" s="6"/>
      <c r="TYO18" s="3"/>
      <c r="TYP18" s="6"/>
      <c r="TYY18" s="3"/>
      <c r="TYZ18" s="6"/>
      <c r="TZI18" s="3"/>
      <c r="TZJ18" s="6"/>
      <c r="TZS18" s="3"/>
      <c r="TZT18" s="6"/>
      <c r="UAC18" s="3"/>
      <c r="UAD18" s="6"/>
      <c r="UAM18" s="3"/>
      <c r="UAN18" s="6"/>
      <c r="UAW18" s="3"/>
      <c r="UAX18" s="6"/>
      <c r="UBG18" s="3"/>
      <c r="UBH18" s="6"/>
      <c r="UBQ18" s="3"/>
      <c r="UBR18" s="6"/>
      <c r="UCA18" s="3"/>
      <c r="UCB18" s="6"/>
      <c r="UCK18" s="3"/>
      <c r="UCL18" s="6"/>
      <c r="UCU18" s="3"/>
      <c r="UCV18" s="6"/>
      <c r="UDE18" s="3"/>
      <c r="UDF18" s="6"/>
      <c r="UDO18" s="3"/>
      <c r="UDP18" s="6"/>
      <c r="UDY18" s="3"/>
      <c r="UDZ18" s="6"/>
      <c r="UEI18" s="3"/>
      <c r="UEJ18" s="6"/>
      <c r="UES18" s="3"/>
      <c r="UET18" s="6"/>
      <c r="UFC18" s="3"/>
      <c r="UFD18" s="6"/>
      <c r="UFM18" s="3"/>
      <c r="UFN18" s="6"/>
      <c r="UFW18" s="3"/>
      <c r="UFX18" s="6"/>
      <c r="UGG18" s="3"/>
      <c r="UGH18" s="6"/>
      <c r="UGQ18" s="3"/>
      <c r="UGR18" s="6"/>
      <c r="UHA18" s="3"/>
      <c r="UHB18" s="6"/>
      <c r="UHK18" s="3"/>
      <c r="UHL18" s="6"/>
      <c r="UHU18" s="3"/>
      <c r="UHV18" s="6"/>
      <c r="UIE18" s="3"/>
      <c r="UIF18" s="6"/>
      <c r="UIO18" s="3"/>
      <c r="UIP18" s="6"/>
      <c r="UIY18" s="3"/>
      <c r="UIZ18" s="6"/>
      <c r="UJI18" s="3"/>
      <c r="UJJ18" s="6"/>
      <c r="UJS18" s="3"/>
      <c r="UJT18" s="6"/>
      <c r="UKC18" s="3"/>
      <c r="UKD18" s="6"/>
      <c r="UKM18" s="3"/>
      <c r="UKN18" s="6"/>
      <c r="UKW18" s="3"/>
      <c r="UKX18" s="6"/>
      <c r="ULG18" s="3"/>
      <c r="ULH18" s="6"/>
      <c r="ULQ18" s="3"/>
      <c r="ULR18" s="6"/>
      <c r="UMA18" s="3"/>
      <c r="UMB18" s="6"/>
      <c r="UMK18" s="3"/>
      <c r="UML18" s="6"/>
      <c r="UMU18" s="3"/>
      <c r="UMV18" s="6"/>
      <c r="UNE18" s="3"/>
      <c r="UNF18" s="6"/>
      <c r="UNO18" s="3"/>
      <c r="UNP18" s="6"/>
      <c r="UNY18" s="3"/>
      <c r="UNZ18" s="6"/>
      <c r="UOI18" s="3"/>
      <c r="UOJ18" s="6"/>
      <c r="UOS18" s="3"/>
      <c r="UOT18" s="6"/>
      <c r="UPC18" s="3"/>
      <c r="UPD18" s="6"/>
      <c r="UPM18" s="3"/>
      <c r="UPN18" s="6"/>
      <c r="UPW18" s="3"/>
      <c r="UPX18" s="6"/>
      <c r="UQG18" s="3"/>
      <c r="UQH18" s="6"/>
      <c r="UQQ18" s="3"/>
      <c r="UQR18" s="6"/>
      <c r="URA18" s="3"/>
      <c r="URB18" s="6"/>
      <c r="URK18" s="3"/>
      <c r="URL18" s="6"/>
      <c r="URU18" s="3"/>
      <c r="URV18" s="6"/>
      <c r="USE18" s="3"/>
      <c r="USF18" s="6"/>
      <c r="USO18" s="3"/>
      <c r="USP18" s="6"/>
      <c r="USY18" s="3"/>
      <c r="USZ18" s="6"/>
      <c r="UTI18" s="3"/>
      <c r="UTJ18" s="6"/>
      <c r="UTS18" s="3"/>
      <c r="UTT18" s="6"/>
      <c r="UUC18" s="3"/>
      <c r="UUD18" s="6"/>
      <c r="UUM18" s="3"/>
      <c r="UUN18" s="6"/>
      <c r="UUW18" s="3"/>
      <c r="UUX18" s="6"/>
      <c r="UVG18" s="3"/>
      <c r="UVH18" s="6"/>
      <c r="UVQ18" s="3"/>
      <c r="UVR18" s="6"/>
      <c r="UWA18" s="3"/>
      <c r="UWB18" s="6"/>
      <c r="UWK18" s="3"/>
      <c r="UWL18" s="6"/>
      <c r="UWU18" s="3"/>
      <c r="UWV18" s="6"/>
      <c r="UXE18" s="3"/>
      <c r="UXF18" s="6"/>
      <c r="UXO18" s="3"/>
      <c r="UXP18" s="6"/>
      <c r="UXY18" s="3"/>
      <c r="UXZ18" s="6"/>
      <c r="UYI18" s="3"/>
      <c r="UYJ18" s="6"/>
      <c r="UYS18" s="3"/>
      <c r="UYT18" s="6"/>
      <c r="UZC18" s="3"/>
      <c r="UZD18" s="6"/>
      <c r="UZM18" s="3"/>
      <c r="UZN18" s="6"/>
      <c r="UZW18" s="3"/>
      <c r="UZX18" s="6"/>
      <c r="VAG18" s="3"/>
      <c r="VAH18" s="6"/>
      <c r="VAQ18" s="3"/>
      <c r="VAR18" s="6"/>
      <c r="VBA18" s="3"/>
      <c r="VBB18" s="6"/>
      <c r="VBK18" s="3"/>
      <c r="VBL18" s="6"/>
      <c r="VBU18" s="3"/>
      <c r="VBV18" s="6"/>
      <c r="VCE18" s="3"/>
      <c r="VCF18" s="6"/>
      <c r="VCO18" s="3"/>
      <c r="VCP18" s="6"/>
      <c r="VCY18" s="3"/>
      <c r="VCZ18" s="6"/>
      <c r="VDI18" s="3"/>
      <c r="VDJ18" s="6"/>
      <c r="VDS18" s="3"/>
      <c r="VDT18" s="6"/>
      <c r="VEC18" s="3"/>
      <c r="VED18" s="6"/>
      <c r="VEM18" s="3"/>
      <c r="VEN18" s="6"/>
      <c r="VEW18" s="3"/>
      <c r="VEX18" s="6"/>
      <c r="VFG18" s="3"/>
      <c r="VFH18" s="6"/>
      <c r="VFQ18" s="3"/>
      <c r="VFR18" s="6"/>
      <c r="VGA18" s="3"/>
      <c r="VGB18" s="6"/>
      <c r="VGK18" s="3"/>
      <c r="VGL18" s="6"/>
      <c r="VGU18" s="3"/>
      <c r="VGV18" s="6"/>
      <c r="VHE18" s="3"/>
      <c r="VHF18" s="6"/>
      <c r="VHO18" s="3"/>
      <c r="VHP18" s="6"/>
      <c r="VHY18" s="3"/>
      <c r="VHZ18" s="6"/>
      <c r="VII18" s="3"/>
      <c r="VIJ18" s="6"/>
      <c r="VIS18" s="3"/>
      <c r="VIT18" s="6"/>
      <c r="VJC18" s="3"/>
      <c r="VJD18" s="6"/>
      <c r="VJM18" s="3"/>
      <c r="VJN18" s="6"/>
      <c r="VJW18" s="3"/>
      <c r="VJX18" s="6"/>
      <c r="VKG18" s="3"/>
      <c r="VKH18" s="6"/>
      <c r="VKQ18" s="3"/>
      <c r="VKR18" s="6"/>
      <c r="VLA18" s="3"/>
      <c r="VLB18" s="6"/>
      <c r="VLK18" s="3"/>
      <c r="VLL18" s="6"/>
      <c r="VLU18" s="3"/>
      <c r="VLV18" s="6"/>
      <c r="VME18" s="3"/>
      <c r="VMF18" s="6"/>
      <c r="VMO18" s="3"/>
      <c r="VMP18" s="6"/>
      <c r="VMY18" s="3"/>
      <c r="VMZ18" s="6"/>
      <c r="VNI18" s="3"/>
      <c r="VNJ18" s="6"/>
      <c r="VNS18" s="3"/>
      <c r="VNT18" s="6"/>
      <c r="VOC18" s="3"/>
      <c r="VOD18" s="6"/>
      <c r="VOM18" s="3"/>
      <c r="VON18" s="6"/>
      <c r="VOW18" s="3"/>
      <c r="VOX18" s="6"/>
      <c r="VPG18" s="3"/>
      <c r="VPH18" s="6"/>
      <c r="VPQ18" s="3"/>
      <c r="VPR18" s="6"/>
      <c r="VQA18" s="3"/>
      <c r="VQB18" s="6"/>
      <c r="VQK18" s="3"/>
      <c r="VQL18" s="6"/>
      <c r="VQU18" s="3"/>
      <c r="VQV18" s="6"/>
      <c r="VRE18" s="3"/>
      <c r="VRF18" s="6"/>
      <c r="VRO18" s="3"/>
      <c r="VRP18" s="6"/>
      <c r="VRY18" s="3"/>
      <c r="VRZ18" s="6"/>
      <c r="VSI18" s="3"/>
      <c r="VSJ18" s="6"/>
      <c r="VSS18" s="3"/>
      <c r="VST18" s="6"/>
      <c r="VTC18" s="3"/>
      <c r="VTD18" s="6"/>
      <c r="VTM18" s="3"/>
      <c r="VTN18" s="6"/>
      <c r="VTW18" s="3"/>
      <c r="VTX18" s="6"/>
      <c r="VUG18" s="3"/>
      <c r="VUH18" s="6"/>
      <c r="VUQ18" s="3"/>
      <c r="VUR18" s="6"/>
      <c r="VVA18" s="3"/>
      <c r="VVB18" s="6"/>
      <c r="VVK18" s="3"/>
      <c r="VVL18" s="6"/>
      <c r="VVU18" s="3"/>
      <c r="VVV18" s="6"/>
      <c r="VWE18" s="3"/>
      <c r="VWF18" s="6"/>
      <c r="VWO18" s="3"/>
      <c r="VWP18" s="6"/>
      <c r="VWY18" s="3"/>
      <c r="VWZ18" s="6"/>
      <c r="VXI18" s="3"/>
      <c r="VXJ18" s="6"/>
      <c r="VXS18" s="3"/>
      <c r="VXT18" s="6"/>
      <c r="VYC18" s="3"/>
      <c r="VYD18" s="6"/>
      <c r="VYM18" s="3"/>
      <c r="VYN18" s="6"/>
      <c r="VYW18" s="3"/>
      <c r="VYX18" s="6"/>
      <c r="VZG18" s="3"/>
      <c r="VZH18" s="6"/>
      <c r="VZQ18" s="3"/>
      <c r="VZR18" s="6"/>
      <c r="WAA18" s="3"/>
      <c r="WAB18" s="6"/>
      <c r="WAK18" s="3"/>
      <c r="WAL18" s="6"/>
      <c r="WAU18" s="3"/>
      <c r="WAV18" s="6"/>
      <c r="WBE18" s="3"/>
      <c r="WBF18" s="6"/>
      <c r="WBO18" s="3"/>
      <c r="WBP18" s="6"/>
      <c r="WBY18" s="3"/>
      <c r="WBZ18" s="6"/>
      <c r="WCI18" s="3"/>
      <c r="WCJ18" s="6"/>
      <c r="WCS18" s="3"/>
      <c r="WCT18" s="6"/>
      <c r="WDC18" s="3"/>
      <c r="WDD18" s="6"/>
      <c r="WDM18" s="3"/>
      <c r="WDN18" s="6"/>
      <c r="WDW18" s="3"/>
      <c r="WDX18" s="6"/>
      <c r="WEG18" s="3"/>
      <c r="WEH18" s="6"/>
      <c r="WEQ18" s="3"/>
      <c r="WER18" s="6"/>
      <c r="WFA18" s="3"/>
      <c r="WFB18" s="6"/>
      <c r="WFK18" s="3"/>
      <c r="WFL18" s="6"/>
      <c r="WFU18" s="3"/>
      <c r="WFV18" s="6"/>
      <c r="WGE18" s="3"/>
      <c r="WGF18" s="6"/>
      <c r="WGO18" s="3"/>
      <c r="WGP18" s="6"/>
      <c r="WGY18" s="3"/>
      <c r="WGZ18" s="6"/>
      <c r="WHI18" s="3"/>
      <c r="WHJ18" s="6"/>
      <c r="WHS18" s="3"/>
      <c r="WHT18" s="6"/>
      <c r="WIC18" s="3"/>
      <c r="WID18" s="6"/>
      <c r="WIM18" s="3"/>
      <c r="WIN18" s="6"/>
      <c r="WIW18" s="3"/>
      <c r="WIX18" s="6"/>
      <c r="WJG18" s="3"/>
      <c r="WJH18" s="6"/>
      <c r="WJQ18" s="3"/>
      <c r="WJR18" s="6"/>
      <c r="WKA18" s="3"/>
      <c r="WKB18" s="6"/>
      <c r="WKK18" s="3"/>
      <c r="WKL18" s="6"/>
      <c r="WKU18" s="3"/>
      <c r="WKV18" s="6"/>
      <c r="WLE18" s="3"/>
      <c r="WLF18" s="6"/>
      <c r="WLO18" s="3"/>
      <c r="WLP18" s="6"/>
      <c r="WLY18" s="3"/>
      <c r="WLZ18" s="6"/>
      <c r="WMI18" s="3"/>
      <c r="WMJ18" s="6"/>
      <c r="WMS18" s="3"/>
      <c r="WMT18" s="6"/>
      <c r="WNC18" s="3"/>
      <c r="WND18" s="6"/>
      <c r="WNM18" s="3"/>
      <c r="WNN18" s="6"/>
      <c r="WNW18" s="3"/>
      <c r="WNX18" s="6"/>
      <c r="WOG18" s="3"/>
      <c r="WOH18" s="6"/>
      <c r="WOQ18" s="3"/>
      <c r="WOR18" s="6"/>
      <c r="WPA18" s="3"/>
      <c r="WPB18" s="6"/>
      <c r="WPK18" s="3"/>
      <c r="WPL18" s="6"/>
      <c r="WPU18" s="3"/>
      <c r="WPV18" s="6"/>
      <c r="WQE18" s="3"/>
      <c r="WQF18" s="6"/>
      <c r="WQO18" s="3"/>
      <c r="WQP18" s="6"/>
      <c r="WQY18" s="3"/>
      <c r="WQZ18" s="6"/>
      <c r="WRI18" s="3"/>
      <c r="WRJ18" s="6"/>
      <c r="WRS18" s="3"/>
      <c r="WRT18" s="6"/>
      <c r="WSC18" s="3"/>
      <c r="WSD18" s="6"/>
      <c r="WSM18" s="3"/>
      <c r="WSN18" s="6"/>
      <c r="WSW18" s="3"/>
      <c r="WSX18" s="6"/>
      <c r="WTG18" s="3"/>
      <c r="WTH18" s="6"/>
      <c r="WTQ18" s="3"/>
      <c r="WTR18" s="6"/>
      <c r="WUA18" s="3"/>
      <c r="WUB18" s="6"/>
      <c r="WUK18" s="3"/>
      <c r="WUL18" s="6"/>
      <c r="WUU18" s="3"/>
      <c r="WUV18" s="6"/>
      <c r="WVE18" s="3"/>
      <c r="WVF18" s="6"/>
      <c r="WVO18" s="3"/>
      <c r="WVP18" s="6"/>
      <c r="WVY18" s="3"/>
      <c r="WVZ18" s="6"/>
      <c r="WWI18" s="3"/>
      <c r="WWJ18" s="6"/>
      <c r="WWS18" s="3"/>
      <c r="WWT18" s="6"/>
      <c r="WXC18" s="3"/>
      <c r="WXD18" s="6"/>
      <c r="WXM18" s="3"/>
      <c r="WXN18" s="6"/>
      <c r="WXW18" s="3"/>
      <c r="WXX18" s="6"/>
      <c r="WYG18" s="3"/>
      <c r="WYH18" s="6"/>
      <c r="WYQ18" s="3"/>
      <c r="WYR18" s="6"/>
      <c r="WZA18" s="3"/>
      <c r="WZB18" s="6"/>
      <c r="WZK18" s="3"/>
      <c r="WZL18" s="6"/>
      <c r="WZU18" s="3"/>
      <c r="WZV18" s="6"/>
      <c r="XAE18" s="3"/>
      <c r="XAF18" s="6"/>
      <c r="XAO18" s="3"/>
      <c r="XAP18" s="6"/>
      <c r="XAY18" s="3"/>
      <c r="XAZ18" s="6"/>
      <c r="XBI18" s="3"/>
      <c r="XBJ18" s="6"/>
      <c r="XBS18" s="3"/>
      <c r="XBT18" s="6"/>
      <c r="XCC18" s="3"/>
      <c r="XCD18" s="6"/>
      <c r="XCM18" s="3"/>
      <c r="XCN18" s="6"/>
      <c r="XCW18" s="3"/>
      <c r="XCX18" s="6"/>
      <c r="XDG18" s="3"/>
      <c r="XDH18" s="6"/>
      <c r="XDQ18" s="3"/>
      <c r="XDR18" s="6"/>
      <c r="XEA18" s="3"/>
      <c r="XEB18" s="6"/>
      <c r="XEK18" s="3"/>
      <c r="XEL18" s="6"/>
      <c r="XEU18" s="3"/>
      <c r="XEV18" s="6"/>
    </row>
    <row r="19" spans="1:1016 1025:2046 2055:3066 3075:4096 4105:5116 5125:6136 6145:7166 7175:8186 8195:9216 9225:10236 10245:11256 11265:12286 12295:13306 13315:14336 14345:15356 15365:16376" x14ac:dyDescent="0.25">
      <c r="A19">
        <f t="shared" si="1"/>
        <v>4</v>
      </c>
      <c r="B19" t="s">
        <v>33</v>
      </c>
      <c r="C19" t="str">
        <f>IF(B19&lt;&gt;"",VLOOKUP(B19,Lookup!$A$2:$B$55,2,FALSE),"")</f>
        <v>SAVINGS/INVESTMENT</v>
      </c>
      <c r="D19" s="3">
        <v>42628</v>
      </c>
      <c r="E19" s="14">
        <v>2000</v>
      </c>
      <c r="F19" s="14"/>
      <c r="G19" t="s">
        <v>1</v>
      </c>
      <c r="H19" t="s">
        <v>83</v>
      </c>
      <c r="I19" t="s">
        <v>85</v>
      </c>
      <c r="J19">
        <f t="shared" ca="1" si="0"/>
        <v>-372</v>
      </c>
      <c r="M19" t="s">
        <v>7</v>
      </c>
      <c r="N19" s="35"/>
      <c r="O19" s="35"/>
      <c r="P19" s="35"/>
      <c r="Q19" s="37">
        <f>SUBTOTAL(109,Account5912[Projected / Budgeted Cost])</f>
        <v>30000</v>
      </c>
      <c r="R19" s="37">
        <f>SUBTOTAL(109,Account5912[Actual Cost])</f>
        <v>0</v>
      </c>
      <c r="S19" s="35"/>
      <c r="T19" s="35"/>
      <c r="U19" s="35"/>
    </row>
    <row r="20" spans="1:1016 1025:2046 2055:3066 3075:4096 4105:5116 5125:6136 6145:7166 7175:8186 8195:9216 9225:10236 10245:11256 11265:12286 12295:13306 13315:14336 14345:15356 15365:16376" x14ac:dyDescent="0.25">
      <c r="A20">
        <f t="shared" si="1"/>
        <v>5</v>
      </c>
      <c r="B20" t="s">
        <v>29</v>
      </c>
      <c r="C20" t="str">
        <f>IF(B20&lt;&gt;"",VLOOKUP(B20,Lookup!$A$2:$B$55,2,FALSE),"")</f>
        <v>TRANSPORTATION</v>
      </c>
      <c r="D20" s="3">
        <v>42615</v>
      </c>
      <c r="E20" s="14">
        <v>2000</v>
      </c>
      <c r="F20" s="14"/>
      <c r="G20" t="s">
        <v>1</v>
      </c>
      <c r="H20" t="s">
        <v>83</v>
      </c>
      <c r="I20" t="s">
        <v>85</v>
      </c>
      <c r="J20">
        <f t="shared" ca="1" si="0"/>
        <v>-385</v>
      </c>
      <c r="O20" s="31"/>
      <c r="P20" s="6"/>
    </row>
    <row r="21" spans="1:1016 1025:2046 2055:3066 3075:4096 4105:5116 5125:6136 6145:7166 7175:8186 8195:9216 9225:10236 10245:11256 11265:12286 12295:13306 13315:14336 14345:15356 15365:16376" x14ac:dyDescent="0.25">
      <c r="A21">
        <f t="shared" si="1"/>
        <v>6</v>
      </c>
      <c r="B21" t="s">
        <v>20</v>
      </c>
      <c r="C21" t="str">
        <f>IF(B21&lt;&gt;"",VLOOKUP(B21,Lookup!$A$2:$B$55,2,FALSE),"")</f>
        <v>HOUSING</v>
      </c>
      <c r="D21" s="3">
        <v>42618</v>
      </c>
      <c r="E21" s="14">
        <v>0</v>
      </c>
      <c r="F21" s="14"/>
      <c r="G21" t="s">
        <v>1</v>
      </c>
      <c r="H21" t="s">
        <v>83</v>
      </c>
      <c r="I21" t="s">
        <v>85</v>
      </c>
      <c r="J21">
        <f t="shared" ca="1" si="0"/>
        <v>-382</v>
      </c>
      <c r="P21" s="6"/>
    </row>
    <row r="22" spans="1:1016 1025:2046 2055:3066 3075:4096 4105:5116 5125:6136 6145:7166 7175:8186 8195:9216 9225:10236 10245:11256 11265:12286 12295:13306 13315:14336 14345:15356 15365:16376" x14ac:dyDescent="0.25">
      <c r="A22">
        <f t="shared" si="1"/>
        <v>7</v>
      </c>
      <c r="B22" t="s">
        <v>21</v>
      </c>
      <c r="C22" t="str">
        <f>IF(B22&lt;&gt;"",VLOOKUP(B22,Lookup!$A$2:$B$55,2,FALSE),"")</f>
        <v>PERSONAL</v>
      </c>
      <c r="D22" s="3">
        <v>42628</v>
      </c>
      <c r="E22" s="14">
        <v>0</v>
      </c>
      <c r="F22" s="14"/>
      <c r="G22" t="s">
        <v>1</v>
      </c>
      <c r="H22" t="s">
        <v>83</v>
      </c>
      <c r="I22" t="s">
        <v>85</v>
      </c>
      <c r="J22">
        <f t="shared" ca="1" si="0"/>
        <v>-372</v>
      </c>
    </row>
    <row r="23" spans="1:1016 1025:2046 2055:3066 3075:4096 4105:5116 5125:6136 6145:7166 7175:8186 8195:9216 9225:10236 10245:11256 11265:12286 12295:13306 13315:14336 14345:15356 15365:16376" x14ac:dyDescent="0.25">
      <c r="A23">
        <f t="shared" si="1"/>
        <v>8</v>
      </c>
      <c r="B23" t="s">
        <v>25</v>
      </c>
      <c r="C23" t="str">
        <f>IF(B23&lt;&gt;"",VLOOKUP(B23,Lookup!$A$2:$B$55,2,FALSE),"")</f>
        <v>FOOD</v>
      </c>
      <c r="D23" s="3">
        <v>42617</v>
      </c>
      <c r="E23" s="14">
        <v>2000</v>
      </c>
      <c r="F23" s="14"/>
      <c r="G23" t="s">
        <v>1</v>
      </c>
      <c r="H23" t="s">
        <v>83</v>
      </c>
      <c r="I23" t="s">
        <v>85</v>
      </c>
      <c r="J23">
        <f t="shared" ca="1" si="0"/>
        <v>-383</v>
      </c>
    </row>
    <row r="24" spans="1:1016 1025:2046 2055:3066 3075:4096 4105:5116 5125:6136 6145:7166 7175:8186 8195:9216 9225:10236 10245:11256 11265:12286 12295:13306 13315:14336 14345:15356 15365:16376" x14ac:dyDescent="0.25">
      <c r="A24">
        <f t="shared" si="1"/>
        <v>9</v>
      </c>
      <c r="B24" t="s">
        <v>27</v>
      </c>
      <c r="C24" t="str">
        <f>IF(B24&lt;&gt;"",VLOOKUP(B24,Lookup!$A$2:$B$55,2,FALSE),"")</f>
        <v>HOUSING</v>
      </c>
      <c r="D24" s="3">
        <v>42628</v>
      </c>
      <c r="E24" s="14">
        <v>500</v>
      </c>
      <c r="F24" s="14"/>
      <c r="G24" t="s">
        <v>3</v>
      </c>
      <c r="H24" t="s">
        <v>3</v>
      </c>
      <c r="I24" t="s">
        <v>85</v>
      </c>
      <c r="J24">
        <f t="shared" ca="1" si="0"/>
        <v>-372</v>
      </c>
    </row>
    <row r="25" spans="1:1016 1025:2046 2055:3066 3075:4096 4105:5116 5125:6136 6145:7166 7175:8186 8195:9216 9225:10236 10245:11256 11265:12286 12295:13306 13315:14336 14345:15356 15365:16376" x14ac:dyDescent="0.25">
      <c r="A25">
        <f t="shared" si="1"/>
        <v>10</v>
      </c>
      <c r="B25" t="s">
        <v>32</v>
      </c>
      <c r="C25" t="str">
        <f>IF(B25&lt;&gt;"",VLOOKUP(B25,Lookup!$A$2:$B$55,2,FALSE),"")</f>
        <v>SAVINGS/INVESTMENT</v>
      </c>
      <c r="D25" s="3">
        <v>42618</v>
      </c>
      <c r="E25" s="14">
        <v>15000</v>
      </c>
      <c r="F25" s="14"/>
      <c r="G25" t="s">
        <v>2</v>
      </c>
      <c r="H25" t="s">
        <v>83</v>
      </c>
      <c r="I25" t="s">
        <v>85</v>
      </c>
      <c r="J25">
        <f t="shared" ca="1" si="0"/>
        <v>-382</v>
      </c>
    </row>
    <row r="26" spans="1:1016 1025:2046 2055:3066 3075:4096 4105:5116 5125:6136 6145:7166 7175:8186 8195:9216 9225:10236 10245:11256 11265:12286 12295:13306 13315:14336 14345:15356 15365:16376" x14ac:dyDescent="0.25">
      <c r="A26">
        <f t="shared" si="1"/>
        <v>11</v>
      </c>
      <c r="B26" t="s">
        <v>44</v>
      </c>
      <c r="C26" t="str">
        <f>IF(B26&lt;&gt;"",VLOOKUP(B26,Lookup!$A$2:$B$55,2,FALSE),"")</f>
        <v>INSURANCE</v>
      </c>
      <c r="D26" s="3">
        <v>42522</v>
      </c>
      <c r="E26" s="14">
        <v>0</v>
      </c>
      <c r="F26" s="14"/>
      <c r="G26" t="s">
        <v>1</v>
      </c>
      <c r="H26" t="s">
        <v>83</v>
      </c>
      <c r="I26" t="s">
        <v>85</v>
      </c>
      <c r="J26">
        <f t="shared" ca="1" si="0"/>
        <v>-478</v>
      </c>
    </row>
    <row r="27" spans="1:1016 1025:2046 2055:3066 3075:4096 4105:5116 5125:6136 6145:7166 7175:8186 8195:9216 9225:10236 10245:11256 11265:12286 12295:13306 13315:14336 14345:15356 15365:16376" x14ac:dyDescent="0.25">
      <c r="A27">
        <f t="shared" si="1"/>
        <v>12</v>
      </c>
      <c r="B27" t="s">
        <v>30</v>
      </c>
      <c r="C27" t="str">
        <f>IF(B27&lt;&gt;"",VLOOKUP(B27,Lookup!$A$2:$B$55,2,FALSE),"")</f>
        <v>TRANSPORTATION</v>
      </c>
      <c r="D27" s="3">
        <v>42614</v>
      </c>
      <c r="E27" s="14">
        <v>500</v>
      </c>
      <c r="F27" s="14"/>
      <c r="G27" t="s">
        <v>3</v>
      </c>
      <c r="H27" t="s">
        <v>3</v>
      </c>
      <c r="I27" t="s">
        <v>85</v>
      </c>
      <c r="J27">
        <f t="shared" ca="1" si="0"/>
        <v>-386</v>
      </c>
    </row>
    <row r="28" spans="1:1016 1025:2046 2055:3066 3075:4096 4105:5116 5125:6136 6145:7166 7175:8186 8195:9216 9225:10236 10245:11256 11265:12286 12295:13306 13315:14336 14345:15356 15365:16376" x14ac:dyDescent="0.25">
      <c r="A28">
        <f t="shared" si="1"/>
        <v>13</v>
      </c>
      <c r="B28" t="s">
        <v>65</v>
      </c>
      <c r="C28" t="str">
        <f>IF(B28&lt;&gt;"",VLOOKUP(B28,Lookup!$A$2:$B$55,2,FALSE),"")</f>
        <v>HOUSING</v>
      </c>
      <c r="D28" s="3">
        <v>42618</v>
      </c>
      <c r="E28" s="14">
        <v>1000</v>
      </c>
      <c r="F28" s="14"/>
      <c r="G28" t="s">
        <v>3</v>
      </c>
      <c r="H28" t="s">
        <v>3</v>
      </c>
      <c r="I28" t="s">
        <v>85</v>
      </c>
      <c r="J28">
        <f t="shared" ca="1" si="0"/>
        <v>-382</v>
      </c>
    </row>
    <row r="29" spans="1:1016 1025:2046 2055:3066 3075:4096 4105:5116 5125:6136 6145:7166 7175:8186 8195:9216 9225:10236 10245:11256 11265:12286 12295:13306 13315:14336 14345:15356 15365:16376" x14ac:dyDescent="0.25">
      <c r="A29">
        <f t="shared" si="1"/>
        <v>14</v>
      </c>
      <c r="B29" t="s">
        <v>63</v>
      </c>
      <c r="C29" t="str">
        <f>IF(B29&lt;&gt;"",VLOOKUP(B29,Lookup!$A$2:$B$55,2,FALSE),"")</f>
        <v>HOUSING</v>
      </c>
      <c r="D29" s="3">
        <v>42615</v>
      </c>
      <c r="E29" s="14">
        <v>1000</v>
      </c>
      <c r="F29" s="14"/>
      <c r="G29" t="s">
        <v>3</v>
      </c>
      <c r="H29" t="s">
        <v>3</v>
      </c>
      <c r="I29" t="s">
        <v>85</v>
      </c>
      <c r="J29">
        <f t="shared" ca="1" si="0"/>
        <v>-385</v>
      </c>
    </row>
    <row r="30" spans="1:1016 1025:2046 2055:3066 3075:4096 4105:5116 5125:6136 6145:7166 7175:8186 8195:9216 9225:10236 10245:11256 11265:12286 12295:13306 13315:14336 14345:15356 15365:16376" x14ac:dyDescent="0.25">
      <c r="A30">
        <f t="shared" si="1"/>
        <v>15</v>
      </c>
      <c r="B30" t="s">
        <v>38</v>
      </c>
      <c r="C30" t="str">
        <f>IF(B30&lt;&gt;"",VLOOKUP(B30,Lookup!$A$2:$B$55,2,FALSE),"")</f>
        <v>HEALTH</v>
      </c>
      <c r="D30" s="3">
        <v>42623</v>
      </c>
      <c r="E30" s="14">
        <v>3000</v>
      </c>
      <c r="F30" s="14"/>
      <c r="G30" t="s">
        <v>1</v>
      </c>
      <c r="H30" t="s">
        <v>83</v>
      </c>
      <c r="I30" t="s">
        <v>85</v>
      </c>
      <c r="J30">
        <f t="shared" ca="1" si="0"/>
        <v>-377</v>
      </c>
    </row>
    <row r="31" spans="1:1016 1025:2046 2055:3066 3075:4096 4105:5116 5125:6136 6145:7166 7175:8186 8195:9216 9225:10236 10245:11256 11265:12286 12295:13306 13315:14336 14345:15356 15365:16376" x14ac:dyDescent="0.25">
      <c r="A31">
        <f t="shared" si="1"/>
        <v>16</v>
      </c>
      <c r="B31" t="s">
        <v>36</v>
      </c>
      <c r="C31" t="str">
        <f>IF(B31&lt;&gt;"",VLOOKUP(B31,Lookup!$A$2:$B$55,2,FALSE),"")</f>
        <v>FOOD</v>
      </c>
      <c r="D31" s="3">
        <v>42617</v>
      </c>
      <c r="E31" s="14">
        <v>4000</v>
      </c>
      <c r="F31" s="14"/>
      <c r="G31" t="s">
        <v>1</v>
      </c>
      <c r="H31" t="s">
        <v>83</v>
      </c>
      <c r="I31" t="s">
        <v>85</v>
      </c>
      <c r="J31">
        <f t="shared" ca="1" si="0"/>
        <v>-383</v>
      </c>
    </row>
    <row r="32" spans="1:1016 1025:2046 2055:3066 3075:4096 4105:5116 5125:6136 6145:7166 7175:8186 8195:9216 9225:10236 10245:11256 11265:12286 12295:13306 13315:14336 14345:15356 15365:16376" x14ac:dyDescent="0.25">
      <c r="A32">
        <f t="shared" si="1"/>
        <v>17</v>
      </c>
      <c r="B32" t="s">
        <v>39</v>
      </c>
      <c r="C32" t="str">
        <f>IF(B32&lt;&gt;"",VLOOKUP(B32,Lookup!$A$2:$B$55,2,FALSE),"")</f>
        <v>HEALTH</v>
      </c>
      <c r="D32" s="3">
        <v>42628</v>
      </c>
      <c r="E32" s="6">
        <v>1000</v>
      </c>
      <c r="F32" s="14"/>
      <c r="G32" t="s">
        <v>1</v>
      </c>
      <c r="H32" t="s">
        <v>83</v>
      </c>
      <c r="I32" t="s">
        <v>85</v>
      </c>
      <c r="J32" s="15">
        <f t="shared" ca="1" si="0"/>
        <v>-372</v>
      </c>
    </row>
    <row r="33" spans="1:10" x14ac:dyDescent="0.25">
      <c r="A33">
        <f t="shared" si="1"/>
        <v>18</v>
      </c>
      <c r="B33" t="s">
        <v>38</v>
      </c>
      <c r="C33" t="str">
        <f>IF(B33&lt;&gt;"",VLOOKUP(B33,Lookup!$A$2:$B$55,2,FALSE),"")</f>
        <v>HEALTH</v>
      </c>
      <c r="D33" s="3">
        <v>42523</v>
      </c>
      <c r="E33" s="6"/>
      <c r="F33" s="14"/>
      <c r="G33" t="s">
        <v>3</v>
      </c>
      <c r="H33" t="s">
        <v>3</v>
      </c>
      <c r="I33" t="s">
        <v>85</v>
      </c>
      <c r="J33" s="15">
        <f t="shared" ca="1" si="0"/>
        <v>-477</v>
      </c>
    </row>
    <row r="34" spans="1:10" x14ac:dyDescent="0.25">
      <c r="A34">
        <v>19</v>
      </c>
      <c r="B34" t="s">
        <v>46</v>
      </c>
      <c r="C34" t="str">
        <f>IF(B34&lt;&gt;"",VLOOKUP(B34,Lookup!$A$2:$B$55,2,FALSE),"")</f>
        <v>HOUSING</v>
      </c>
      <c r="D34" s="3">
        <v>42615</v>
      </c>
      <c r="E34" s="6">
        <v>1000</v>
      </c>
      <c r="F34" s="14"/>
      <c r="G34" t="s">
        <v>3</v>
      </c>
      <c r="H34" t="s">
        <v>3</v>
      </c>
      <c r="I34" t="s">
        <v>85</v>
      </c>
      <c r="J34" s="15">
        <f t="shared" ca="1" si="0"/>
        <v>-385</v>
      </c>
    </row>
    <row r="35" spans="1:10" x14ac:dyDescent="0.25">
      <c r="A35">
        <v>20</v>
      </c>
      <c r="B35" t="s">
        <v>59</v>
      </c>
      <c r="C35" t="str">
        <f>IF(B35&lt;&gt;"",VLOOKUP(B35,Lookup!$A$2:$B$55,2,FALSE),"")</f>
        <v>PERSONAL</v>
      </c>
      <c r="D35" s="3">
        <v>42540</v>
      </c>
      <c r="E35" s="6">
        <v>700</v>
      </c>
      <c r="F35" s="14"/>
      <c r="G35" t="s">
        <v>1</v>
      </c>
      <c r="H35" t="s">
        <v>83</v>
      </c>
      <c r="I35" t="s">
        <v>85</v>
      </c>
      <c r="J35" s="15">
        <f t="shared" ca="1" si="0"/>
        <v>-460</v>
      </c>
    </row>
    <row r="36" spans="1:10" x14ac:dyDescent="0.25">
      <c r="A36">
        <v>21</v>
      </c>
      <c r="B36" t="s">
        <v>58</v>
      </c>
      <c r="C36" t="str">
        <f>IF(B36&lt;&gt;"",VLOOKUP(B36,Lookup!$A$2:$B$55,2,FALSE),"")</f>
        <v>PERSONAL</v>
      </c>
      <c r="D36" s="3">
        <v>42540</v>
      </c>
      <c r="E36" s="6">
        <v>750</v>
      </c>
      <c r="F36" s="14"/>
      <c r="G36" t="s">
        <v>1</v>
      </c>
      <c r="H36" t="s">
        <v>83</v>
      </c>
      <c r="I36" t="s">
        <v>85</v>
      </c>
      <c r="J36" s="15">
        <f t="shared" ca="1" si="0"/>
        <v>-460</v>
      </c>
    </row>
    <row r="37" spans="1:10" x14ac:dyDescent="0.25">
      <c r="A37" t="s">
        <v>7</v>
      </c>
      <c r="E37" s="6">
        <f>SUBTOTAL(109,Expenses5811[Projected / Budgeted Cost])</f>
        <v>56133</v>
      </c>
      <c r="F37" s="6">
        <f>SUBTOTAL(109,Expenses5811[Actual Cost])</f>
        <v>0</v>
      </c>
    </row>
    <row r="38" spans="1:10" x14ac:dyDescent="0.25">
      <c r="C38" t="s">
        <v>102</v>
      </c>
    </row>
    <row r="39" spans="1:10" x14ac:dyDescent="0.25">
      <c r="C39" s="29" t="s">
        <v>10</v>
      </c>
      <c r="D39" s="29"/>
      <c r="E39" s="29" t="s">
        <v>103</v>
      </c>
      <c r="F39" s="29" t="s">
        <v>104</v>
      </c>
    </row>
    <row r="40" spans="1:10" x14ac:dyDescent="0.25">
      <c r="C40" s="17" t="s">
        <v>76</v>
      </c>
      <c r="D40" s="17"/>
      <c r="E40" s="19">
        <f>SUMPRODUCT((Expenses5811[[#Data],[Category]]=$C40)*(Expenses5811[[#Data],[Projected / Budgeted Cost]]))</f>
        <v>0</v>
      </c>
      <c r="F40" s="19">
        <f>SUMPRODUCT((Expenses5811[[#Data],[Category]]=$C40)*(Expenses5811[[#Data],[Actual Cost]]))</f>
        <v>0</v>
      </c>
    </row>
    <row r="41" spans="1:10" x14ac:dyDescent="0.25">
      <c r="C41" s="17" t="s">
        <v>78</v>
      </c>
      <c r="D41" s="17"/>
      <c r="E41" s="19">
        <f>SUMPRODUCT((Expenses5811[[#Data],[Category]]=$C41)*(Expenses5811[[#Data],[Projected / Budgeted Cost]]))</f>
        <v>6000</v>
      </c>
      <c r="F41" s="19">
        <f>SUMPRODUCT((Expenses5811[[#Data],[Category]]=$C41)*(Expenses5811[[#Data],[Actual Cost]]))</f>
        <v>0</v>
      </c>
    </row>
    <row r="42" spans="1:10" x14ac:dyDescent="0.25">
      <c r="C42" s="17" t="s">
        <v>80</v>
      </c>
      <c r="D42" s="17"/>
      <c r="E42" s="19">
        <f>SUMPRODUCT((Expenses5811[[#Data],[Category]]=$C42)*(Expenses5811[[#Data],[Projected / Budgeted Cost]]))</f>
        <v>0</v>
      </c>
      <c r="F42" s="19">
        <f>SUMPRODUCT((Expenses5811[[#Data],[Category]]=$C42)*(Expenses5811[[#Data],[Actual Cost]]))</f>
        <v>0</v>
      </c>
    </row>
    <row r="43" spans="1:10" x14ac:dyDescent="0.25">
      <c r="C43" s="17" t="s">
        <v>81</v>
      </c>
      <c r="D43" s="17"/>
      <c r="E43" s="19">
        <f>SUMPRODUCT((Expenses5811[[#Data],[Category]]=$C43)*(Expenses5811[[#Data],[Projected / Budgeted Cost]]))</f>
        <v>4000</v>
      </c>
      <c r="F43" s="19">
        <f>SUMPRODUCT((Expenses5811[[#Data],[Category]]=$C43)*(Expenses5811[[#Data],[Actual Cost]]))</f>
        <v>0</v>
      </c>
    </row>
    <row r="44" spans="1:10" x14ac:dyDescent="0.25">
      <c r="C44" s="17" t="s">
        <v>74</v>
      </c>
      <c r="D44" s="17"/>
      <c r="E44" s="19">
        <f>SUMPRODUCT((Expenses5811[[#Data],[Category]]=$C44)*(Expenses5811[[#Data],[Projected / Budgeted Cost]]))</f>
        <v>18000</v>
      </c>
      <c r="F44" s="19">
        <f>SUMPRODUCT((Expenses5811[[#Data],[Category]]=$C44)*(Expenses5811[[#Data],[Actual Cost]]))</f>
        <v>0</v>
      </c>
    </row>
    <row r="45" spans="1:10" x14ac:dyDescent="0.25">
      <c r="C45" s="17" t="s">
        <v>82</v>
      </c>
      <c r="D45" s="17"/>
      <c r="E45" s="19">
        <f>SUMPRODUCT((Expenses5811[[#Data],[Category]]=$C45)*(Expenses5811[[#Data],[Projected / Budgeted Cost]]))</f>
        <v>0</v>
      </c>
      <c r="F45" s="19">
        <f>SUMPRODUCT((Expenses5811[[#Data],[Category]]=$C45)*(Expenses5811[[#Data],[Actual Cost]]))</f>
        <v>0</v>
      </c>
    </row>
    <row r="46" spans="1:10" x14ac:dyDescent="0.25">
      <c r="C46" s="17" t="s">
        <v>77</v>
      </c>
      <c r="D46" s="17"/>
      <c r="E46" s="19">
        <f>SUMPRODUCT((Expenses5811[[#Data],[Category]]=$C46)*(Expenses5811[[#Data],[Projected / Budgeted Cost]]))</f>
        <v>5183</v>
      </c>
      <c r="F46" s="19">
        <f>SUMPRODUCT((Expenses5811[[#Data],[Category]]=$C46)*(Expenses5811[[#Data],[Actual Cost]]))</f>
        <v>0</v>
      </c>
    </row>
    <row r="47" spans="1:10" x14ac:dyDescent="0.25">
      <c r="C47" s="17" t="s">
        <v>75</v>
      </c>
      <c r="D47" s="17"/>
      <c r="E47" s="19">
        <f>SUMPRODUCT((Expenses5811[[#Data],[Category]]=$C47)*(Expenses5811[[#Data],[Projected / Budgeted Cost]]))</f>
        <v>1450</v>
      </c>
      <c r="F47" s="19">
        <f>SUMPRODUCT((Expenses5811[[#Data],[Category]]=$C47)*(Expenses5811[[#Data],[Actual Cost]]))</f>
        <v>0</v>
      </c>
    </row>
    <row r="48" spans="1:10" x14ac:dyDescent="0.25">
      <c r="C48" s="17" t="s">
        <v>79</v>
      </c>
      <c r="D48" s="17"/>
      <c r="E48" s="19">
        <f>SUMPRODUCT((Expenses5811[[#Data],[Category]]=$C48)*(Expenses5811[[#Data],[Projected / Budgeted Cost]]))</f>
        <v>19000</v>
      </c>
      <c r="F48" s="19">
        <f>SUMPRODUCT((Expenses5811[[#Data],[Category]]=$C48)*(Expenses5811[[#Data],[Actual Cost]]))</f>
        <v>0</v>
      </c>
    </row>
    <row r="49" spans="3:6" x14ac:dyDescent="0.25">
      <c r="C49" s="17" t="s">
        <v>71</v>
      </c>
      <c r="D49" s="17"/>
      <c r="E49" s="19">
        <f>SUMPRODUCT((Expenses5811[[#Data],[Category]]=$C49)*(Expenses5811[[#Data],[Projected / Budgeted Cost]]))</f>
        <v>2500</v>
      </c>
      <c r="F49" s="19">
        <f>SUMPRODUCT((Expenses5811[[#Data],[Category]]=$C49)*(Expenses5811[[#Data],[Actual Cost]]))</f>
        <v>0</v>
      </c>
    </row>
    <row r="50" spans="3:6" x14ac:dyDescent="0.25">
      <c r="C50" s="17"/>
      <c r="D50" s="17"/>
      <c r="E50" s="19"/>
      <c r="F50" s="19"/>
    </row>
    <row r="51" spans="3:6" x14ac:dyDescent="0.25">
      <c r="C51" s="28" t="s">
        <v>105</v>
      </c>
      <c r="D51" s="28"/>
      <c r="E51" s="30">
        <f>SUM(E40:E50)</f>
        <v>56133</v>
      </c>
      <c r="F51" s="30">
        <f>SUM(F40:F50)</f>
        <v>0</v>
      </c>
    </row>
  </sheetData>
  <conditionalFormatting sqref="A16:J16 J17:K17 K18 V18:XFD18 N17:XFD17 G17:G29 J18:J29 H18:H29 B18:E29 I17:I36">
    <cfRule type="expression" dxfId="579" priority="24">
      <formula>$I16="Pending"</formula>
    </cfRule>
  </conditionalFormatting>
  <conditionalFormatting sqref="A17:F17 H17 A18:A33">
    <cfRule type="expression" dxfId="578" priority="23">
      <formula>$I17="Pending"</formula>
    </cfRule>
  </conditionalFormatting>
  <conditionalFormatting sqref="F18">
    <cfRule type="expression" dxfId="577" priority="22">
      <formula>$I18="Pending"</formula>
    </cfRule>
  </conditionalFormatting>
  <conditionalFormatting sqref="G30">
    <cfRule type="expression" dxfId="576" priority="21">
      <formula>$I30="Pending"</formula>
    </cfRule>
  </conditionalFormatting>
  <conditionalFormatting sqref="J30">
    <cfRule type="expression" dxfId="575" priority="20">
      <formula>$I30="Pending"</formula>
    </cfRule>
  </conditionalFormatting>
  <conditionalFormatting sqref="E30">
    <cfRule type="expression" dxfId="574" priority="19">
      <formula>$I30="Pending"</formula>
    </cfRule>
  </conditionalFormatting>
  <conditionalFormatting sqref="D30">
    <cfRule type="expression" dxfId="573" priority="18">
      <formula>$I30="Pending"</formula>
    </cfRule>
  </conditionalFormatting>
  <conditionalFormatting sqref="C30">
    <cfRule type="expression" dxfId="572" priority="17">
      <formula>$I30="Pending"</formula>
    </cfRule>
  </conditionalFormatting>
  <conditionalFormatting sqref="B30">
    <cfRule type="expression" dxfId="571" priority="16">
      <formula>$I30="Pending"</formula>
    </cfRule>
  </conditionalFormatting>
  <conditionalFormatting sqref="H30">
    <cfRule type="expression" dxfId="570" priority="15">
      <formula>$I30="Pending"</formula>
    </cfRule>
  </conditionalFormatting>
  <conditionalFormatting sqref="G31">
    <cfRule type="expression" dxfId="569" priority="14">
      <formula>$I31="Pending"</formula>
    </cfRule>
  </conditionalFormatting>
  <conditionalFormatting sqref="J31">
    <cfRule type="expression" dxfId="568" priority="13">
      <formula>$I31="Pending"</formula>
    </cfRule>
  </conditionalFormatting>
  <conditionalFormatting sqref="E31">
    <cfRule type="expression" dxfId="567" priority="12">
      <formula>$I31="Pending"</formula>
    </cfRule>
  </conditionalFormatting>
  <conditionalFormatting sqref="D31">
    <cfRule type="expression" dxfId="566" priority="11">
      <formula>$I31="Pending"</formula>
    </cfRule>
  </conditionalFormatting>
  <conditionalFormatting sqref="C31">
    <cfRule type="expression" dxfId="565" priority="10">
      <formula>$I31="Pending"</formula>
    </cfRule>
  </conditionalFormatting>
  <conditionalFormatting sqref="B31">
    <cfRule type="expression" dxfId="564" priority="9">
      <formula>$I31="Pending"</formula>
    </cfRule>
  </conditionalFormatting>
  <conditionalFormatting sqref="H31">
    <cfRule type="expression" dxfId="563" priority="8">
      <formula>$I31="Pending"</formula>
    </cfRule>
  </conditionalFormatting>
  <conditionalFormatting sqref="N16:N18">
    <cfRule type="expression" dxfId="562" priority="7">
      <formula>$I16="Pending"</formula>
    </cfRule>
  </conditionalFormatting>
  <conditionalFormatting sqref="O16:O18">
    <cfRule type="expression" dxfId="561" priority="6">
      <formula>$I16="Pending"</formula>
    </cfRule>
  </conditionalFormatting>
  <conditionalFormatting sqref="P16:P18">
    <cfRule type="expression" dxfId="560" priority="5">
      <formula>$I16="Pending"</formula>
    </cfRule>
  </conditionalFormatting>
  <conditionalFormatting sqref="Q16:R18">
    <cfRule type="expression" dxfId="559" priority="4">
      <formula>$I16="Pending"</formula>
    </cfRule>
  </conditionalFormatting>
  <conditionalFormatting sqref="S16:S18">
    <cfRule type="expression" dxfId="558" priority="3">
      <formula>$I16="Pending"</formula>
    </cfRule>
  </conditionalFormatting>
  <conditionalFormatting sqref="T16:T18">
    <cfRule type="expression" dxfId="557" priority="2">
      <formula>$I16="Pending"</formula>
    </cfRule>
  </conditionalFormatting>
  <conditionalFormatting sqref="U16:U18">
    <cfRule type="expression" dxfId="556" priority="1">
      <formula>$I16="Pending"</formula>
    </cfRule>
  </conditionalFormatting>
  <conditionalFormatting sqref="M20:U20 M21:N21 P21:U21">
    <cfRule type="expression" dxfId="555" priority="25">
      <formula>$I17="Pending"</formula>
    </cfRule>
  </conditionalFormatting>
  <dataValidations count="3">
    <dataValidation type="list" allowBlank="1" showInputMessage="1" showErrorMessage="1" sqref="N16:O18 G16:G36">
      <formula1>$C$4:$F$4</formula1>
    </dataValidation>
    <dataValidation type="list" allowBlank="1" showInputMessage="1" showErrorMessage="1" sqref="T16:T18 I16:I36">
      <formula1>"Done,Partial-Done,Pending"</formula1>
    </dataValidation>
    <dataValidation type="list" allowBlank="1" showInputMessage="1" showErrorMessage="1" sqref="S16:S18 H16:H36">
      <formula1>"Cash, Cheque, Direct Debit/ECS, Credit Card"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Lookup!$A$2:$A$55</xm:f>
          </x14:formula1>
          <xm:sqref>B16:B36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EV51"/>
  <sheetViews>
    <sheetView zoomScaleNormal="100" workbookViewId="0">
      <selection activeCell="E35" sqref="E35"/>
    </sheetView>
  </sheetViews>
  <sheetFormatPr defaultRowHeight="15" x14ac:dyDescent="0.25"/>
  <cols>
    <col min="2" max="2" width="18.42578125" bestFit="1" customWidth="1"/>
    <col min="3" max="3" width="21.5703125" bestFit="1" customWidth="1"/>
    <col min="4" max="4" width="11.28515625" customWidth="1"/>
    <col min="5" max="5" width="26.28515625" customWidth="1"/>
    <col min="6" max="6" width="15.42578125" bestFit="1" customWidth="1"/>
    <col min="7" max="7" width="19.28515625" customWidth="1"/>
    <col min="8" max="8" width="17.140625" bestFit="1" customWidth="1"/>
    <col min="9" max="9" width="12" bestFit="1" customWidth="1"/>
    <col min="10" max="10" width="16.7109375" bestFit="1" customWidth="1"/>
    <col min="11" max="11" width="11.5703125" bestFit="1" customWidth="1"/>
    <col min="12" max="12" width="3.42578125" customWidth="1"/>
    <col min="14" max="14" width="12.85546875" customWidth="1"/>
    <col min="15" max="15" width="15.28515625" customWidth="1"/>
    <col min="16" max="16" width="11.28515625" customWidth="1"/>
    <col min="17" max="17" width="26.28515625" customWidth="1"/>
    <col min="18" max="18" width="13" customWidth="1"/>
    <col min="19" max="19" width="18.85546875" customWidth="1"/>
    <col min="21" max="21" width="18.5703125" customWidth="1"/>
  </cols>
  <sheetData>
    <row r="1" spans="1:21" ht="18.75" x14ac:dyDescent="0.3">
      <c r="A1" s="8" t="s">
        <v>8</v>
      </c>
      <c r="B1" s="9">
        <v>42522</v>
      </c>
      <c r="E1" t="s">
        <v>17</v>
      </c>
      <c r="F1" s="3">
        <f ca="1">TODAY()</f>
        <v>43000</v>
      </c>
    </row>
    <row r="3" spans="1:21" ht="18.75" x14ac:dyDescent="0.3">
      <c r="A3" s="13" t="s">
        <v>87</v>
      </c>
      <c r="B3" s="12"/>
      <c r="C3" s="12"/>
      <c r="D3" s="12"/>
      <c r="E3" s="12"/>
      <c r="G3" s="5" t="s">
        <v>91</v>
      </c>
      <c r="M3" s="5" t="s">
        <v>111</v>
      </c>
    </row>
    <row r="4" spans="1:21" x14ac:dyDescent="0.25">
      <c r="A4" s="4" t="s">
        <v>0</v>
      </c>
      <c r="B4" s="4" t="s">
        <v>4</v>
      </c>
      <c r="C4" s="4" t="s">
        <v>1</v>
      </c>
      <c r="D4" s="4" t="s">
        <v>2</v>
      </c>
      <c r="E4" s="4" t="s">
        <v>3</v>
      </c>
      <c r="F4" s="4" t="s">
        <v>95</v>
      </c>
      <c r="G4" s="18" t="s">
        <v>89</v>
      </c>
      <c r="H4" s="18" t="s">
        <v>84</v>
      </c>
      <c r="I4" s="18" t="s">
        <v>106</v>
      </c>
      <c r="J4" s="18" t="s">
        <v>85</v>
      </c>
      <c r="K4" s="18" t="s">
        <v>7</v>
      </c>
      <c r="M4" s="18" t="s">
        <v>89</v>
      </c>
      <c r="N4" s="18" t="s">
        <v>84</v>
      </c>
      <c r="O4" s="18" t="s">
        <v>106</v>
      </c>
      <c r="P4" s="18" t="s">
        <v>85</v>
      </c>
      <c r="Q4" s="18" t="s">
        <v>7</v>
      </c>
    </row>
    <row r="5" spans="1:21" x14ac:dyDescent="0.25">
      <c r="A5">
        <v>1</v>
      </c>
      <c r="B5" t="s">
        <v>92</v>
      </c>
      <c r="C5" s="14">
        <v>0</v>
      </c>
      <c r="D5" s="14">
        <v>0</v>
      </c>
      <c r="E5" s="14">
        <v>0</v>
      </c>
      <c r="F5" s="14">
        <v>0</v>
      </c>
      <c r="G5" s="17" t="str">
        <f>Table1471013[[#Headers],[Atul A/C]]</f>
        <v>Atul A/C</v>
      </c>
      <c r="H5" s="19">
        <f>SUMPRODUCT((Expenses581114[[#Data],[Paid from Account]]=$G5)*(Expenses581114[[#Data],[Actual Cost]])*(Expenses581114[[#Data],[Status]]=$H$4))</f>
        <v>0</v>
      </c>
      <c r="I5" s="19">
        <f>SUMPRODUCT((Expenses581114[[#Data],[Paid from Account]]=$G5)*(Expenses581114[[#Data],[Actual Cost]])*(Expenses581114[[#Data],[Status]]=$I$4))</f>
        <v>0</v>
      </c>
      <c r="J5" s="19">
        <f>SUMPRODUCT((Expenses581114[[#Data],[Paid from Account]]=$G5)*(Expenses581114[[#Data],[Projected / Budgeted Cost]])*(Expenses581114[[#Data],[Status]]=$J$4))</f>
        <v>31176.51</v>
      </c>
      <c r="K5" s="19">
        <f>SUM(H5:J5)</f>
        <v>31176.51</v>
      </c>
      <c r="M5" s="17" t="str">
        <f>Table1471013[[#Headers],[Atul A/C]]</f>
        <v>Atul A/C</v>
      </c>
      <c r="N5" s="19">
        <f>SUMPRODUCT((Account591215[[#Data],[From Account]]=$M5)*(Account591215[[#Data],[Actual Cost]])*(Account591215[[#Data],[Status]]=$N$4))</f>
        <v>0</v>
      </c>
      <c r="O5" s="19">
        <f>SUMPRODUCT((Account591215[[#Data],[From Account]]=$M5)*(Account591215[[#Data],[Actual Cost]])*(Account591215[[#Data],[Status]]=$O$4))</f>
        <v>0</v>
      </c>
      <c r="P5" s="19">
        <f>SUMPRODUCT((Account591215[[#Data],[From Account]]=$G5)*(Account591215[[#Data],[Projected / Budgeted Cost]])*(Account591215[[#Data],[Status]]=$P$4))</f>
        <v>30000</v>
      </c>
      <c r="Q5" s="19">
        <f>SUM(N5:P5)</f>
        <v>30000</v>
      </c>
      <c r="S5" s="14">
        <f>K5+Q5</f>
        <v>61176.509999999995</v>
      </c>
    </row>
    <row r="6" spans="1:21" x14ac:dyDescent="0.25">
      <c r="A6">
        <v>2</v>
      </c>
      <c r="B6" t="s">
        <v>5</v>
      </c>
      <c r="C6" s="14">
        <v>72377</v>
      </c>
      <c r="D6" s="14">
        <v>0</v>
      </c>
      <c r="E6" s="14">
        <v>0</v>
      </c>
      <c r="F6" s="14"/>
      <c r="G6" s="17" t="str">
        <f>Table1471013[[#Headers],[Esha A/C]]</f>
        <v>Esha A/C</v>
      </c>
      <c r="H6" s="19">
        <f>SUMPRODUCT((Expenses581114[[#Data],[Paid from Account]]=$G6)*(Expenses581114[[#Data],[Actual Cost]])*(Expenses581114[[#Data],[Status]]=$H$4))</f>
        <v>0</v>
      </c>
      <c r="I6" s="19">
        <f>SUMPRODUCT((Expenses581114[[#Data],[Paid from Account]]=$G6)*(Expenses581114[[#Data],[Actual Cost]])*(Expenses581114[[#Data],[Status]]=$I$4))</f>
        <v>0</v>
      </c>
      <c r="J6" s="19">
        <f>SUMPRODUCT((Expenses581114[[#Data],[Paid from Account]]=$G6)*(Expenses581114[[#Data],[Projected / Budgeted Cost]])*(Expenses581114[[#Data],[Status]]=$J$4))</f>
        <v>20000</v>
      </c>
      <c r="K6" s="19">
        <f>SUM(H6:J6)</f>
        <v>20000</v>
      </c>
      <c r="M6" s="17" t="str">
        <f>Table1471013[[#Headers],[Esha A/C]]</f>
        <v>Esha A/C</v>
      </c>
      <c r="N6" s="19">
        <f>SUMPRODUCT((Account591215[[#Data],[From Account]]=$M6)*(Account591215[[#Data],[Actual Cost]])*(Account591215[[#Data],[Status]]=$N$4))</f>
        <v>0</v>
      </c>
      <c r="O6" s="19">
        <f>SUMPRODUCT((Account591215[[#Data],[From Account]]=$M6)*(Account591215[[#Data],[Actual Cost]])*(Account591215[[#Data],[Status]]=$O$4))</f>
        <v>0</v>
      </c>
      <c r="P6" s="19">
        <f>SUMPRODUCT((Account591215[[#Data],[From Account]]=$G6)*(Account591215[[#Data],[Projected / Budgeted Cost]])*(Account591215[[#Data],[Status]]=$P$4))</f>
        <v>0</v>
      </c>
      <c r="Q6" s="19">
        <f>SUM(N6:P6)</f>
        <v>0</v>
      </c>
      <c r="S6" s="14">
        <f>K6+Q6</f>
        <v>20000</v>
      </c>
    </row>
    <row r="7" spans="1:21" x14ac:dyDescent="0.25">
      <c r="A7">
        <v>3</v>
      </c>
      <c r="B7" t="s">
        <v>6</v>
      </c>
      <c r="C7" s="14">
        <v>0</v>
      </c>
      <c r="D7" s="14">
        <f>SUMPRODUCT((Account591215[[#Data],[To Account]]=Table1471013[[#Headers],[Esha A/C]])*(Account591215[[#Data],[Actual Cost]]))</f>
        <v>0</v>
      </c>
      <c r="E7" s="14">
        <f>SUMPRODUCT((Account591215[[#Data],[To Account]]=Table1471013[[#Headers],[Cash]])*(Account591215[[#Data],[Actual Cost]]))</f>
        <v>0</v>
      </c>
      <c r="F7" s="14"/>
      <c r="G7" s="17" t="str">
        <f>Table1471013[[#Headers],[Cash]]</f>
        <v>Cash</v>
      </c>
      <c r="H7" s="19">
        <f>SUMPRODUCT((Expenses581114[[#Data],[Paid from Account]]=$G7)*(Expenses581114[[#Data],[Actual Cost]])*(Expenses581114[[#Data],[Status]]=$H$4))</f>
        <v>0</v>
      </c>
      <c r="I7" s="19">
        <f>SUMPRODUCT((Expenses581114[[#Data],[Paid from Account]]=$G7)*(Expenses581114[[#Data],[Actual Cost]])*(Expenses581114[[#Data],[Status]]=$I$4))</f>
        <v>0</v>
      </c>
      <c r="J7" s="19">
        <f>SUMPRODUCT((Expenses581114[[#Data],[Paid from Account]]=$G7)*(Expenses581114[[#Data],[Projected / Budgeted Cost]])*(Expenses581114[[#Data],[Status]]=$J$4))</f>
        <v>5900</v>
      </c>
      <c r="K7" s="19">
        <f>SUM(H7:J7)</f>
        <v>5900</v>
      </c>
      <c r="M7" s="17" t="str">
        <f>Table1471013[[#Headers],[Cash]]</f>
        <v>Cash</v>
      </c>
      <c r="N7" s="19">
        <f>SUMPRODUCT((Account591215[[#Data],[From Account]]=$M7)*(Account591215[[#Data],[Actual Cost]])*(Account591215[[#Data],[Status]]=$N$4))</f>
        <v>0</v>
      </c>
      <c r="O7" s="19">
        <f>SUMPRODUCT((Account591215[[#Data],[From Account]]=$M7)*(Account591215[[#Data],[Actual Cost]])*(Account591215[[#Data],[Status]]=$O$4))</f>
        <v>0</v>
      </c>
      <c r="P7" s="19">
        <f>SUMPRODUCT((Account591215[[#Data],[From Account]]=$G7)*(Account591215[[#Data],[Projected / Budgeted Cost]])*(Account591215[[#Data],[Status]]=$P$4))</f>
        <v>0</v>
      </c>
      <c r="Q7" s="19">
        <f>SUM(N7:P7)</f>
        <v>0</v>
      </c>
      <c r="S7" s="14">
        <f>K7+Q7</f>
        <v>5900</v>
      </c>
    </row>
    <row r="8" spans="1:21" x14ac:dyDescent="0.25">
      <c r="A8" t="s">
        <v>7</v>
      </c>
      <c r="C8" s="14">
        <f>SUBTOTAL(109,Table1471013[Atul A/C])</f>
        <v>72377</v>
      </c>
      <c r="D8" s="14">
        <f>SUBTOTAL(109,Table1471013[Esha A/C])</f>
        <v>0</v>
      </c>
      <c r="E8" s="14">
        <f>SUBTOTAL(109,Table1471013[Cash])</f>
        <v>0</v>
      </c>
      <c r="F8" s="14"/>
      <c r="G8" t="s">
        <v>95</v>
      </c>
      <c r="H8" s="19">
        <f>SUMPRODUCT((Expenses581114[[#Data],[Paid from Account]]=$G8)*(Expenses581114[[#Data],[Actual Cost]])*(Expenses581114[[#Data],[Status]]=$H$4))</f>
        <v>0</v>
      </c>
      <c r="I8" s="19">
        <f>SUMPRODUCT((Expenses581114[[#Data],[Paid from Account]]=$G8)*(Expenses581114[[#Data],[Actual Cost]])*(Expenses581114[[#Data],[Status]]=$I$4))</f>
        <v>0</v>
      </c>
      <c r="J8" s="19">
        <f>SUMPRODUCT((Expenses581114[[#Data],[Paid from Account]]=$G8)*(Expenses581114[[#Data],[Projected / Budgeted Cost]])*(Expenses581114[[#Data],[Status]]=$J$4))</f>
        <v>0</v>
      </c>
      <c r="K8" s="19">
        <f>SUM(H8:J8)</f>
        <v>0</v>
      </c>
      <c r="M8" t="s">
        <v>95</v>
      </c>
      <c r="N8" s="19">
        <f>SUMPRODUCT((Account591215[[#Data],[From Account]]=$M8)*(Account591215[[#Data],[Actual Cost]])*(Account591215[[#Data],[Status]]=$N$4))</f>
        <v>0</v>
      </c>
      <c r="O8" s="19">
        <f>SUMPRODUCT((Account591215[[#Data],[From Account]]=$M8)*(Account591215[[#Data],[Actual Cost]])*(Account591215[[#Data],[Status]]=$O$4))</f>
        <v>0</v>
      </c>
      <c r="P8" s="19">
        <f>SUMPRODUCT((Account591215[[#Data],[From Account]]=$G8)*(Account591215[[#Data],[Projected / Budgeted Cost]])*(Account591215[[#Data],[Status]]=$P$4))</f>
        <v>0</v>
      </c>
      <c r="Q8" s="19">
        <f>SUM(N8:P8)</f>
        <v>0</v>
      </c>
      <c r="S8" s="14">
        <f>K8+Q8</f>
        <v>0</v>
      </c>
    </row>
    <row r="9" spans="1:21" x14ac:dyDescent="0.25">
      <c r="C9" s="14"/>
      <c r="D9" s="14"/>
      <c r="E9" s="14"/>
      <c r="F9" s="14"/>
      <c r="G9" s="16" t="s">
        <v>7</v>
      </c>
      <c r="H9" s="20">
        <f>SUM(H5:H8)</f>
        <v>0</v>
      </c>
      <c r="I9" s="20">
        <f>SUM(I5:I8)</f>
        <v>0</v>
      </c>
      <c r="J9" s="20">
        <f>SUM(J5:J8)</f>
        <v>57076.509999999995</v>
      </c>
      <c r="K9" s="20">
        <f>SUM(K5:K8)</f>
        <v>57076.509999999995</v>
      </c>
      <c r="M9" s="16" t="s">
        <v>7</v>
      </c>
      <c r="N9" s="20">
        <f>SUM(N5:N8)</f>
        <v>0</v>
      </c>
      <c r="O9" s="20">
        <f>SUM(O5:O8)</f>
        <v>0</v>
      </c>
      <c r="P9" s="20">
        <f>SUM(P5:P8)</f>
        <v>30000</v>
      </c>
      <c r="Q9" s="20">
        <f>SUM(Q5:Q8)</f>
        <v>30000</v>
      </c>
    </row>
    <row r="10" spans="1:21" x14ac:dyDescent="0.25">
      <c r="B10" t="s">
        <v>93</v>
      </c>
      <c r="C10" s="14">
        <f>Table1471013[[#Totals],[Atul A/C]]-H5-N5</f>
        <v>72377</v>
      </c>
      <c r="D10" s="14">
        <f>Table1471013[[#Totals],[Esha A/C]]-H6-N6</f>
        <v>0</v>
      </c>
      <c r="E10" s="14">
        <f>Table1471013[[#Totals],[Cash]]-H7-N7</f>
        <v>0</v>
      </c>
      <c r="F10" s="14"/>
    </row>
    <row r="11" spans="1:21" x14ac:dyDescent="0.25">
      <c r="B11" t="s">
        <v>94</v>
      </c>
      <c r="C11" s="14">
        <f>Table1471013[[#Totals],[Atul A/C]]-K5-Q5</f>
        <v>11200.490000000005</v>
      </c>
      <c r="D11" s="14">
        <f>Table1471013[[#Totals],[Esha A/C]]-K6-Q6</f>
        <v>-20000</v>
      </c>
      <c r="E11" s="14">
        <f>Table1471013[[#Totals],[Cash]]-K7-Q8</f>
        <v>-5900</v>
      </c>
      <c r="F11" s="14"/>
    </row>
    <row r="12" spans="1:21" x14ac:dyDescent="0.25">
      <c r="C12" s="14"/>
      <c r="D12" s="14"/>
      <c r="E12" s="14"/>
      <c r="F12" s="14"/>
    </row>
    <row r="14" spans="1:21" ht="18.75" x14ac:dyDescent="0.3">
      <c r="A14" s="10" t="s">
        <v>86</v>
      </c>
      <c r="B14" s="11"/>
      <c r="C14" s="11"/>
      <c r="D14" s="11"/>
      <c r="E14" s="11"/>
      <c r="F14" s="11"/>
      <c r="G14" s="11"/>
      <c r="H14" s="11"/>
      <c r="I14" s="11"/>
      <c r="J14" s="11"/>
      <c r="M14" t="s">
        <v>107</v>
      </c>
    </row>
    <row r="15" spans="1:21" x14ac:dyDescent="0.25">
      <c r="A15" t="s">
        <v>0</v>
      </c>
      <c r="B15" t="s">
        <v>9</v>
      </c>
      <c r="C15" t="s">
        <v>10</v>
      </c>
      <c r="D15" t="s">
        <v>11</v>
      </c>
      <c r="E15" s="2" t="s">
        <v>12</v>
      </c>
      <c r="F15" s="2" t="s">
        <v>28</v>
      </c>
      <c r="G15" s="2" t="s">
        <v>13</v>
      </c>
      <c r="H15" s="2" t="s">
        <v>14</v>
      </c>
      <c r="I15" s="2" t="s">
        <v>15</v>
      </c>
      <c r="J15" s="2" t="s">
        <v>16</v>
      </c>
      <c r="M15" t="s">
        <v>0</v>
      </c>
      <c r="N15" t="s">
        <v>108</v>
      </c>
      <c r="O15" t="s">
        <v>109</v>
      </c>
      <c r="P15" t="s">
        <v>11</v>
      </c>
      <c r="Q15" t="s">
        <v>12</v>
      </c>
      <c r="R15" t="s">
        <v>28</v>
      </c>
      <c r="S15" t="s">
        <v>14</v>
      </c>
      <c r="T15" t="s">
        <v>15</v>
      </c>
      <c r="U15" t="s">
        <v>110</v>
      </c>
    </row>
    <row r="16" spans="1:21" x14ac:dyDescent="0.25">
      <c r="A16">
        <v>1</v>
      </c>
      <c r="B16" t="s">
        <v>49</v>
      </c>
      <c r="C16" t="str">
        <f>IF(B16&lt;&gt;"",VLOOKUP(B16,Lookup!$A$2:$B$55,2,FALSE),"")</f>
        <v>HOUSING</v>
      </c>
      <c r="D16" s="3">
        <v>42614</v>
      </c>
      <c r="E16" s="14">
        <v>15500</v>
      </c>
      <c r="F16" s="14"/>
      <c r="G16" t="s">
        <v>1</v>
      </c>
      <c r="H16" t="s">
        <v>83</v>
      </c>
      <c r="I16" t="s">
        <v>85</v>
      </c>
      <c r="J16">
        <f t="shared" ref="J16:J36" ca="1" si="0">IF($I16="Done","",$D16-$F$1)</f>
        <v>-386</v>
      </c>
      <c r="M16">
        <v>1</v>
      </c>
      <c r="N16" s="32" t="s">
        <v>2</v>
      </c>
      <c r="O16" s="32" t="s">
        <v>1</v>
      </c>
      <c r="P16" s="33">
        <v>42526</v>
      </c>
      <c r="Q16" s="34">
        <v>25000</v>
      </c>
      <c r="R16" s="34">
        <v>0</v>
      </c>
      <c r="S16" s="32" t="s">
        <v>83</v>
      </c>
      <c r="T16" s="32" t="s">
        <v>85</v>
      </c>
      <c r="U16" s="32">
        <f ca="1">IF($T16="Done","",$P16-$F$1)</f>
        <v>-474</v>
      </c>
    </row>
    <row r="17" spans="1:1016 1025:2046 2055:3066 3075:4096 4105:5116 5125:6136 6145:7166 7175:8186 8195:9216 9225:10236 10245:11256 11265:12286 12295:13306 13315:14336 14345:15356 15365:16376" x14ac:dyDescent="0.25">
      <c r="A17">
        <f t="shared" ref="A17:A33" si="1">A16+1</f>
        <v>2</v>
      </c>
      <c r="B17" t="s">
        <v>23</v>
      </c>
      <c r="C17" t="str">
        <f>IF(B17&lt;&gt;"",VLOOKUP(B17,Lookup!$A$2:$B$55,2,FALSE),"")</f>
        <v>LOANS</v>
      </c>
      <c r="D17" s="3">
        <v>42616</v>
      </c>
      <c r="E17" s="14">
        <v>1676.51</v>
      </c>
      <c r="F17" s="14"/>
      <c r="G17" t="s">
        <v>1</v>
      </c>
      <c r="H17" t="s">
        <v>83</v>
      </c>
      <c r="I17" t="s">
        <v>85</v>
      </c>
      <c r="J17">
        <f t="shared" ca="1" si="0"/>
        <v>-384</v>
      </c>
      <c r="M17">
        <v>2</v>
      </c>
      <c r="N17" s="35" t="s">
        <v>3</v>
      </c>
      <c r="O17" s="35" t="s">
        <v>1</v>
      </c>
      <c r="P17" s="36">
        <v>42522</v>
      </c>
      <c r="Q17" s="37">
        <v>5000</v>
      </c>
      <c r="R17" s="37">
        <v>0</v>
      </c>
      <c r="S17" s="35" t="s">
        <v>83</v>
      </c>
      <c r="T17" s="35" t="s">
        <v>85</v>
      </c>
      <c r="U17" s="35">
        <f ca="1">IF($T17="Done","",$P17-$F$1)</f>
        <v>-478</v>
      </c>
      <c r="Y17" s="3"/>
      <c r="Z17" s="6"/>
      <c r="AI17" s="3"/>
      <c r="AJ17" s="6"/>
      <c r="AS17" s="3"/>
      <c r="AT17" s="6"/>
      <c r="BC17" s="3"/>
      <c r="BD17" s="6"/>
      <c r="BM17" s="3"/>
      <c r="BN17" s="6"/>
      <c r="BW17" s="3"/>
      <c r="BX17" s="6"/>
      <c r="CG17" s="3"/>
      <c r="CH17" s="6"/>
      <c r="CQ17" s="3"/>
      <c r="CR17" s="6"/>
      <c r="DA17" s="3"/>
      <c r="DB17" s="6"/>
      <c r="DK17" s="3"/>
      <c r="DL17" s="6"/>
      <c r="DU17" s="3"/>
      <c r="DV17" s="6"/>
      <c r="EE17" s="3"/>
      <c r="EF17" s="6"/>
      <c r="EO17" s="3"/>
      <c r="EP17" s="6"/>
      <c r="EY17" s="3"/>
      <c r="EZ17" s="6"/>
      <c r="FI17" s="3"/>
      <c r="FJ17" s="6"/>
      <c r="FS17" s="3"/>
      <c r="FT17" s="6"/>
      <c r="GC17" s="3"/>
      <c r="GD17" s="6"/>
      <c r="GM17" s="3"/>
      <c r="GN17" s="6"/>
      <c r="GW17" s="3"/>
      <c r="GX17" s="6"/>
      <c r="HG17" s="3"/>
      <c r="HH17" s="6"/>
      <c r="HQ17" s="3"/>
      <c r="HR17" s="6"/>
      <c r="IA17" s="3"/>
      <c r="IB17" s="6"/>
      <c r="IK17" s="3"/>
      <c r="IL17" s="6"/>
      <c r="IU17" s="3"/>
      <c r="IV17" s="6"/>
      <c r="JE17" s="3"/>
      <c r="JF17" s="6"/>
      <c r="JO17" s="3"/>
      <c r="JP17" s="6"/>
      <c r="JY17" s="3"/>
      <c r="JZ17" s="6"/>
      <c r="KI17" s="3"/>
      <c r="KJ17" s="6"/>
      <c r="KS17" s="3"/>
      <c r="KT17" s="6"/>
      <c r="LC17" s="3"/>
      <c r="LD17" s="6"/>
      <c r="LM17" s="3"/>
      <c r="LN17" s="6"/>
      <c r="LW17" s="3"/>
      <c r="LX17" s="6"/>
      <c r="MG17" s="3"/>
      <c r="MH17" s="6"/>
      <c r="MQ17" s="3"/>
      <c r="MR17" s="6"/>
      <c r="NA17" s="3"/>
      <c r="NB17" s="6"/>
      <c r="NK17" s="3"/>
      <c r="NL17" s="6"/>
      <c r="NU17" s="3"/>
      <c r="NV17" s="6"/>
      <c r="OE17" s="3"/>
      <c r="OF17" s="6"/>
      <c r="OO17" s="3"/>
      <c r="OP17" s="6"/>
      <c r="OY17" s="3"/>
      <c r="OZ17" s="6"/>
      <c r="PI17" s="3"/>
      <c r="PJ17" s="6"/>
      <c r="PS17" s="3"/>
      <c r="PT17" s="6"/>
      <c r="QC17" s="3"/>
      <c r="QD17" s="6"/>
      <c r="QM17" s="3"/>
      <c r="QN17" s="6"/>
      <c r="QW17" s="3"/>
      <c r="QX17" s="6"/>
      <c r="RG17" s="3"/>
      <c r="RH17" s="6"/>
      <c r="RQ17" s="3"/>
      <c r="RR17" s="6"/>
      <c r="SA17" s="3"/>
      <c r="SB17" s="6"/>
      <c r="SK17" s="3"/>
      <c r="SL17" s="6"/>
      <c r="SU17" s="3"/>
      <c r="SV17" s="6"/>
      <c r="TE17" s="3"/>
      <c r="TF17" s="6"/>
      <c r="TO17" s="3"/>
      <c r="TP17" s="6"/>
      <c r="TY17" s="3"/>
      <c r="TZ17" s="6"/>
      <c r="UI17" s="3"/>
      <c r="UJ17" s="6"/>
      <c r="US17" s="3"/>
      <c r="UT17" s="6"/>
      <c r="VC17" s="3"/>
      <c r="VD17" s="6"/>
      <c r="VM17" s="3"/>
      <c r="VN17" s="6"/>
      <c r="VW17" s="3"/>
      <c r="VX17" s="6"/>
      <c r="WG17" s="3"/>
      <c r="WH17" s="6"/>
      <c r="WQ17" s="3"/>
      <c r="WR17" s="6"/>
      <c r="XA17" s="3"/>
      <c r="XB17" s="6"/>
      <c r="XK17" s="3"/>
      <c r="XL17" s="6"/>
      <c r="XU17" s="3"/>
      <c r="XV17" s="6"/>
      <c r="YE17" s="3"/>
      <c r="YF17" s="6"/>
      <c r="YO17" s="3"/>
      <c r="YP17" s="6"/>
      <c r="YY17" s="3"/>
      <c r="YZ17" s="6"/>
      <c r="ZI17" s="3"/>
      <c r="ZJ17" s="6"/>
      <c r="ZS17" s="3"/>
      <c r="ZT17" s="6"/>
      <c r="AAC17" s="3"/>
      <c r="AAD17" s="6"/>
      <c r="AAM17" s="3"/>
      <c r="AAN17" s="6"/>
      <c r="AAW17" s="3"/>
      <c r="AAX17" s="6"/>
      <c r="ABG17" s="3"/>
      <c r="ABH17" s="6"/>
      <c r="ABQ17" s="3"/>
      <c r="ABR17" s="6"/>
      <c r="ACA17" s="3"/>
      <c r="ACB17" s="6"/>
      <c r="ACK17" s="3"/>
      <c r="ACL17" s="6"/>
      <c r="ACU17" s="3"/>
      <c r="ACV17" s="6"/>
      <c r="ADE17" s="3"/>
      <c r="ADF17" s="6"/>
      <c r="ADO17" s="3"/>
      <c r="ADP17" s="6"/>
      <c r="ADY17" s="3"/>
      <c r="ADZ17" s="6"/>
      <c r="AEI17" s="3"/>
      <c r="AEJ17" s="6"/>
      <c r="AES17" s="3"/>
      <c r="AET17" s="6"/>
      <c r="AFC17" s="3"/>
      <c r="AFD17" s="6"/>
      <c r="AFM17" s="3"/>
      <c r="AFN17" s="6"/>
      <c r="AFW17" s="3"/>
      <c r="AFX17" s="6"/>
      <c r="AGG17" s="3"/>
      <c r="AGH17" s="6"/>
      <c r="AGQ17" s="3"/>
      <c r="AGR17" s="6"/>
      <c r="AHA17" s="3"/>
      <c r="AHB17" s="6"/>
      <c r="AHK17" s="3"/>
      <c r="AHL17" s="6"/>
      <c r="AHU17" s="3"/>
      <c r="AHV17" s="6"/>
      <c r="AIE17" s="3"/>
      <c r="AIF17" s="6"/>
      <c r="AIO17" s="3"/>
      <c r="AIP17" s="6"/>
      <c r="AIY17" s="3"/>
      <c r="AIZ17" s="6"/>
      <c r="AJI17" s="3"/>
      <c r="AJJ17" s="6"/>
      <c r="AJS17" s="3"/>
      <c r="AJT17" s="6"/>
      <c r="AKC17" s="3"/>
      <c r="AKD17" s="6"/>
      <c r="AKM17" s="3"/>
      <c r="AKN17" s="6"/>
      <c r="AKW17" s="3"/>
      <c r="AKX17" s="6"/>
      <c r="ALG17" s="3"/>
      <c r="ALH17" s="6"/>
      <c r="ALQ17" s="3"/>
      <c r="ALR17" s="6"/>
      <c r="AMA17" s="3"/>
      <c r="AMB17" s="6"/>
      <c r="AMK17" s="3"/>
      <c r="AML17" s="6"/>
      <c r="AMU17" s="3"/>
      <c r="AMV17" s="6"/>
      <c r="ANE17" s="3"/>
      <c r="ANF17" s="6"/>
      <c r="ANO17" s="3"/>
      <c r="ANP17" s="6"/>
      <c r="ANY17" s="3"/>
      <c r="ANZ17" s="6"/>
      <c r="AOI17" s="3"/>
      <c r="AOJ17" s="6"/>
      <c r="AOS17" s="3"/>
      <c r="AOT17" s="6"/>
      <c r="APC17" s="3"/>
      <c r="APD17" s="6"/>
      <c r="APM17" s="3"/>
      <c r="APN17" s="6"/>
      <c r="APW17" s="3"/>
      <c r="APX17" s="6"/>
      <c r="AQG17" s="3"/>
      <c r="AQH17" s="6"/>
      <c r="AQQ17" s="3"/>
      <c r="AQR17" s="6"/>
      <c r="ARA17" s="3"/>
      <c r="ARB17" s="6"/>
      <c r="ARK17" s="3"/>
      <c r="ARL17" s="6"/>
      <c r="ARU17" s="3"/>
      <c r="ARV17" s="6"/>
      <c r="ASE17" s="3"/>
      <c r="ASF17" s="6"/>
      <c r="ASO17" s="3"/>
      <c r="ASP17" s="6"/>
      <c r="ASY17" s="3"/>
      <c r="ASZ17" s="6"/>
      <c r="ATI17" s="3"/>
      <c r="ATJ17" s="6"/>
      <c r="ATS17" s="3"/>
      <c r="ATT17" s="6"/>
      <c r="AUC17" s="3"/>
      <c r="AUD17" s="6"/>
      <c r="AUM17" s="3"/>
      <c r="AUN17" s="6"/>
      <c r="AUW17" s="3"/>
      <c r="AUX17" s="6"/>
      <c r="AVG17" s="3"/>
      <c r="AVH17" s="6"/>
      <c r="AVQ17" s="3"/>
      <c r="AVR17" s="6"/>
      <c r="AWA17" s="3"/>
      <c r="AWB17" s="6"/>
      <c r="AWK17" s="3"/>
      <c r="AWL17" s="6"/>
      <c r="AWU17" s="3"/>
      <c r="AWV17" s="6"/>
      <c r="AXE17" s="3"/>
      <c r="AXF17" s="6"/>
      <c r="AXO17" s="3"/>
      <c r="AXP17" s="6"/>
      <c r="AXY17" s="3"/>
      <c r="AXZ17" s="6"/>
      <c r="AYI17" s="3"/>
      <c r="AYJ17" s="6"/>
      <c r="AYS17" s="3"/>
      <c r="AYT17" s="6"/>
      <c r="AZC17" s="3"/>
      <c r="AZD17" s="6"/>
      <c r="AZM17" s="3"/>
      <c r="AZN17" s="6"/>
      <c r="AZW17" s="3"/>
      <c r="AZX17" s="6"/>
      <c r="BAG17" s="3"/>
      <c r="BAH17" s="6"/>
      <c r="BAQ17" s="3"/>
      <c r="BAR17" s="6"/>
      <c r="BBA17" s="3"/>
      <c r="BBB17" s="6"/>
      <c r="BBK17" s="3"/>
      <c r="BBL17" s="6"/>
      <c r="BBU17" s="3"/>
      <c r="BBV17" s="6"/>
      <c r="BCE17" s="3"/>
      <c r="BCF17" s="6"/>
      <c r="BCO17" s="3"/>
      <c r="BCP17" s="6"/>
      <c r="BCY17" s="3"/>
      <c r="BCZ17" s="6"/>
      <c r="BDI17" s="3"/>
      <c r="BDJ17" s="6"/>
      <c r="BDS17" s="3"/>
      <c r="BDT17" s="6"/>
      <c r="BEC17" s="3"/>
      <c r="BED17" s="6"/>
      <c r="BEM17" s="3"/>
      <c r="BEN17" s="6"/>
      <c r="BEW17" s="3"/>
      <c r="BEX17" s="6"/>
      <c r="BFG17" s="3"/>
      <c r="BFH17" s="6"/>
      <c r="BFQ17" s="3"/>
      <c r="BFR17" s="6"/>
      <c r="BGA17" s="3"/>
      <c r="BGB17" s="6"/>
      <c r="BGK17" s="3"/>
      <c r="BGL17" s="6"/>
      <c r="BGU17" s="3"/>
      <c r="BGV17" s="6"/>
      <c r="BHE17" s="3"/>
      <c r="BHF17" s="6"/>
      <c r="BHO17" s="3"/>
      <c r="BHP17" s="6"/>
      <c r="BHY17" s="3"/>
      <c r="BHZ17" s="6"/>
      <c r="BII17" s="3"/>
      <c r="BIJ17" s="6"/>
      <c r="BIS17" s="3"/>
      <c r="BIT17" s="6"/>
      <c r="BJC17" s="3"/>
      <c r="BJD17" s="6"/>
      <c r="BJM17" s="3"/>
      <c r="BJN17" s="6"/>
      <c r="BJW17" s="3"/>
      <c r="BJX17" s="6"/>
      <c r="BKG17" s="3"/>
      <c r="BKH17" s="6"/>
      <c r="BKQ17" s="3"/>
      <c r="BKR17" s="6"/>
      <c r="BLA17" s="3"/>
      <c r="BLB17" s="6"/>
      <c r="BLK17" s="3"/>
      <c r="BLL17" s="6"/>
      <c r="BLU17" s="3"/>
      <c r="BLV17" s="6"/>
      <c r="BME17" s="3"/>
      <c r="BMF17" s="6"/>
      <c r="BMO17" s="3"/>
      <c r="BMP17" s="6"/>
      <c r="BMY17" s="3"/>
      <c r="BMZ17" s="6"/>
      <c r="BNI17" s="3"/>
      <c r="BNJ17" s="6"/>
      <c r="BNS17" s="3"/>
      <c r="BNT17" s="6"/>
      <c r="BOC17" s="3"/>
      <c r="BOD17" s="6"/>
      <c r="BOM17" s="3"/>
      <c r="BON17" s="6"/>
      <c r="BOW17" s="3"/>
      <c r="BOX17" s="6"/>
      <c r="BPG17" s="3"/>
      <c r="BPH17" s="6"/>
      <c r="BPQ17" s="3"/>
      <c r="BPR17" s="6"/>
      <c r="BQA17" s="3"/>
      <c r="BQB17" s="6"/>
      <c r="BQK17" s="3"/>
      <c r="BQL17" s="6"/>
      <c r="BQU17" s="3"/>
      <c r="BQV17" s="6"/>
      <c r="BRE17" s="3"/>
      <c r="BRF17" s="6"/>
      <c r="BRO17" s="3"/>
      <c r="BRP17" s="6"/>
      <c r="BRY17" s="3"/>
      <c r="BRZ17" s="6"/>
      <c r="BSI17" s="3"/>
      <c r="BSJ17" s="6"/>
      <c r="BSS17" s="3"/>
      <c r="BST17" s="6"/>
      <c r="BTC17" s="3"/>
      <c r="BTD17" s="6"/>
      <c r="BTM17" s="3"/>
      <c r="BTN17" s="6"/>
      <c r="BTW17" s="3"/>
      <c r="BTX17" s="6"/>
      <c r="BUG17" s="3"/>
      <c r="BUH17" s="6"/>
      <c r="BUQ17" s="3"/>
      <c r="BUR17" s="6"/>
      <c r="BVA17" s="3"/>
      <c r="BVB17" s="6"/>
      <c r="BVK17" s="3"/>
      <c r="BVL17" s="6"/>
      <c r="BVU17" s="3"/>
      <c r="BVV17" s="6"/>
      <c r="BWE17" s="3"/>
      <c r="BWF17" s="6"/>
      <c r="BWO17" s="3"/>
      <c r="BWP17" s="6"/>
      <c r="BWY17" s="3"/>
      <c r="BWZ17" s="6"/>
      <c r="BXI17" s="3"/>
      <c r="BXJ17" s="6"/>
      <c r="BXS17" s="3"/>
      <c r="BXT17" s="6"/>
      <c r="BYC17" s="3"/>
      <c r="BYD17" s="6"/>
      <c r="BYM17" s="3"/>
      <c r="BYN17" s="6"/>
      <c r="BYW17" s="3"/>
      <c r="BYX17" s="6"/>
      <c r="BZG17" s="3"/>
      <c r="BZH17" s="6"/>
      <c r="BZQ17" s="3"/>
      <c r="BZR17" s="6"/>
      <c r="CAA17" s="3"/>
      <c r="CAB17" s="6"/>
      <c r="CAK17" s="3"/>
      <c r="CAL17" s="6"/>
      <c r="CAU17" s="3"/>
      <c r="CAV17" s="6"/>
      <c r="CBE17" s="3"/>
      <c r="CBF17" s="6"/>
      <c r="CBO17" s="3"/>
      <c r="CBP17" s="6"/>
      <c r="CBY17" s="3"/>
      <c r="CBZ17" s="6"/>
      <c r="CCI17" s="3"/>
      <c r="CCJ17" s="6"/>
      <c r="CCS17" s="3"/>
      <c r="CCT17" s="6"/>
      <c r="CDC17" s="3"/>
      <c r="CDD17" s="6"/>
      <c r="CDM17" s="3"/>
      <c r="CDN17" s="6"/>
      <c r="CDW17" s="3"/>
      <c r="CDX17" s="6"/>
      <c r="CEG17" s="3"/>
      <c r="CEH17" s="6"/>
      <c r="CEQ17" s="3"/>
      <c r="CER17" s="6"/>
      <c r="CFA17" s="3"/>
      <c r="CFB17" s="6"/>
      <c r="CFK17" s="3"/>
      <c r="CFL17" s="6"/>
      <c r="CFU17" s="3"/>
      <c r="CFV17" s="6"/>
      <c r="CGE17" s="3"/>
      <c r="CGF17" s="6"/>
      <c r="CGO17" s="3"/>
      <c r="CGP17" s="6"/>
      <c r="CGY17" s="3"/>
      <c r="CGZ17" s="6"/>
      <c r="CHI17" s="3"/>
      <c r="CHJ17" s="6"/>
      <c r="CHS17" s="3"/>
      <c r="CHT17" s="6"/>
      <c r="CIC17" s="3"/>
      <c r="CID17" s="6"/>
      <c r="CIM17" s="3"/>
      <c r="CIN17" s="6"/>
      <c r="CIW17" s="3"/>
      <c r="CIX17" s="6"/>
      <c r="CJG17" s="3"/>
      <c r="CJH17" s="6"/>
      <c r="CJQ17" s="3"/>
      <c r="CJR17" s="6"/>
      <c r="CKA17" s="3"/>
      <c r="CKB17" s="6"/>
      <c r="CKK17" s="3"/>
      <c r="CKL17" s="6"/>
      <c r="CKU17" s="3"/>
      <c r="CKV17" s="6"/>
      <c r="CLE17" s="3"/>
      <c r="CLF17" s="6"/>
      <c r="CLO17" s="3"/>
      <c r="CLP17" s="6"/>
      <c r="CLY17" s="3"/>
      <c r="CLZ17" s="6"/>
      <c r="CMI17" s="3"/>
      <c r="CMJ17" s="6"/>
      <c r="CMS17" s="3"/>
      <c r="CMT17" s="6"/>
      <c r="CNC17" s="3"/>
      <c r="CND17" s="6"/>
      <c r="CNM17" s="3"/>
      <c r="CNN17" s="6"/>
      <c r="CNW17" s="3"/>
      <c r="CNX17" s="6"/>
      <c r="COG17" s="3"/>
      <c r="COH17" s="6"/>
      <c r="COQ17" s="3"/>
      <c r="COR17" s="6"/>
      <c r="CPA17" s="3"/>
      <c r="CPB17" s="6"/>
      <c r="CPK17" s="3"/>
      <c r="CPL17" s="6"/>
      <c r="CPU17" s="3"/>
      <c r="CPV17" s="6"/>
      <c r="CQE17" s="3"/>
      <c r="CQF17" s="6"/>
      <c r="CQO17" s="3"/>
      <c r="CQP17" s="6"/>
      <c r="CQY17" s="3"/>
      <c r="CQZ17" s="6"/>
      <c r="CRI17" s="3"/>
      <c r="CRJ17" s="6"/>
      <c r="CRS17" s="3"/>
      <c r="CRT17" s="6"/>
      <c r="CSC17" s="3"/>
      <c r="CSD17" s="6"/>
      <c r="CSM17" s="3"/>
      <c r="CSN17" s="6"/>
      <c r="CSW17" s="3"/>
      <c r="CSX17" s="6"/>
      <c r="CTG17" s="3"/>
      <c r="CTH17" s="6"/>
      <c r="CTQ17" s="3"/>
      <c r="CTR17" s="6"/>
      <c r="CUA17" s="3"/>
      <c r="CUB17" s="6"/>
      <c r="CUK17" s="3"/>
      <c r="CUL17" s="6"/>
      <c r="CUU17" s="3"/>
      <c r="CUV17" s="6"/>
      <c r="CVE17" s="3"/>
      <c r="CVF17" s="6"/>
      <c r="CVO17" s="3"/>
      <c r="CVP17" s="6"/>
      <c r="CVY17" s="3"/>
      <c r="CVZ17" s="6"/>
      <c r="CWI17" s="3"/>
      <c r="CWJ17" s="6"/>
      <c r="CWS17" s="3"/>
      <c r="CWT17" s="6"/>
      <c r="CXC17" s="3"/>
      <c r="CXD17" s="6"/>
      <c r="CXM17" s="3"/>
      <c r="CXN17" s="6"/>
      <c r="CXW17" s="3"/>
      <c r="CXX17" s="6"/>
      <c r="CYG17" s="3"/>
      <c r="CYH17" s="6"/>
      <c r="CYQ17" s="3"/>
      <c r="CYR17" s="6"/>
      <c r="CZA17" s="3"/>
      <c r="CZB17" s="6"/>
      <c r="CZK17" s="3"/>
      <c r="CZL17" s="6"/>
      <c r="CZU17" s="3"/>
      <c r="CZV17" s="6"/>
      <c r="DAE17" s="3"/>
      <c r="DAF17" s="6"/>
      <c r="DAO17" s="3"/>
      <c r="DAP17" s="6"/>
      <c r="DAY17" s="3"/>
      <c r="DAZ17" s="6"/>
      <c r="DBI17" s="3"/>
      <c r="DBJ17" s="6"/>
      <c r="DBS17" s="3"/>
      <c r="DBT17" s="6"/>
      <c r="DCC17" s="3"/>
      <c r="DCD17" s="6"/>
      <c r="DCM17" s="3"/>
      <c r="DCN17" s="6"/>
      <c r="DCW17" s="3"/>
      <c r="DCX17" s="6"/>
      <c r="DDG17" s="3"/>
      <c r="DDH17" s="6"/>
      <c r="DDQ17" s="3"/>
      <c r="DDR17" s="6"/>
      <c r="DEA17" s="3"/>
      <c r="DEB17" s="6"/>
      <c r="DEK17" s="3"/>
      <c r="DEL17" s="6"/>
      <c r="DEU17" s="3"/>
      <c r="DEV17" s="6"/>
      <c r="DFE17" s="3"/>
      <c r="DFF17" s="6"/>
      <c r="DFO17" s="3"/>
      <c r="DFP17" s="6"/>
      <c r="DFY17" s="3"/>
      <c r="DFZ17" s="6"/>
      <c r="DGI17" s="3"/>
      <c r="DGJ17" s="6"/>
      <c r="DGS17" s="3"/>
      <c r="DGT17" s="6"/>
      <c r="DHC17" s="3"/>
      <c r="DHD17" s="6"/>
      <c r="DHM17" s="3"/>
      <c r="DHN17" s="6"/>
      <c r="DHW17" s="3"/>
      <c r="DHX17" s="6"/>
      <c r="DIG17" s="3"/>
      <c r="DIH17" s="6"/>
      <c r="DIQ17" s="3"/>
      <c r="DIR17" s="6"/>
      <c r="DJA17" s="3"/>
      <c r="DJB17" s="6"/>
      <c r="DJK17" s="3"/>
      <c r="DJL17" s="6"/>
      <c r="DJU17" s="3"/>
      <c r="DJV17" s="6"/>
      <c r="DKE17" s="3"/>
      <c r="DKF17" s="6"/>
      <c r="DKO17" s="3"/>
      <c r="DKP17" s="6"/>
      <c r="DKY17" s="3"/>
      <c r="DKZ17" s="6"/>
      <c r="DLI17" s="3"/>
      <c r="DLJ17" s="6"/>
      <c r="DLS17" s="3"/>
      <c r="DLT17" s="6"/>
      <c r="DMC17" s="3"/>
      <c r="DMD17" s="6"/>
      <c r="DMM17" s="3"/>
      <c r="DMN17" s="6"/>
      <c r="DMW17" s="3"/>
      <c r="DMX17" s="6"/>
      <c r="DNG17" s="3"/>
      <c r="DNH17" s="6"/>
      <c r="DNQ17" s="3"/>
      <c r="DNR17" s="6"/>
      <c r="DOA17" s="3"/>
      <c r="DOB17" s="6"/>
      <c r="DOK17" s="3"/>
      <c r="DOL17" s="6"/>
      <c r="DOU17" s="3"/>
      <c r="DOV17" s="6"/>
      <c r="DPE17" s="3"/>
      <c r="DPF17" s="6"/>
      <c r="DPO17" s="3"/>
      <c r="DPP17" s="6"/>
      <c r="DPY17" s="3"/>
      <c r="DPZ17" s="6"/>
      <c r="DQI17" s="3"/>
      <c r="DQJ17" s="6"/>
      <c r="DQS17" s="3"/>
      <c r="DQT17" s="6"/>
      <c r="DRC17" s="3"/>
      <c r="DRD17" s="6"/>
      <c r="DRM17" s="3"/>
      <c r="DRN17" s="6"/>
      <c r="DRW17" s="3"/>
      <c r="DRX17" s="6"/>
      <c r="DSG17" s="3"/>
      <c r="DSH17" s="6"/>
      <c r="DSQ17" s="3"/>
      <c r="DSR17" s="6"/>
      <c r="DTA17" s="3"/>
      <c r="DTB17" s="6"/>
      <c r="DTK17" s="3"/>
      <c r="DTL17" s="6"/>
      <c r="DTU17" s="3"/>
      <c r="DTV17" s="6"/>
      <c r="DUE17" s="3"/>
      <c r="DUF17" s="6"/>
      <c r="DUO17" s="3"/>
      <c r="DUP17" s="6"/>
      <c r="DUY17" s="3"/>
      <c r="DUZ17" s="6"/>
      <c r="DVI17" s="3"/>
      <c r="DVJ17" s="6"/>
      <c r="DVS17" s="3"/>
      <c r="DVT17" s="6"/>
      <c r="DWC17" s="3"/>
      <c r="DWD17" s="6"/>
      <c r="DWM17" s="3"/>
      <c r="DWN17" s="6"/>
      <c r="DWW17" s="3"/>
      <c r="DWX17" s="6"/>
      <c r="DXG17" s="3"/>
      <c r="DXH17" s="6"/>
      <c r="DXQ17" s="3"/>
      <c r="DXR17" s="6"/>
      <c r="DYA17" s="3"/>
      <c r="DYB17" s="6"/>
      <c r="DYK17" s="3"/>
      <c r="DYL17" s="6"/>
      <c r="DYU17" s="3"/>
      <c r="DYV17" s="6"/>
      <c r="DZE17" s="3"/>
      <c r="DZF17" s="6"/>
      <c r="DZO17" s="3"/>
      <c r="DZP17" s="6"/>
      <c r="DZY17" s="3"/>
      <c r="DZZ17" s="6"/>
      <c r="EAI17" s="3"/>
      <c r="EAJ17" s="6"/>
      <c r="EAS17" s="3"/>
      <c r="EAT17" s="6"/>
      <c r="EBC17" s="3"/>
      <c r="EBD17" s="6"/>
      <c r="EBM17" s="3"/>
      <c r="EBN17" s="6"/>
      <c r="EBW17" s="3"/>
      <c r="EBX17" s="6"/>
      <c r="ECG17" s="3"/>
      <c r="ECH17" s="6"/>
      <c r="ECQ17" s="3"/>
      <c r="ECR17" s="6"/>
      <c r="EDA17" s="3"/>
      <c r="EDB17" s="6"/>
      <c r="EDK17" s="3"/>
      <c r="EDL17" s="6"/>
      <c r="EDU17" s="3"/>
      <c r="EDV17" s="6"/>
      <c r="EEE17" s="3"/>
      <c r="EEF17" s="6"/>
      <c r="EEO17" s="3"/>
      <c r="EEP17" s="6"/>
      <c r="EEY17" s="3"/>
      <c r="EEZ17" s="6"/>
      <c r="EFI17" s="3"/>
      <c r="EFJ17" s="6"/>
      <c r="EFS17" s="3"/>
      <c r="EFT17" s="6"/>
      <c r="EGC17" s="3"/>
      <c r="EGD17" s="6"/>
      <c r="EGM17" s="3"/>
      <c r="EGN17" s="6"/>
      <c r="EGW17" s="3"/>
      <c r="EGX17" s="6"/>
      <c r="EHG17" s="3"/>
      <c r="EHH17" s="6"/>
      <c r="EHQ17" s="3"/>
      <c r="EHR17" s="6"/>
      <c r="EIA17" s="3"/>
      <c r="EIB17" s="6"/>
      <c r="EIK17" s="3"/>
      <c r="EIL17" s="6"/>
      <c r="EIU17" s="3"/>
      <c r="EIV17" s="6"/>
      <c r="EJE17" s="3"/>
      <c r="EJF17" s="6"/>
      <c r="EJO17" s="3"/>
      <c r="EJP17" s="6"/>
      <c r="EJY17" s="3"/>
      <c r="EJZ17" s="6"/>
      <c r="EKI17" s="3"/>
      <c r="EKJ17" s="6"/>
      <c r="EKS17" s="3"/>
      <c r="EKT17" s="6"/>
      <c r="ELC17" s="3"/>
      <c r="ELD17" s="6"/>
      <c r="ELM17" s="3"/>
      <c r="ELN17" s="6"/>
      <c r="ELW17" s="3"/>
      <c r="ELX17" s="6"/>
      <c r="EMG17" s="3"/>
      <c r="EMH17" s="6"/>
      <c r="EMQ17" s="3"/>
      <c r="EMR17" s="6"/>
      <c r="ENA17" s="3"/>
      <c r="ENB17" s="6"/>
      <c r="ENK17" s="3"/>
      <c r="ENL17" s="6"/>
      <c r="ENU17" s="3"/>
      <c r="ENV17" s="6"/>
      <c r="EOE17" s="3"/>
      <c r="EOF17" s="6"/>
      <c r="EOO17" s="3"/>
      <c r="EOP17" s="6"/>
      <c r="EOY17" s="3"/>
      <c r="EOZ17" s="6"/>
      <c r="EPI17" s="3"/>
      <c r="EPJ17" s="6"/>
      <c r="EPS17" s="3"/>
      <c r="EPT17" s="6"/>
      <c r="EQC17" s="3"/>
      <c r="EQD17" s="6"/>
      <c r="EQM17" s="3"/>
      <c r="EQN17" s="6"/>
      <c r="EQW17" s="3"/>
      <c r="EQX17" s="6"/>
      <c r="ERG17" s="3"/>
      <c r="ERH17" s="6"/>
      <c r="ERQ17" s="3"/>
      <c r="ERR17" s="6"/>
      <c r="ESA17" s="3"/>
      <c r="ESB17" s="6"/>
      <c r="ESK17" s="3"/>
      <c r="ESL17" s="6"/>
      <c r="ESU17" s="3"/>
      <c r="ESV17" s="6"/>
      <c r="ETE17" s="3"/>
      <c r="ETF17" s="6"/>
      <c r="ETO17" s="3"/>
      <c r="ETP17" s="6"/>
      <c r="ETY17" s="3"/>
      <c r="ETZ17" s="6"/>
      <c r="EUI17" s="3"/>
      <c r="EUJ17" s="6"/>
      <c r="EUS17" s="3"/>
      <c r="EUT17" s="6"/>
      <c r="EVC17" s="3"/>
      <c r="EVD17" s="6"/>
      <c r="EVM17" s="3"/>
      <c r="EVN17" s="6"/>
      <c r="EVW17" s="3"/>
      <c r="EVX17" s="6"/>
      <c r="EWG17" s="3"/>
      <c r="EWH17" s="6"/>
      <c r="EWQ17" s="3"/>
      <c r="EWR17" s="6"/>
      <c r="EXA17" s="3"/>
      <c r="EXB17" s="6"/>
      <c r="EXK17" s="3"/>
      <c r="EXL17" s="6"/>
      <c r="EXU17" s="3"/>
      <c r="EXV17" s="6"/>
      <c r="EYE17" s="3"/>
      <c r="EYF17" s="6"/>
      <c r="EYO17" s="3"/>
      <c r="EYP17" s="6"/>
      <c r="EYY17" s="3"/>
      <c r="EYZ17" s="6"/>
      <c r="EZI17" s="3"/>
      <c r="EZJ17" s="6"/>
      <c r="EZS17" s="3"/>
      <c r="EZT17" s="6"/>
      <c r="FAC17" s="3"/>
      <c r="FAD17" s="6"/>
      <c r="FAM17" s="3"/>
      <c r="FAN17" s="6"/>
      <c r="FAW17" s="3"/>
      <c r="FAX17" s="6"/>
      <c r="FBG17" s="3"/>
      <c r="FBH17" s="6"/>
      <c r="FBQ17" s="3"/>
      <c r="FBR17" s="6"/>
      <c r="FCA17" s="3"/>
      <c r="FCB17" s="6"/>
      <c r="FCK17" s="3"/>
      <c r="FCL17" s="6"/>
      <c r="FCU17" s="3"/>
      <c r="FCV17" s="6"/>
      <c r="FDE17" s="3"/>
      <c r="FDF17" s="6"/>
      <c r="FDO17" s="3"/>
      <c r="FDP17" s="6"/>
      <c r="FDY17" s="3"/>
      <c r="FDZ17" s="6"/>
      <c r="FEI17" s="3"/>
      <c r="FEJ17" s="6"/>
      <c r="FES17" s="3"/>
      <c r="FET17" s="6"/>
      <c r="FFC17" s="3"/>
      <c r="FFD17" s="6"/>
      <c r="FFM17" s="3"/>
      <c r="FFN17" s="6"/>
      <c r="FFW17" s="3"/>
      <c r="FFX17" s="6"/>
      <c r="FGG17" s="3"/>
      <c r="FGH17" s="6"/>
      <c r="FGQ17" s="3"/>
      <c r="FGR17" s="6"/>
      <c r="FHA17" s="3"/>
      <c r="FHB17" s="6"/>
      <c r="FHK17" s="3"/>
      <c r="FHL17" s="6"/>
      <c r="FHU17" s="3"/>
      <c r="FHV17" s="6"/>
      <c r="FIE17" s="3"/>
      <c r="FIF17" s="6"/>
      <c r="FIO17" s="3"/>
      <c r="FIP17" s="6"/>
      <c r="FIY17" s="3"/>
      <c r="FIZ17" s="6"/>
      <c r="FJI17" s="3"/>
      <c r="FJJ17" s="6"/>
      <c r="FJS17" s="3"/>
      <c r="FJT17" s="6"/>
      <c r="FKC17" s="3"/>
      <c r="FKD17" s="6"/>
      <c r="FKM17" s="3"/>
      <c r="FKN17" s="6"/>
      <c r="FKW17" s="3"/>
      <c r="FKX17" s="6"/>
      <c r="FLG17" s="3"/>
      <c r="FLH17" s="6"/>
      <c r="FLQ17" s="3"/>
      <c r="FLR17" s="6"/>
      <c r="FMA17" s="3"/>
      <c r="FMB17" s="6"/>
      <c r="FMK17" s="3"/>
      <c r="FML17" s="6"/>
      <c r="FMU17" s="3"/>
      <c r="FMV17" s="6"/>
      <c r="FNE17" s="3"/>
      <c r="FNF17" s="6"/>
      <c r="FNO17" s="3"/>
      <c r="FNP17" s="6"/>
      <c r="FNY17" s="3"/>
      <c r="FNZ17" s="6"/>
      <c r="FOI17" s="3"/>
      <c r="FOJ17" s="6"/>
      <c r="FOS17" s="3"/>
      <c r="FOT17" s="6"/>
      <c r="FPC17" s="3"/>
      <c r="FPD17" s="6"/>
      <c r="FPM17" s="3"/>
      <c r="FPN17" s="6"/>
      <c r="FPW17" s="3"/>
      <c r="FPX17" s="6"/>
      <c r="FQG17" s="3"/>
      <c r="FQH17" s="6"/>
      <c r="FQQ17" s="3"/>
      <c r="FQR17" s="6"/>
      <c r="FRA17" s="3"/>
      <c r="FRB17" s="6"/>
      <c r="FRK17" s="3"/>
      <c r="FRL17" s="6"/>
      <c r="FRU17" s="3"/>
      <c r="FRV17" s="6"/>
      <c r="FSE17" s="3"/>
      <c r="FSF17" s="6"/>
      <c r="FSO17" s="3"/>
      <c r="FSP17" s="6"/>
      <c r="FSY17" s="3"/>
      <c r="FSZ17" s="6"/>
      <c r="FTI17" s="3"/>
      <c r="FTJ17" s="6"/>
      <c r="FTS17" s="3"/>
      <c r="FTT17" s="6"/>
      <c r="FUC17" s="3"/>
      <c r="FUD17" s="6"/>
      <c r="FUM17" s="3"/>
      <c r="FUN17" s="6"/>
      <c r="FUW17" s="3"/>
      <c r="FUX17" s="6"/>
      <c r="FVG17" s="3"/>
      <c r="FVH17" s="6"/>
      <c r="FVQ17" s="3"/>
      <c r="FVR17" s="6"/>
      <c r="FWA17" s="3"/>
      <c r="FWB17" s="6"/>
      <c r="FWK17" s="3"/>
      <c r="FWL17" s="6"/>
      <c r="FWU17" s="3"/>
      <c r="FWV17" s="6"/>
      <c r="FXE17" s="3"/>
      <c r="FXF17" s="6"/>
      <c r="FXO17" s="3"/>
      <c r="FXP17" s="6"/>
      <c r="FXY17" s="3"/>
      <c r="FXZ17" s="6"/>
      <c r="FYI17" s="3"/>
      <c r="FYJ17" s="6"/>
      <c r="FYS17" s="3"/>
      <c r="FYT17" s="6"/>
      <c r="FZC17" s="3"/>
      <c r="FZD17" s="6"/>
      <c r="FZM17" s="3"/>
      <c r="FZN17" s="6"/>
      <c r="FZW17" s="3"/>
      <c r="FZX17" s="6"/>
      <c r="GAG17" s="3"/>
      <c r="GAH17" s="6"/>
      <c r="GAQ17" s="3"/>
      <c r="GAR17" s="6"/>
      <c r="GBA17" s="3"/>
      <c r="GBB17" s="6"/>
      <c r="GBK17" s="3"/>
      <c r="GBL17" s="6"/>
      <c r="GBU17" s="3"/>
      <c r="GBV17" s="6"/>
      <c r="GCE17" s="3"/>
      <c r="GCF17" s="6"/>
      <c r="GCO17" s="3"/>
      <c r="GCP17" s="6"/>
      <c r="GCY17" s="3"/>
      <c r="GCZ17" s="6"/>
      <c r="GDI17" s="3"/>
      <c r="GDJ17" s="6"/>
      <c r="GDS17" s="3"/>
      <c r="GDT17" s="6"/>
      <c r="GEC17" s="3"/>
      <c r="GED17" s="6"/>
      <c r="GEM17" s="3"/>
      <c r="GEN17" s="6"/>
      <c r="GEW17" s="3"/>
      <c r="GEX17" s="6"/>
      <c r="GFG17" s="3"/>
      <c r="GFH17" s="6"/>
      <c r="GFQ17" s="3"/>
      <c r="GFR17" s="6"/>
      <c r="GGA17" s="3"/>
      <c r="GGB17" s="6"/>
      <c r="GGK17" s="3"/>
      <c r="GGL17" s="6"/>
      <c r="GGU17" s="3"/>
      <c r="GGV17" s="6"/>
      <c r="GHE17" s="3"/>
      <c r="GHF17" s="6"/>
      <c r="GHO17" s="3"/>
      <c r="GHP17" s="6"/>
      <c r="GHY17" s="3"/>
      <c r="GHZ17" s="6"/>
      <c r="GII17" s="3"/>
      <c r="GIJ17" s="6"/>
      <c r="GIS17" s="3"/>
      <c r="GIT17" s="6"/>
      <c r="GJC17" s="3"/>
      <c r="GJD17" s="6"/>
      <c r="GJM17" s="3"/>
      <c r="GJN17" s="6"/>
      <c r="GJW17" s="3"/>
      <c r="GJX17" s="6"/>
      <c r="GKG17" s="3"/>
      <c r="GKH17" s="6"/>
      <c r="GKQ17" s="3"/>
      <c r="GKR17" s="6"/>
      <c r="GLA17" s="3"/>
      <c r="GLB17" s="6"/>
      <c r="GLK17" s="3"/>
      <c r="GLL17" s="6"/>
      <c r="GLU17" s="3"/>
      <c r="GLV17" s="6"/>
      <c r="GME17" s="3"/>
      <c r="GMF17" s="6"/>
      <c r="GMO17" s="3"/>
      <c r="GMP17" s="6"/>
      <c r="GMY17" s="3"/>
      <c r="GMZ17" s="6"/>
      <c r="GNI17" s="3"/>
      <c r="GNJ17" s="6"/>
      <c r="GNS17" s="3"/>
      <c r="GNT17" s="6"/>
      <c r="GOC17" s="3"/>
      <c r="GOD17" s="6"/>
      <c r="GOM17" s="3"/>
      <c r="GON17" s="6"/>
      <c r="GOW17" s="3"/>
      <c r="GOX17" s="6"/>
      <c r="GPG17" s="3"/>
      <c r="GPH17" s="6"/>
      <c r="GPQ17" s="3"/>
      <c r="GPR17" s="6"/>
      <c r="GQA17" s="3"/>
      <c r="GQB17" s="6"/>
      <c r="GQK17" s="3"/>
      <c r="GQL17" s="6"/>
      <c r="GQU17" s="3"/>
      <c r="GQV17" s="6"/>
      <c r="GRE17" s="3"/>
      <c r="GRF17" s="6"/>
      <c r="GRO17" s="3"/>
      <c r="GRP17" s="6"/>
      <c r="GRY17" s="3"/>
      <c r="GRZ17" s="6"/>
      <c r="GSI17" s="3"/>
      <c r="GSJ17" s="6"/>
      <c r="GSS17" s="3"/>
      <c r="GST17" s="6"/>
      <c r="GTC17" s="3"/>
      <c r="GTD17" s="6"/>
      <c r="GTM17" s="3"/>
      <c r="GTN17" s="6"/>
      <c r="GTW17" s="3"/>
      <c r="GTX17" s="6"/>
      <c r="GUG17" s="3"/>
      <c r="GUH17" s="6"/>
      <c r="GUQ17" s="3"/>
      <c r="GUR17" s="6"/>
      <c r="GVA17" s="3"/>
      <c r="GVB17" s="6"/>
      <c r="GVK17" s="3"/>
      <c r="GVL17" s="6"/>
      <c r="GVU17" s="3"/>
      <c r="GVV17" s="6"/>
      <c r="GWE17" s="3"/>
      <c r="GWF17" s="6"/>
      <c r="GWO17" s="3"/>
      <c r="GWP17" s="6"/>
      <c r="GWY17" s="3"/>
      <c r="GWZ17" s="6"/>
      <c r="GXI17" s="3"/>
      <c r="GXJ17" s="6"/>
      <c r="GXS17" s="3"/>
      <c r="GXT17" s="6"/>
      <c r="GYC17" s="3"/>
      <c r="GYD17" s="6"/>
      <c r="GYM17" s="3"/>
      <c r="GYN17" s="6"/>
      <c r="GYW17" s="3"/>
      <c r="GYX17" s="6"/>
      <c r="GZG17" s="3"/>
      <c r="GZH17" s="6"/>
      <c r="GZQ17" s="3"/>
      <c r="GZR17" s="6"/>
      <c r="HAA17" s="3"/>
      <c r="HAB17" s="6"/>
      <c r="HAK17" s="3"/>
      <c r="HAL17" s="6"/>
      <c r="HAU17" s="3"/>
      <c r="HAV17" s="6"/>
      <c r="HBE17" s="3"/>
      <c r="HBF17" s="6"/>
      <c r="HBO17" s="3"/>
      <c r="HBP17" s="6"/>
      <c r="HBY17" s="3"/>
      <c r="HBZ17" s="6"/>
      <c r="HCI17" s="3"/>
      <c r="HCJ17" s="6"/>
      <c r="HCS17" s="3"/>
      <c r="HCT17" s="6"/>
      <c r="HDC17" s="3"/>
      <c r="HDD17" s="6"/>
      <c r="HDM17" s="3"/>
      <c r="HDN17" s="6"/>
      <c r="HDW17" s="3"/>
      <c r="HDX17" s="6"/>
      <c r="HEG17" s="3"/>
      <c r="HEH17" s="6"/>
      <c r="HEQ17" s="3"/>
      <c r="HER17" s="6"/>
      <c r="HFA17" s="3"/>
      <c r="HFB17" s="6"/>
      <c r="HFK17" s="3"/>
      <c r="HFL17" s="6"/>
      <c r="HFU17" s="3"/>
      <c r="HFV17" s="6"/>
      <c r="HGE17" s="3"/>
      <c r="HGF17" s="6"/>
      <c r="HGO17" s="3"/>
      <c r="HGP17" s="6"/>
      <c r="HGY17" s="3"/>
      <c r="HGZ17" s="6"/>
      <c r="HHI17" s="3"/>
      <c r="HHJ17" s="6"/>
      <c r="HHS17" s="3"/>
      <c r="HHT17" s="6"/>
      <c r="HIC17" s="3"/>
      <c r="HID17" s="6"/>
      <c r="HIM17" s="3"/>
      <c r="HIN17" s="6"/>
      <c r="HIW17" s="3"/>
      <c r="HIX17" s="6"/>
      <c r="HJG17" s="3"/>
      <c r="HJH17" s="6"/>
      <c r="HJQ17" s="3"/>
      <c r="HJR17" s="6"/>
      <c r="HKA17" s="3"/>
      <c r="HKB17" s="6"/>
      <c r="HKK17" s="3"/>
      <c r="HKL17" s="6"/>
      <c r="HKU17" s="3"/>
      <c r="HKV17" s="6"/>
      <c r="HLE17" s="3"/>
      <c r="HLF17" s="6"/>
      <c r="HLO17" s="3"/>
      <c r="HLP17" s="6"/>
      <c r="HLY17" s="3"/>
      <c r="HLZ17" s="6"/>
      <c r="HMI17" s="3"/>
      <c r="HMJ17" s="6"/>
      <c r="HMS17" s="3"/>
      <c r="HMT17" s="6"/>
      <c r="HNC17" s="3"/>
      <c r="HND17" s="6"/>
      <c r="HNM17" s="3"/>
      <c r="HNN17" s="6"/>
      <c r="HNW17" s="3"/>
      <c r="HNX17" s="6"/>
      <c r="HOG17" s="3"/>
      <c r="HOH17" s="6"/>
      <c r="HOQ17" s="3"/>
      <c r="HOR17" s="6"/>
      <c r="HPA17" s="3"/>
      <c r="HPB17" s="6"/>
      <c r="HPK17" s="3"/>
      <c r="HPL17" s="6"/>
      <c r="HPU17" s="3"/>
      <c r="HPV17" s="6"/>
      <c r="HQE17" s="3"/>
      <c r="HQF17" s="6"/>
      <c r="HQO17" s="3"/>
      <c r="HQP17" s="6"/>
      <c r="HQY17" s="3"/>
      <c r="HQZ17" s="6"/>
      <c r="HRI17" s="3"/>
      <c r="HRJ17" s="6"/>
      <c r="HRS17" s="3"/>
      <c r="HRT17" s="6"/>
      <c r="HSC17" s="3"/>
      <c r="HSD17" s="6"/>
      <c r="HSM17" s="3"/>
      <c r="HSN17" s="6"/>
      <c r="HSW17" s="3"/>
      <c r="HSX17" s="6"/>
      <c r="HTG17" s="3"/>
      <c r="HTH17" s="6"/>
      <c r="HTQ17" s="3"/>
      <c r="HTR17" s="6"/>
      <c r="HUA17" s="3"/>
      <c r="HUB17" s="6"/>
      <c r="HUK17" s="3"/>
      <c r="HUL17" s="6"/>
      <c r="HUU17" s="3"/>
      <c r="HUV17" s="6"/>
      <c r="HVE17" s="3"/>
      <c r="HVF17" s="6"/>
      <c r="HVO17" s="3"/>
      <c r="HVP17" s="6"/>
      <c r="HVY17" s="3"/>
      <c r="HVZ17" s="6"/>
      <c r="HWI17" s="3"/>
      <c r="HWJ17" s="6"/>
      <c r="HWS17" s="3"/>
      <c r="HWT17" s="6"/>
      <c r="HXC17" s="3"/>
      <c r="HXD17" s="6"/>
      <c r="HXM17" s="3"/>
      <c r="HXN17" s="6"/>
      <c r="HXW17" s="3"/>
      <c r="HXX17" s="6"/>
      <c r="HYG17" s="3"/>
      <c r="HYH17" s="6"/>
      <c r="HYQ17" s="3"/>
      <c r="HYR17" s="6"/>
      <c r="HZA17" s="3"/>
      <c r="HZB17" s="6"/>
      <c r="HZK17" s="3"/>
      <c r="HZL17" s="6"/>
      <c r="HZU17" s="3"/>
      <c r="HZV17" s="6"/>
      <c r="IAE17" s="3"/>
      <c r="IAF17" s="6"/>
      <c r="IAO17" s="3"/>
      <c r="IAP17" s="6"/>
      <c r="IAY17" s="3"/>
      <c r="IAZ17" s="6"/>
      <c r="IBI17" s="3"/>
      <c r="IBJ17" s="6"/>
      <c r="IBS17" s="3"/>
      <c r="IBT17" s="6"/>
      <c r="ICC17" s="3"/>
      <c r="ICD17" s="6"/>
      <c r="ICM17" s="3"/>
      <c r="ICN17" s="6"/>
      <c r="ICW17" s="3"/>
      <c r="ICX17" s="6"/>
      <c r="IDG17" s="3"/>
      <c r="IDH17" s="6"/>
      <c r="IDQ17" s="3"/>
      <c r="IDR17" s="6"/>
      <c r="IEA17" s="3"/>
      <c r="IEB17" s="6"/>
      <c r="IEK17" s="3"/>
      <c r="IEL17" s="6"/>
      <c r="IEU17" s="3"/>
      <c r="IEV17" s="6"/>
      <c r="IFE17" s="3"/>
      <c r="IFF17" s="6"/>
      <c r="IFO17" s="3"/>
      <c r="IFP17" s="6"/>
      <c r="IFY17" s="3"/>
      <c r="IFZ17" s="6"/>
      <c r="IGI17" s="3"/>
      <c r="IGJ17" s="6"/>
      <c r="IGS17" s="3"/>
      <c r="IGT17" s="6"/>
      <c r="IHC17" s="3"/>
      <c r="IHD17" s="6"/>
      <c r="IHM17" s="3"/>
      <c r="IHN17" s="6"/>
      <c r="IHW17" s="3"/>
      <c r="IHX17" s="6"/>
      <c r="IIG17" s="3"/>
      <c r="IIH17" s="6"/>
      <c r="IIQ17" s="3"/>
      <c r="IIR17" s="6"/>
      <c r="IJA17" s="3"/>
      <c r="IJB17" s="6"/>
      <c r="IJK17" s="3"/>
      <c r="IJL17" s="6"/>
      <c r="IJU17" s="3"/>
      <c r="IJV17" s="6"/>
      <c r="IKE17" s="3"/>
      <c r="IKF17" s="6"/>
      <c r="IKO17" s="3"/>
      <c r="IKP17" s="6"/>
      <c r="IKY17" s="3"/>
      <c r="IKZ17" s="6"/>
      <c r="ILI17" s="3"/>
      <c r="ILJ17" s="6"/>
      <c r="ILS17" s="3"/>
      <c r="ILT17" s="6"/>
      <c r="IMC17" s="3"/>
      <c r="IMD17" s="6"/>
      <c r="IMM17" s="3"/>
      <c r="IMN17" s="6"/>
      <c r="IMW17" s="3"/>
      <c r="IMX17" s="6"/>
      <c r="ING17" s="3"/>
      <c r="INH17" s="6"/>
      <c r="INQ17" s="3"/>
      <c r="INR17" s="6"/>
      <c r="IOA17" s="3"/>
      <c r="IOB17" s="6"/>
      <c r="IOK17" s="3"/>
      <c r="IOL17" s="6"/>
      <c r="IOU17" s="3"/>
      <c r="IOV17" s="6"/>
      <c r="IPE17" s="3"/>
      <c r="IPF17" s="6"/>
      <c r="IPO17" s="3"/>
      <c r="IPP17" s="6"/>
      <c r="IPY17" s="3"/>
      <c r="IPZ17" s="6"/>
      <c r="IQI17" s="3"/>
      <c r="IQJ17" s="6"/>
      <c r="IQS17" s="3"/>
      <c r="IQT17" s="6"/>
      <c r="IRC17" s="3"/>
      <c r="IRD17" s="6"/>
      <c r="IRM17" s="3"/>
      <c r="IRN17" s="6"/>
      <c r="IRW17" s="3"/>
      <c r="IRX17" s="6"/>
      <c r="ISG17" s="3"/>
      <c r="ISH17" s="6"/>
      <c r="ISQ17" s="3"/>
      <c r="ISR17" s="6"/>
      <c r="ITA17" s="3"/>
      <c r="ITB17" s="6"/>
      <c r="ITK17" s="3"/>
      <c r="ITL17" s="6"/>
      <c r="ITU17" s="3"/>
      <c r="ITV17" s="6"/>
      <c r="IUE17" s="3"/>
      <c r="IUF17" s="6"/>
      <c r="IUO17" s="3"/>
      <c r="IUP17" s="6"/>
      <c r="IUY17" s="3"/>
      <c r="IUZ17" s="6"/>
      <c r="IVI17" s="3"/>
      <c r="IVJ17" s="6"/>
      <c r="IVS17" s="3"/>
      <c r="IVT17" s="6"/>
      <c r="IWC17" s="3"/>
      <c r="IWD17" s="6"/>
      <c r="IWM17" s="3"/>
      <c r="IWN17" s="6"/>
      <c r="IWW17" s="3"/>
      <c r="IWX17" s="6"/>
      <c r="IXG17" s="3"/>
      <c r="IXH17" s="6"/>
      <c r="IXQ17" s="3"/>
      <c r="IXR17" s="6"/>
      <c r="IYA17" s="3"/>
      <c r="IYB17" s="6"/>
      <c r="IYK17" s="3"/>
      <c r="IYL17" s="6"/>
      <c r="IYU17" s="3"/>
      <c r="IYV17" s="6"/>
      <c r="IZE17" s="3"/>
      <c r="IZF17" s="6"/>
      <c r="IZO17" s="3"/>
      <c r="IZP17" s="6"/>
      <c r="IZY17" s="3"/>
      <c r="IZZ17" s="6"/>
      <c r="JAI17" s="3"/>
      <c r="JAJ17" s="6"/>
      <c r="JAS17" s="3"/>
      <c r="JAT17" s="6"/>
      <c r="JBC17" s="3"/>
      <c r="JBD17" s="6"/>
      <c r="JBM17" s="3"/>
      <c r="JBN17" s="6"/>
      <c r="JBW17" s="3"/>
      <c r="JBX17" s="6"/>
      <c r="JCG17" s="3"/>
      <c r="JCH17" s="6"/>
      <c r="JCQ17" s="3"/>
      <c r="JCR17" s="6"/>
      <c r="JDA17" s="3"/>
      <c r="JDB17" s="6"/>
      <c r="JDK17" s="3"/>
      <c r="JDL17" s="6"/>
      <c r="JDU17" s="3"/>
      <c r="JDV17" s="6"/>
      <c r="JEE17" s="3"/>
      <c r="JEF17" s="6"/>
      <c r="JEO17" s="3"/>
      <c r="JEP17" s="6"/>
      <c r="JEY17" s="3"/>
      <c r="JEZ17" s="6"/>
      <c r="JFI17" s="3"/>
      <c r="JFJ17" s="6"/>
      <c r="JFS17" s="3"/>
      <c r="JFT17" s="6"/>
      <c r="JGC17" s="3"/>
      <c r="JGD17" s="6"/>
      <c r="JGM17" s="3"/>
      <c r="JGN17" s="6"/>
      <c r="JGW17" s="3"/>
      <c r="JGX17" s="6"/>
      <c r="JHG17" s="3"/>
      <c r="JHH17" s="6"/>
      <c r="JHQ17" s="3"/>
      <c r="JHR17" s="6"/>
      <c r="JIA17" s="3"/>
      <c r="JIB17" s="6"/>
      <c r="JIK17" s="3"/>
      <c r="JIL17" s="6"/>
      <c r="JIU17" s="3"/>
      <c r="JIV17" s="6"/>
      <c r="JJE17" s="3"/>
      <c r="JJF17" s="6"/>
      <c r="JJO17" s="3"/>
      <c r="JJP17" s="6"/>
      <c r="JJY17" s="3"/>
      <c r="JJZ17" s="6"/>
      <c r="JKI17" s="3"/>
      <c r="JKJ17" s="6"/>
      <c r="JKS17" s="3"/>
      <c r="JKT17" s="6"/>
      <c r="JLC17" s="3"/>
      <c r="JLD17" s="6"/>
      <c r="JLM17" s="3"/>
      <c r="JLN17" s="6"/>
      <c r="JLW17" s="3"/>
      <c r="JLX17" s="6"/>
      <c r="JMG17" s="3"/>
      <c r="JMH17" s="6"/>
      <c r="JMQ17" s="3"/>
      <c r="JMR17" s="6"/>
      <c r="JNA17" s="3"/>
      <c r="JNB17" s="6"/>
      <c r="JNK17" s="3"/>
      <c r="JNL17" s="6"/>
      <c r="JNU17" s="3"/>
      <c r="JNV17" s="6"/>
      <c r="JOE17" s="3"/>
      <c r="JOF17" s="6"/>
      <c r="JOO17" s="3"/>
      <c r="JOP17" s="6"/>
      <c r="JOY17" s="3"/>
      <c r="JOZ17" s="6"/>
      <c r="JPI17" s="3"/>
      <c r="JPJ17" s="6"/>
      <c r="JPS17" s="3"/>
      <c r="JPT17" s="6"/>
      <c r="JQC17" s="3"/>
      <c r="JQD17" s="6"/>
      <c r="JQM17" s="3"/>
      <c r="JQN17" s="6"/>
      <c r="JQW17" s="3"/>
      <c r="JQX17" s="6"/>
      <c r="JRG17" s="3"/>
      <c r="JRH17" s="6"/>
      <c r="JRQ17" s="3"/>
      <c r="JRR17" s="6"/>
      <c r="JSA17" s="3"/>
      <c r="JSB17" s="6"/>
      <c r="JSK17" s="3"/>
      <c r="JSL17" s="6"/>
      <c r="JSU17" s="3"/>
      <c r="JSV17" s="6"/>
      <c r="JTE17" s="3"/>
      <c r="JTF17" s="6"/>
      <c r="JTO17" s="3"/>
      <c r="JTP17" s="6"/>
      <c r="JTY17" s="3"/>
      <c r="JTZ17" s="6"/>
      <c r="JUI17" s="3"/>
      <c r="JUJ17" s="6"/>
      <c r="JUS17" s="3"/>
      <c r="JUT17" s="6"/>
      <c r="JVC17" s="3"/>
      <c r="JVD17" s="6"/>
      <c r="JVM17" s="3"/>
      <c r="JVN17" s="6"/>
      <c r="JVW17" s="3"/>
      <c r="JVX17" s="6"/>
      <c r="JWG17" s="3"/>
      <c r="JWH17" s="6"/>
      <c r="JWQ17" s="3"/>
      <c r="JWR17" s="6"/>
      <c r="JXA17" s="3"/>
      <c r="JXB17" s="6"/>
      <c r="JXK17" s="3"/>
      <c r="JXL17" s="6"/>
      <c r="JXU17" s="3"/>
      <c r="JXV17" s="6"/>
      <c r="JYE17" s="3"/>
      <c r="JYF17" s="6"/>
      <c r="JYO17" s="3"/>
      <c r="JYP17" s="6"/>
      <c r="JYY17" s="3"/>
      <c r="JYZ17" s="6"/>
      <c r="JZI17" s="3"/>
      <c r="JZJ17" s="6"/>
      <c r="JZS17" s="3"/>
      <c r="JZT17" s="6"/>
      <c r="KAC17" s="3"/>
      <c r="KAD17" s="6"/>
      <c r="KAM17" s="3"/>
      <c r="KAN17" s="6"/>
      <c r="KAW17" s="3"/>
      <c r="KAX17" s="6"/>
      <c r="KBG17" s="3"/>
      <c r="KBH17" s="6"/>
      <c r="KBQ17" s="3"/>
      <c r="KBR17" s="6"/>
      <c r="KCA17" s="3"/>
      <c r="KCB17" s="6"/>
      <c r="KCK17" s="3"/>
      <c r="KCL17" s="6"/>
      <c r="KCU17" s="3"/>
      <c r="KCV17" s="6"/>
      <c r="KDE17" s="3"/>
      <c r="KDF17" s="6"/>
      <c r="KDO17" s="3"/>
      <c r="KDP17" s="6"/>
      <c r="KDY17" s="3"/>
      <c r="KDZ17" s="6"/>
      <c r="KEI17" s="3"/>
      <c r="KEJ17" s="6"/>
      <c r="KES17" s="3"/>
      <c r="KET17" s="6"/>
      <c r="KFC17" s="3"/>
      <c r="KFD17" s="6"/>
      <c r="KFM17" s="3"/>
      <c r="KFN17" s="6"/>
      <c r="KFW17" s="3"/>
      <c r="KFX17" s="6"/>
      <c r="KGG17" s="3"/>
      <c r="KGH17" s="6"/>
      <c r="KGQ17" s="3"/>
      <c r="KGR17" s="6"/>
      <c r="KHA17" s="3"/>
      <c r="KHB17" s="6"/>
      <c r="KHK17" s="3"/>
      <c r="KHL17" s="6"/>
      <c r="KHU17" s="3"/>
      <c r="KHV17" s="6"/>
      <c r="KIE17" s="3"/>
      <c r="KIF17" s="6"/>
      <c r="KIO17" s="3"/>
      <c r="KIP17" s="6"/>
      <c r="KIY17" s="3"/>
      <c r="KIZ17" s="6"/>
      <c r="KJI17" s="3"/>
      <c r="KJJ17" s="6"/>
      <c r="KJS17" s="3"/>
      <c r="KJT17" s="6"/>
      <c r="KKC17" s="3"/>
      <c r="KKD17" s="6"/>
      <c r="KKM17" s="3"/>
      <c r="KKN17" s="6"/>
      <c r="KKW17" s="3"/>
      <c r="KKX17" s="6"/>
      <c r="KLG17" s="3"/>
      <c r="KLH17" s="6"/>
      <c r="KLQ17" s="3"/>
      <c r="KLR17" s="6"/>
      <c r="KMA17" s="3"/>
      <c r="KMB17" s="6"/>
      <c r="KMK17" s="3"/>
      <c r="KML17" s="6"/>
      <c r="KMU17" s="3"/>
      <c r="KMV17" s="6"/>
      <c r="KNE17" s="3"/>
      <c r="KNF17" s="6"/>
      <c r="KNO17" s="3"/>
      <c r="KNP17" s="6"/>
      <c r="KNY17" s="3"/>
      <c r="KNZ17" s="6"/>
      <c r="KOI17" s="3"/>
      <c r="KOJ17" s="6"/>
      <c r="KOS17" s="3"/>
      <c r="KOT17" s="6"/>
      <c r="KPC17" s="3"/>
      <c r="KPD17" s="6"/>
      <c r="KPM17" s="3"/>
      <c r="KPN17" s="6"/>
      <c r="KPW17" s="3"/>
      <c r="KPX17" s="6"/>
      <c r="KQG17" s="3"/>
      <c r="KQH17" s="6"/>
      <c r="KQQ17" s="3"/>
      <c r="KQR17" s="6"/>
      <c r="KRA17" s="3"/>
      <c r="KRB17" s="6"/>
      <c r="KRK17" s="3"/>
      <c r="KRL17" s="6"/>
      <c r="KRU17" s="3"/>
      <c r="KRV17" s="6"/>
      <c r="KSE17" s="3"/>
      <c r="KSF17" s="6"/>
      <c r="KSO17" s="3"/>
      <c r="KSP17" s="6"/>
      <c r="KSY17" s="3"/>
      <c r="KSZ17" s="6"/>
      <c r="KTI17" s="3"/>
      <c r="KTJ17" s="6"/>
      <c r="KTS17" s="3"/>
      <c r="KTT17" s="6"/>
      <c r="KUC17" s="3"/>
      <c r="KUD17" s="6"/>
      <c r="KUM17" s="3"/>
      <c r="KUN17" s="6"/>
      <c r="KUW17" s="3"/>
      <c r="KUX17" s="6"/>
      <c r="KVG17" s="3"/>
      <c r="KVH17" s="6"/>
      <c r="KVQ17" s="3"/>
      <c r="KVR17" s="6"/>
      <c r="KWA17" s="3"/>
      <c r="KWB17" s="6"/>
      <c r="KWK17" s="3"/>
      <c r="KWL17" s="6"/>
      <c r="KWU17" s="3"/>
      <c r="KWV17" s="6"/>
      <c r="KXE17" s="3"/>
      <c r="KXF17" s="6"/>
      <c r="KXO17" s="3"/>
      <c r="KXP17" s="6"/>
      <c r="KXY17" s="3"/>
      <c r="KXZ17" s="6"/>
      <c r="KYI17" s="3"/>
      <c r="KYJ17" s="6"/>
      <c r="KYS17" s="3"/>
      <c r="KYT17" s="6"/>
      <c r="KZC17" s="3"/>
      <c r="KZD17" s="6"/>
      <c r="KZM17" s="3"/>
      <c r="KZN17" s="6"/>
      <c r="KZW17" s="3"/>
      <c r="KZX17" s="6"/>
      <c r="LAG17" s="3"/>
      <c r="LAH17" s="6"/>
      <c r="LAQ17" s="3"/>
      <c r="LAR17" s="6"/>
      <c r="LBA17" s="3"/>
      <c r="LBB17" s="6"/>
      <c r="LBK17" s="3"/>
      <c r="LBL17" s="6"/>
      <c r="LBU17" s="3"/>
      <c r="LBV17" s="6"/>
      <c r="LCE17" s="3"/>
      <c r="LCF17" s="6"/>
      <c r="LCO17" s="3"/>
      <c r="LCP17" s="6"/>
      <c r="LCY17" s="3"/>
      <c r="LCZ17" s="6"/>
      <c r="LDI17" s="3"/>
      <c r="LDJ17" s="6"/>
      <c r="LDS17" s="3"/>
      <c r="LDT17" s="6"/>
      <c r="LEC17" s="3"/>
      <c r="LED17" s="6"/>
      <c r="LEM17" s="3"/>
      <c r="LEN17" s="6"/>
      <c r="LEW17" s="3"/>
      <c r="LEX17" s="6"/>
      <c r="LFG17" s="3"/>
      <c r="LFH17" s="6"/>
      <c r="LFQ17" s="3"/>
      <c r="LFR17" s="6"/>
      <c r="LGA17" s="3"/>
      <c r="LGB17" s="6"/>
      <c r="LGK17" s="3"/>
      <c r="LGL17" s="6"/>
      <c r="LGU17" s="3"/>
      <c r="LGV17" s="6"/>
      <c r="LHE17" s="3"/>
      <c r="LHF17" s="6"/>
      <c r="LHO17" s="3"/>
      <c r="LHP17" s="6"/>
      <c r="LHY17" s="3"/>
      <c r="LHZ17" s="6"/>
      <c r="LII17" s="3"/>
      <c r="LIJ17" s="6"/>
      <c r="LIS17" s="3"/>
      <c r="LIT17" s="6"/>
      <c r="LJC17" s="3"/>
      <c r="LJD17" s="6"/>
      <c r="LJM17" s="3"/>
      <c r="LJN17" s="6"/>
      <c r="LJW17" s="3"/>
      <c r="LJX17" s="6"/>
      <c r="LKG17" s="3"/>
      <c r="LKH17" s="6"/>
      <c r="LKQ17" s="3"/>
      <c r="LKR17" s="6"/>
      <c r="LLA17" s="3"/>
      <c r="LLB17" s="6"/>
      <c r="LLK17" s="3"/>
      <c r="LLL17" s="6"/>
      <c r="LLU17" s="3"/>
      <c r="LLV17" s="6"/>
      <c r="LME17" s="3"/>
      <c r="LMF17" s="6"/>
      <c r="LMO17" s="3"/>
      <c r="LMP17" s="6"/>
      <c r="LMY17" s="3"/>
      <c r="LMZ17" s="6"/>
      <c r="LNI17" s="3"/>
      <c r="LNJ17" s="6"/>
      <c r="LNS17" s="3"/>
      <c r="LNT17" s="6"/>
      <c r="LOC17" s="3"/>
      <c r="LOD17" s="6"/>
      <c r="LOM17" s="3"/>
      <c r="LON17" s="6"/>
      <c r="LOW17" s="3"/>
      <c r="LOX17" s="6"/>
      <c r="LPG17" s="3"/>
      <c r="LPH17" s="6"/>
      <c r="LPQ17" s="3"/>
      <c r="LPR17" s="6"/>
      <c r="LQA17" s="3"/>
      <c r="LQB17" s="6"/>
      <c r="LQK17" s="3"/>
      <c r="LQL17" s="6"/>
      <c r="LQU17" s="3"/>
      <c r="LQV17" s="6"/>
      <c r="LRE17" s="3"/>
      <c r="LRF17" s="6"/>
      <c r="LRO17" s="3"/>
      <c r="LRP17" s="6"/>
      <c r="LRY17" s="3"/>
      <c r="LRZ17" s="6"/>
      <c r="LSI17" s="3"/>
      <c r="LSJ17" s="6"/>
      <c r="LSS17" s="3"/>
      <c r="LST17" s="6"/>
      <c r="LTC17" s="3"/>
      <c r="LTD17" s="6"/>
      <c r="LTM17" s="3"/>
      <c r="LTN17" s="6"/>
      <c r="LTW17" s="3"/>
      <c r="LTX17" s="6"/>
      <c r="LUG17" s="3"/>
      <c r="LUH17" s="6"/>
      <c r="LUQ17" s="3"/>
      <c r="LUR17" s="6"/>
      <c r="LVA17" s="3"/>
      <c r="LVB17" s="6"/>
      <c r="LVK17" s="3"/>
      <c r="LVL17" s="6"/>
      <c r="LVU17" s="3"/>
      <c r="LVV17" s="6"/>
      <c r="LWE17" s="3"/>
      <c r="LWF17" s="6"/>
      <c r="LWO17" s="3"/>
      <c r="LWP17" s="6"/>
      <c r="LWY17" s="3"/>
      <c r="LWZ17" s="6"/>
      <c r="LXI17" s="3"/>
      <c r="LXJ17" s="6"/>
      <c r="LXS17" s="3"/>
      <c r="LXT17" s="6"/>
      <c r="LYC17" s="3"/>
      <c r="LYD17" s="6"/>
      <c r="LYM17" s="3"/>
      <c r="LYN17" s="6"/>
      <c r="LYW17" s="3"/>
      <c r="LYX17" s="6"/>
      <c r="LZG17" s="3"/>
      <c r="LZH17" s="6"/>
      <c r="LZQ17" s="3"/>
      <c r="LZR17" s="6"/>
      <c r="MAA17" s="3"/>
      <c r="MAB17" s="6"/>
      <c r="MAK17" s="3"/>
      <c r="MAL17" s="6"/>
      <c r="MAU17" s="3"/>
      <c r="MAV17" s="6"/>
      <c r="MBE17" s="3"/>
      <c r="MBF17" s="6"/>
      <c r="MBO17" s="3"/>
      <c r="MBP17" s="6"/>
      <c r="MBY17" s="3"/>
      <c r="MBZ17" s="6"/>
      <c r="MCI17" s="3"/>
      <c r="MCJ17" s="6"/>
      <c r="MCS17" s="3"/>
      <c r="MCT17" s="6"/>
      <c r="MDC17" s="3"/>
      <c r="MDD17" s="6"/>
      <c r="MDM17" s="3"/>
      <c r="MDN17" s="6"/>
      <c r="MDW17" s="3"/>
      <c r="MDX17" s="6"/>
      <c r="MEG17" s="3"/>
      <c r="MEH17" s="6"/>
      <c r="MEQ17" s="3"/>
      <c r="MER17" s="6"/>
      <c r="MFA17" s="3"/>
      <c r="MFB17" s="6"/>
      <c r="MFK17" s="3"/>
      <c r="MFL17" s="6"/>
      <c r="MFU17" s="3"/>
      <c r="MFV17" s="6"/>
      <c r="MGE17" s="3"/>
      <c r="MGF17" s="6"/>
      <c r="MGO17" s="3"/>
      <c r="MGP17" s="6"/>
      <c r="MGY17" s="3"/>
      <c r="MGZ17" s="6"/>
      <c r="MHI17" s="3"/>
      <c r="MHJ17" s="6"/>
      <c r="MHS17" s="3"/>
      <c r="MHT17" s="6"/>
      <c r="MIC17" s="3"/>
      <c r="MID17" s="6"/>
      <c r="MIM17" s="3"/>
      <c r="MIN17" s="6"/>
      <c r="MIW17" s="3"/>
      <c r="MIX17" s="6"/>
      <c r="MJG17" s="3"/>
      <c r="MJH17" s="6"/>
      <c r="MJQ17" s="3"/>
      <c r="MJR17" s="6"/>
      <c r="MKA17" s="3"/>
      <c r="MKB17" s="6"/>
      <c r="MKK17" s="3"/>
      <c r="MKL17" s="6"/>
      <c r="MKU17" s="3"/>
      <c r="MKV17" s="6"/>
      <c r="MLE17" s="3"/>
      <c r="MLF17" s="6"/>
      <c r="MLO17" s="3"/>
      <c r="MLP17" s="6"/>
      <c r="MLY17" s="3"/>
      <c r="MLZ17" s="6"/>
      <c r="MMI17" s="3"/>
      <c r="MMJ17" s="6"/>
      <c r="MMS17" s="3"/>
      <c r="MMT17" s="6"/>
      <c r="MNC17" s="3"/>
      <c r="MND17" s="6"/>
      <c r="MNM17" s="3"/>
      <c r="MNN17" s="6"/>
      <c r="MNW17" s="3"/>
      <c r="MNX17" s="6"/>
      <c r="MOG17" s="3"/>
      <c r="MOH17" s="6"/>
      <c r="MOQ17" s="3"/>
      <c r="MOR17" s="6"/>
      <c r="MPA17" s="3"/>
      <c r="MPB17" s="6"/>
      <c r="MPK17" s="3"/>
      <c r="MPL17" s="6"/>
      <c r="MPU17" s="3"/>
      <c r="MPV17" s="6"/>
      <c r="MQE17" s="3"/>
      <c r="MQF17" s="6"/>
      <c r="MQO17" s="3"/>
      <c r="MQP17" s="6"/>
      <c r="MQY17" s="3"/>
      <c r="MQZ17" s="6"/>
      <c r="MRI17" s="3"/>
      <c r="MRJ17" s="6"/>
      <c r="MRS17" s="3"/>
      <c r="MRT17" s="6"/>
      <c r="MSC17" s="3"/>
      <c r="MSD17" s="6"/>
      <c r="MSM17" s="3"/>
      <c r="MSN17" s="6"/>
      <c r="MSW17" s="3"/>
      <c r="MSX17" s="6"/>
      <c r="MTG17" s="3"/>
      <c r="MTH17" s="6"/>
      <c r="MTQ17" s="3"/>
      <c r="MTR17" s="6"/>
      <c r="MUA17" s="3"/>
      <c r="MUB17" s="6"/>
      <c r="MUK17" s="3"/>
      <c r="MUL17" s="6"/>
      <c r="MUU17" s="3"/>
      <c r="MUV17" s="6"/>
      <c r="MVE17" s="3"/>
      <c r="MVF17" s="6"/>
      <c r="MVO17" s="3"/>
      <c r="MVP17" s="6"/>
      <c r="MVY17" s="3"/>
      <c r="MVZ17" s="6"/>
      <c r="MWI17" s="3"/>
      <c r="MWJ17" s="6"/>
      <c r="MWS17" s="3"/>
      <c r="MWT17" s="6"/>
      <c r="MXC17" s="3"/>
      <c r="MXD17" s="6"/>
      <c r="MXM17" s="3"/>
      <c r="MXN17" s="6"/>
      <c r="MXW17" s="3"/>
      <c r="MXX17" s="6"/>
      <c r="MYG17" s="3"/>
      <c r="MYH17" s="6"/>
      <c r="MYQ17" s="3"/>
      <c r="MYR17" s="6"/>
      <c r="MZA17" s="3"/>
      <c r="MZB17" s="6"/>
      <c r="MZK17" s="3"/>
      <c r="MZL17" s="6"/>
      <c r="MZU17" s="3"/>
      <c r="MZV17" s="6"/>
      <c r="NAE17" s="3"/>
      <c r="NAF17" s="6"/>
      <c r="NAO17" s="3"/>
      <c r="NAP17" s="6"/>
      <c r="NAY17" s="3"/>
      <c r="NAZ17" s="6"/>
      <c r="NBI17" s="3"/>
      <c r="NBJ17" s="6"/>
      <c r="NBS17" s="3"/>
      <c r="NBT17" s="6"/>
      <c r="NCC17" s="3"/>
      <c r="NCD17" s="6"/>
      <c r="NCM17" s="3"/>
      <c r="NCN17" s="6"/>
      <c r="NCW17" s="3"/>
      <c r="NCX17" s="6"/>
      <c r="NDG17" s="3"/>
      <c r="NDH17" s="6"/>
      <c r="NDQ17" s="3"/>
      <c r="NDR17" s="6"/>
      <c r="NEA17" s="3"/>
      <c r="NEB17" s="6"/>
      <c r="NEK17" s="3"/>
      <c r="NEL17" s="6"/>
      <c r="NEU17" s="3"/>
      <c r="NEV17" s="6"/>
      <c r="NFE17" s="3"/>
      <c r="NFF17" s="6"/>
      <c r="NFO17" s="3"/>
      <c r="NFP17" s="6"/>
      <c r="NFY17" s="3"/>
      <c r="NFZ17" s="6"/>
      <c r="NGI17" s="3"/>
      <c r="NGJ17" s="6"/>
      <c r="NGS17" s="3"/>
      <c r="NGT17" s="6"/>
      <c r="NHC17" s="3"/>
      <c r="NHD17" s="6"/>
      <c r="NHM17" s="3"/>
      <c r="NHN17" s="6"/>
      <c r="NHW17" s="3"/>
      <c r="NHX17" s="6"/>
      <c r="NIG17" s="3"/>
      <c r="NIH17" s="6"/>
      <c r="NIQ17" s="3"/>
      <c r="NIR17" s="6"/>
      <c r="NJA17" s="3"/>
      <c r="NJB17" s="6"/>
      <c r="NJK17" s="3"/>
      <c r="NJL17" s="6"/>
      <c r="NJU17" s="3"/>
      <c r="NJV17" s="6"/>
      <c r="NKE17" s="3"/>
      <c r="NKF17" s="6"/>
      <c r="NKO17" s="3"/>
      <c r="NKP17" s="6"/>
      <c r="NKY17" s="3"/>
      <c r="NKZ17" s="6"/>
      <c r="NLI17" s="3"/>
      <c r="NLJ17" s="6"/>
      <c r="NLS17" s="3"/>
      <c r="NLT17" s="6"/>
      <c r="NMC17" s="3"/>
      <c r="NMD17" s="6"/>
      <c r="NMM17" s="3"/>
      <c r="NMN17" s="6"/>
      <c r="NMW17" s="3"/>
      <c r="NMX17" s="6"/>
      <c r="NNG17" s="3"/>
      <c r="NNH17" s="6"/>
      <c r="NNQ17" s="3"/>
      <c r="NNR17" s="6"/>
      <c r="NOA17" s="3"/>
      <c r="NOB17" s="6"/>
      <c r="NOK17" s="3"/>
      <c r="NOL17" s="6"/>
      <c r="NOU17" s="3"/>
      <c r="NOV17" s="6"/>
      <c r="NPE17" s="3"/>
      <c r="NPF17" s="6"/>
      <c r="NPO17" s="3"/>
      <c r="NPP17" s="6"/>
      <c r="NPY17" s="3"/>
      <c r="NPZ17" s="6"/>
      <c r="NQI17" s="3"/>
      <c r="NQJ17" s="6"/>
      <c r="NQS17" s="3"/>
      <c r="NQT17" s="6"/>
      <c r="NRC17" s="3"/>
      <c r="NRD17" s="6"/>
      <c r="NRM17" s="3"/>
      <c r="NRN17" s="6"/>
      <c r="NRW17" s="3"/>
      <c r="NRX17" s="6"/>
      <c r="NSG17" s="3"/>
      <c r="NSH17" s="6"/>
      <c r="NSQ17" s="3"/>
      <c r="NSR17" s="6"/>
      <c r="NTA17" s="3"/>
      <c r="NTB17" s="6"/>
      <c r="NTK17" s="3"/>
      <c r="NTL17" s="6"/>
      <c r="NTU17" s="3"/>
      <c r="NTV17" s="6"/>
      <c r="NUE17" s="3"/>
      <c r="NUF17" s="6"/>
      <c r="NUO17" s="3"/>
      <c r="NUP17" s="6"/>
      <c r="NUY17" s="3"/>
      <c r="NUZ17" s="6"/>
      <c r="NVI17" s="3"/>
      <c r="NVJ17" s="6"/>
      <c r="NVS17" s="3"/>
      <c r="NVT17" s="6"/>
      <c r="NWC17" s="3"/>
      <c r="NWD17" s="6"/>
      <c r="NWM17" s="3"/>
      <c r="NWN17" s="6"/>
      <c r="NWW17" s="3"/>
      <c r="NWX17" s="6"/>
      <c r="NXG17" s="3"/>
      <c r="NXH17" s="6"/>
      <c r="NXQ17" s="3"/>
      <c r="NXR17" s="6"/>
      <c r="NYA17" s="3"/>
      <c r="NYB17" s="6"/>
      <c r="NYK17" s="3"/>
      <c r="NYL17" s="6"/>
      <c r="NYU17" s="3"/>
      <c r="NYV17" s="6"/>
      <c r="NZE17" s="3"/>
      <c r="NZF17" s="6"/>
      <c r="NZO17" s="3"/>
      <c r="NZP17" s="6"/>
      <c r="NZY17" s="3"/>
      <c r="NZZ17" s="6"/>
      <c r="OAI17" s="3"/>
      <c r="OAJ17" s="6"/>
      <c r="OAS17" s="3"/>
      <c r="OAT17" s="6"/>
      <c r="OBC17" s="3"/>
      <c r="OBD17" s="6"/>
      <c r="OBM17" s="3"/>
      <c r="OBN17" s="6"/>
      <c r="OBW17" s="3"/>
      <c r="OBX17" s="6"/>
      <c r="OCG17" s="3"/>
      <c r="OCH17" s="6"/>
      <c r="OCQ17" s="3"/>
      <c r="OCR17" s="6"/>
      <c r="ODA17" s="3"/>
      <c r="ODB17" s="6"/>
      <c r="ODK17" s="3"/>
      <c r="ODL17" s="6"/>
      <c r="ODU17" s="3"/>
      <c r="ODV17" s="6"/>
      <c r="OEE17" s="3"/>
      <c r="OEF17" s="6"/>
      <c r="OEO17" s="3"/>
      <c r="OEP17" s="6"/>
      <c r="OEY17" s="3"/>
      <c r="OEZ17" s="6"/>
      <c r="OFI17" s="3"/>
      <c r="OFJ17" s="6"/>
      <c r="OFS17" s="3"/>
      <c r="OFT17" s="6"/>
      <c r="OGC17" s="3"/>
      <c r="OGD17" s="6"/>
      <c r="OGM17" s="3"/>
      <c r="OGN17" s="6"/>
      <c r="OGW17" s="3"/>
      <c r="OGX17" s="6"/>
      <c r="OHG17" s="3"/>
      <c r="OHH17" s="6"/>
      <c r="OHQ17" s="3"/>
      <c r="OHR17" s="6"/>
      <c r="OIA17" s="3"/>
      <c r="OIB17" s="6"/>
      <c r="OIK17" s="3"/>
      <c r="OIL17" s="6"/>
      <c r="OIU17" s="3"/>
      <c r="OIV17" s="6"/>
      <c r="OJE17" s="3"/>
      <c r="OJF17" s="6"/>
      <c r="OJO17" s="3"/>
      <c r="OJP17" s="6"/>
      <c r="OJY17" s="3"/>
      <c r="OJZ17" s="6"/>
      <c r="OKI17" s="3"/>
      <c r="OKJ17" s="6"/>
      <c r="OKS17" s="3"/>
      <c r="OKT17" s="6"/>
      <c r="OLC17" s="3"/>
      <c r="OLD17" s="6"/>
      <c r="OLM17" s="3"/>
      <c r="OLN17" s="6"/>
      <c r="OLW17" s="3"/>
      <c r="OLX17" s="6"/>
      <c r="OMG17" s="3"/>
      <c r="OMH17" s="6"/>
      <c r="OMQ17" s="3"/>
      <c r="OMR17" s="6"/>
      <c r="ONA17" s="3"/>
      <c r="ONB17" s="6"/>
      <c r="ONK17" s="3"/>
      <c r="ONL17" s="6"/>
      <c r="ONU17" s="3"/>
      <c r="ONV17" s="6"/>
      <c r="OOE17" s="3"/>
      <c r="OOF17" s="6"/>
      <c r="OOO17" s="3"/>
      <c r="OOP17" s="6"/>
      <c r="OOY17" s="3"/>
      <c r="OOZ17" s="6"/>
      <c r="OPI17" s="3"/>
      <c r="OPJ17" s="6"/>
      <c r="OPS17" s="3"/>
      <c r="OPT17" s="6"/>
      <c r="OQC17" s="3"/>
      <c r="OQD17" s="6"/>
      <c r="OQM17" s="3"/>
      <c r="OQN17" s="6"/>
      <c r="OQW17" s="3"/>
      <c r="OQX17" s="6"/>
      <c r="ORG17" s="3"/>
      <c r="ORH17" s="6"/>
      <c r="ORQ17" s="3"/>
      <c r="ORR17" s="6"/>
      <c r="OSA17" s="3"/>
      <c r="OSB17" s="6"/>
      <c r="OSK17" s="3"/>
      <c r="OSL17" s="6"/>
      <c r="OSU17" s="3"/>
      <c r="OSV17" s="6"/>
      <c r="OTE17" s="3"/>
      <c r="OTF17" s="6"/>
      <c r="OTO17" s="3"/>
      <c r="OTP17" s="6"/>
      <c r="OTY17" s="3"/>
      <c r="OTZ17" s="6"/>
      <c r="OUI17" s="3"/>
      <c r="OUJ17" s="6"/>
      <c r="OUS17" s="3"/>
      <c r="OUT17" s="6"/>
      <c r="OVC17" s="3"/>
      <c r="OVD17" s="6"/>
      <c r="OVM17" s="3"/>
      <c r="OVN17" s="6"/>
      <c r="OVW17" s="3"/>
      <c r="OVX17" s="6"/>
      <c r="OWG17" s="3"/>
      <c r="OWH17" s="6"/>
      <c r="OWQ17" s="3"/>
      <c r="OWR17" s="6"/>
      <c r="OXA17" s="3"/>
      <c r="OXB17" s="6"/>
      <c r="OXK17" s="3"/>
      <c r="OXL17" s="6"/>
      <c r="OXU17" s="3"/>
      <c r="OXV17" s="6"/>
      <c r="OYE17" s="3"/>
      <c r="OYF17" s="6"/>
      <c r="OYO17" s="3"/>
      <c r="OYP17" s="6"/>
      <c r="OYY17" s="3"/>
      <c r="OYZ17" s="6"/>
      <c r="OZI17" s="3"/>
      <c r="OZJ17" s="6"/>
      <c r="OZS17" s="3"/>
      <c r="OZT17" s="6"/>
      <c r="PAC17" s="3"/>
      <c r="PAD17" s="6"/>
      <c r="PAM17" s="3"/>
      <c r="PAN17" s="6"/>
      <c r="PAW17" s="3"/>
      <c r="PAX17" s="6"/>
      <c r="PBG17" s="3"/>
      <c r="PBH17" s="6"/>
      <c r="PBQ17" s="3"/>
      <c r="PBR17" s="6"/>
      <c r="PCA17" s="3"/>
      <c r="PCB17" s="6"/>
      <c r="PCK17" s="3"/>
      <c r="PCL17" s="6"/>
      <c r="PCU17" s="3"/>
      <c r="PCV17" s="6"/>
      <c r="PDE17" s="3"/>
      <c r="PDF17" s="6"/>
      <c r="PDO17" s="3"/>
      <c r="PDP17" s="6"/>
      <c r="PDY17" s="3"/>
      <c r="PDZ17" s="6"/>
      <c r="PEI17" s="3"/>
      <c r="PEJ17" s="6"/>
      <c r="PES17" s="3"/>
      <c r="PET17" s="6"/>
      <c r="PFC17" s="3"/>
      <c r="PFD17" s="6"/>
      <c r="PFM17" s="3"/>
      <c r="PFN17" s="6"/>
      <c r="PFW17" s="3"/>
      <c r="PFX17" s="6"/>
      <c r="PGG17" s="3"/>
      <c r="PGH17" s="6"/>
      <c r="PGQ17" s="3"/>
      <c r="PGR17" s="6"/>
      <c r="PHA17" s="3"/>
      <c r="PHB17" s="6"/>
      <c r="PHK17" s="3"/>
      <c r="PHL17" s="6"/>
      <c r="PHU17" s="3"/>
      <c r="PHV17" s="6"/>
      <c r="PIE17" s="3"/>
      <c r="PIF17" s="6"/>
      <c r="PIO17" s="3"/>
      <c r="PIP17" s="6"/>
      <c r="PIY17" s="3"/>
      <c r="PIZ17" s="6"/>
      <c r="PJI17" s="3"/>
      <c r="PJJ17" s="6"/>
      <c r="PJS17" s="3"/>
      <c r="PJT17" s="6"/>
      <c r="PKC17" s="3"/>
      <c r="PKD17" s="6"/>
      <c r="PKM17" s="3"/>
      <c r="PKN17" s="6"/>
      <c r="PKW17" s="3"/>
      <c r="PKX17" s="6"/>
      <c r="PLG17" s="3"/>
      <c r="PLH17" s="6"/>
      <c r="PLQ17" s="3"/>
      <c r="PLR17" s="6"/>
      <c r="PMA17" s="3"/>
      <c r="PMB17" s="6"/>
      <c r="PMK17" s="3"/>
      <c r="PML17" s="6"/>
      <c r="PMU17" s="3"/>
      <c r="PMV17" s="6"/>
      <c r="PNE17" s="3"/>
      <c r="PNF17" s="6"/>
      <c r="PNO17" s="3"/>
      <c r="PNP17" s="6"/>
      <c r="PNY17" s="3"/>
      <c r="PNZ17" s="6"/>
      <c r="POI17" s="3"/>
      <c r="POJ17" s="6"/>
      <c r="POS17" s="3"/>
      <c r="POT17" s="6"/>
      <c r="PPC17" s="3"/>
      <c r="PPD17" s="6"/>
      <c r="PPM17" s="3"/>
      <c r="PPN17" s="6"/>
      <c r="PPW17" s="3"/>
      <c r="PPX17" s="6"/>
      <c r="PQG17" s="3"/>
      <c r="PQH17" s="6"/>
      <c r="PQQ17" s="3"/>
      <c r="PQR17" s="6"/>
      <c r="PRA17" s="3"/>
      <c r="PRB17" s="6"/>
      <c r="PRK17" s="3"/>
      <c r="PRL17" s="6"/>
      <c r="PRU17" s="3"/>
      <c r="PRV17" s="6"/>
      <c r="PSE17" s="3"/>
      <c r="PSF17" s="6"/>
      <c r="PSO17" s="3"/>
      <c r="PSP17" s="6"/>
      <c r="PSY17" s="3"/>
      <c r="PSZ17" s="6"/>
      <c r="PTI17" s="3"/>
      <c r="PTJ17" s="6"/>
      <c r="PTS17" s="3"/>
      <c r="PTT17" s="6"/>
      <c r="PUC17" s="3"/>
      <c r="PUD17" s="6"/>
      <c r="PUM17" s="3"/>
      <c r="PUN17" s="6"/>
      <c r="PUW17" s="3"/>
      <c r="PUX17" s="6"/>
      <c r="PVG17" s="3"/>
      <c r="PVH17" s="6"/>
      <c r="PVQ17" s="3"/>
      <c r="PVR17" s="6"/>
      <c r="PWA17" s="3"/>
      <c r="PWB17" s="6"/>
      <c r="PWK17" s="3"/>
      <c r="PWL17" s="6"/>
      <c r="PWU17" s="3"/>
      <c r="PWV17" s="6"/>
      <c r="PXE17" s="3"/>
      <c r="PXF17" s="6"/>
      <c r="PXO17" s="3"/>
      <c r="PXP17" s="6"/>
      <c r="PXY17" s="3"/>
      <c r="PXZ17" s="6"/>
      <c r="PYI17" s="3"/>
      <c r="PYJ17" s="6"/>
      <c r="PYS17" s="3"/>
      <c r="PYT17" s="6"/>
      <c r="PZC17" s="3"/>
      <c r="PZD17" s="6"/>
      <c r="PZM17" s="3"/>
      <c r="PZN17" s="6"/>
      <c r="PZW17" s="3"/>
      <c r="PZX17" s="6"/>
      <c r="QAG17" s="3"/>
      <c r="QAH17" s="6"/>
      <c r="QAQ17" s="3"/>
      <c r="QAR17" s="6"/>
      <c r="QBA17" s="3"/>
      <c r="QBB17" s="6"/>
      <c r="QBK17" s="3"/>
      <c r="QBL17" s="6"/>
      <c r="QBU17" s="3"/>
      <c r="QBV17" s="6"/>
      <c r="QCE17" s="3"/>
      <c r="QCF17" s="6"/>
      <c r="QCO17" s="3"/>
      <c r="QCP17" s="6"/>
      <c r="QCY17" s="3"/>
      <c r="QCZ17" s="6"/>
      <c r="QDI17" s="3"/>
      <c r="QDJ17" s="6"/>
      <c r="QDS17" s="3"/>
      <c r="QDT17" s="6"/>
      <c r="QEC17" s="3"/>
      <c r="QED17" s="6"/>
      <c r="QEM17" s="3"/>
      <c r="QEN17" s="6"/>
      <c r="QEW17" s="3"/>
      <c r="QEX17" s="6"/>
      <c r="QFG17" s="3"/>
      <c r="QFH17" s="6"/>
      <c r="QFQ17" s="3"/>
      <c r="QFR17" s="6"/>
      <c r="QGA17" s="3"/>
      <c r="QGB17" s="6"/>
      <c r="QGK17" s="3"/>
      <c r="QGL17" s="6"/>
      <c r="QGU17" s="3"/>
      <c r="QGV17" s="6"/>
      <c r="QHE17" s="3"/>
      <c r="QHF17" s="6"/>
      <c r="QHO17" s="3"/>
      <c r="QHP17" s="6"/>
      <c r="QHY17" s="3"/>
      <c r="QHZ17" s="6"/>
      <c r="QII17" s="3"/>
      <c r="QIJ17" s="6"/>
      <c r="QIS17" s="3"/>
      <c r="QIT17" s="6"/>
      <c r="QJC17" s="3"/>
      <c r="QJD17" s="6"/>
      <c r="QJM17" s="3"/>
      <c r="QJN17" s="6"/>
      <c r="QJW17" s="3"/>
      <c r="QJX17" s="6"/>
      <c r="QKG17" s="3"/>
      <c r="QKH17" s="6"/>
      <c r="QKQ17" s="3"/>
      <c r="QKR17" s="6"/>
      <c r="QLA17" s="3"/>
      <c r="QLB17" s="6"/>
      <c r="QLK17" s="3"/>
      <c r="QLL17" s="6"/>
      <c r="QLU17" s="3"/>
      <c r="QLV17" s="6"/>
      <c r="QME17" s="3"/>
      <c r="QMF17" s="6"/>
      <c r="QMO17" s="3"/>
      <c r="QMP17" s="6"/>
      <c r="QMY17" s="3"/>
      <c r="QMZ17" s="6"/>
      <c r="QNI17" s="3"/>
      <c r="QNJ17" s="6"/>
      <c r="QNS17" s="3"/>
      <c r="QNT17" s="6"/>
      <c r="QOC17" s="3"/>
      <c r="QOD17" s="6"/>
      <c r="QOM17" s="3"/>
      <c r="QON17" s="6"/>
      <c r="QOW17" s="3"/>
      <c r="QOX17" s="6"/>
      <c r="QPG17" s="3"/>
      <c r="QPH17" s="6"/>
      <c r="QPQ17" s="3"/>
      <c r="QPR17" s="6"/>
      <c r="QQA17" s="3"/>
      <c r="QQB17" s="6"/>
      <c r="QQK17" s="3"/>
      <c r="QQL17" s="6"/>
      <c r="QQU17" s="3"/>
      <c r="QQV17" s="6"/>
      <c r="QRE17" s="3"/>
      <c r="QRF17" s="6"/>
      <c r="QRO17" s="3"/>
      <c r="QRP17" s="6"/>
      <c r="QRY17" s="3"/>
      <c r="QRZ17" s="6"/>
      <c r="QSI17" s="3"/>
      <c r="QSJ17" s="6"/>
      <c r="QSS17" s="3"/>
      <c r="QST17" s="6"/>
      <c r="QTC17" s="3"/>
      <c r="QTD17" s="6"/>
      <c r="QTM17" s="3"/>
      <c r="QTN17" s="6"/>
      <c r="QTW17" s="3"/>
      <c r="QTX17" s="6"/>
      <c r="QUG17" s="3"/>
      <c r="QUH17" s="6"/>
      <c r="QUQ17" s="3"/>
      <c r="QUR17" s="6"/>
      <c r="QVA17" s="3"/>
      <c r="QVB17" s="6"/>
      <c r="QVK17" s="3"/>
      <c r="QVL17" s="6"/>
      <c r="QVU17" s="3"/>
      <c r="QVV17" s="6"/>
      <c r="QWE17" s="3"/>
      <c r="QWF17" s="6"/>
      <c r="QWO17" s="3"/>
      <c r="QWP17" s="6"/>
      <c r="QWY17" s="3"/>
      <c r="QWZ17" s="6"/>
      <c r="QXI17" s="3"/>
      <c r="QXJ17" s="6"/>
      <c r="QXS17" s="3"/>
      <c r="QXT17" s="6"/>
      <c r="QYC17" s="3"/>
      <c r="QYD17" s="6"/>
      <c r="QYM17" s="3"/>
      <c r="QYN17" s="6"/>
      <c r="QYW17" s="3"/>
      <c r="QYX17" s="6"/>
      <c r="QZG17" s="3"/>
      <c r="QZH17" s="6"/>
      <c r="QZQ17" s="3"/>
      <c r="QZR17" s="6"/>
      <c r="RAA17" s="3"/>
      <c r="RAB17" s="6"/>
      <c r="RAK17" s="3"/>
      <c r="RAL17" s="6"/>
      <c r="RAU17" s="3"/>
      <c r="RAV17" s="6"/>
      <c r="RBE17" s="3"/>
      <c r="RBF17" s="6"/>
      <c r="RBO17" s="3"/>
      <c r="RBP17" s="6"/>
      <c r="RBY17" s="3"/>
      <c r="RBZ17" s="6"/>
      <c r="RCI17" s="3"/>
      <c r="RCJ17" s="6"/>
      <c r="RCS17" s="3"/>
      <c r="RCT17" s="6"/>
      <c r="RDC17" s="3"/>
      <c r="RDD17" s="6"/>
      <c r="RDM17" s="3"/>
      <c r="RDN17" s="6"/>
      <c r="RDW17" s="3"/>
      <c r="RDX17" s="6"/>
      <c r="REG17" s="3"/>
      <c r="REH17" s="6"/>
      <c r="REQ17" s="3"/>
      <c r="RER17" s="6"/>
      <c r="RFA17" s="3"/>
      <c r="RFB17" s="6"/>
      <c r="RFK17" s="3"/>
      <c r="RFL17" s="6"/>
      <c r="RFU17" s="3"/>
      <c r="RFV17" s="6"/>
      <c r="RGE17" s="3"/>
      <c r="RGF17" s="6"/>
      <c r="RGO17" s="3"/>
      <c r="RGP17" s="6"/>
      <c r="RGY17" s="3"/>
      <c r="RGZ17" s="6"/>
      <c r="RHI17" s="3"/>
      <c r="RHJ17" s="6"/>
      <c r="RHS17" s="3"/>
      <c r="RHT17" s="6"/>
      <c r="RIC17" s="3"/>
      <c r="RID17" s="6"/>
      <c r="RIM17" s="3"/>
      <c r="RIN17" s="6"/>
      <c r="RIW17" s="3"/>
      <c r="RIX17" s="6"/>
      <c r="RJG17" s="3"/>
      <c r="RJH17" s="6"/>
      <c r="RJQ17" s="3"/>
      <c r="RJR17" s="6"/>
      <c r="RKA17" s="3"/>
      <c r="RKB17" s="6"/>
      <c r="RKK17" s="3"/>
      <c r="RKL17" s="6"/>
      <c r="RKU17" s="3"/>
      <c r="RKV17" s="6"/>
      <c r="RLE17" s="3"/>
      <c r="RLF17" s="6"/>
      <c r="RLO17" s="3"/>
      <c r="RLP17" s="6"/>
      <c r="RLY17" s="3"/>
      <c r="RLZ17" s="6"/>
      <c r="RMI17" s="3"/>
      <c r="RMJ17" s="6"/>
      <c r="RMS17" s="3"/>
      <c r="RMT17" s="6"/>
      <c r="RNC17" s="3"/>
      <c r="RND17" s="6"/>
      <c r="RNM17" s="3"/>
      <c r="RNN17" s="6"/>
      <c r="RNW17" s="3"/>
      <c r="RNX17" s="6"/>
      <c r="ROG17" s="3"/>
      <c r="ROH17" s="6"/>
      <c r="ROQ17" s="3"/>
      <c r="ROR17" s="6"/>
      <c r="RPA17" s="3"/>
      <c r="RPB17" s="6"/>
      <c r="RPK17" s="3"/>
      <c r="RPL17" s="6"/>
      <c r="RPU17" s="3"/>
      <c r="RPV17" s="6"/>
      <c r="RQE17" s="3"/>
      <c r="RQF17" s="6"/>
      <c r="RQO17" s="3"/>
      <c r="RQP17" s="6"/>
      <c r="RQY17" s="3"/>
      <c r="RQZ17" s="6"/>
      <c r="RRI17" s="3"/>
      <c r="RRJ17" s="6"/>
      <c r="RRS17" s="3"/>
      <c r="RRT17" s="6"/>
      <c r="RSC17" s="3"/>
      <c r="RSD17" s="6"/>
      <c r="RSM17" s="3"/>
      <c r="RSN17" s="6"/>
      <c r="RSW17" s="3"/>
      <c r="RSX17" s="6"/>
      <c r="RTG17" s="3"/>
      <c r="RTH17" s="6"/>
      <c r="RTQ17" s="3"/>
      <c r="RTR17" s="6"/>
      <c r="RUA17" s="3"/>
      <c r="RUB17" s="6"/>
      <c r="RUK17" s="3"/>
      <c r="RUL17" s="6"/>
      <c r="RUU17" s="3"/>
      <c r="RUV17" s="6"/>
      <c r="RVE17" s="3"/>
      <c r="RVF17" s="6"/>
      <c r="RVO17" s="3"/>
      <c r="RVP17" s="6"/>
      <c r="RVY17" s="3"/>
      <c r="RVZ17" s="6"/>
      <c r="RWI17" s="3"/>
      <c r="RWJ17" s="6"/>
      <c r="RWS17" s="3"/>
      <c r="RWT17" s="6"/>
      <c r="RXC17" s="3"/>
      <c r="RXD17" s="6"/>
      <c r="RXM17" s="3"/>
      <c r="RXN17" s="6"/>
      <c r="RXW17" s="3"/>
      <c r="RXX17" s="6"/>
      <c r="RYG17" s="3"/>
      <c r="RYH17" s="6"/>
      <c r="RYQ17" s="3"/>
      <c r="RYR17" s="6"/>
      <c r="RZA17" s="3"/>
      <c r="RZB17" s="6"/>
      <c r="RZK17" s="3"/>
      <c r="RZL17" s="6"/>
      <c r="RZU17" s="3"/>
      <c r="RZV17" s="6"/>
      <c r="SAE17" s="3"/>
      <c r="SAF17" s="6"/>
      <c r="SAO17" s="3"/>
      <c r="SAP17" s="6"/>
      <c r="SAY17" s="3"/>
      <c r="SAZ17" s="6"/>
      <c r="SBI17" s="3"/>
      <c r="SBJ17" s="6"/>
      <c r="SBS17" s="3"/>
      <c r="SBT17" s="6"/>
      <c r="SCC17" s="3"/>
      <c r="SCD17" s="6"/>
      <c r="SCM17" s="3"/>
      <c r="SCN17" s="6"/>
      <c r="SCW17" s="3"/>
      <c r="SCX17" s="6"/>
      <c r="SDG17" s="3"/>
      <c r="SDH17" s="6"/>
      <c r="SDQ17" s="3"/>
      <c r="SDR17" s="6"/>
      <c r="SEA17" s="3"/>
      <c r="SEB17" s="6"/>
      <c r="SEK17" s="3"/>
      <c r="SEL17" s="6"/>
      <c r="SEU17" s="3"/>
      <c r="SEV17" s="6"/>
      <c r="SFE17" s="3"/>
      <c r="SFF17" s="6"/>
      <c r="SFO17" s="3"/>
      <c r="SFP17" s="6"/>
      <c r="SFY17" s="3"/>
      <c r="SFZ17" s="6"/>
      <c r="SGI17" s="3"/>
      <c r="SGJ17" s="6"/>
      <c r="SGS17" s="3"/>
      <c r="SGT17" s="6"/>
      <c r="SHC17" s="3"/>
      <c r="SHD17" s="6"/>
      <c r="SHM17" s="3"/>
      <c r="SHN17" s="6"/>
      <c r="SHW17" s="3"/>
      <c r="SHX17" s="6"/>
      <c r="SIG17" s="3"/>
      <c r="SIH17" s="6"/>
      <c r="SIQ17" s="3"/>
      <c r="SIR17" s="6"/>
      <c r="SJA17" s="3"/>
      <c r="SJB17" s="6"/>
      <c r="SJK17" s="3"/>
      <c r="SJL17" s="6"/>
      <c r="SJU17" s="3"/>
      <c r="SJV17" s="6"/>
      <c r="SKE17" s="3"/>
      <c r="SKF17" s="6"/>
      <c r="SKO17" s="3"/>
      <c r="SKP17" s="6"/>
      <c r="SKY17" s="3"/>
      <c r="SKZ17" s="6"/>
      <c r="SLI17" s="3"/>
      <c r="SLJ17" s="6"/>
      <c r="SLS17" s="3"/>
      <c r="SLT17" s="6"/>
      <c r="SMC17" s="3"/>
      <c r="SMD17" s="6"/>
      <c r="SMM17" s="3"/>
      <c r="SMN17" s="6"/>
      <c r="SMW17" s="3"/>
      <c r="SMX17" s="6"/>
      <c r="SNG17" s="3"/>
      <c r="SNH17" s="6"/>
      <c r="SNQ17" s="3"/>
      <c r="SNR17" s="6"/>
      <c r="SOA17" s="3"/>
      <c r="SOB17" s="6"/>
      <c r="SOK17" s="3"/>
      <c r="SOL17" s="6"/>
      <c r="SOU17" s="3"/>
      <c r="SOV17" s="6"/>
      <c r="SPE17" s="3"/>
      <c r="SPF17" s="6"/>
      <c r="SPO17" s="3"/>
      <c r="SPP17" s="6"/>
      <c r="SPY17" s="3"/>
      <c r="SPZ17" s="6"/>
      <c r="SQI17" s="3"/>
      <c r="SQJ17" s="6"/>
      <c r="SQS17" s="3"/>
      <c r="SQT17" s="6"/>
      <c r="SRC17" s="3"/>
      <c r="SRD17" s="6"/>
      <c r="SRM17" s="3"/>
      <c r="SRN17" s="6"/>
      <c r="SRW17" s="3"/>
      <c r="SRX17" s="6"/>
      <c r="SSG17" s="3"/>
      <c r="SSH17" s="6"/>
      <c r="SSQ17" s="3"/>
      <c r="SSR17" s="6"/>
      <c r="STA17" s="3"/>
      <c r="STB17" s="6"/>
      <c r="STK17" s="3"/>
      <c r="STL17" s="6"/>
      <c r="STU17" s="3"/>
      <c r="STV17" s="6"/>
      <c r="SUE17" s="3"/>
      <c r="SUF17" s="6"/>
      <c r="SUO17" s="3"/>
      <c r="SUP17" s="6"/>
      <c r="SUY17" s="3"/>
      <c r="SUZ17" s="6"/>
      <c r="SVI17" s="3"/>
      <c r="SVJ17" s="6"/>
      <c r="SVS17" s="3"/>
      <c r="SVT17" s="6"/>
      <c r="SWC17" s="3"/>
      <c r="SWD17" s="6"/>
      <c r="SWM17" s="3"/>
      <c r="SWN17" s="6"/>
      <c r="SWW17" s="3"/>
      <c r="SWX17" s="6"/>
      <c r="SXG17" s="3"/>
      <c r="SXH17" s="6"/>
      <c r="SXQ17" s="3"/>
      <c r="SXR17" s="6"/>
      <c r="SYA17" s="3"/>
      <c r="SYB17" s="6"/>
      <c r="SYK17" s="3"/>
      <c r="SYL17" s="6"/>
      <c r="SYU17" s="3"/>
      <c r="SYV17" s="6"/>
      <c r="SZE17" s="3"/>
      <c r="SZF17" s="6"/>
      <c r="SZO17" s="3"/>
      <c r="SZP17" s="6"/>
      <c r="SZY17" s="3"/>
      <c r="SZZ17" s="6"/>
      <c r="TAI17" s="3"/>
      <c r="TAJ17" s="6"/>
      <c r="TAS17" s="3"/>
      <c r="TAT17" s="6"/>
      <c r="TBC17" s="3"/>
      <c r="TBD17" s="6"/>
      <c r="TBM17" s="3"/>
      <c r="TBN17" s="6"/>
      <c r="TBW17" s="3"/>
      <c r="TBX17" s="6"/>
      <c r="TCG17" s="3"/>
      <c r="TCH17" s="6"/>
      <c r="TCQ17" s="3"/>
      <c r="TCR17" s="6"/>
      <c r="TDA17" s="3"/>
      <c r="TDB17" s="6"/>
      <c r="TDK17" s="3"/>
      <c r="TDL17" s="6"/>
      <c r="TDU17" s="3"/>
      <c r="TDV17" s="6"/>
      <c r="TEE17" s="3"/>
      <c r="TEF17" s="6"/>
      <c r="TEO17" s="3"/>
      <c r="TEP17" s="6"/>
      <c r="TEY17" s="3"/>
      <c r="TEZ17" s="6"/>
      <c r="TFI17" s="3"/>
      <c r="TFJ17" s="6"/>
      <c r="TFS17" s="3"/>
      <c r="TFT17" s="6"/>
      <c r="TGC17" s="3"/>
      <c r="TGD17" s="6"/>
      <c r="TGM17" s="3"/>
      <c r="TGN17" s="6"/>
      <c r="TGW17" s="3"/>
      <c r="TGX17" s="6"/>
      <c r="THG17" s="3"/>
      <c r="THH17" s="6"/>
      <c r="THQ17" s="3"/>
      <c r="THR17" s="6"/>
      <c r="TIA17" s="3"/>
      <c r="TIB17" s="6"/>
      <c r="TIK17" s="3"/>
      <c r="TIL17" s="6"/>
      <c r="TIU17" s="3"/>
      <c r="TIV17" s="6"/>
      <c r="TJE17" s="3"/>
      <c r="TJF17" s="6"/>
      <c r="TJO17" s="3"/>
      <c r="TJP17" s="6"/>
      <c r="TJY17" s="3"/>
      <c r="TJZ17" s="6"/>
      <c r="TKI17" s="3"/>
      <c r="TKJ17" s="6"/>
      <c r="TKS17" s="3"/>
      <c r="TKT17" s="6"/>
      <c r="TLC17" s="3"/>
      <c r="TLD17" s="6"/>
      <c r="TLM17" s="3"/>
      <c r="TLN17" s="6"/>
      <c r="TLW17" s="3"/>
      <c r="TLX17" s="6"/>
      <c r="TMG17" s="3"/>
      <c r="TMH17" s="6"/>
      <c r="TMQ17" s="3"/>
      <c r="TMR17" s="6"/>
      <c r="TNA17" s="3"/>
      <c r="TNB17" s="6"/>
      <c r="TNK17" s="3"/>
      <c r="TNL17" s="6"/>
      <c r="TNU17" s="3"/>
      <c r="TNV17" s="6"/>
      <c r="TOE17" s="3"/>
      <c r="TOF17" s="6"/>
      <c r="TOO17" s="3"/>
      <c r="TOP17" s="6"/>
      <c r="TOY17" s="3"/>
      <c r="TOZ17" s="6"/>
      <c r="TPI17" s="3"/>
      <c r="TPJ17" s="6"/>
      <c r="TPS17" s="3"/>
      <c r="TPT17" s="6"/>
      <c r="TQC17" s="3"/>
      <c r="TQD17" s="6"/>
      <c r="TQM17" s="3"/>
      <c r="TQN17" s="6"/>
      <c r="TQW17" s="3"/>
      <c r="TQX17" s="6"/>
      <c r="TRG17" s="3"/>
      <c r="TRH17" s="6"/>
      <c r="TRQ17" s="3"/>
      <c r="TRR17" s="6"/>
      <c r="TSA17" s="3"/>
      <c r="TSB17" s="6"/>
      <c r="TSK17" s="3"/>
      <c r="TSL17" s="6"/>
      <c r="TSU17" s="3"/>
      <c r="TSV17" s="6"/>
      <c r="TTE17" s="3"/>
      <c r="TTF17" s="6"/>
      <c r="TTO17" s="3"/>
      <c r="TTP17" s="6"/>
      <c r="TTY17" s="3"/>
      <c r="TTZ17" s="6"/>
      <c r="TUI17" s="3"/>
      <c r="TUJ17" s="6"/>
      <c r="TUS17" s="3"/>
      <c r="TUT17" s="6"/>
      <c r="TVC17" s="3"/>
      <c r="TVD17" s="6"/>
      <c r="TVM17" s="3"/>
      <c r="TVN17" s="6"/>
      <c r="TVW17" s="3"/>
      <c r="TVX17" s="6"/>
      <c r="TWG17" s="3"/>
      <c r="TWH17" s="6"/>
      <c r="TWQ17" s="3"/>
      <c r="TWR17" s="6"/>
      <c r="TXA17" s="3"/>
      <c r="TXB17" s="6"/>
      <c r="TXK17" s="3"/>
      <c r="TXL17" s="6"/>
      <c r="TXU17" s="3"/>
      <c r="TXV17" s="6"/>
      <c r="TYE17" s="3"/>
      <c r="TYF17" s="6"/>
      <c r="TYO17" s="3"/>
      <c r="TYP17" s="6"/>
      <c r="TYY17" s="3"/>
      <c r="TYZ17" s="6"/>
      <c r="TZI17" s="3"/>
      <c r="TZJ17" s="6"/>
      <c r="TZS17" s="3"/>
      <c r="TZT17" s="6"/>
      <c r="UAC17" s="3"/>
      <c r="UAD17" s="6"/>
      <c r="UAM17" s="3"/>
      <c r="UAN17" s="6"/>
      <c r="UAW17" s="3"/>
      <c r="UAX17" s="6"/>
      <c r="UBG17" s="3"/>
      <c r="UBH17" s="6"/>
      <c r="UBQ17" s="3"/>
      <c r="UBR17" s="6"/>
      <c r="UCA17" s="3"/>
      <c r="UCB17" s="6"/>
      <c r="UCK17" s="3"/>
      <c r="UCL17" s="6"/>
      <c r="UCU17" s="3"/>
      <c r="UCV17" s="6"/>
      <c r="UDE17" s="3"/>
      <c r="UDF17" s="6"/>
      <c r="UDO17" s="3"/>
      <c r="UDP17" s="6"/>
      <c r="UDY17" s="3"/>
      <c r="UDZ17" s="6"/>
      <c r="UEI17" s="3"/>
      <c r="UEJ17" s="6"/>
      <c r="UES17" s="3"/>
      <c r="UET17" s="6"/>
      <c r="UFC17" s="3"/>
      <c r="UFD17" s="6"/>
      <c r="UFM17" s="3"/>
      <c r="UFN17" s="6"/>
      <c r="UFW17" s="3"/>
      <c r="UFX17" s="6"/>
      <c r="UGG17" s="3"/>
      <c r="UGH17" s="6"/>
      <c r="UGQ17" s="3"/>
      <c r="UGR17" s="6"/>
      <c r="UHA17" s="3"/>
      <c r="UHB17" s="6"/>
      <c r="UHK17" s="3"/>
      <c r="UHL17" s="6"/>
      <c r="UHU17" s="3"/>
      <c r="UHV17" s="6"/>
      <c r="UIE17" s="3"/>
      <c r="UIF17" s="6"/>
      <c r="UIO17" s="3"/>
      <c r="UIP17" s="6"/>
      <c r="UIY17" s="3"/>
      <c r="UIZ17" s="6"/>
      <c r="UJI17" s="3"/>
      <c r="UJJ17" s="6"/>
      <c r="UJS17" s="3"/>
      <c r="UJT17" s="6"/>
      <c r="UKC17" s="3"/>
      <c r="UKD17" s="6"/>
      <c r="UKM17" s="3"/>
      <c r="UKN17" s="6"/>
      <c r="UKW17" s="3"/>
      <c r="UKX17" s="6"/>
      <c r="ULG17" s="3"/>
      <c r="ULH17" s="6"/>
      <c r="ULQ17" s="3"/>
      <c r="ULR17" s="6"/>
      <c r="UMA17" s="3"/>
      <c r="UMB17" s="6"/>
      <c r="UMK17" s="3"/>
      <c r="UML17" s="6"/>
      <c r="UMU17" s="3"/>
      <c r="UMV17" s="6"/>
      <c r="UNE17" s="3"/>
      <c r="UNF17" s="6"/>
      <c r="UNO17" s="3"/>
      <c r="UNP17" s="6"/>
      <c r="UNY17" s="3"/>
      <c r="UNZ17" s="6"/>
      <c r="UOI17" s="3"/>
      <c r="UOJ17" s="6"/>
      <c r="UOS17" s="3"/>
      <c r="UOT17" s="6"/>
      <c r="UPC17" s="3"/>
      <c r="UPD17" s="6"/>
      <c r="UPM17" s="3"/>
      <c r="UPN17" s="6"/>
      <c r="UPW17" s="3"/>
      <c r="UPX17" s="6"/>
      <c r="UQG17" s="3"/>
      <c r="UQH17" s="6"/>
      <c r="UQQ17" s="3"/>
      <c r="UQR17" s="6"/>
      <c r="URA17" s="3"/>
      <c r="URB17" s="6"/>
      <c r="URK17" s="3"/>
      <c r="URL17" s="6"/>
      <c r="URU17" s="3"/>
      <c r="URV17" s="6"/>
      <c r="USE17" s="3"/>
      <c r="USF17" s="6"/>
      <c r="USO17" s="3"/>
      <c r="USP17" s="6"/>
      <c r="USY17" s="3"/>
      <c r="USZ17" s="6"/>
      <c r="UTI17" s="3"/>
      <c r="UTJ17" s="6"/>
      <c r="UTS17" s="3"/>
      <c r="UTT17" s="6"/>
      <c r="UUC17" s="3"/>
      <c r="UUD17" s="6"/>
      <c r="UUM17" s="3"/>
      <c r="UUN17" s="6"/>
      <c r="UUW17" s="3"/>
      <c r="UUX17" s="6"/>
      <c r="UVG17" s="3"/>
      <c r="UVH17" s="6"/>
      <c r="UVQ17" s="3"/>
      <c r="UVR17" s="6"/>
      <c r="UWA17" s="3"/>
      <c r="UWB17" s="6"/>
      <c r="UWK17" s="3"/>
      <c r="UWL17" s="6"/>
      <c r="UWU17" s="3"/>
      <c r="UWV17" s="6"/>
      <c r="UXE17" s="3"/>
      <c r="UXF17" s="6"/>
      <c r="UXO17" s="3"/>
      <c r="UXP17" s="6"/>
      <c r="UXY17" s="3"/>
      <c r="UXZ17" s="6"/>
      <c r="UYI17" s="3"/>
      <c r="UYJ17" s="6"/>
      <c r="UYS17" s="3"/>
      <c r="UYT17" s="6"/>
      <c r="UZC17" s="3"/>
      <c r="UZD17" s="6"/>
      <c r="UZM17" s="3"/>
      <c r="UZN17" s="6"/>
      <c r="UZW17" s="3"/>
      <c r="UZX17" s="6"/>
      <c r="VAG17" s="3"/>
      <c r="VAH17" s="6"/>
      <c r="VAQ17" s="3"/>
      <c r="VAR17" s="6"/>
      <c r="VBA17" s="3"/>
      <c r="VBB17" s="6"/>
      <c r="VBK17" s="3"/>
      <c r="VBL17" s="6"/>
      <c r="VBU17" s="3"/>
      <c r="VBV17" s="6"/>
      <c r="VCE17" s="3"/>
      <c r="VCF17" s="6"/>
      <c r="VCO17" s="3"/>
      <c r="VCP17" s="6"/>
      <c r="VCY17" s="3"/>
      <c r="VCZ17" s="6"/>
      <c r="VDI17" s="3"/>
      <c r="VDJ17" s="6"/>
      <c r="VDS17" s="3"/>
      <c r="VDT17" s="6"/>
      <c r="VEC17" s="3"/>
      <c r="VED17" s="6"/>
      <c r="VEM17" s="3"/>
      <c r="VEN17" s="6"/>
      <c r="VEW17" s="3"/>
      <c r="VEX17" s="6"/>
      <c r="VFG17" s="3"/>
      <c r="VFH17" s="6"/>
      <c r="VFQ17" s="3"/>
      <c r="VFR17" s="6"/>
      <c r="VGA17" s="3"/>
      <c r="VGB17" s="6"/>
      <c r="VGK17" s="3"/>
      <c r="VGL17" s="6"/>
      <c r="VGU17" s="3"/>
      <c r="VGV17" s="6"/>
      <c r="VHE17" s="3"/>
      <c r="VHF17" s="6"/>
      <c r="VHO17" s="3"/>
      <c r="VHP17" s="6"/>
      <c r="VHY17" s="3"/>
      <c r="VHZ17" s="6"/>
      <c r="VII17" s="3"/>
      <c r="VIJ17" s="6"/>
      <c r="VIS17" s="3"/>
      <c r="VIT17" s="6"/>
      <c r="VJC17" s="3"/>
      <c r="VJD17" s="6"/>
      <c r="VJM17" s="3"/>
      <c r="VJN17" s="6"/>
      <c r="VJW17" s="3"/>
      <c r="VJX17" s="6"/>
      <c r="VKG17" s="3"/>
      <c r="VKH17" s="6"/>
      <c r="VKQ17" s="3"/>
      <c r="VKR17" s="6"/>
      <c r="VLA17" s="3"/>
      <c r="VLB17" s="6"/>
      <c r="VLK17" s="3"/>
      <c r="VLL17" s="6"/>
      <c r="VLU17" s="3"/>
      <c r="VLV17" s="6"/>
      <c r="VME17" s="3"/>
      <c r="VMF17" s="6"/>
      <c r="VMO17" s="3"/>
      <c r="VMP17" s="6"/>
      <c r="VMY17" s="3"/>
      <c r="VMZ17" s="6"/>
      <c r="VNI17" s="3"/>
      <c r="VNJ17" s="6"/>
      <c r="VNS17" s="3"/>
      <c r="VNT17" s="6"/>
      <c r="VOC17" s="3"/>
      <c r="VOD17" s="6"/>
      <c r="VOM17" s="3"/>
      <c r="VON17" s="6"/>
      <c r="VOW17" s="3"/>
      <c r="VOX17" s="6"/>
      <c r="VPG17" s="3"/>
      <c r="VPH17" s="6"/>
      <c r="VPQ17" s="3"/>
      <c r="VPR17" s="6"/>
      <c r="VQA17" s="3"/>
      <c r="VQB17" s="6"/>
      <c r="VQK17" s="3"/>
      <c r="VQL17" s="6"/>
      <c r="VQU17" s="3"/>
      <c r="VQV17" s="6"/>
      <c r="VRE17" s="3"/>
      <c r="VRF17" s="6"/>
      <c r="VRO17" s="3"/>
      <c r="VRP17" s="6"/>
      <c r="VRY17" s="3"/>
      <c r="VRZ17" s="6"/>
      <c r="VSI17" s="3"/>
      <c r="VSJ17" s="6"/>
      <c r="VSS17" s="3"/>
      <c r="VST17" s="6"/>
      <c r="VTC17" s="3"/>
      <c r="VTD17" s="6"/>
      <c r="VTM17" s="3"/>
      <c r="VTN17" s="6"/>
      <c r="VTW17" s="3"/>
      <c r="VTX17" s="6"/>
      <c r="VUG17" s="3"/>
      <c r="VUH17" s="6"/>
      <c r="VUQ17" s="3"/>
      <c r="VUR17" s="6"/>
      <c r="VVA17" s="3"/>
      <c r="VVB17" s="6"/>
      <c r="VVK17" s="3"/>
      <c r="VVL17" s="6"/>
      <c r="VVU17" s="3"/>
      <c r="VVV17" s="6"/>
      <c r="VWE17" s="3"/>
      <c r="VWF17" s="6"/>
      <c r="VWO17" s="3"/>
      <c r="VWP17" s="6"/>
      <c r="VWY17" s="3"/>
      <c r="VWZ17" s="6"/>
      <c r="VXI17" s="3"/>
      <c r="VXJ17" s="6"/>
      <c r="VXS17" s="3"/>
      <c r="VXT17" s="6"/>
      <c r="VYC17" s="3"/>
      <c r="VYD17" s="6"/>
      <c r="VYM17" s="3"/>
      <c r="VYN17" s="6"/>
      <c r="VYW17" s="3"/>
      <c r="VYX17" s="6"/>
      <c r="VZG17" s="3"/>
      <c r="VZH17" s="6"/>
      <c r="VZQ17" s="3"/>
      <c r="VZR17" s="6"/>
      <c r="WAA17" s="3"/>
      <c r="WAB17" s="6"/>
      <c r="WAK17" s="3"/>
      <c r="WAL17" s="6"/>
      <c r="WAU17" s="3"/>
      <c r="WAV17" s="6"/>
      <c r="WBE17" s="3"/>
      <c r="WBF17" s="6"/>
      <c r="WBO17" s="3"/>
      <c r="WBP17" s="6"/>
      <c r="WBY17" s="3"/>
      <c r="WBZ17" s="6"/>
      <c r="WCI17" s="3"/>
      <c r="WCJ17" s="6"/>
      <c r="WCS17" s="3"/>
      <c r="WCT17" s="6"/>
      <c r="WDC17" s="3"/>
      <c r="WDD17" s="6"/>
      <c r="WDM17" s="3"/>
      <c r="WDN17" s="6"/>
      <c r="WDW17" s="3"/>
      <c r="WDX17" s="6"/>
      <c r="WEG17" s="3"/>
      <c r="WEH17" s="6"/>
      <c r="WEQ17" s="3"/>
      <c r="WER17" s="6"/>
      <c r="WFA17" s="3"/>
      <c r="WFB17" s="6"/>
      <c r="WFK17" s="3"/>
      <c r="WFL17" s="6"/>
      <c r="WFU17" s="3"/>
      <c r="WFV17" s="6"/>
      <c r="WGE17" s="3"/>
      <c r="WGF17" s="6"/>
      <c r="WGO17" s="3"/>
      <c r="WGP17" s="6"/>
      <c r="WGY17" s="3"/>
      <c r="WGZ17" s="6"/>
      <c r="WHI17" s="3"/>
      <c r="WHJ17" s="6"/>
      <c r="WHS17" s="3"/>
      <c r="WHT17" s="6"/>
      <c r="WIC17" s="3"/>
      <c r="WID17" s="6"/>
      <c r="WIM17" s="3"/>
      <c r="WIN17" s="6"/>
      <c r="WIW17" s="3"/>
      <c r="WIX17" s="6"/>
      <c r="WJG17" s="3"/>
      <c r="WJH17" s="6"/>
      <c r="WJQ17" s="3"/>
      <c r="WJR17" s="6"/>
      <c r="WKA17" s="3"/>
      <c r="WKB17" s="6"/>
      <c r="WKK17" s="3"/>
      <c r="WKL17" s="6"/>
      <c r="WKU17" s="3"/>
      <c r="WKV17" s="6"/>
      <c r="WLE17" s="3"/>
      <c r="WLF17" s="6"/>
      <c r="WLO17" s="3"/>
      <c r="WLP17" s="6"/>
      <c r="WLY17" s="3"/>
      <c r="WLZ17" s="6"/>
      <c r="WMI17" s="3"/>
      <c r="WMJ17" s="6"/>
      <c r="WMS17" s="3"/>
      <c r="WMT17" s="6"/>
      <c r="WNC17" s="3"/>
      <c r="WND17" s="6"/>
      <c r="WNM17" s="3"/>
      <c r="WNN17" s="6"/>
      <c r="WNW17" s="3"/>
      <c r="WNX17" s="6"/>
      <c r="WOG17" s="3"/>
      <c r="WOH17" s="6"/>
      <c r="WOQ17" s="3"/>
      <c r="WOR17" s="6"/>
      <c r="WPA17" s="3"/>
      <c r="WPB17" s="6"/>
      <c r="WPK17" s="3"/>
      <c r="WPL17" s="6"/>
      <c r="WPU17" s="3"/>
      <c r="WPV17" s="6"/>
      <c r="WQE17" s="3"/>
      <c r="WQF17" s="6"/>
      <c r="WQO17" s="3"/>
      <c r="WQP17" s="6"/>
      <c r="WQY17" s="3"/>
      <c r="WQZ17" s="6"/>
      <c r="WRI17" s="3"/>
      <c r="WRJ17" s="6"/>
      <c r="WRS17" s="3"/>
      <c r="WRT17" s="6"/>
      <c r="WSC17" s="3"/>
      <c r="WSD17" s="6"/>
      <c r="WSM17" s="3"/>
      <c r="WSN17" s="6"/>
      <c r="WSW17" s="3"/>
      <c r="WSX17" s="6"/>
      <c r="WTG17" s="3"/>
      <c r="WTH17" s="6"/>
      <c r="WTQ17" s="3"/>
      <c r="WTR17" s="6"/>
      <c r="WUA17" s="3"/>
      <c r="WUB17" s="6"/>
      <c r="WUK17" s="3"/>
      <c r="WUL17" s="6"/>
      <c r="WUU17" s="3"/>
      <c r="WUV17" s="6"/>
      <c r="WVE17" s="3"/>
      <c r="WVF17" s="6"/>
      <c r="WVO17" s="3"/>
      <c r="WVP17" s="6"/>
      <c r="WVY17" s="3"/>
      <c r="WVZ17" s="6"/>
      <c r="WWI17" s="3"/>
      <c r="WWJ17" s="6"/>
      <c r="WWS17" s="3"/>
      <c r="WWT17" s="6"/>
      <c r="WXC17" s="3"/>
      <c r="WXD17" s="6"/>
      <c r="WXM17" s="3"/>
      <c r="WXN17" s="6"/>
      <c r="WXW17" s="3"/>
      <c r="WXX17" s="6"/>
      <c r="WYG17" s="3"/>
      <c r="WYH17" s="6"/>
      <c r="WYQ17" s="3"/>
      <c r="WYR17" s="6"/>
      <c r="WZA17" s="3"/>
      <c r="WZB17" s="6"/>
      <c r="WZK17" s="3"/>
      <c r="WZL17" s="6"/>
      <c r="WZU17" s="3"/>
      <c r="WZV17" s="6"/>
      <c r="XAE17" s="3"/>
      <c r="XAF17" s="6"/>
      <c r="XAO17" s="3"/>
      <c r="XAP17" s="6"/>
      <c r="XAY17" s="3"/>
      <c r="XAZ17" s="6"/>
      <c r="XBI17" s="3"/>
      <c r="XBJ17" s="6"/>
      <c r="XBS17" s="3"/>
      <c r="XBT17" s="6"/>
      <c r="XCC17" s="3"/>
      <c r="XCD17" s="6"/>
      <c r="XCM17" s="3"/>
      <c r="XCN17" s="6"/>
      <c r="XCW17" s="3"/>
      <c r="XCX17" s="6"/>
      <c r="XDG17" s="3"/>
      <c r="XDH17" s="6"/>
      <c r="XDQ17" s="3"/>
      <c r="XDR17" s="6"/>
      <c r="XEA17" s="3"/>
      <c r="XEB17" s="6"/>
      <c r="XEK17" s="3"/>
      <c r="XEL17" s="6"/>
      <c r="XEU17" s="3"/>
      <c r="XEV17" s="6"/>
    </row>
    <row r="18" spans="1:1016 1025:2046 2055:3066 3075:4096 4105:5116 5125:6136 6145:7166 7175:8186 8195:9216 9225:10236 10245:11256 11265:12286 12295:13306 13315:14336 14345:15356 15365:16376" x14ac:dyDescent="0.25">
      <c r="A18">
        <f t="shared" si="1"/>
        <v>3</v>
      </c>
      <c r="B18" t="s">
        <v>33</v>
      </c>
      <c r="C18" t="str">
        <f>IF(B18&lt;&gt;"",VLOOKUP(B18,Lookup!$A$2:$B$55,2,FALSE),"")</f>
        <v>SAVINGS/INVESTMENT</v>
      </c>
      <c r="D18" s="3">
        <v>42614</v>
      </c>
      <c r="E18" s="14">
        <v>2000</v>
      </c>
      <c r="F18" s="14"/>
      <c r="G18" t="s">
        <v>1</v>
      </c>
      <c r="H18" t="s">
        <v>83</v>
      </c>
      <c r="I18" t="s">
        <v>85</v>
      </c>
      <c r="J18">
        <f t="shared" ca="1" si="0"/>
        <v>-386</v>
      </c>
      <c r="M18">
        <v>3</v>
      </c>
      <c r="N18" s="35" t="s">
        <v>3</v>
      </c>
      <c r="O18" s="35" t="s">
        <v>1</v>
      </c>
      <c r="P18" s="36">
        <v>42536</v>
      </c>
      <c r="Q18" s="37">
        <v>0</v>
      </c>
      <c r="R18" s="37">
        <v>0</v>
      </c>
      <c r="S18" s="35" t="s">
        <v>83</v>
      </c>
      <c r="T18" s="35" t="s">
        <v>85</v>
      </c>
      <c r="U18" s="35">
        <f ca="1">IF($T18="Done","",$P18-$F$1)</f>
        <v>-464</v>
      </c>
      <c r="Y18" s="3"/>
      <c r="Z18" s="6"/>
      <c r="AI18" s="3"/>
      <c r="AJ18" s="6"/>
      <c r="AS18" s="3"/>
      <c r="AT18" s="6"/>
      <c r="BC18" s="3"/>
      <c r="BD18" s="6"/>
      <c r="BM18" s="3"/>
      <c r="BN18" s="6"/>
      <c r="BW18" s="3"/>
      <c r="BX18" s="6"/>
      <c r="CG18" s="3"/>
      <c r="CH18" s="6"/>
      <c r="CQ18" s="3"/>
      <c r="CR18" s="6"/>
      <c r="DA18" s="3"/>
      <c r="DB18" s="6"/>
      <c r="DK18" s="3"/>
      <c r="DL18" s="6"/>
      <c r="DU18" s="3"/>
      <c r="DV18" s="6"/>
      <c r="EE18" s="3"/>
      <c r="EF18" s="6"/>
      <c r="EO18" s="3"/>
      <c r="EP18" s="6"/>
      <c r="EY18" s="3"/>
      <c r="EZ18" s="6"/>
      <c r="FI18" s="3"/>
      <c r="FJ18" s="6"/>
      <c r="FS18" s="3"/>
      <c r="FT18" s="6"/>
      <c r="GC18" s="3"/>
      <c r="GD18" s="6"/>
      <c r="GM18" s="3"/>
      <c r="GN18" s="6"/>
      <c r="GW18" s="3"/>
      <c r="GX18" s="6"/>
      <c r="HG18" s="3"/>
      <c r="HH18" s="6"/>
      <c r="HQ18" s="3"/>
      <c r="HR18" s="6"/>
      <c r="IA18" s="3"/>
      <c r="IB18" s="6"/>
      <c r="IK18" s="3"/>
      <c r="IL18" s="6"/>
      <c r="IU18" s="3"/>
      <c r="IV18" s="6"/>
      <c r="JE18" s="3"/>
      <c r="JF18" s="6"/>
      <c r="JO18" s="3"/>
      <c r="JP18" s="6"/>
      <c r="JY18" s="3"/>
      <c r="JZ18" s="6"/>
      <c r="KI18" s="3"/>
      <c r="KJ18" s="6"/>
      <c r="KS18" s="3"/>
      <c r="KT18" s="6"/>
      <c r="LC18" s="3"/>
      <c r="LD18" s="6"/>
      <c r="LM18" s="3"/>
      <c r="LN18" s="6"/>
      <c r="LW18" s="3"/>
      <c r="LX18" s="6"/>
      <c r="MG18" s="3"/>
      <c r="MH18" s="6"/>
      <c r="MQ18" s="3"/>
      <c r="MR18" s="6"/>
      <c r="NA18" s="3"/>
      <c r="NB18" s="6"/>
      <c r="NK18" s="3"/>
      <c r="NL18" s="6"/>
      <c r="NU18" s="3"/>
      <c r="NV18" s="6"/>
      <c r="OE18" s="3"/>
      <c r="OF18" s="6"/>
      <c r="OO18" s="3"/>
      <c r="OP18" s="6"/>
      <c r="OY18" s="3"/>
      <c r="OZ18" s="6"/>
      <c r="PI18" s="3"/>
      <c r="PJ18" s="6"/>
      <c r="PS18" s="3"/>
      <c r="PT18" s="6"/>
      <c r="QC18" s="3"/>
      <c r="QD18" s="6"/>
      <c r="QM18" s="3"/>
      <c r="QN18" s="6"/>
      <c r="QW18" s="3"/>
      <c r="QX18" s="6"/>
      <c r="RG18" s="3"/>
      <c r="RH18" s="6"/>
      <c r="RQ18" s="3"/>
      <c r="RR18" s="6"/>
      <c r="SA18" s="3"/>
      <c r="SB18" s="6"/>
      <c r="SK18" s="3"/>
      <c r="SL18" s="6"/>
      <c r="SU18" s="3"/>
      <c r="SV18" s="6"/>
      <c r="TE18" s="3"/>
      <c r="TF18" s="6"/>
      <c r="TO18" s="3"/>
      <c r="TP18" s="6"/>
      <c r="TY18" s="3"/>
      <c r="TZ18" s="6"/>
      <c r="UI18" s="3"/>
      <c r="UJ18" s="6"/>
      <c r="US18" s="3"/>
      <c r="UT18" s="6"/>
      <c r="VC18" s="3"/>
      <c r="VD18" s="6"/>
      <c r="VM18" s="3"/>
      <c r="VN18" s="6"/>
      <c r="VW18" s="3"/>
      <c r="VX18" s="6"/>
      <c r="WG18" s="3"/>
      <c r="WH18" s="6"/>
      <c r="WQ18" s="3"/>
      <c r="WR18" s="6"/>
      <c r="XA18" s="3"/>
      <c r="XB18" s="6"/>
      <c r="XK18" s="3"/>
      <c r="XL18" s="6"/>
      <c r="XU18" s="3"/>
      <c r="XV18" s="6"/>
      <c r="YE18" s="3"/>
      <c r="YF18" s="6"/>
      <c r="YO18" s="3"/>
      <c r="YP18" s="6"/>
      <c r="YY18" s="3"/>
      <c r="YZ18" s="6"/>
      <c r="ZI18" s="3"/>
      <c r="ZJ18" s="6"/>
      <c r="ZS18" s="3"/>
      <c r="ZT18" s="6"/>
      <c r="AAC18" s="3"/>
      <c r="AAD18" s="6"/>
      <c r="AAM18" s="3"/>
      <c r="AAN18" s="6"/>
      <c r="AAW18" s="3"/>
      <c r="AAX18" s="6"/>
      <c r="ABG18" s="3"/>
      <c r="ABH18" s="6"/>
      <c r="ABQ18" s="3"/>
      <c r="ABR18" s="6"/>
      <c r="ACA18" s="3"/>
      <c r="ACB18" s="6"/>
      <c r="ACK18" s="3"/>
      <c r="ACL18" s="6"/>
      <c r="ACU18" s="3"/>
      <c r="ACV18" s="6"/>
      <c r="ADE18" s="3"/>
      <c r="ADF18" s="6"/>
      <c r="ADO18" s="3"/>
      <c r="ADP18" s="6"/>
      <c r="ADY18" s="3"/>
      <c r="ADZ18" s="6"/>
      <c r="AEI18" s="3"/>
      <c r="AEJ18" s="6"/>
      <c r="AES18" s="3"/>
      <c r="AET18" s="6"/>
      <c r="AFC18" s="3"/>
      <c r="AFD18" s="6"/>
      <c r="AFM18" s="3"/>
      <c r="AFN18" s="6"/>
      <c r="AFW18" s="3"/>
      <c r="AFX18" s="6"/>
      <c r="AGG18" s="3"/>
      <c r="AGH18" s="6"/>
      <c r="AGQ18" s="3"/>
      <c r="AGR18" s="6"/>
      <c r="AHA18" s="3"/>
      <c r="AHB18" s="6"/>
      <c r="AHK18" s="3"/>
      <c r="AHL18" s="6"/>
      <c r="AHU18" s="3"/>
      <c r="AHV18" s="6"/>
      <c r="AIE18" s="3"/>
      <c r="AIF18" s="6"/>
      <c r="AIO18" s="3"/>
      <c r="AIP18" s="6"/>
      <c r="AIY18" s="3"/>
      <c r="AIZ18" s="6"/>
      <c r="AJI18" s="3"/>
      <c r="AJJ18" s="6"/>
      <c r="AJS18" s="3"/>
      <c r="AJT18" s="6"/>
      <c r="AKC18" s="3"/>
      <c r="AKD18" s="6"/>
      <c r="AKM18" s="3"/>
      <c r="AKN18" s="6"/>
      <c r="AKW18" s="3"/>
      <c r="AKX18" s="6"/>
      <c r="ALG18" s="3"/>
      <c r="ALH18" s="6"/>
      <c r="ALQ18" s="3"/>
      <c r="ALR18" s="6"/>
      <c r="AMA18" s="3"/>
      <c r="AMB18" s="6"/>
      <c r="AMK18" s="3"/>
      <c r="AML18" s="6"/>
      <c r="AMU18" s="3"/>
      <c r="AMV18" s="6"/>
      <c r="ANE18" s="3"/>
      <c r="ANF18" s="6"/>
      <c r="ANO18" s="3"/>
      <c r="ANP18" s="6"/>
      <c r="ANY18" s="3"/>
      <c r="ANZ18" s="6"/>
      <c r="AOI18" s="3"/>
      <c r="AOJ18" s="6"/>
      <c r="AOS18" s="3"/>
      <c r="AOT18" s="6"/>
      <c r="APC18" s="3"/>
      <c r="APD18" s="6"/>
      <c r="APM18" s="3"/>
      <c r="APN18" s="6"/>
      <c r="APW18" s="3"/>
      <c r="APX18" s="6"/>
      <c r="AQG18" s="3"/>
      <c r="AQH18" s="6"/>
      <c r="AQQ18" s="3"/>
      <c r="AQR18" s="6"/>
      <c r="ARA18" s="3"/>
      <c r="ARB18" s="6"/>
      <c r="ARK18" s="3"/>
      <c r="ARL18" s="6"/>
      <c r="ARU18" s="3"/>
      <c r="ARV18" s="6"/>
      <c r="ASE18" s="3"/>
      <c r="ASF18" s="6"/>
      <c r="ASO18" s="3"/>
      <c r="ASP18" s="6"/>
      <c r="ASY18" s="3"/>
      <c r="ASZ18" s="6"/>
      <c r="ATI18" s="3"/>
      <c r="ATJ18" s="6"/>
      <c r="ATS18" s="3"/>
      <c r="ATT18" s="6"/>
      <c r="AUC18" s="3"/>
      <c r="AUD18" s="6"/>
      <c r="AUM18" s="3"/>
      <c r="AUN18" s="6"/>
      <c r="AUW18" s="3"/>
      <c r="AUX18" s="6"/>
      <c r="AVG18" s="3"/>
      <c r="AVH18" s="6"/>
      <c r="AVQ18" s="3"/>
      <c r="AVR18" s="6"/>
      <c r="AWA18" s="3"/>
      <c r="AWB18" s="6"/>
      <c r="AWK18" s="3"/>
      <c r="AWL18" s="6"/>
      <c r="AWU18" s="3"/>
      <c r="AWV18" s="6"/>
      <c r="AXE18" s="3"/>
      <c r="AXF18" s="6"/>
      <c r="AXO18" s="3"/>
      <c r="AXP18" s="6"/>
      <c r="AXY18" s="3"/>
      <c r="AXZ18" s="6"/>
      <c r="AYI18" s="3"/>
      <c r="AYJ18" s="6"/>
      <c r="AYS18" s="3"/>
      <c r="AYT18" s="6"/>
      <c r="AZC18" s="3"/>
      <c r="AZD18" s="6"/>
      <c r="AZM18" s="3"/>
      <c r="AZN18" s="6"/>
      <c r="AZW18" s="3"/>
      <c r="AZX18" s="6"/>
      <c r="BAG18" s="3"/>
      <c r="BAH18" s="6"/>
      <c r="BAQ18" s="3"/>
      <c r="BAR18" s="6"/>
      <c r="BBA18" s="3"/>
      <c r="BBB18" s="6"/>
      <c r="BBK18" s="3"/>
      <c r="BBL18" s="6"/>
      <c r="BBU18" s="3"/>
      <c r="BBV18" s="6"/>
      <c r="BCE18" s="3"/>
      <c r="BCF18" s="6"/>
      <c r="BCO18" s="3"/>
      <c r="BCP18" s="6"/>
      <c r="BCY18" s="3"/>
      <c r="BCZ18" s="6"/>
      <c r="BDI18" s="3"/>
      <c r="BDJ18" s="6"/>
      <c r="BDS18" s="3"/>
      <c r="BDT18" s="6"/>
      <c r="BEC18" s="3"/>
      <c r="BED18" s="6"/>
      <c r="BEM18" s="3"/>
      <c r="BEN18" s="6"/>
      <c r="BEW18" s="3"/>
      <c r="BEX18" s="6"/>
      <c r="BFG18" s="3"/>
      <c r="BFH18" s="6"/>
      <c r="BFQ18" s="3"/>
      <c r="BFR18" s="6"/>
      <c r="BGA18" s="3"/>
      <c r="BGB18" s="6"/>
      <c r="BGK18" s="3"/>
      <c r="BGL18" s="6"/>
      <c r="BGU18" s="3"/>
      <c r="BGV18" s="6"/>
      <c r="BHE18" s="3"/>
      <c r="BHF18" s="6"/>
      <c r="BHO18" s="3"/>
      <c r="BHP18" s="6"/>
      <c r="BHY18" s="3"/>
      <c r="BHZ18" s="6"/>
      <c r="BII18" s="3"/>
      <c r="BIJ18" s="6"/>
      <c r="BIS18" s="3"/>
      <c r="BIT18" s="6"/>
      <c r="BJC18" s="3"/>
      <c r="BJD18" s="6"/>
      <c r="BJM18" s="3"/>
      <c r="BJN18" s="6"/>
      <c r="BJW18" s="3"/>
      <c r="BJX18" s="6"/>
      <c r="BKG18" s="3"/>
      <c r="BKH18" s="6"/>
      <c r="BKQ18" s="3"/>
      <c r="BKR18" s="6"/>
      <c r="BLA18" s="3"/>
      <c r="BLB18" s="6"/>
      <c r="BLK18" s="3"/>
      <c r="BLL18" s="6"/>
      <c r="BLU18" s="3"/>
      <c r="BLV18" s="6"/>
      <c r="BME18" s="3"/>
      <c r="BMF18" s="6"/>
      <c r="BMO18" s="3"/>
      <c r="BMP18" s="6"/>
      <c r="BMY18" s="3"/>
      <c r="BMZ18" s="6"/>
      <c r="BNI18" s="3"/>
      <c r="BNJ18" s="6"/>
      <c r="BNS18" s="3"/>
      <c r="BNT18" s="6"/>
      <c r="BOC18" s="3"/>
      <c r="BOD18" s="6"/>
      <c r="BOM18" s="3"/>
      <c r="BON18" s="6"/>
      <c r="BOW18" s="3"/>
      <c r="BOX18" s="6"/>
      <c r="BPG18" s="3"/>
      <c r="BPH18" s="6"/>
      <c r="BPQ18" s="3"/>
      <c r="BPR18" s="6"/>
      <c r="BQA18" s="3"/>
      <c r="BQB18" s="6"/>
      <c r="BQK18" s="3"/>
      <c r="BQL18" s="6"/>
      <c r="BQU18" s="3"/>
      <c r="BQV18" s="6"/>
      <c r="BRE18" s="3"/>
      <c r="BRF18" s="6"/>
      <c r="BRO18" s="3"/>
      <c r="BRP18" s="6"/>
      <c r="BRY18" s="3"/>
      <c r="BRZ18" s="6"/>
      <c r="BSI18" s="3"/>
      <c r="BSJ18" s="6"/>
      <c r="BSS18" s="3"/>
      <c r="BST18" s="6"/>
      <c r="BTC18" s="3"/>
      <c r="BTD18" s="6"/>
      <c r="BTM18" s="3"/>
      <c r="BTN18" s="6"/>
      <c r="BTW18" s="3"/>
      <c r="BTX18" s="6"/>
      <c r="BUG18" s="3"/>
      <c r="BUH18" s="6"/>
      <c r="BUQ18" s="3"/>
      <c r="BUR18" s="6"/>
      <c r="BVA18" s="3"/>
      <c r="BVB18" s="6"/>
      <c r="BVK18" s="3"/>
      <c r="BVL18" s="6"/>
      <c r="BVU18" s="3"/>
      <c r="BVV18" s="6"/>
      <c r="BWE18" s="3"/>
      <c r="BWF18" s="6"/>
      <c r="BWO18" s="3"/>
      <c r="BWP18" s="6"/>
      <c r="BWY18" s="3"/>
      <c r="BWZ18" s="6"/>
      <c r="BXI18" s="3"/>
      <c r="BXJ18" s="6"/>
      <c r="BXS18" s="3"/>
      <c r="BXT18" s="6"/>
      <c r="BYC18" s="3"/>
      <c r="BYD18" s="6"/>
      <c r="BYM18" s="3"/>
      <c r="BYN18" s="6"/>
      <c r="BYW18" s="3"/>
      <c r="BYX18" s="6"/>
      <c r="BZG18" s="3"/>
      <c r="BZH18" s="6"/>
      <c r="BZQ18" s="3"/>
      <c r="BZR18" s="6"/>
      <c r="CAA18" s="3"/>
      <c r="CAB18" s="6"/>
      <c r="CAK18" s="3"/>
      <c r="CAL18" s="6"/>
      <c r="CAU18" s="3"/>
      <c r="CAV18" s="6"/>
      <c r="CBE18" s="3"/>
      <c r="CBF18" s="6"/>
      <c r="CBO18" s="3"/>
      <c r="CBP18" s="6"/>
      <c r="CBY18" s="3"/>
      <c r="CBZ18" s="6"/>
      <c r="CCI18" s="3"/>
      <c r="CCJ18" s="6"/>
      <c r="CCS18" s="3"/>
      <c r="CCT18" s="6"/>
      <c r="CDC18" s="3"/>
      <c r="CDD18" s="6"/>
      <c r="CDM18" s="3"/>
      <c r="CDN18" s="6"/>
      <c r="CDW18" s="3"/>
      <c r="CDX18" s="6"/>
      <c r="CEG18" s="3"/>
      <c r="CEH18" s="6"/>
      <c r="CEQ18" s="3"/>
      <c r="CER18" s="6"/>
      <c r="CFA18" s="3"/>
      <c r="CFB18" s="6"/>
      <c r="CFK18" s="3"/>
      <c r="CFL18" s="6"/>
      <c r="CFU18" s="3"/>
      <c r="CFV18" s="6"/>
      <c r="CGE18" s="3"/>
      <c r="CGF18" s="6"/>
      <c r="CGO18" s="3"/>
      <c r="CGP18" s="6"/>
      <c r="CGY18" s="3"/>
      <c r="CGZ18" s="6"/>
      <c r="CHI18" s="3"/>
      <c r="CHJ18" s="6"/>
      <c r="CHS18" s="3"/>
      <c r="CHT18" s="6"/>
      <c r="CIC18" s="3"/>
      <c r="CID18" s="6"/>
      <c r="CIM18" s="3"/>
      <c r="CIN18" s="6"/>
      <c r="CIW18" s="3"/>
      <c r="CIX18" s="6"/>
      <c r="CJG18" s="3"/>
      <c r="CJH18" s="6"/>
      <c r="CJQ18" s="3"/>
      <c r="CJR18" s="6"/>
      <c r="CKA18" s="3"/>
      <c r="CKB18" s="6"/>
      <c r="CKK18" s="3"/>
      <c r="CKL18" s="6"/>
      <c r="CKU18" s="3"/>
      <c r="CKV18" s="6"/>
      <c r="CLE18" s="3"/>
      <c r="CLF18" s="6"/>
      <c r="CLO18" s="3"/>
      <c r="CLP18" s="6"/>
      <c r="CLY18" s="3"/>
      <c r="CLZ18" s="6"/>
      <c r="CMI18" s="3"/>
      <c r="CMJ18" s="6"/>
      <c r="CMS18" s="3"/>
      <c r="CMT18" s="6"/>
      <c r="CNC18" s="3"/>
      <c r="CND18" s="6"/>
      <c r="CNM18" s="3"/>
      <c r="CNN18" s="6"/>
      <c r="CNW18" s="3"/>
      <c r="CNX18" s="6"/>
      <c r="COG18" s="3"/>
      <c r="COH18" s="6"/>
      <c r="COQ18" s="3"/>
      <c r="COR18" s="6"/>
      <c r="CPA18" s="3"/>
      <c r="CPB18" s="6"/>
      <c r="CPK18" s="3"/>
      <c r="CPL18" s="6"/>
      <c r="CPU18" s="3"/>
      <c r="CPV18" s="6"/>
      <c r="CQE18" s="3"/>
      <c r="CQF18" s="6"/>
      <c r="CQO18" s="3"/>
      <c r="CQP18" s="6"/>
      <c r="CQY18" s="3"/>
      <c r="CQZ18" s="6"/>
      <c r="CRI18" s="3"/>
      <c r="CRJ18" s="6"/>
      <c r="CRS18" s="3"/>
      <c r="CRT18" s="6"/>
      <c r="CSC18" s="3"/>
      <c r="CSD18" s="6"/>
      <c r="CSM18" s="3"/>
      <c r="CSN18" s="6"/>
      <c r="CSW18" s="3"/>
      <c r="CSX18" s="6"/>
      <c r="CTG18" s="3"/>
      <c r="CTH18" s="6"/>
      <c r="CTQ18" s="3"/>
      <c r="CTR18" s="6"/>
      <c r="CUA18" s="3"/>
      <c r="CUB18" s="6"/>
      <c r="CUK18" s="3"/>
      <c r="CUL18" s="6"/>
      <c r="CUU18" s="3"/>
      <c r="CUV18" s="6"/>
      <c r="CVE18" s="3"/>
      <c r="CVF18" s="6"/>
      <c r="CVO18" s="3"/>
      <c r="CVP18" s="6"/>
      <c r="CVY18" s="3"/>
      <c r="CVZ18" s="6"/>
      <c r="CWI18" s="3"/>
      <c r="CWJ18" s="6"/>
      <c r="CWS18" s="3"/>
      <c r="CWT18" s="6"/>
      <c r="CXC18" s="3"/>
      <c r="CXD18" s="6"/>
      <c r="CXM18" s="3"/>
      <c r="CXN18" s="6"/>
      <c r="CXW18" s="3"/>
      <c r="CXX18" s="6"/>
      <c r="CYG18" s="3"/>
      <c r="CYH18" s="6"/>
      <c r="CYQ18" s="3"/>
      <c r="CYR18" s="6"/>
      <c r="CZA18" s="3"/>
      <c r="CZB18" s="6"/>
      <c r="CZK18" s="3"/>
      <c r="CZL18" s="6"/>
      <c r="CZU18" s="3"/>
      <c r="CZV18" s="6"/>
      <c r="DAE18" s="3"/>
      <c r="DAF18" s="6"/>
      <c r="DAO18" s="3"/>
      <c r="DAP18" s="6"/>
      <c r="DAY18" s="3"/>
      <c r="DAZ18" s="6"/>
      <c r="DBI18" s="3"/>
      <c r="DBJ18" s="6"/>
      <c r="DBS18" s="3"/>
      <c r="DBT18" s="6"/>
      <c r="DCC18" s="3"/>
      <c r="DCD18" s="6"/>
      <c r="DCM18" s="3"/>
      <c r="DCN18" s="6"/>
      <c r="DCW18" s="3"/>
      <c r="DCX18" s="6"/>
      <c r="DDG18" s="3"/>
      <c r="DDH18" s="6"/>
      <c r="DDQ18" s="3"/>
      <c r="DDR18" s="6"/>
      <c r="DEA18" s="3"/>
      <c r="DEB18" s="6"/>
      <c r="DEK18" s="3"/>
      <c r="DEL18" s="6"/>
      <c r="DEU18" s="3"/>
      <c r="DEV18" s="6"/>
      <c r="DFE18" s="3"/>
      <c r="DFF18" s="6"/>
      <c r="DFO18" s="3"/>
      <c r="DFP18" s="6"/>
      <c r="DFY18" s="3"/>
      <c r="DFZ18" s="6"/>
      <c r="DGI18" s="3"/>
      <c r="DGJ18" s="6"/>
      <c r="DGS18" s="3"/>
      <c r="DGT18" s="6"/>
      <c r="DHC18" s="3"/>
      <c r="DHD18" s="6"/>
      <c r="DHM18" s="3"/>
      <c r="DHN18" s="6"/>
      <c r="DHW18" s="3"/>
      <c r="DHX18" s="6"/>
      <c r="DIG18" s="3"/>
      <c r="DIH18" s="6"/>
      <c r="DIQ18" s="3"/>
      <c r="DIR18" s="6"/>
      <c r="DJA18" s="3"/>
      <c r="DJB18" s="6"/>
      <c r="DJK18" s="3"/>
      <c r="DJL18" s="6"/>
      <c r="DJU18" s="3"/>
      <c r="DJV18" s="6"/>
      <c r="DKE18" s="3"/>
      <c r="DKF18" s="6"/>
      <c r="DKO18" s="3"/>
      <c r="DKP18" s="6"/>
      <c r="DKY18" s="3"/>
      <c r="DKZ18" s="6"/>
      <c r="DLI18" s="3"/>
      <c r="DLJ18" s="6"/>
      <c r="DLS18" s="3"/>
      <c r="DLT18" s="6"/>
      <c r="DMC18" s="3"/>
      <c r="DMD18" s="6"/>
      <c r="DMM18" s="3"/>
      <c r="DMN18" s="6"/>
      <c r="DMW18" s="3"/>
      <c r="DMX18" s="6"/>
      <c r="DNG18" s="3"/>
      <c r="DNH18" s="6"/>
      <c r="DNQ18" s="3"/>
      <c r="DNR18" s="6"/>
      <c r="DOA18" s="3"/>
      <c r="DOB18" s="6"/>
      <c r="DOK18" s="3"/>
      <c r="DOL18" s="6"/>
      <c r="DOU18" s="3"/>
      <c r="DOV18" s="6"/>
      <c r="DPE18" s="3"/>
      <c r="DPF18" s="6"/>
      <c r="DPO18" s="3"/>
      <c r="DPP18" s="6"/>
      <c r="DPY18" s="3"/>
      <c r="DPZ18" s="6"/>
      <c r="DQI18" s="3"/>
      <c r="DQJ18" s="6"/>
      <c r="DQS18" s="3"/>
      <c r="DQT18" s="6"/>
      <c r="DRC18" s="3"/>
      <c r="DRD18" s="6"/>
      <c r="DRM18" s="3"/>
      <c r="DRN18" s="6"/>
      <c r="DRW18" s="3"/>
      <c r="DRX18" s="6"/>
      <c r="DSG18" s="3"/>
      <c r="DSH18" s="6"/>
      <c r="DSQ18" s="3"/>
      <c r="DSR18" s="6"/>
      <c r="DTA18" s="3"/>
      <c r="DTB18" s="6"/>
      <c r="DTK18" s="3"/>
      <c r="DTL18" s="6"/>
      <c r="DTU18" s="3"/>
      <c r="DTV18" s="6"/>
      <c r="DUE18" s="3"/>
      <c r="DUF18" s="6"/>
      <c r="DUO18" s="3"/>
      <c r="DUP18" s="6"/>
      <c r="DUY18" s="3"/>
      <c r="DUZ18" s="6"/>
      <c r="DVI18" s="3"/>
      <c r="DVJ18" s="6"/>
      <c r="DVS18" s="3"/>
      <c r="DVT18" s="6"/>
      <c r="DWC18" s="3"/>
      <c r="DWD18" s="6"/>
      <c r="DWM18" s="3"/>
      <c r="DWN18" s="6"/>
      <c r="DWW18" s="3"/>
      <c r="DWX18" s="6"/>
      <c r="DXG18" s="3"/>
      <c r="DXH18" s="6"/>
      <c r="DXQ18" s="3"/>
      <c r="DXR18" s="6"/>
      <c r="DYA18" s="3"/>
      <c r="DYB18" s="6"/>
      <c r="DYK18" s="3"/>
      <c r="DYL18" s="6"/>
      <c r="DYU18" s="3"/>
      <c r="DYV18" s="6"/>
      <c r="DZE18" s="3"/>
      <c r="DZF18" s="6"/>
      <c r="DZO18" s="3"/>
      <c r="DZP18" s="6"/>
      <c r="DZY18" s="3"/>
      <c r="DZZ18" s="6"/>
      <c r="EAI18" s="3"/>
      <c r="EAJ18" s="6"/>
      <c r="EAS18" s="3"/>
      <c r="EAT18" s="6"/>
      <c r="EBC18" s="3"/>
      <c r="EBD18" s="6"/>
      <c r="EBM18" s="3"/>
      <c r="EBN18" s="6"/>
      <c r="EBW18" s="3"/>
      <c r="EBX18" s="6"/>
      <c r="ECG18" s="3"/>
      <c r="ECH18" s="6"/>
      <c r="ECQ18" s="3"/>
      <c r="ECR18" s="6"/>
      <c r="EDA18" s="3"/>
      <c r="EDB18" s="6"/>
      <c r="EDK18" s="3"/>
      <c r="EDL18" s="6"/>
      <c r="EDU18" s="3"/>
      <c r="EDV18" s="6"/>
      <c r="EEE18" s="3"/>
      <c r="EEF18" s="6"/>
      <c r="EEO18" s="3"/>
      <c r="EEP18" s="6"/>
      <c r="EEY18" s="3"/>
      <c r="EEZ18" s="6"/>
      <c r="EFI18" s="3"/>
      <c r="EFJ18" s="6"/>
      <c r="EFS18" s="3"/>
      <c r="EFT18" s="6"/>
      <c r="EGC18" s="3"/>
      <c r="EGD18" s="6"/>
      <c r="EGM18" s="3"/>
      <c r="EGN18" s="6"/>
      <c r="EGW18" s="3"/>
      <c r="EGX18" s="6"/>
      <c r="EHG18" s="3"/>
      <c r="EHH18" s="6"/>
      <c r="EHQ18" s="3"/>
      <c r="EHR18" s="6"/>
      <c r="EIA18" s="3"/>
      <c r="EIB18" s="6"/>
      <c r="EIK18" s="3"/>
      <c r="EIL18" s="6"/>
      <c r="EIU18" s="3"/>
      <c r="EIV18" s="6"/>
      <c r="EJE18" s="3"/>
      <c r="EJF18" s="6"/>
      <c r="EJO18" s="3"/>
      <c r="EJP18" s="6"/>
      <c r="EJY18" s="3"/>
      <c r="EJZ18" s="6"/>
      <c r="EKI18" s="3"/>
      <c r="EKJ18" s="6"/>
      <c r="EKS18" s="3"/>
      <c r="EKT18" s="6"/>
      <c r="ELC18" s="3"/>
      <c r="ELD18" s="6"/>
      <c r="ELM18" s="3"/>
      <c r="ELN18" s="6"/>
      <c r="ELW18" s="3"/>
      <c r="ELX18" s="6"/>
      <c r="EMG18" s="3"/>
      <c r="EMH18" s="6"/>
      <c r="EMQ18" s="3"/>
      <c r="EMR18" s="6"/>
      <c r="ENA18" s="3"/>
      <c r="ENB18" s="6"/>
      <c r="ENK18" s="3"/>
      <c r="ENL18" s="6"/>
      <c r="ENU18" s="3"/>
      <c r="ENV18" s="6"/>
      <c r="EOE18" s="3"/>
      <c r="EOF18" s="6"/>
      <c r="EOO18" s="3"/>
      <c r="EOP18" s="6"/>
      <c r="EOY18" s="3"/>
      <c r="EOZ18" s="6"/>
      <c r="EPI18" s="3"/>
      <c r="EPJ18" s="6"/>
      <c r="EPS18" s="3"/>
      <c r="EPT18" s="6"/>
      <c r="EQC18" s="3"/>
      <c r="EQD18" s="6"/>
      <c r="EQM18" s="3"/>
      <c r="EQN18" s="6"/>
      <c r="EQW18" s="3"/>
      <c r="EQX18" s="6"/>
      <c r="ERG18" s="3"/>
      <c r="ERH18" s="6"/>
      <c r="ERQ18" s="3"/>
      <c r="ERR18" s="6"/>
      <c r="ESA18" s="3"/>
      <c r="ESB18" s="6"/>
      <c r="ESK18" s="3"/>
      <c r="ESL18" s="6"/>
      <c r="ESU18" s="3"/>
      <c r="ESV18" s="6"/>
      <c r="ETE18" s="3"/>
      <c r="ETF18" s="6"/>
      <c r="ETO18" s="3"/>
      <c r="ETP18" s="6"/>
      <c r="ETY18" s="3"/>
      <c r="ETZ18" s="6"/>
      <c r="EUI18" s="3"/>
      <c r="EUJ18" s="6"/>
      <c r="EUS18" s="3"/>
      <c r="EUT18" s="6"/>
      <c r="EVC18" s="3"/>
      <c r="EVD18" s="6"/>
      <c r="EVM18" s="3"/>
      <c r="EVN18" s="6"/>
      <c r="EVW18" s="3"/>
      <c r="EVX18" s="6"/>
      <c r="EWG18" s="3"/>
      <c r="EWH18" s="6"/>
      <c r="EWQ18" s="3"/>
      <c r="EWR18" s="6"/>
      <c r="EXA18" s="3"/>
      <c r="EXB18" s="6"/>
      <c r="EXK18" s="3"/>
      <c r="EXL18" s="6"/>
      <c r="EXU18" s="3"/>
      <c r="EXV18" s="6"/>
      <c r="EYE18" s="3"/>
      <c r="EYF18" s="6"/>
      <c r="EYO18" s="3"/>
      <c r="EYP18" s="6"/>
      <c r="EYY18" s="3"/>
      <c r="EYZ18" s="6"/>
      <c r="EZI18" s="3"/>
      <c r="EZJ18" s="6"/>
      <c r="EZS18" s="3"/>
      <c r="EZT18" s="6"/>
      <c r="FAC18" s="3"/>
      <c r="FAD18" s="6"/>
      <c r="FAM18" s="3"/>
      <c r="FAN18" s="6"/>
      <c r="FAW18" s="3"/>
      <c r="FAX18" s="6"/>
      <c r="FBG18" s="3"/>
      <c r="FBH18" s="6"/>
      <c r="FBQ18" s="3"/>
      <c r="FBR18" s="6"/>
      <c r="FCA18" s="3"/>
      <c r="FCB18" s="6"/>
      <c r="FCK18" s="3"/>
      <c r="FCL18" s="6"/>
      <c r="FCU18" s="3"/>
      <c r="FCV18" s="6"/>
      <c r="FDE18" s="3"/>
      <c r="FDF18" s="6"/>
      <c r="FDO18" s="3"/>
      <c r="FDP18" s="6"/>
      <c r="FDY18" s="3"/>
      <c r="FDZ18" s="6"/>
      <c r="FEI18" s="3"/>
      <c r="FEJ18" s="6"/>
      <c r="FES18" s="3"/>
      <c r="FET18" s="6"/>
      <c r="FFC18" s="3"/>
      <c r="FFD18" s="6"/>
      <c r="FFM18" s="3"/>
      <c r="FFN18" s="6"/>
      <c r="FFW18" s="3"/>
      <c r="FFX18" s="6"/>
      <c r="FGG18" s="3"/>
      <c r="FGH18" s="6"/>
      <c r="FGQ18" s="3"/>
      <c r="FGR18" s="6"/>
      <c r="FHA18" s="3"/>
      <c r="FHB18" s="6"/>
      <c r="FHK18" s="3"/>
      <c r="FHL18" s="6"/>
      <c r="FHU18" s="3"/>
      <c r="FHV18" s="6"/>
      <c r="FIE18" s="3"/>
      <c r="FIF18" s="6"/>
      <c r="FIO18" s="3"/>
      <c r="FIP18" s="6"/>
      <c r="FIY18" s="3"/>
      <c r="FIZ18" s="6"/>
      <c r="FJI18" s="3"/>
      <c r="FJJ18" s="6"/>
      <c r="FJS18" s="3"/>
      <c r="FJT18" s="6"/>
      <c r="FKC18" s="3"/>
      <c r="FKD18" s="6"/>
      <c r="FKM18" s="3"/>
      <c r="FKN18" s="6"/>
      <c r="FKW18" s="3"/>
      <c r="FKX18" s="6"/>
      <c r="FLG18" s="3"/>
      <c r="FLH18" s="6"/>
      <c r="FLQ18" s="3"/>
      <c r="FLR18" s="6"/>
      <c r="FMA18" s="3"/>
      <c r="FMB18" s="6"/>
      <c r="FMK18" s="3"/>
      <c r="FML18" s="6"/>
      <c r="FMU18" s="3"/>
      <c r="FMV18" s="6"/>
      <c r="FNE18" s="3"/>
      <c r="FNF18" s="6"/>
      <c r="FNO18" s="3"/>
      <c r="FNP18" s="6"/>
      <c r="FNY18" s="3"/>
      <c r="FNZ18" s="6"/>
      <c r="FOI18" s="3"/>
      <c r="FOJ18" s="6"/>
      <c r="FOS18" s="3"/>
      <c r="FOT18" s="6"/>
      <c r="FPC18" s="3"/>
      <c r="FPD18" s="6"/>
      <c r="FPM18" s="3"/>
      <c r="FPN18" s="6"/>
      <c r="FPW18" s="3"/>
      <c r="FPX18" s="6"/>
      <c r="FQG18" s="3"/>
      <c r="FQH18" s="6"/>
      <c r="FQQ18" s="3"/>
      <c r="FQR18" s="6"/>
      <c r="FRA18" s="3"/>
      <c r="FRB18" s="6"/>
      <c r="FRK18" s="3"/>
      <c r="FRL18" s="6"/>
      <c r="FRU18" s="3"/>
      <c r="FRV18" s="6"/>
      <c r="FSE18" s="3"/>
      <c r="FSF18" s="6"/>
      <c r="FSO18" s="3"/>
      <c r="FSP18" s="6"/>
      <c r="FSY18" s="3"/>
      <c r="FSZ18" s="6"/>
      <c r="FTI18" s="3"/>
      <c r="FTJ18" s="6"/>
      <c r="FTS18" s="3"/>
      <c r="FTT18" s="6"/>
      <c r="FUC18" s="3"/>
      <c r="FUD18" s="6"/>
      <c r="FUM18" s="3"/>
      <c r="FUN18" s="6"/>
      <c r="FUW18" s="3"/>
      <c r="FUX18" s="6"/>
      <c r="FVG18" s="3"/>
      <c r="FVH18" s="6"/>
      <c r="FVQ18" s="3"/>
      <c r="FVR18" s="6"/>
      <c r="FWA18" s="3"/>
      <c r="FWB18" s="6"/>
      <c r="FWK18" s="3"/>
      <c r="FWL18" s="6"/>
      <c r="FWU18" s="3"/>
      <c r="FWV18" s="6"/>
      <c r="FXE18" s="3"/>
      <c r="FXF18" s="6"/>
      <c r="FXO18" s="3"/>
      <c r="FXP18" s="6"/>
      <c r="FXY18" s="3"/>
      <c r="FXZ18" s="6"/>
      <c r="FYI18" s="3"/>
      <c r="FYJ18" s="6"/>
      <c r="FYS18" s="3"/>
      <c r="FYT18" s="6"/>
      <c r="FZC18" s="3"/>
      <c r="FZD18" s="6"/>
      <c r="FZM18" s="3"/>
      <c r="FZN18" s="6"/>
      <c r="FZW18" s="3"/>
      <c r="FZX18" s="6"/>
      <c r="GAG18" s="3"/>
      <c r="GAH18" s="6"/>
      <c r="GAQ18" s="3"/>
      <c r="GAR18" s="6"/>
      <c r="GBA18" s="3"/>
      <c r="GBB18" s="6"/>
      <c r="GBK18" s="3"/>
      <c r="GBL18" s="6"/>
      <c r="GBU18" s="3"/>
      <c r="GBV18" s="6"/>
      <c r="GCE18" s="3"/>
      <c r="GCF18" s="6"/>
      <c r="GCO18" s="3"/>
      <c r="GCP18" s="6"/>
      <c r="GCY18" s="3"/>
      <c r="GCZ18" s="6"/>
      <c r="GDI18" s="3"/>
      <c r="GDJ18" s="6"/>
      <c r="GDS18" s="3"/>
      <c r="GDT18" s="6"/>
      <c r="GEC18" s="3"/>
      <c r="GED18" s="6"/>
      <c r="GEM18" s="3"/>
      <c r="GEN18" s="6"/>
      <c r="GEW18" s="3"/>
      <c r="GEX18" s="6"/>
      <c r="GFG18" s="3"/>
      <c r="GFH18" s="6"/>
      <c r="GFQ18" s="3"/>
      <c r="GFR18" s="6"/>
      <c r="GGA18" s="3"/>
      <c r="GGB18" s="6"/>
      <c r="GGK18" s="3"/>
      <c r="GGL18" s="6"/>
      <c r="GGU18" s="3"/>
      <c r="GGV18" s="6"/>
      <c r="GHE18" s="3"/>
      <c r="GHF18" s="6"/>
      <c r="GHO18" s="3"/>
      <c r="GHP18" s="6"/>
      <c r="GHY18" s="3"/>
      <c r="GHZ18" s="6"/>
      <c r="GII18" s="3"/>
      <c r="GIJ18" s="6"/>
      <c r="GIS18" s="3"/>
      <c r="GIT18" s="6"/>
      <c r="GJC18" s="3"/>
      <c r="GJD18" s="6"/>
      <c r="GJM18" s="3"/>
      <c r="GJN18" s="6"/>
      <c r="GJW18" s="3"/>
      <c r="GJX18" s="6"/>
      <c r="GKG18" s="3"/>
      <c r="GKH18" s="6"/>
      <c r="GKQ18" s="3"/>
      <c r="GKR18" s="6"/>
      <c r="GLA18" s="3"/>
      <c r="GLB18" s="6"/>
      <c r="GLK18" s="3"/>
      <c r="GLL18" s="6"/>
      <c r="GLU18" s="3"/>
      <c r="GLV18" s="6"/>
      <c r="GME18" s="3"/>
      <c r="GMF18" s="6"/>
      <c r="GMO18" s="3"/>
      <c r="GMP18" s="6"/>
      <c r="GMY18" s="3"/>
      <c r="GMZ18" s="6"/>
      <c r="GNI18" s="3"/>
      <c r="GNJ18" s="6"/>
      <c r="GNS18" s="3"/>
      <c r="GNT18" s="6"/>
      <c r="GOC18" s="3"/>
      <c r="GOD18" s="6"/>
      <c r="GOM18" s="3"/>
      <c r="GON18" s="6"/>
      <c r="GOW18" s="3"/>
      <c r="GOX18" s="6"/>
      <c r="GPG18" s="3"/>
      <c r="GPH18" s="6"/>
      <c r="GPQ18" s="3"/>
      <c r="GPR18" s="6"/>
      <c r="GQA18" s="3"/>
      <c r="GQB18" s="6"/>
      <c r="GQK18" s="3"/>
      <c r="GQL18" s="6"/>
      <c r="GQU18" s="3"/>
      <c r="GQV18" s="6"/>
      <c r="GRE18" s="3"/>
      <c r="GRF18" s="6"/>
      <c r="GRO18" s="3"/>
      <c r="GRP18" s="6"/>
      <c r="GRY18" s="3"/>
      <c r="GRZ18" s="6"/>
      <c r="GSI18" s="3"/>
      <c r="GSJ18" s="6"/>
      <c r="GSS18" s="3"/>
      <c r="GST18" s="6"/>
      <c r="GTC18" s="3"/>
      <c r="GTD18" s="6"/>
      <c r="GTM18" s="3"/>
      <c r="GTN18" s="6"/>
      <c r="GTW18" s="3"/>
      <c r="GTX18" s="6"/>
      <c r="GUG18" s="3"/>
      <c r="GUH18" s="6"/>
      <c r="GUQ18" s="3"/>
      <c r="GUR18" s="6"/>
      <c r="GVA18" s="3"/>
      <c r="GVB18" s="6"/>
      <c r="GVK18" s="3"/>
      <c r="GVL18" s="6"/>
      <c r="GVU18" s="3"/>
      <c r="GVV18" s="6"/>
      <c r="GWE18" s="3"/>
      <c r="GWF18" s="6"/>
      <c r="GWO18" s="3"/>
      <c r="GWP18" s="6"/>
      <c r="GWY18" s="3"/>
      <c r="GWZ18" s="6"/>
      <c r="GXI18" s="3"/>
      <c r="GXJ18" s="6"/>
      <c r="GXS18" s="3"/>
      <c r="GXT18" s="6"/>
      <c r="GYC18" s="3"/>
      <c r="GYD18" s="6"/>
      <c r="GYM18" s="3"/>
      <c r="GYN18" s="6"/>
      <c r="GYW18" s="3"/>
      <c r="GYX18" s="6"/>
      <c r="GZG18" s="3"/>
      <c r="GZH18" s="6"/>
      <c r="GZQ18" s="3"/>
      <c r="GZR18" s="6"/>
      <c r="HAA18" s="3"/>
      <c r="HAB18" s="6"/>
      <c r="HAK18" s="3"/>
      <c r="HAL18" s="6"/>
      <c r="HAU18" s="3"/>
      <c r="HAV18" s="6"/>
      <c r="HBE18" s="3"/>
      <c r="HBF18" s="6"/>
      <c r="HBO18" s="3"/>
      <c r="HBP18" s="6"/>
      <c r="HBY18" s="3"/>
      <c r="HBZ18" s="6"/>
      <c r="HCI18" s="3"/>
      <c r="HCJ18" s="6"/>
      <c r="HCS18" s="3"/>
      <c r="HCT18" s="6"/>
      <c r="HDC18" s="3"/>
      <c r="HDD18" s="6"/>
      <c r="HDM18" s="3"/>
      <c r="HDN18" s="6"/>
      <c r="HDW18" s="3"/>
      <c r="HDX18" s="6"/>
      <c r="HEG18" s="3"/>
      <c r="HEH18" s="6"/>
      <c r="HEQ18" s="3"/>
      <c r="HER18" s="6"/>
      <c r="HFA18" s="3"/>
      <c r="HFB18" s="6"/>
      <c r="HFK18" s="3"/>
      <c r="HFL18" s="6"/>
      <c r="HFU18" s="3"/>
      <c r="HFV18" s="6"/>
      <c r="HGE18" s="3"/>
      <c r="HGF18" s="6"/>
      <c r="HGO18" s="3"/>
      <c r="HGP18" s="6"/>
      <c r="HGY18" s="3"/>
      <c r="HGZ18" s="6"/>
      <c r="HHI18" s="3"/>
      <c r="HHJ18" s="6"/>
      <c r="HHS18" s="3"/>
      <c r="HHT18" s="6"/>
      <c r="HIC18" s="3"/>
      <c r="HID18" s="6"/>
      <c r="HIM18" s="3"/>
      <c r="HIN18" s="6"/>
      <c r="HIW18" s="3"/>
      <c r="HIX18" s="6"/>
      <c r="HJG18" s="3"/>
      <c r="HJH18" s="6"/>
      <c r="HJQ18" s="3"/>
      <c r="HJR18" s="6"/>
      <c r="HKA18" s="3"/>
      <c r="HKB18" s="6"/>
      <c r="HKK18" s="3"/>
      <c r="HKL18" s="6"/>
      <c r="HKU18" s="3"/>
      <c r="HKV18" s="6"/>
      <c r="HLE18" s="3"/>
      <c r="HLF18" s="6"/>
      <c r="HLO18" s="3"/>
      <c r="HLP18" s="6"/>
      <c r="HLY18" s="3"/>
      <c r="HLZ18" s="6"/>
      <c r="HMI18" s="3"/>
      <c r="HMJ18" s="6"/>
      <c r="HMS18" s="3"/>
      <c r="HMT18" s="6"/>
      <c r="HNC18" s="3"/>
      <c r="HND18" s="6"/>
      <c r="HNM18" s="3"/>
      <c r="HNN18" s="6"/>
      <c r="HNW18" s="3"/>
      <c r="HNX18" s="6"/>
      <c r="HOG18" s="3"/>
      <c r="HOH18" s="6"/>
      <c r="HOQ18" s="3"/>
      <c r="HOR18" s="6"/>
      <c r="HPA18" s="3"/>
      <c r="HPB18" s="6"/>
      <c r="HPK18" s="3"/>
      <c r="HPL18" s="6"/>
      <c r="HPU18" s="3"/>
      <c r="HPV18" s="6"/>
      <c r="HQE18" s="3"/>
      <c r="HQF18" s="6"/>
      <c r="HQO18" s="3"/>
      <c r="HQP18" s="6"/>
      <c r="HQY18" s="3"/>
      <c r="HQZ18" s="6"/>
      <c r="HRI18" s="3"/>
      <c r="HRJ18" s="6"/>
      <c r="HRS18" s="3"/>
      <c r="HRT18" s="6"/>
      <c r="HSC18" s="3"/>
      <c r="HSD18" s="6"/>
      <c r="HSM18" s="3"/>
      <c r="HSN18" s="6"/>
      <c r="HSW18" s="3"/>
      <c r="HSX18" s="6"/>
      <c r="HTG18" s="3"/>
      <c r="HTH18" s="6"/>
      <c r="HTQ18" s="3"/>
      <c r="HTR18" s="6"/>
      <c r="HUA18" s="3"/>
      <c r="HUB18" s="6"/>
      <c r="HUK18" s="3"/>
      <c r="HUL18" s="6"/>
      <c r="HUU18" s="3"/>
      <c r="HUV18" s="6"/>
      <c r="HVE18" s="3"/>
      <c r="HVF18" s="6"/>
      <c r="HVO18" s="3"/>
      <c r="HVP18" s="6"/>
      <c r="HVY18" s="3"/>
      <c r="HVZ18" s="6"/>
      <c r="HWI18" s="3"/>
      <c r="HWJ18" s="6"/>
      <c r="HWS18" s="3"/>
      <c r="HWT18" s="6"/>
      <c r="HXC18" s="3"/>
      <c r="HXD18" s="6"/>
      <c r="HXM18" s="3"/>
      <c r="HXN18" s="6"/>
      <c r="HXW18" s="3"/>
      <c r="HXX18" s="6"/>
      <c r="HYG18" s="3"/>
      <c r="HYH18" s="6"/>
      <c r="HYQ18" s="3"/>
      <c r="HYR18" s="6"/>
      <c r="HZA18" s="3"/>
      <c r="HZB18" s="6"/>
      <c r="HZK18" s="3"/>
      <c r="HZL18" s="6"/>
      <c r="HZU18" s="3"/>
      <c r="HZV18" s="6"/>
      <c r="IAE18" s="3"/>
      <c r="IAF18" s="6"/>
      <c r="IAO18" s="3"/>
      <c r="IAP18" s="6"/>
      <c r="IAY18" s="3"/>
      <c r="IAZ18" s="6"/>
      <c r="IBI18" s="3"/>
      <c r="IBJ18" s="6"/>
      <c r="IBS18" s="3"/>
      <c r="IBT18" s="6"/>
      <c r="ICC18" s="3"/>
      <c r="ICD18" s="6"/>
      <c r="ICM18" s="3"/>
      <c r="ICN18" s="6"/>
      <c r="ICW18" s="3"/>
      <c r="ICX18" s="6"/>
      <c r="IDG18" s="3"/>
      <c r="IDH18" s="6"/>
      <c r="IDQ18" s="3"/>
      <c r="IDR18" s="6"/>
      <c r="IEA18" s="3"/>
      <c r="IEB18" s="6"/>
      <c r="IEK18" s="3"/>
      <c r="IEL18" s="6"/>
      <c r="IEU18" s="3"/>
      <c r="IEV18" s="6"/>
      <c r="IFE18" s="3"/>
      <c r="IFF18" s="6"/>
      <c r="IFO18" s="3"/>
      <c r="IFP18" s="6"/>
      <c r="IFY18" s="3"/>
      <c r="IFZ18" s="6"/>
      <c r="IGI18" s="3"/>
      <c r="IGJ18" s="6"/>
      <c r="IGS18" s="3"/>
      <c r="IGT18" s="6"/>
      <c r="IHC18" s="3"/>
      <c r="IHD18" s="6"/>
      <c r="IHM18" s="3"/>
      <c r="IHN18" s="6"/>
      <c r="IHW18" s="3"/>
      <c r="IHX18" s="6"/>
      <c r="IIG18" s="3"/>
      <c r="IIH18" s="6"/>
      <c r="IIQ18" s="3"/>
      <c r="IIR18" s="6"/>
      <c r="IJA18" s="3"/>
      <c r="IJB18" s="6"/>
      <c r="IJK18" s="3"/>
      <c r="IJL18" s="6"/>
      <c r="IJU18" s="3"/>
      <c r="IJV18" s="6"/>
      <c r="IKE18" s="3"/>
      <c r="IKF18" s="6"/>
      <c r="IKO18" s="3"/>
      <c r="IKP18" s="6"/>
      <c r="IKY18" s="3"/>
      <c r="IKZ18" s="6"/>
      <c r="ILI18" s="3"/>
      <c r="ILJ18" s="6"/>
      <c r="ILS18" s="3"/>
      <c r="ILT18" s="6"/>
      <c r="IMC18" s="3"/>
      <c r="IMD18" s="6"/>
      <c r="IMM18" s="3"/>
      <c r="IMN18" s="6"/>
      <c r="IMW18" s="3"/>
      <c r="IMX18" s="6"/>
      <c r="ING18" s="3"/>
      <c r="INH18" s="6"/>
      <c r="INQ18" s="3"/>
      <c r="INR18" s="6"/>
      <c r="IOA18" s="3"/>
      <c r="IOB18" s="6"/>
      <c r="IOK18" s="3"/>
      <c r="IOL18" s="6"/>
      <c r="IOU18" s="3"/>
      <c r="IOV18" s="6"/>
      <c r="IPE18" s="3"/>
      <c r="IPF18" s="6"/>
      <c r="IPO18" s="3"/>
      <c r="IPP18" s="6"/>
      <c r="IPY18" s="3"/>
      <c r="IPZ18" s="6"/>
      <c r="IQI18" s="3"/>
      <c r="IQJ18" s="6"/>
      <c r="IQS18" s="3"/>
      <c r="IQT18" s="6"/>
      <c r="IRC18" s="3"/>
      <c r="IRD18" s="6"/>
      <c r="IRM18" s="3"/>
      <c r="IRN18" s="6"/>
      <c r="IRW18" s="3"/>
      <c r="IRX18" s="6"/>
      <c r="ISG18" s="3"/>
      <c r="ISH18" s="6"/>
      <c r="ISQ18" s="3"/>
      <c r="ISR18" s="6"/>
      <c r="ITA18" s="3"/>
      <c r="ITB18" s="6"/>
      <c r="ITK18" s="3"/>
      <c r="ITL18" s="6"/>
      <c r="ITU18" s="3"/>
      <c r="ITV18" s="6"/>
      <c r="IUE18" s="3"/>
      <c r="IUF18" s="6"/>
      <c r="IUO18" s="3"/>
      <c r="IUP18" s="6"/>
      <c r="IUY18" s="3"/>
      <c r="IUZ18" s="6"/>
      <c r="IVI18" s="3"/>
      <c r="IVJ18" s="6"/>
      <c r="IVS18" s="3"/>
      <c r="IVT18" s="6"/>
      <c r="IWC18" s="3"/>
      <c r="IWD18" s="6"/>
      <c r="IWM18" s="3"/>
      <c r="IWN18" s="6"/>
      <c r="IWW18" s="3"/>
      <c r="IWX18" s="6"/>
      <c r="IXG18" s="3"/>
      <c r="IXH18" s="6"/>
      <c r="IXQ18" s="3"/>
      <c r="IXR18" s="6"/>
      <c r="IYA18" s="3"/>
      <c r="IYB18" s="6"/>
      <c r="IYK18" s="3"/>
      <c r="IYL18" s="6"/>
      <c r="IYU18" s="3"/>
      <c r="IYV18" s="6"/>
      <c r="IZE18" s="3"/>
      <c r="IZF18" s="6"/>
      <c r="IZO18" s="3"/>
      <c r="IZP18" s="6"/>
      <c r="IZY18" s="3"/>
      <c r="IZZ18" s="6"/>
      <c r="JAI18" s="3"/>
      <c r="JAJ18" s="6"/>
      <c r="JAS18" s="3"/>
      <c r="JAT18" s="6"/>
      <c r="JBC18" s="3"/>
      <c r="JBD18" s="6"/>
      <c r="JBM18" s="3"/>
      <c r="JBN18" s="6"/>
      <c r="JBW18" s="3"/>
      <c r="JBX18" s="6"/>
      <c r="JCG18" s="3"/>
      <c r="JCH18" s="6"/>
      <c r="JCQ18" s="3"/>
      <c r="JCR18" s="6"/>
      <c r="JDA18" s="3"/>
      <c r="JDB18" s="6"/>
      <c r="JDK18" s="3"/>
      <c r="JDL18" s="6"/>
      <c r="JDU18" s="3"/>
      <c r="JDV18" s="6"/>
      <c r="JEE18" s="3"/>
      <c r="JEF18" s="6"/>
      <c r="JEO18" s="3"/>
      <c r="JEP18" s="6"/>
      <c r="JEY18" s="3"/>
      <c r="JEZ18" s="6"/>
      <c r="JFI18" s="3"/>
      <c r="JFJ18" s="6"/>
      <c r="JFS18" s="3"/>
      <c r="JFT18" s="6"/>
      <c r="JGC18" s="3"/>
      <c r="JGD18" s="6"/>
      <c r="JGM18" s="3"/>
      <c r="JGN18" s="6"/>
      <c r="JGW18" s="3"/>
      <c r="JGX18" s="6"/>
      <c r="JHG18" s="3"/>
      <c r="JHH18" s="6"/>
      <c r="JHQ18" s="3"/>
      <c r="JHR18" s="6"/>
      <c r="JIA18" s="3"/>
      <c r="JIB18" s="6"/>
      <c r="JIK18" s="3"/>
      <c r="JIL18" s="6"/>
      <c r="JIU18" s="3"/>
      <c r="JIV18" s="6"/>
      <c r="JJE18" s="3"/>
      <c r="JJF18" s="6"/>
      <c r="JJO18" s="3"/>
      <c r="JJP18" s="6"/>
      <c r="JJY18" s="3"/>
      <c r="JJZ18" s="6"/>
      <c r="JKI18" s="3"/>
      <c r="JKJ18" s="6"/>
      <c r="JKS18" s="3"/>
      <c r="JKT18" s="6"/>
      <c r="JLC18" s="3"/>
      <c r="JLD18" s="6"/>
      <c r="JLM18" s="3"/>
      <c r="JLN18" s="6"/>
      <c r="JLW18" s="3"/>
      <c r="JLX18" s="6"/>
      <c r="JMG18" s="3"/>
      <c r="JMH18" s="6"/>
      <c r="JMQ18" s="3"/>
      <c r="JMR18" s="6"/>
      <c r="JNA18" s="3"/>
      <c r="JNB18" s="6"/>
      <c r="JNK18" s="3"/>
      <c r="JNL18" s="6"/>
      <c r="JNU18" s="3"/>
      <c r="JNV18" s="6"/>
      <c r="JOE18" s="3"/>
      <c r="JOF18" s="6"/>
      <c r="JOO18" s="3"/>
      <c r="JOP18" s="6"/>
      <c r="JOY18" s="3"/>
      <c r="JOZ18" s="6"/>
      <c r="JPI18" s="3"/>
      <c r="JPJ18" s="6"/>
      <c r="JPS18" s="3"/>
      <c r="JPT18" s="6"/>
      <c r="JQC18" s="3"/>
      <c r="JQD18" s="6"/>
      <c r="JQM18" s="3"/>
      <c r="JQN18" s="6"/>
      <c r="JQW18" s="3"/>
      <c r="JQX18" s="6"/>
      <c r="JRG18" s="3"/>
      <c r="JRH18" s="6"/>
      <c r="JRQ18" s="3"/>
      <c r="JRR18" s="6"/>
      <c r="JSA18" s="3"/>
      <c r="JSB18" s="6"/>
      <c r="JSK18" s="3"/>
      <c r="JSL18" s="6"/>
      <c r="JSU18" s="3"/>
      <c r="JSV18" s="6"/>
      <c r="JTE18" s="3"/>
      <c r="JTF18" s="6"/>
      <c r="JTO18" s="3"/>
      <c r="JTP18" s="6"/>
      <c r="JTY18" s="3"/>
      <c r="JTZ18" s="6"/>
      <c r="JUI18" s="3"/>
      <c r="JUJ18" s="6"/>
      <c r="JUS18" s="3"/>
      <c r="JUT18" s="6"/>
      <c r="JVC18" s="3"/>
      <c r="JVD18" s="6"/>
      <c r="JVM18" s="3"/>
      <c r="JVN18" s="6"/>
      <c r="JVW18" s="3"/>
      <c r="JVX18" s="6"/>
      <c r="JWG18" s="3"/>
      <c r="JWH18" s="6"/>
      <c r="JWQ18" s="3"/>
      <c r="JWR18" s="6"/>
      <c r="JXA18" s="3"/>
      <c r="JXB18" s="6"/>
      <c r="JXK18" s="3"/>
      <c r="JXL18" s="6"/>
      <c r="JXU18" s="3"/>
      <c r="JXV18" s="6"/>
      <c r="JYE18" s="3"/>
      <c r="JYF18" s="6"/>
      <c r="JYO18" s="3"/>
      <c r="JYP18" s="6"/>
      <c r="JYY18" s="3"/>
      <c r="JYZ18" s="6"/>
      <c r="JZI18" s="3"/>
      <c r="JZJ18" s="6"/>
      <c r="JZS18" s="3"/>
      <c r="JZT18" s="6"/>
      <c r="KAC18" s="3"/>
      <c r="KAD18" s="6"/>
      <c r="KAM18" s="3"/>
      <c r="KAN18" s="6"/>
      <c r="KAW18" s="3"/>
      <c r="KAX18" s="6"/>
      <c r="KBG18" s="3"/>
      <c r="KBH18" s="6"/>
      <c r="KBQ18" s="3"/>
      <c r="KBR18" s="6"/>
      <c r="KCA18" s="3"/>
      <c r="KCB18" s="6"/>
      <c r="KCK18" s="3"/>
      <c r="KCL18" s="6"/>
      <c r="KCU18" s="3"/>
      <c r="KCV18" s="6"/>
      <c r="KDE18" s="3"/>
      <c r="KDF18" s="6"/>
      <c r="KDO18" s="3"/>
      <c r="KDP18" s="6"/>
      <c r="KDY18" s="3"/>
      <c r="KDZ18" s="6"/>
      <c r="KEI18" s="3"/>
      <c r="KEJ18" s="6"/>
      <c r="KES18" s="3"/>
      <c r="KET18" s="6"/>
      <c r="KFC18" s="3"/>
      <c r="KFD18" s="6"/>
      <c r="KFM18" s="3"/>
      <c r="KFN18" s="6"/>
      <c r="KFW18" s="3"/>
      <c r="KFX18" s="6"/>
      <c r="KGG18" s="3"/>
      <c r="KGH18" s="6"/>
      <c r="KGQ18" s="3"/>
      <c r="KGR18" s="6"/>
      <c r="KHA18" s="3"/>
      <c r="KHB18" s="6"/>
      <c r="KHK18" s="3"/>
      <c r="KHL18" s="6"/>
      <c r="KHU18" s="3"/>
      <c r="KHV18" s="6"/>
      <c r="KIE18" s="3"/>
      <c r="KIF18" s="6"/>
      <c r="KIO18" s="3"/>
      <c r="KIP18" s="6"/>
      <c r="KIY18" s="3"/>
      <c r="KIZ18" s="6"/>
      <c r="KJI18" s="3"/>
      <c r="KJJ18" s="6"/>
      <c r="KJS18" s="3"/>
      <c r="KJT18" s="6"/>
      <c r="KKC18" s="3"/>
      <c r="KKD18" s="6"/>
      <c r="KKM18" s="3"/>
      <c r="KKN18" s="6"/>
      <c r="KKW18" s="3"/>
      <c r="KKX18" s="6"/>
      <c r="KLG18" s="3"/>
      <c r="KLH18" s="6"/>
      <c r="KLQ18" s="3"/>
      <c r="KLR18" s="6"/>
      <c r="KMA18" s="3"/>
      <c r="KMB18" s="6"/>
      <c r="KMK18" s="3"/>
      <c r="KML18" s="6"/>
      <c r="KMU18" s="3"/>
      <c r="KMV18" s="6"/>
      <c r="KNE18" s="3"/>
      <c r="KNF18" s="6"/>
      <c r="KNO18" s="3"/>
      <c r="KNP18" s="6"/>
      <c r="KNY18" s="3"/>
      <c r="KNZ18" s="6"/>
      <c r="KOI18" s="3"/>
      <c r="KOJ18" s="6"/>
      <c r="KOS18" s="3"/>
      <c r="KOT18" s="6"/>
      <c r="KPC18" s="3"/>
      <c r="KPD18" s="6"/>
      <c r="KPM18" s="3"/>
      <c r="KPN18" s="6"/>
      <c r="KPW18" s="3"/>
      <c r="KPX18" s="6"/>
      <c r="KQG18" s="3"/>
      <c r="KQH18" s="6"/>
      <c r="KQQ18" s="3"/>
      <c r="KQR18" s="6"/>
      <c r="KRA18" s="3"/>
      <c r="KRB18" s="6"/>
      <c r="KRK18" s="3"/>
      <c r="KRL18" s="6"/>
      <c r="KRU18" s="3"/>
      <c r="KRV18" s="6"/>
      <c r="KSE18" s="3"/>
      <c r="KSF18" s="6"/>
      <c r="KSO18" s="3"/>
      <c r="KSP18" s="6"/>
      <c r="KSY18" s="3"/>
      <c r="KSZ18" s="6"/>
      <c r="KTI18" s="3"/>
      <c r="KTJ18" s="6"/>
      <c r="KTS18" s="3"/>
      <c r="KTT18" s="6"/>
      <c r="KUC18" s="3"/>
      <c r="KUD18" s="6"/>
      <c r="KUM18" s="3"/>
      <c r="KUN18" s="6"/>
      <c r="KUW18" s="3"/>
      <c r="KUX18" s="6"/>
      <c r="KVG18" s="3"/>
      <c r="KVH18" s="6"/>
      <c r="KVQ18" s="3"/>
      <c r="KVR18" s="6"/>
      <c r="KWA18" s="3"/>
      <c r="KWB18" s="6"/>
      <c r="KWK18" s="3"/>
      <c r="KWL18" s="6"/>
      <c r="KWU18" s="3"/>
      <c r="KWV18" s="6"/>
      <c r="KXE18" s="3"/>
      <c r="KXF18" s="6"/>
      <c r="KXO18" s="3"/>
      <c r="KXP18" s="6"/>
      <c r="KXY18" s="3"/>
      <c r="KXZ18" s="6"/>
      <c r="KYI18" s="3"/>
      <c r="KYJ18" s="6"/>
      <c r="KYS18" s="3"/>
      <c r="KYT18" s="6"/>
      <c r="KZC18" s="3"/>
      <c r="KZD18" s="6"/>
      <c r="KZM18" s="3"/>
      <c r="KZN18" s="6"/>
      <c r="KZW18" s="3"/>
      <c r="KZX18" s="6"/>
      <c r="LAG18" s="3"/>
      <c r="LAH18" s="6"/>
      <c r="LAQ18" s="3"/>
      <c r="LAR18" s="6"/>
      <c r="LBA18" s="3"/>
      <c r="LBB18" s="6"/>
      <c r="LBK18" s="3"/>
      <c r="LBL18" s="6"/>
      <c r="LBU18" s="3"/>
      <c r="LBV18" s="6"/>
      <c r="LCE18" s="3"/>
      <c r="LCF18" s="6"/>
      <c r="LCO18" s="3"/>
      <c r="LCP18" s="6"/>
      <c r="LCY18" s="3"/>
      <c r="LCZ18" s="6"/>
      <c r="LDI18" s="3"/>
      <c r="LDJ18" s="6"/>
      <c r="LDS18" s="3"/>
      <c r="LDT18" s="6"/>
      <c r="LEC18" s="3"/>
      <c r="LED18" s="6"/>
      <c r="LEM18" s="3"/>
      <c r="LEN18" s="6"/>
      <c r="LEW18" s="3"/>
      <c r="LEX18" s="6"/>
      <c r="LFG18" s="3"/>
      <c r="LFH18" s="6"/>
      <c r="LFQ18" s="3"/>
      <c r="LFR18" s="6"/>
      <c r="LGA18" s="3"/>
      <c r="LGB18" s="6"/>
      <c r="LGK18" s="3"/>
      <c r="LGL18" s="6"/>
      <c r="LGU18" s="3"/>
      <c r="LGV18" s="6"/>
      <c r="LHE18" s="3"/>
      <c r="LHF18" s="6"/>
      <c r="LHO18" s="3"/>
      <c r="LHP18" s="6"/>
      <c r="LHY18" s="3"/>
      <c r="LHZ18" s="6"/>
      <c r="LII18" s="3"/>
      <c r="LIJ18" s="6"/>
      <c r="LIS18" s="3"/>
      <c r="LIT18" s="6"/>
      <c r="LJC18" s="3"/>
      <c r="LJD18" s="6"/>
      <c r="LJM18" s="3"/>
      <c r="LJN18" s="6"/>
      <c r="LJW18" s="3"/>
      <c r="LJX18" s="6"/>
      <c r="LKG18" s="3"/>
      <c r="LKH18" s="6"/>
      <c r="LKQ18" s="3"/>
      <c r="LKR18" s="6"/>
      <c r="LLA18" s="3"/>
      <c r="LLB18" s="6"/>
      <c r="LLK18" s="3"/>
      <c r="LLL18" s="6"/>
      <c r="LLU18" s="3"/>
      <c r="LLV18" s="6"/>
      <c r="LME18" s="3"/>
      <c r="LMF18" s="6"/>
      <c r="LMO18" s="3"/>
      <c r="LMP18" s="6"/>
      <c r="LMY18" s="3"/>
      <c r="LMZ18" s="6"/>
      <c r="LNI18" s="3"/>
      <c r="LNJ18" s="6"/>
      <c r="LNS18" s="3"/>
      <c r="LNT18" s="6"/>
      <c r="LOC18" s="3"/>
      <c r="LOD18" s="6"/>
      <c r="LOM18" s="3"/>
      <c r="LON18" s="6"/>
      <c r="LOW18" s="3"/>
      <c r="LOX18" s="6"/>
      <c r="LPG18" s="3"/>
      <c r="LPH18" s="6"/>
      <c r="LPQ18" s="3"/>
      <c r="LPR18" s="6"/>
      <c r="LQA18" s="3"/>
      <c r="LQB18" s="6"/>
      <c r="LQK18" s="3"/>
      <c r="LQL18" s="6"/>
      <c r="LQU18" s="3"/>
      <c r="LQV18" s="6"/>
      <c r="LRE18" s="3"/>
      <c r="LRF18" s="6"/>
      <c r="LRO18" s="3"/>
      <c r="LRP18" s="6"/>
      <c r="LRY18" s="3"/>
      <c r="LRZ18" s="6"/>
      <c r="LSI18" s="3"/>
      <c r="LSJ18" s="6"/>
      <c r="LSS18" s="3"/>
      <c r="LST18" s="6"/>
      <c r="LTC18" s="3"/>
      <c r="LTD18" s="6"/>
      <c r="LTM18" s="3"/>
      <c r="LTN18" s="6"/>
      <c r="LTW18" s="3"/>
      <c r="LTX18" s="6"/>
      <c r="LUG18" s="3"/>
      <c r="LUH18" s="6"/>
      <c r="LUQ18" s="3"/>
      <c r="LUR18" s="6"/>
      <c r="LVA18" s="3"/>
      <c r="LVB18" s="6"/>
      <c r="LVK18" s="3"/>
      <c r="LVL18" s="6"/>
      <c r="LVU18" s="3"/>
      <c r="LVV18" s="6"/>
      <c r="LWE18" s="3"/>
      <c r="LWF18" s="6"/>
      <c r="LWO18" s="3"/>
      <c r="LWP18" s="6"/>
      <c r="LWY18" s="3"/>
      <c r="LWZ18" s="6"/>
      <c r="LXI18" s="3"/>
      <c r="LXJ18" s="6"/>
      <c r="LXS18" s="3"/>
      <c r="LXT18" s="6"/>
      <c r="LYC18" s="3"/>
      <c r="LYD18" s="6"/>
      <c r="LYM18" s="3"/>
      <c r="LYN18" s="6"/>
      <c r="LYW18" s="3"/>
      <c r="LYX18" s="6"/>
      <c r="LZG18" s="3"/>
      <c r="LZH18" s="6"/>
      <c r="LZQ18" s="3"/>
      <c r="LZR18" s="6"/>
      <c r="MAA18" s="3"/>
      <c r="MAB18" s="6"/>
      <c r="MAK18" s="3"/>
      <c r="MAL18" s="6"/>
      <c r="MAU18" s="3"/>
      <c r="MAV18" s="6"/>
      <c r="MBE18" s="3"/>
      <c r="MBF18" s="6"/>
      <c r="MBO18" s="3"/>
      <c r="MBP18" s="6"/>
      <c r="MBY18" s="3"/>
      <c r="MBZ18" s="6"/>
      <c r="MCI18" s="3"/>
      <c r="MCJ18" s="6"/>
      <c r="MCS18" s="3"/>
      <c r="MCT18" s="6"/>
      <c r="MDC18" s="3"/>
      <c r="MDD18" s="6"/>
      <c r="MDM18" s="3"/>
      <c r="MDN18" s="6"/>
      <c r="MDW18" s="3"/>
      <c r="MDX18" s="6"/>
      <c r="MEG18" s="3"/>
      <c r="MEH18" s="6"/>
      <c r="MEQ18" s="3"/>
      <c r="MER18" s="6"/>
      <c r="MFA18" s="3"/>
      <c r="MFB18" s="6"/>
      <c r="MFK18" s="3"/>
      <c r="MFL18" s="6"/>
      <c r="MFU18" s="3"/>
      <c r="MFV18" s="6"/>
      <c r="MGE18" s="3"/>
      <c r="MGF18" s="6"/>
      <c r="MGO18" s="3"/>
      <c r="MGP18" s="6"/>
      <c r="MGY18" s="3"/>
      <c r="MGZ18" s="6"/>
      <c r="MHI18" s="3"/>
      <c r="MHJ18" s="6"/>
      <c r="MHS18" s="3"/>
      <c r="MHT18" s="6"/>
      <c r="MIC18" s="3"/>
      <c r="MID18" s="6"/>
      <c r="MIM18" s="3"/>
      <c r="MIN18" s="6"/>
      <c r="MIW18" s="3"/>
      <c r="MIX18" s="6"/>
      <c r="MJG18" s="3"/>
      <c r="MJH18" s="6"/>
      <c r="MJQ18" s="3"/>
      <c r="MJR18" s="6"/>
      <c r="MKA18" s="3"/>
      <c r="MKB18" s="6"/>
      <c r="MKK18" s="3"/>
      <c r="MKL18" s="6"/>
      <c r="MKU18" s="3"/>
      <c r="MKV18" s="6"/>
      <c r="MLE18" s="3"/>
      <c r="MLF18" s="6"/>
      <c r="MLO18" s="3"/>
      <c r="MLP18" s="6"/>
      <c r="MLY18" s="3"/>
      <c r="MLZ18" s="6"/>
      <c r="MMI18" s="3"/>
      <c r="MMJ18" s="6"/>
      <c r="MMS18" s="3"/>
      <c r="MMT18" s="6"/>
      <c r="MNC18" s="3"/>
      <c r="MND18" s="6"/>
      <c r="MNM18" s="3"/>
      <c r="MNN18" s="6"/>
      <c r="MNW18" s="3"/>
      <c r="MNX18" s="6"/>
      <c r="MOG18" s="3"/>
      <c r="MOH18" s="6"/>
      <c r="MOQ18" s="3"/>
      <c r="MOR18" s="6"/>
      <c r="MPA18" s="3"/>
      <c r="MPB18" s="6"/>
      <c r="MPK18" s="3"/>
      <c r="MPL18" s="6"/>
      <c r="MPU18" s="3"/>
      <c r="MPV18" s="6"/>
      <c r="MQE18" s="3"/>
      <c r="MQF18" s="6"/>
      <c r="MQO18" s="3"/>
      <c r="MQP18" s="6"/>
      <c r="MQY18" s="3"/>
      <c r="MQZ18" s="6"/>
      <c r="MRI18" s="3"/>
      <c r="MRJ18" s="6"/>
      <c r="MRS18" s="3"/>
      <c r="MRT18" s="6"/>
      <c r="MSC18" s="3"/>
      <c r="MSD18" s="6"/>
      <c r="MSM18" s="3"/>
      <c r="MSN18" s="6"/>
      <c r="MSW18" s="3"/>
      <c r="MSX18" s="6"/>
      <c r="MTG18" s="3"/>
      <c r="MTH18" s="6"/>
      <c r="MTQ18" s="3"/>
      <c r="MTR18" s="6"/>
      <c r="MUA18" s="3"/>
      <c r="MUB18" s="6"/>
      <c r="MUK18" s="3"/>
      <c r="MUL18" s="6"/>
      <c r="MUU18" s="3"/>
      <c r="MUV18" s="6"/>
      <c r="MVE18" s="3"/>
      <c r="MVF18" s="6"/>
      <c r="MVO18" s="3"/>
      <c r="MVP18" s="6"/>
      <c r="MVY18" s="3"/>
      <c r="MVZ18" s="6"/>
      <c r="MWI18" s="3"/>
      <c r="MWJ18" s="6"/>
      <c r="MWS18" s="3"/>
      <c r="MWT18" s="6"/>
      <c r="MXC18" s="3"/>
      <c r="MXD18" s="6"/>
      <c r="MXM18" s="3"/>
      <c r="MXN18" s="6"/>
      <c r="MXW18" s="3"/>
      <c r="MXX18" s="6"/>
      <c r="MYG18" s="3"/>
      <c r="MYH18" s="6"/>
      <c r="MYQ18" s="3"/>
      <c r="MYR18" s="6"/>
      <c r="MZA18" s="3"/>
      <c r="MZB18" s="6"/>
      <c r="MZK18" s="3"/>
      <c r="MZL18" s="6"/>
      <c r="MZU18" s="3"/>
      <c r="MZV18" s="6"/>
      <c r="NAE18" s="3"/>
      <c r="NAF18" s="6"/>
      <c r="NAO18" s="3"/>
      <c r="NAP18" s="6"/>
      <c r="NAY18" s="3"/>
      <c r="NAZ18" s="6"/>
      <c r="NBI18" s="3"/>
      <c r="NBJ18" s="6"/>
      <c r="NBS18" s="3"/>
      <c r="NBT18" s="6"/>
      <c r="NCC18" s="3"/>
      <c r="NCD18" s="6"/>
      <c r="NCM18" s="3"/>
      <c r="NCN18" s="6"/>
      <c r="NCW18" s="3"/>
      <c r="NCX18" s="6"/>
      <c r="NDG18" s="3"/>
      <c r="NDH18" s="6"/>
      <c r="NDQ18" s="3"/>
      <c r="NDR18" s="6"/>
      <c r="NEA18" s="3"/>
      <c r="NEB18" s="6"/>
      <c r="NEK18" s="3"/>
      <c r="NEL18" s="6"/>
      <c r="NEU18" s="3"/>
      <c r="NEV18" s="6"/>
      <c r="NFE18" s="3"/>
      <c r="NFF18" s="6"/>
      <c r="NFO18" s="3"/>
      <c r="NFP18" s="6"/>
      <c r="NFY18" s="3"/>
      <c r="NFZ18" s="6"/>
      <c r="NGI18" s="3"/>
      <c r="NGJ18" s="6"/>
      <c r="NGS18" s="3"/>
      <c r="NGT18" s="6"/>
      <c r="NHC18" s="3"/>
      <c r="NHD18" s="6"/>
      <c r="NHM18" s="3"/>
      <c r="NHN18" s="6"/>
      <c r="NHW18" s="3"/>
      <c r="NHX18" s="6"/>
      <c r="NIG18" s="3"/>
      <c r="NIH18" s="6"/>
      <c r="NIQ18" s="3"/>
      <c r="NIR18" s="6"/>
      <c r="NJA18" s="3"/>
      <c r="NJB18" s="6"/>
      <c r="NJK18" s="3"/>
      <c r="NJL18" s="6"/>
      <c r="NJU18" s="3"/>
      <c r="NJV18" s="6"/>
      <c r="NKE18" s="3"/>
      <c r="NKF18" s="6"/>
      <c r="NKO18" s="3"/>
      <c r="NKP18" s="6"/>
      <c r="NKY18" s="3"/>
      <c r="NKZ18" s="6"/>
      <c r="NLI18" s="3"/>
      <c r="NLJ18" s="6"/>
      <c r="NLS18" s="3"/>
      <c r="NLT18" s="6"/>
      <c r="NMC18" s="3"/>
      <c r="NMD18" s="6"/>
      <c r="NMM18" s="3"/>
      <c r="NMN18" s="6"/>
      <c r="NMW18" s="3"/>
      <c r="NMX18" s="6"/>
      <c r="NNG18" s="3"/>
      <c r="NNH18" s="6"/>
      <c r="NNQ18" s="3"/>
      <c r="NNR18" s="6"/>
      <c r="NOA18" s="3"/>
      <c r="NOB18" s="6"/>
      <c r="NOK18" s="3"/>
      <c r="NOL18" s="6"/>
      <c r="NOU18" s="3"/>
      <c r="NOV18" s="6"/>
      <c r="NPE18" s="3"/>
      <c r="NPF18" s="6"/>
      <c r="NPO18" s="3"/>
      <c r="NPP18" s="6"/>
      <c r="NPY18" s="3"/>
      <c r="NPZ18" s="6"/>
      <c r="NQI18" s="3"/>
      <c r="NQJ18" s="6"/>
      <c r="NQS18" s="3"/>
      <c r="NQT18" s="6"/>
      <c r="NRC18" s="3"/>
      <c r="NRD18" s="6"/>
      <c r="NRM18" s="3"/>
      <c r="NRN18" s="6"/>
      <c r="NRW18" s="3"/>
      <c r="NRX18" s="6"/>
      <c r="NSG18" s="3"/>
      <c r="NSH18" s="6"/>
      <c r="NSQ18" s="3"/>
      <c r="NSR18" s="6"/>
      <c r="NTA18" s="3"/>
      <c r="NTB18" s="6"/>
      <c r="NTK18" s="3"/>
      <c r="NTL18" s="6"/>
      <c r="NTU18" s="3"/>
      <c r="NTV18" s="6"/>
      <c r="NUE18" s="3"/>
      <c r="NUF18" s="6"/>
      <c r="NUO18" s="3"/>
      <c r="NUP18" s="6"/>
      <c r="NUY18" s="3"/>
      <c r="NUZ18" s="6"/>
      <c r="NVI18" s="3"/>
      <c r="NVJ18" s="6"/>
      <c r="NVS18" s="3"/>
      <c r="NVT18" s="6"/>
      <c r="NWC18" s="3"/>
      <c r="NWD18" s="6"/>
      <c r="NWM18" s="3"/>
      <c r="NWN18" s="6"/>
      <c r="NWW18" s="3"/>
      <c r="NWX18" s="6"/>
      <c r="NXG18" s="3"/>
      <c r="NXH18" s="6"/>
      <c r="NXQ18" s="3"/>
      <c r="NXR18" s="6"/>
      <c r="NYA18" s="3"/>
      <c r="NYB18" s="6"/>
      <c r="NYK18" s="3"/>
      <c r="NYL18" s="6"/>
      <c r="NYU18" s="3"/>
      <c r="NYV18" s="6"/>
      <c r="NZE18" s="3"/>
      <c r="NZF18" s="6"/>
      <c r="NZO18" s="3"/>
      <c r="NZP18" s="6"/>
      <c r="NZY18" s="3"/>
      <c r="NZZ18" s="6"/>
      <c r="OAI18" s="3"/>
      <c r="OAJ18" s="6"/>
      <c r="OAS18" s="3"/>
      <c r="OAT18" s="6"/>
      <c r="OBC18" s="3"/>
      <c r="OBD18" s="6"/>
      <c r="OBM18" s="3"/>
      <c r="OBN18" s="6"/>
      <c r="OBW18" s="3"/>
      <c r="OBX18" s="6"/>
      <c r="OCG18" s="3"/>
      <c r="OCH18" s="6"/>
      <c r="OCQ18" s="3"/>
      <c r="OCR18" s="6"/>
      <c r="ODA18" s="3"/>
      <c r="ODB18" s="6"/>
      <c r="ODK18" s="3"/>
      <c r="ODL18" s="6"/>
      <c r="ODU18" s="3"/>
      <c r="ODV18" s="6"/>
      <c r="OEE18" s="3"/>
      <c r="OEF18" s="6"/>
      <c r="OEO18" s="3"/>
      <c r="OEP18" s="6"/>
      <c r="OEY18" s="3"/>
      <c r="OEZ18" s="6"/>
      <c r="OFI18" s="3"/>
      <c r="OFJ18" s="6"/>
      <c r="OFS18" s="3"/>
      <c r="OFT18" s="6"/>
      <c r="OGC18" s="3"/>
      <c r="OGD18" s="6"/>
      <c r="OGM18" s="3"/>
      <c r="OGN18" s="6"/>
      <c r="OGW18" s="3"/>
      <c r="OGX18" s="6"/>
      <c r="OHG18" s="3"/>
      <c r="OHH18" s="6"/>
      <c r="OHQ18" s="3"/>
      <c r="OHR18" s="6"/>
      <c r="OIA18" s="3"/>
      <c r="OIB18" s="6"/>
      <c r="OIK18" s="3"/>
      <c r="OIL18" s="6"/>
      <c r="OIU18" s="3"/>
      <c r="OIV18" s="6"/>
      <c r="OJE18" s="3"/>
      <c r="OJF18" s="6"/>
      <c r="OJO18" s="3"/>
      <c r="OJP18" s="6"/>
      <c r="OJY18" s="3"/>
      <c r="OJZ18" s="6"/>
      <c r="OKI18" s="3"/>
      <c r="OKJ18" s="6"/>
      <c r="OKS18" s="3"/>
      <c r="OKT18" s="6"/>
      <c r="OLC18" s="3"/>
      <c r="OLD18" s="6"/>
      <c r="OLM18" s="3"/>
      <c r="OLN18" s="6"/>
      <c r="OLW18" s="3"/>
      <c r="OLX18" s="6"/>
      <c r="OMG18" s="3"/>
      <c r="OMH18" s="6"/>
      <c r="OMQ18" s="3"/>
      <c r="OMR18" s="6"/>
      <c r="ONA18" s="3"/>
      <c r="ONB18" s="6"/>
      <c r="ONK18" s="3"/>
      <c r="ONL18" s="6"/>
      <c r="ONU18" s="3"/>
      <c r="ONV18" s="6"/>
      <c r="OOE18" s="3"/>
      <c r="OOF18" s="6"/>
      <c r="OOO18" s="3"/>
      <c r="OOP18" s="6"/>
      <c r="OOY18" s="3"/>
      <c r="OOZ18" s="6"/>
      <c r="OPI18" s="3"/>
      <c r="OPJ18" s="6"/>
      <c r="OPS18" s="3"/>
      <c r="OPT18" s="6"/>
      <c r="OQC18" s="3"/>
      <c r="OQD18" s="6"/>
      <c r="OQM18" s="3"/>
      <c r="OQN18" s="6"/>
      <c r="OQW18" s="3"/>
      <c r="OQX18" s="6"/>
      <c r="ORG18" s="3"/>
      <c r="ORH18" s="6"/>
      <c r="ORQ18" s="3"/>
      <c r="ORR18" s="6"/>
      <c r="OSA18" s="3"/>
      <c r="OSB18" s="6"/>
      <c r="OSK18" s="3"/>
      <c r="OSL18" s="6"/>
      <c r="OSU18" s="3"/>
      <c r="OSV18" s="6"/>
      <c r="OTE18" s="3"/>
      <c r="OTF18" s="6"/>
      <c r="OTO18" s="3"/>
      <c r="OTP18" s="6"/>
      <c r="OTY18" s="3"/>
      <c r="OTZ18" s="6"/>
      <c r="OUI18" s="3"/>
      <c r="OUJ18" s="6"/>
      <c r="OUS18" s="3"/>
      <c r="OUT18" s="6"/>
      <c r="OVC18" s="3"/>
      <c r="OVD18" s="6"/>
      <c r="OVM18" s="3"/>
      <c r="OVN18" s="6"/>
      <c r="OVW18" s="3"/>
      <c r="OVX18" s="6"/>
      <c r="OWG18" s="3"/>
      <c r="OWH18" s="6"/>
      <c r="OWQ18" s="3"/>
      <c r="OWR18" s="6"/>
      <c r="OXA18" s="3"/>
      <c r="OXB18" s="6"/>
      <c r="OXK18" s="3"/>
      <c r="OXL18" s="6"/>
      <c r="OXU18" s="3"/>
      <c r="OXV18" s="6"/>
      <c r="OYE18" s="3"/>
      <c r="OYF18" s="6"/>
      <c r="OYO18" s="3"/>
      <c r="OYP18" s="6"/>
      <c r="OYY18" s="3"/>
      <c r="OYZ18" s="6"/>
      <c r="OZI18" s="3"/>
      <c r="OZJ18" s="6"/>
      <c r="OZS18" s="3"/>
      <c r="OZT18" s="6"/>
      <c r="PAC18" s="3"/>
      <c r="PAD18" s="6"/>
      <c r="PAM18" s="3"/>
      <c r="PAN18" s="6"/>
      <c r="PAW18" s="3"/>
      <c r="PAX18" s="6"/>
      <c r="PBG18" s="3"/>
      <c r="PBH18" s="6"/>
      <c r="PBQ18" s="3"/>
      <c r="PBR18" s="6"/>
      <c r="PCA18" s="3"/>
      <c r="PCB18" s="6"/>
      <c r="PCK18" s="3"/>
      <c r="PCL18" s="6"/>
      <c r="PCU18" s="3"/>
      <c r="PCV18" s="6"/>
      <c r="PDE18" s="3"/>
      <c r="PDF18" s="6"/>
      <c r="PDO18" s="3"/>
      <c r="PDP18" s="6"/>
      <c r="PDY18" s="3"/>
      <c r="PDZ18" s="6"/>
      <c r="PEI18" s="3"/>
      <c r="PEJ18" s="6"/>
      <c r="PES18" s="3"/>
      <c r="PET18" s="6"/>
      <c r="PFC18" s="3"/>
      <c r="PFD18" s="6"/>
      <c r="PFM18" s="3"/>
      <c r="PFN18" s="6"/>
      <c r="PFW18" s="3"/>
      <c r="PFX18" s="6"/>
      <c r="PGG18" s="3"/>
      <c r="PGH18" s="6"/>
      <c r="PGQ18" s="3"/>
      <c r="PGR18" s="6"/>
      <c r="PHA18" s="3"/>
      <c r="PHB18" s="6"/>
      <c r="PHK18" s="3"/>
      <c r="PHL18" s="6"/>
      <c r="PHU18" s="3"/>
      <c r="PHV18" s="6"/>
      <c r="PIE18" s="3"/>
      <c r="PIF18" s="6"/>
      <c r="PIO18" s="3"/>
      <c r="PIP18" s="6"/>
      <c r="PIY18" s="3"/>
      <c r="PIZ18" s="6"/>
      <c r="PJI18" s="3"/>
      <c r="PJJ18" s="6"/>
      <c r="PJS18" s="3"/>
      <c r="PJT18" s="6"/>
      <c r="PKC18" s="3"/>
      <c r="PKD18" s="6"/>
      <c r="PKM18" s="3"/>
      <c r="PKN18" s="6"/>
      <c r="PKW18" s="3"/>
      <c r="PKX18" s="6"/>
      <c r="PLG18" s="3"/>
      <c r="PLH18" s="6"/>
      <c r="PLQ18" s="3"/>
      <c r="PLR18" s="6"/>
      <c r="PMA18" s="3"/>
      <c r="PMB18" s="6"/>
      <c r="PMK18" s="3"/>
      <c r="PML18" s="6"/>
      <c r="PMU18" s="3"/>
      <c r="PMV18" s="6"/>
      <c r="PNE18" s="3"/>
      <c r="PNF18" s="6"/>
      <c r="PNO18" s="3"/>
      <c r="PNP18" s="6"/>
      <c r="PNY18" s="3"/>
      <c r="PNZ18" s="6"/>
      <c r="POI18" s="3"/>
      <c r="POJ18" s="6"/>
      <c r="POS18" s="3"/>
      <c r="POT18" s="6"/>
      <c r="PPC18" s="3"/>
      <c r="PPD18" s="6"/>
      <c r="PPM18" s="3"/>
      <c r="PPN18" s="6"/>
      <c r="PPW18" s="3"/>
      <c r="PPX18" s="6"/>
      <c r="PQG18" s="3"/>
      <c r="PQH18" s="6"/>
      <c r="PQQ18" s="3"/>
      <c r="PQR18" s="6"/>
      <c r="PRA18" s="3"/>
      <c r="PRB18" s="6"/>
      <c r="PRK18" s="3"/>
      <c r="PRL18" s="6"/>
      <c r="PRU18" s="3"/>
      <c r="PRV18" s="6"/>
      <c r="PSE18" s="3"/>
      <c r="PSF18" s="6"/>
      <c r="PSO18" s="3"/>
      <c r="PSP18" s="6"/>
      <c r="PSY18" s="3"/>
      <c r="PSZ18" s="6"/>
      <c r="PTI18" s="3"/>
      <c r="PTJ18" s="6"/>
      <c r="PTS18" s="3"/>
      <c r="PTT18" s="6"/>
      <c r="PUC18" s="3"/>
      <c r="PUD18" s="6"/>
      <c r="PUM18" s="3"/>
      <c r="PUN18" s="6"/>
      <c r="PUW18" s="3"/>
      <c r="PUX18" s="6"/>
      <c r="PVG18" s="3"/>
      <c r="PVH18" s="6"/>
      <c r="PVQ18" s="3"/>
      <c r="PVR18" s="6"/>
      <c r="PWA18" s="3"/>
      <c r="PWB18" s="6"/>
      <c r="PWK18" s="3"/>
      <c r="PWL18" s="6"/>
      <c r="PWU18" s="3"/>
      <c r="PWV18" s="6"/>
      <c r="PXE18" s="3"/>
      <c r="PXF18" s="6"/>
      <c r="PXO18" s="3"/>
      <c r="PXP18" s="6"/>
      <c r="PXY18" s="3"/>
      <c r="PXZ18" s="6"/>
      <c r="PYI18" s="3"/>
      <c r="PYJ18" s="6"/>
      <c r="PYS18" s="3"/>
      <c r="PYT18" s="6"/>
      <c r="PZC18" s="3"/>
      <c r="PZD18" s="6"/>
      <c r="PZM18" s="3"/>
      <c r="PZN18" s="6"/>
      <c r="PZW18" s="3"/>
      <c r="PZX18" s="6"/>
      <c r="QAG18" s="3"/>
      <c r="QAH18" s="6"/>
      <c r="QAQ18" s="3"/>
      <c r="QAR18" s="6"/>
      <c r="QBA18" s="3"/>
      <c r="QBB18" s="6"/>
      <c r="QBK18" s="3"/>
      <c r="QBL18" s="6"/>
      <c r="QBU18" s="3"/>
      <c r="QBV18" s="6"/>
      <c r="QCE18" s="3"/>
      <c r="QCF18" s="6"/>
      <c r="QCO18" s="3"/>
      <c r="QCP18" s="6"/>
      <c r="QCY18" s="3"/>
      <c r="QCZ18" s="6"/>
      <c r="QDI18" s="3"/>
      <c r="QDJ18" s="6"/>
      <c r="QDS18" s="3"/>
      <c r="QDT18" s="6"/>
      <c r="QEC18" s="3"/>
      <c r="QED18" s="6"/>
      <c r="QEM18" s="3"/>
      <c r="QEN18" s="6"/>
      <c r="QEW18" s="3"/>
      <c r="QEX18" s="6"/>
      <c r="QFG18" s="3"/>
      <c r="QFH18" s="6"/>
      <c r="QFQ18" s="3"/>
      <c r="QFR18" s="6"/>
      <c r="QGA18" s="3"/>
      <c r="QGB18" s="6"/>
      <c r="QGK18" s="3"/>
      <c r="QGL18" s="6"/>
      <c r="QGU18" s="3"/>
      <c r="QGV18" s="6"/>
      <c r="QHE18" s="3"/>
      <c r="QHF18" s="6"/>
      <c r="QHO18" s="3"/>
      <c r="QHP18" s="6"/>
      <c r="QHY18" s="3"/>
      <c r="QHZ18" s="6"/>
      <c r="QII18" s="3"/>
      <c r="QIJ18" s="6"/>
      <c r="QIS18" s="3"/>
      <c r="QIT18" s="6"/>
      <c r="QJC18" s="3"/>
      <c r="QJD18" s="6"/>
      <c r="QJM18" s="3"/>
      <c r="QJN18" s="6"/>
      <c r="QJW18" s="3"/>
      <c r="QJX18" s="6"/>
      <c r="QKG18" s="3"/>
      <c r="QKH18" s="6"/>
      <c r="QKQ18" s="3"/>
      <c r="QKR18" s="6"/>
      <c r="QLA18" s="3"/>
      <c r="QLB18" s="6"/>
      <c r="QLK18" s="3"/>
      <c r="QLL18" s="6"/>
      <c r="QLU18" s="3"/>
      <c r="QLV18" s="6"/>
      <c r="QME18" s="3"/>
      <c r="QMF18" s="6"/>
      <c r="QMO18" s="3"/>
      <c r="QMP18" s="6"/>
      <c r="QMY18" s="3"/>
      <c r="QMZ18" s="6"/>
      <c r="QNI18" s="3"/>
      <c r="QNJ18" s="6"/>
      <c r="QNS18" s="3"/>
      <c r="QNT18" s="6"/>
      <c r="QOC18" s="3"/>
      <c r="QOD18" s="6"/>
      <c r="QOM18" s="3"/>
      <c r="QON18" s="6"/>
      <c r="QOW18" s="3"/>
      <c r="QOX18" s="6"/>
      <c r="QPG18" s="3"/>
      <c r="QPH18" s="6"/>
      <c r="QPQ18" s="3"/>
      <c r="QPR18" s="6"/>
      <c r="QQA18" s="3"/>
      <c r="QQB18" s="6"/>
      <c r="QQK18" s="3"/>
      <c r="QQL18" s="6"/>
      <c r="QQU18" s="3"/>
      <c r="QQV18" s="6"/>
      <c r="QRE18" s="3"/>
      <c r="QRF18" s="6"/>
      <c r="QRO18" s="3"/>
      <c r="QRP18" s="6"/>
      <c r="QRY18" s="3"/>
      <c r="QRZ18" s="6"/>
      <c r="QSI18" s="3"/>
      <c r="QSJ18" s="6"/>
      <c r="QSS18" s="3"/>
      <c r="QST18" s="6"/>
      <c r="QTC18" s="3"/>
      <c r="QTD18" s="6"/>
      <c r="QTM18" s="3"/>
      <c r="QTN18" s="6"/>
      <c r="QTW18" s="3"/>
      <c r="QTX18" s="6"/>
      <c r="QUG18" s="3"/>
      <c r="QUH18" s="6"/>
      <c r="QUQ18" s="3"/>
      <c r="QUR18" s="6"/>
      <c r="QVA18" s="3"/>
      <c r="QVB18" s="6"/>
      <c r="QVK18" s="3"/>
      <c r="QVL18" s="6"/>
      <c r="QVU18" s="3"/>
      <c r="QVV18" s="6"/>
      <c r="QWE18" s="3"/>
      <c r="QWF18" s="6"/>
      <c r="QWO18" s="3"/>
      <c r="QWP18" s="6"/>
      <c r="QWY18" s="3"/>
      <c r="QWZ18" s="6"/>
      <c r="QXI18" s="3"/>
      <c r="QXJ18" s="6"/>
      <c r="QXS18" s="3"/>
      <c r="QXT18" s="6"/>
      <c r="QYC18" s="3"/>
      <c r="QYD18" s="6"/>
      <c r="QYM18" s="3"/>
      <c r="QYN18" s="6"/>
      <c r="QYW18" s="3"/>
      <c r="QYX18" s="6"/>
      <c r="QZG18" s="3"/>
      <c r="QZH18" s="6"/>
      <c r="QZQ18" s="3"/>
      <c r="QZR18" s="6"/>
      <c r="RAA18" s="3"/>
      <c r="RAB18" s="6"/>
      <c r="RAK18" s="3"/>
      <c r="RAL18" s="6"/>
      <c r="RAU18" s="3"/>
      <c r="RAV18" s="6"/>
      <c r="RBE18" s="3"/>
      <c r="RBF18" s="6"/>
      <c r="RBO18" s="3"/>
      <c r="RBP18" s="6"/>
      <c r="RBY18" s="3"/>
      <c r="RBZ18" s="6"/>
      <c r="RCI18" s="3"/>
      <c r="RCJ18" s="6"/>
      <c r="RCS18" s="3"/>
      <c r="RCT18" s="6"/>
      <c r="RDC18" s="3"/>
      <c r="RDD18" s="6"/>
      <c r="RDM18" s="3"/>
      <c r="RDN18" s="6"/>
      <c r="RDW18" s="3"/>
      <c r="RDX18" s="6"/>
      <c r="REG18" s="3"/>
      <c r="REH18" s="6"/>
      <c r="REQ18" s="3"/>
      <c r="RER18" s="6"/>
      <c r="RFA18" s="3"/>
      <c r="RFB18" s="6"/>
      <c r="RFK18" s="3"/>
      <c r="RFL18" s="6"/>
      <c r="RFU18" s="3"/>
      <c r="RFV18" s="6"/>
      <c r="RGE18" s="3"/>
      <c r="RGF18" s="6"/>
      <c r="RGO18" s="3"/>
      <c r="RGP18" s="6"/>
      <c r="RGY18" s="3"/>
      <c r="RGZ18" s="6"/>
      <c r="RHI18" s="3"/>
      <c r="RHJ18" s="6"/>
      <c r="RHS18" s="3"/>
      <c r="RHT18" s="6"/>
      <c r="RIC18" s="3"/>
      <c r="RID18" s="6"/>
      <c r="RIM18" s="3"/>
      <c r="RIN18" s="6"/>
      <c r="RIW18" s="3"/>
      <c r="RIX18" s="6"/>
      <c r="RJG18" s="3"/>
      <c r="RJH18" s="6"/>
      <c r="RJQ18" s="3"/>
      <c r="RJR18" s="6"/>
      <c r="RKA18" s="3"/>
      <c r="RKB18" s="6"/>
      <c r="RKK18" s="3"/>
      <c r="RKL18" s="6"/>
      <c r="RKU18" s="3"/>
      <c r="RKV18" s="6"/>
      <c r="RLE18" s="3"/>
      <c r="RLF18" s="6"/>
      <c r="RLO18" s="3"/>
      <c r="RLP18" s="6"/>
      <c r="RLY18" s="3"/>
      <c r="RLZ18" s="6"/>
      <c r="RMI18" s="3"/>
      <c r="RMJ18" s="6"/>
      <c r="RMS18" s="3"/>
      <c r="RMT18" s="6"/>
      <c r="RNC18" s="3"/>
      <c r="RND18" s="6"/>
      <c r="RNM18" s="3"/>
      <c r="RNN18" s="6"/>
      <c r="RNW18" s="3"/>
      <c r="RNX18" s="6"/>
      <c r="ROG18" s="3"/>
      <c r="ROH18" s="6"/>
      <c r="ROQ18" s="3"/>
      <c r="ROR18" s="6"/>
      <c r="RPA18" s="3"/>
      <c r="RPB18" s="6"/>
      <c r="RPK18" s="3"/>
      <c r="RPL18" s="6"/>
      <c r="RPU18" s="3"/>
      <c r="RPV18" s="6"/>
      <c r="RQE18" s="3"/>
      <c r="RQF18" s="6"/>
      <c r="RQO18" s="3"/>
      <c r="RQP18" s="6"/>
      <c r="RQY18" s="3"/>
      <c r="RQZ18" s="6"/>
      <c r="RRI18" s="3"/>
      <c r="RRJ18" s="6"/>
      <c r="RRS18" s="3"/>
      <c r="RRT18" s="6"/>
      <c r="RSC18" s="3"/>
      <c r="RSD18" s="6"/>
      <c r="RSM18" s="3"/>
      <c r="RSN18" s="6"/>
      <c r="RSW18" s="3"/>
      <c r="RSX18" s="6"/>
      <c r="RTG18" s="3"/>
      <c r="RTH18" s="6"/>
      <c r="RTQ18" s="3"/>
      <c r="RTR18" s="6"/>
      <c r="RUA18" s="3"/>
      <c r="RUB18" s="6"/>
      <c r="RUK18" s="3"/>
      <c r="RUL18" s="6"/>
      <c r="RUU18" s="3"/>
      <c r="RUV18" s="6"/>
      <c r="RVE18" s="3"/>
      <c r="RVF18" s="6"/>
      <c r="RVO18" s="3"/>
      <c r="RVP18" s="6"/>
      <c r="RVY18" s="3"/>
      <c r="RVZ18" s="6"/>
      <c r="RWI18" s="3"/>
      <c r="RWJ18" s="6"/>
      <c r="RWS18" s="3"/>
      <c r="RWT18" s="6"/>
      <c r="RXC18" s="3"/>
      <c r="RXD18" s="6"/>
      <c r="RXM18" s="3"/>
      <c r="RXN18" s="6"/>
      <c r="RXW18" s="3"/>
      <c r="RXX18" s="6"/>
      <c r="RYG18" s="3"/>
      <c r="RYH18" s="6"/>
      <c r="RYQ18" s="3"/>
      <c r="RYR18" s="6"/>
      <c r="RZA18" s="3"/>
      <c r="RZB18" s="6"/>
      <c r="RZK18" s="3"/>
      <c r="RZL18" s="6"/>
      <c r="RZU18" s="3"/>
      <c r="RZV18" s="6"/>
      <c r="SAE18" s="3"/>
      <c r="SAF18" s="6"/>
      <c r="SAO18" s="3"/>
      <c r="SAP18" s="6"/>
      <c r="SAY18" s="3"/>
      <c r="SAZ18" s="6"/>
      <c r="SBI18" s="3"/>
      <c r="SBJ18" s="6"/>
      <c r="SBS18" s="3"/>
      <c r="SBT18" s="6"/>
      <c r="SCC18" s="3"/>
      <c r="SCD18" s="6"/>
      <c r="SCM18" s="3"/>
      <c r="SCN18" s="6"/>
      <c r="SCW18" s="3"/>
      <c r="SCX18" s="6"/>
      <c r="SDG18" s="3"/>
      <c r="SDH18" s="6"/>
      <c r="SDQ18" s="3"/>
      <c r="SDR18" s="6"/>
      <c r="SEA18" s="3"/>
      <c r="SEB18" s="6"/>
      <c r="SEK18" s="3"/>
      <c r="SEL18" s="6"/>
      <c r="SEU18" s="3"/>
      <c r="SEV18" s="6"/>
      <c r="SFE18" s="3"/>
      <c r="SFF18" s="6"/>
      <c r="SFO18" s="3"/>
      <c r="SFP18" s="6"/>
      <c r="SFY18" s="3"/>
      <c r="SFZ18" s="6"/>
      <c r="SGI18" s="3"/>
      <c r="SGJ18" s="6"/>
      <c r="SGS18" s="3"/>
      <c r="SGT18" s="6"/>
      <c r="SHC18" s="3"/>
      <c r="SHD18" s="6"/>
      <c r="SHM18" s="3"/>
      <c r="SHN18" s="6"/>
      <c r="SHW18" s="3"/>
      <c r="SHX18" s="6"/>
      <c r="SIG18" s="3"/>
      <c r="SIH18" s="6"/>
      <c r="SIQ18" s="3"/>
      <c r="SIR18" s="6"/>
      <c r="SJA18" s="3"/>
      <c r="SJB18" s="6"/>
      <c r="SJK18" s="3"/>
      <c r="SJL18" s="6"/>
      <c r="SJU18" s="3"/>
      <c r="SJV18" s="6"/>
      <c r="SKE18" s="3"/>
      <c r="SKF18" s="6"/>
      <c r="SKO18" s="3"/>
      <c r="SKP18" s="6"/>
      <c r="SKY18" s="3"/>
      <c r="SKZ18" s="6"/>
      <c r="SLI18" s="3"/>
      <c r="SLJ18" s="6"/>
      <c r="SLS18" s="3"/>
      <c r="SLT18" s="6"/>
      <c r="SMC18" s="3"/>
      <c r="SMD18" s="6"/>
      <c r="SMM18" s="3"/>
      <c r="SMN18" s="6"/>
      <c r="SMW18" s="3"/>
      <c r="SMX18" s="6"/>
      <c r="SNG18" s="3"/>
      <c r="SNH18" s="6"/>
      <c r="SNQ18" s="3"/>
      <c r="SNR18" s="6"/>
      <c r="SOA18" s="3"/>
      <c r="SOB18" s="6"/>
      <c r="SOK18" s="3"/>
      <c r="SOL18" s="6"/>
      <c r="SOU18" s="3"/>
      <c r="SOV18" s="6"/>
      <c r="SPE18" s="3"/>
      <c r="SPF18" s="6"/>
      <c r="SPO18" s="3"/>
      <c r="SPP18" s="6"/>
      <c r="SPY18" s="3"/>
      <c r="SPZ18" s="6"/>
      <c r="SQI18" s="3"/>
      <c r="SQJ18" s="6"/>
      <c r="SQS18" s="3"/>
      <c r="SQT18" s="6"/>
      <c r="SRC18" s="3"/>
      <c r="SRD18" s="6"/>
      <c r="SRM18" s="3"/>
      <c r="SRN18" s="6"/>
      <c r="SRW18" s="3"/>
      <c r="SRX18" s="6"/>
      <c r="SSG18" s="3"/>
      <c r="SSH18" s="6"/>
      <c r="SSQ18" s="3"/>
      <c r="SSR18" s="6"/>
      <c r="STA18" s="3"/>
      <c r="STB18" s="6"/>
      <c r="STK18" s="3"/>
      <c r="STL18" s="6"/>
      <c r="STU18" s="3"/>
      <c r="STV18" s="6"/>
      <c r="SUE18" s="3"/>
      <c r="SUF18" s="6"/>
      <c r="SUO18" s="3"/>
      <c r="SUP18" s="6"/>
      <c r="SUY18" s="3"/>
      <c r="SUZ18" s="6"/>
      <c r="SVI18" s="3"/>
      <c r="SVJ18" s="6"/>
      <c r="SVS18" s="3"/>
      <c r="SVT18" s="6"/>
      <c r="SWC18" s="3"/>
      <c r="SWD18" s="6"/>
      <c r="SWM18" s="3"/>
      <c r="SWN18" s="6"/>
      <c r="SWW18" s="3"/>
      <c r="SWX18" s="6"/>
      <c r="SXG18" s="3"/>
      <c r="SXH18" s="6"/>
      <c r="SXQ18" s="3"/>
      <c r="SXR18" s="6"/>
      <c r="SYA18" s="3"/>
      <c r="SYB18" s="6"/>
      <c r="SYK18" s="3"/>
      <c r="SYL18" s="6"/>
      <c r="SYU18" s="3"/>
      <c r="SYV18" s="6"/>
      <c r="SZE18" s="3"/>
      <c r="SZF18" s="6"/>
      <c r="SZO18" s="3"/>
      <c r="SZP18" s="6"/>
      <c r="SZY18" s="3"/>
      <c r="SZZ18" s="6"/>
      <c r="TAI18" s="3"/>
      <c r="TAJ18" s="6"/>
      <c r="TAS18" s="3"/>
      <c r="TAT18" s="6"/>
      <c r="TBC18" s="3"/>
      <c r="TBD18" s="6"/>
      <c r="TBM18" s="3"/>
      <c r="TBN18" s="6"/>
      <c r="TBW18" s="3"/>
      <c r="TBX18" s="6"/>
      <c r="TCG18" s="3"/>
      <c r="TCH18" s="6"/>
      <c r="TCQ18" s="3"/>
      <c r="TCR18" s="6"/>
      <c r="TDA18" s="3"/>
      <c r="TDB18" s="6"/>
      <c r="TDK18" s="3"/>
      <c r="TDL18" s="6"/>
      <c r="TDU18" s="3"/>
      <c r="TDV18" s="6"/>
      <c r="TEE18" s="3"/>
      <c r="TEF18" s="6"/>
      <c r="TEO18" s="3"/>
      <c r="TEP18" s="6"/>
      <c r="TEY18" s="3"/>
      <c r="TEZ18" s="6"/>
      <c r="TFI18" s="3"/>
      <c r="TFJ18" s="6"/>
      <c r="TFS18" s="3"/>
      <c r="TFT18" s="6"/>
      <c r="TGC18" s="3"/>
      <c r="TGD18" s="6"/>
      <c r="TGM18" s="3"/>
      <c r="TGN18" s="6"/>
      <c r="TGW18" s="3"/>
      <c r="TGX18" s="6"/>
      <c r="THG18" s="3"/>
      <c r="THH18" s="6"/>
      <c r="THQ18" s="3"/>
      <c r="THR18" s="6"/>
      <c r="TIA18" s="3"/>
      <c r="TIB18" s="6"/>
      <c r="TIK18" s="3"/>
      <c r="TIL18" s="6"/>
      <c r="TIU18" s="3"/>
      <c r="TIV18" s="6"/>
      <c r="TJE18" s="3"/>
      <c r="TJF18" s="6"/>
      <c r="TJO18" s="3"/>
      <c r="TJP18" s="6"/>
      <c r="TJY18" s="3"/>
      <c r="TJZ18" s="6"/>
      <c r="TKI18" s="3"/>
      <c r="TKJ18" s="6"/>
      <c r="TKS18" s="3"/>
      <c r="TKT18" s="6"/>
      <c r="TLC18" s="3"/>
      <c r="TLD18" s="6"/>
      <c r="TLM18" s="3"/>
      <c r="TLN18" s="6"/>
      <c r="TLW18" s="3"/>
      <c r="TLX18" s="6"/>
      <c r="TMG18" s="3"/>
      <c r="TMH18" s="6"/>
      <c r="TMQ18" s="3"/>
      <c r="TMR18" s="6"/>
      <c r="TNA18" s="3"/>
      <c r="TNB18" s="6"/>
      <c r="TNK18" s="3"/>
      <c r="TNL18" s="6"/>
      <c r="TNU18" s="3"/>
      <c r="TNV18" s="6"/>
      <c r="TOE18" s="3"/>
      <c r="TOF18" s="6"/>
      <c r="TOO18" s="3"/>
      <c r="TOP18" s="6"/>
      <c r="TOY18" s="3"/>
      <c r="TOZ18" s="6"/>
      <c r="TPI18" s="3"/>
      <c r="TPJ18" s="6"/>
      <c r="TPS18" s="3"/>
      <c r="TPT18" s="6"/>
      <c r="TQC18" s="3"/>
      <c r="TQD18" s="6"/>
      <c r="TQM18" s="3"/>
      <c r="TQN18" s="6"/>
      <c r="TQW18" s="3"/>
      <c r="TQX18" s="6"/>
      <c r="TRG18" s="3"/>
      <c r="TRH18" s="6"/>
      <c r="TRQ18" s="3"/>
      <c r="TRR18" s="6"/>
      <c r="TSA18" s="3"/>
      <c r="TSB18" s="6"/>
      <c r="TSK18" s="3"/>
      <c r="TSL18" s="6"/>
      <c r="TSU18" s="3"/>
      <c r="TSV18" s="6"/>
      <c r="TTE18" s="3"/>
      <c r="TTF18" s="6"/>
      <c r="TTO18" s="3"/>
      <c r="TTP18" s="6"/>
      <c r="TTY18" s="3"/>
      <c r="TTZ18" s="6"/>
      <c r="TUI18" s="3"/>
      <c r="TUJ18" s="6"/>
      <c r="TUS18" s="3"/>
      <c r="TUT18" s="6"/>
      <c r="TVC18" s="3"/>
      <c r="TVD18" s="6"/>
      <c r="TVM18" s="3"/>
      <c r="TVN18" s="6"/>
      <c r="TVW18" s="3"/>
      <c r="TVX18" s="6"/>
      <c r="TWG18" s="3"/>
      <c r="TWH18" s="6"/>
      <c r="TWQ18" s="3"/>
      <c r="TWR18" s="6"/>
      <c r="TXA18" s="3"/>
      <c r="TXB18" s="6"/>
      <c r="TXK18" s="3"/>
      <c r="TXL18" s="6"/>
      <c r="TXU18" s="3"/>
      <c r="TXV18" s="6"/>
      <c r="TYE18" s="3"/>
      <c r="TYF18" s="6"/>
      <c r="TYO18" s="3"/>
      <c r="TYP18" s="6"/>
      <c r="TYY18" s="3"/>
      <c r="TYZ18" s="6"/>
      <c r="TZI18" s="3"/>
      <c r="TZJ18" s="6"/>
      <c r="TZS18" s="3"/>
      <c r="TZT18" s="6"/>
      <c r="UAC18" s="3"/>
      <c r="UAD18" s="6"/>
      <c r="UAM18" s="3"/>
      <c r="UAN18" s="6"/>
      <c r="UAW18" s="3"/>
      <c r="UAX18" s="6"/>
      <c r="UBG18" s="3"/>
      <c r="UBH18" s="6"/>
      <c r="UBQ18" s="3"/>
      <c r="UBR18" s="6"/>
      <c r="UCA18" s="3"/>
      <c r="UCB18" s="6"/>
      <c r="UCK18" s="3"/>
      <c r="UCL18" s="6"/>
      <c r="UCU18" s="3"/>
      <c r="UCV18" s="6"/>
      <c r="UDE18" s="3"/>
      <c r="UDF18" s="6"/>
      <c r="UDO18" s="3"/>
      <c r="UDP18" s="6"/>
      <c r="UDY18" s="3"/>
      <c r="UDZ18" s="6"/>
      <c r="UEI18" s="3"/>
      <c r="UEJ18" s="6"/>
      <c r="UES18" s="3"/>
      <c r="UET18" s="6"/>
      <c r="UFC18" s="3"/>
      <c r="UFD18" s="6"/>
      <c r="UFM18" s="3"/>
      <c r="UFN18" s="6"/>
      <c r="UFW18" s="3"/>
      <c r="UFX18" s="6"/>
      <c r="UGG18" s="3"/>
      <c r="UGH18" s="6"/>
      <c r="UGQ18" s="3"/>
      <c r="UGR18" s="6"/>
      <c r="UHA18" s="3"/>
      <c r="UHB18" s="6"/>
      <c r="UHK18" s="3"/>
      <c r="UHL18" s="6"/>
      <c r="UHU18" s="3"/>
      <c r="UHV18" s="6"/>
      <c r="UIE18" s="3"/>
      <c r="UIF18" s="6"/>
      <c r="UIO18" s="3"/>
      <c r="UIP18" s="6"/>
      <c r="UIY18" s="3"/>
      <c r="UIZ18" s="6"/>
      <c r="UJI18" s="3"/>
      <c r="UJJ18" s="6"/>
      <c r="UJS18" s="3"/>
      <c r="UJT18" s="6"/>
      <c r="UKC18" s="3"/>
      <c r="UKD18" s="6"/>
      <c r="UKM18" s="3"/>
      <c r="UKN18" s="6"/>
      <c r="UKW18" s="3"/>
      <c r="UKX18" s="6"/>
      <c r="ULG18" s="3"/>
      <c r="ULH18" s="6"/>
      <c r="ULQ18" s="3"/>
      <c r="ULR18" s="6"/>
      <c r="UMA18" s="3"/>
      <c r="UMB18" s="6"/>
      <c r="UMK18" s="3"/>
      <c r="UML18" s="6"/>
      <c r="UMU18" s="3"/>
      <c r="UMV18" s="6"/>
      <c r="UNE18" s="3"/>
      <c r="UNF18" s="6"/>
      <c r="UNO18" s="3"/>
      <c r="UNP18" s="6"/>
      <c r="UNY18" s="3"/>
      <c r="UNZ18" s="6"/>
      <c r="UOI18" s="3"/>
      <c r="UOJ18" s="6"/>
      <c r="UOS18" s="3"/>
      <c r="UOT18" s="6"/>
      <c r="UPC18" s="3"/>
      <c r="UPD18" s="6"/>
      <c r="UPM18" s="3"/>
      <c r="UPN18" s="6"/>
      <c r="UPW18" s="3"/>
      <c r="UPX18" s="6"/>
      <c r="UQG18" s="3"/>
      <c r="UQH18" s="6"/>
      <c r="UQQ18" s="3"/>
      <c r="UQR18" s="6"/>
      <c r="URA18" s="3"/>
      <c r="URB18" s="6"/>
      <c r="URK18" s="3"/>
      <c r="URL18" s="6"/>
      <c r="URU18" s="3"/>
      <c r="URV18" s="6"/>
      <c r="USE18" s="3"/>
      <c r="USF18" s="6"/>
      <c r="USO18" s="3"/>
      <c r="USP18" s="6"/>
      <c r="USY18" s="3"/>
      <c r="USZ18" s="6"/>
      <c r="UTI18" s="3"/>
      <c r="UTJ18" s="6"/>
      <c r="UTS18" s="3"/>
      <c r="UTT18" s="6"/>
      <c r="UUC18" s="3"/>
      <c r="UUD18" s="6"/>
      <c r="UUM18" s="3"/>
      <c r="UUN18" s="6"/>
      <c r="UUW18" s="3"/>
      <c r="UUX18" s="6"/>
      <c r="UVG18" s="3"/>
      <c r="UVH18" s="6"/>
      <c r="UVQ18" s="3"/>
      <c r="UVR18" s="6"/>
      <c r="UWA18" s="3"/>
      <c r="UWB18" s="6"/>
      <c r="UWK18" s="3"/>
      <c r="UWL18" s="6"/>
      <c r="UWU18" s="3"/>
      <c r="UWV18" s="6"/>
      <c r="UXE18" s="3"/>
      <c r="UXF18" s="6"/>
      <c r="UXO18" s="3"/>
      <c r="UXP18" s="6"/>
      <c r="UXY18" s="3"/>
      <c r="UXZ18" s="6"/>
      <c r="UYI18" s="3"/>
      <c r="UYJ18" s="6"/>
      <c r="UYS18" s="3"/>
      <c r="UYT18" s="6"/>
      <c r="UZC18" s="3"/>
      <c r="UZD18" s="6"/>
      <c r="UZM18" s="3"/>
      <c r="UZN18" s="6"/>
      <c r="UZW18" s="3"/>
      <c r="UZX18" s="6"/>
      <c r="VAG18" s="3"/>
      <c r="VAH18" s="6"/>
      <c r="VAQ18" s="3"/>
      <c r="VAR18" s="6"/>
      <c r="VBA18" s="3"/>
      <c r="VBB18" s="6"/>
      <c r="VBK18" s="3"/>
      <c r="VBL18" s="6"/>
      <c r="VBU18" s="3"/>
      <c r="VBV18" s="6"/>
      <c r="VCE18" s="3"/>
      <c r="VCF18" s="6"/>
      <c r="VCO18" s="3"/>
      <c r="VCP18" s="6"/>
      <c r="VCY18" s="3"/>
      <c r="VCZ18" s="6"/>
      <c r="VDI18" s="3"/>
      <c r="VDJ18" s="6"/>
      <c r="VDS18" s="3"/>
      <c r="VDT18" s="6"/>
      <c r="VEC18" s="3"/>
      <c r="VED18" s="6"/>
      <c r="VEM18" s="3"/>
      <c r="VEN18" s="6"/>
      <c r="VEW18" s="3"/>
      <c r="VEX18" s="6"/>
      <c r="VFG18" s="3"/>
      <c r="VFH18" s="6"/>
      <c r="VFQ18" s="3"/>
      <c r="VFR18" s="6"/>
      <c r="VGA18" s="3"/>
      <c r="VGB18" s="6"/>
      <c r="VGK18" s="3"/>
      <c r="VGL18" s="6"/>
      <c r="VGU18" s="3"/>
      <c r="VGV18" s="6"/>
      <c r="VHE18" s="3"/>
      <c r="VHF18" s="6"/>
      <c r="VHO18" s="3"/>
      <c r="VHP18" s="6"/>
      <c r="VHY18" s="3"/>
      <c r="VHZ18" s="6"/>
      <c r="VII18" s="3"/>
      <c r="VIJ18" s="6"/>
      <c r="VIS18" s="3"/>
      <c r="VIT18" s="6"/>
      <c r="VJC18" s="3"/>
      <c r="VJD18" s="6"/>
      <c r="VJM18" s="3"/>
      <c r="VJN18" s="6"/>
      <c r="VJW18" s="3"/>
      <c r="VJX18" s="6"/>
      <c r="VKG18" s="3"/>
      <c r="VKH18" s="6"/>
      <c r="VKQ18" s="3"/>
      <c r="VKR18" s="6"/>
      <c r="VLA18" s="3"/>
      <c r="VLB18" s="6"/>
      <c r="VLK18" s="3"/>
      <c r="VLL18" s="6"/>
      <c r="VLU18" s="3"/>
      <c r="VLV18" s="6"/>
      <c r="VME18" s="3"/>
      <c r="VMF18" s="6"/>
      <c r="VMO18" s="3"/>
      <c r="VMP18" s="6"/>
      <c r="VMY18" s="3"/>
      <c r="VMZ18" s="6"/>
      <c r="VNI18" s="3"/>
      <c r="VNJ18" s="6"/>
      <c r="VNS18" s="3"/>
      <c r="VNT18" s="6"/>
      <c r="VOC18" s="3"/>
      <c r="VOD18" s="6"/>
      <c r="VOM18" s="3"/>
      <c r="VON18" s="6"/>
      <c r="VOW18" s="3"/>
      <c r="VOX18" s="6"/>
      <c r="VPG18" s="3"/>
      <c r="VPH18" s="6"/>
      <c r="VPQ18" s="3"/>
      <c r="VPR18" s="6"/>
      <c r="VQA18" s="3"/>
      <c r="VQB18" s="6"/>
      <c r="VQK18" s="3"/>
      <c r="VQL18" s="6"/>
      <c r="VQU18" s="3"/>
      <c r="VQV18" s="6"/>
      <c r="VRE18" s="3"/>
      <c r="VRF18" s="6"/>
      <c r="VRO18" s="3"/>
      <c r="VRP18" s="6"/>
      <c r="VRY18" s="3"/>
      <c r="VRZ18" s="6"/>
      <c r="VSI18" s="3"/>
      <c r="VSJ18" s="6"/>
      <c r="VSS18" s="3"/>
      <c r="VST18" s="6"/>
      <c r="VTC18" s="3"/>
      <c r="VTD18" s="6"/>
      <c r="VTM18" s="3"/>
      <c r="VTN18" s="6"/>
      <c r="VTW18" s="3"/>
      <c r="VTX18" s="6"/>
      <c r="VUG18" s="3"/>
      <c r="VUH18" s="6"/>
      <c r="VUQ18" s="3"/>
      <c r="VUR18" s="6"/>
      <c r="VVA18" s="3"/>
      <c r="VVB18" s="6"/>
      <c r="VVK18" s="3"/>
      <c r="VVL18" s="6"/>
      <c r="VVU18" s="3"/>
      <c r="VVV18" s="6"/>
      <c r="VWE18" s="3"/>
      <c r="VWF18" s="6"/>
      <c r="VWO18" s="3"/>
      <c r="VWP18" s="6"/>
      <c r="VWY18" s="3"/>
      <c r="VWZ18" s="6"/>
      <c r="VXI18" s="3"/>
      <c r="VXJ18" s="6"/>
      <c r="VXS18" s="3"/>
      <c r="VXT18" s="6"/>
      <c r="VYC18" s="3"/>
      <c r="VYD18" s="6"/>
      <c r="VYM18" s="3"/>
      <c r="VYN18" s="6"/>
      <c r="VYW18" s="3"/>
      <c r="VYX18" s="6"/>
      <c r="VZG18" s="3"/>
      <c r="VZH18" s="6"/>
      <c r="VZQ18" s="3"/>
      <c r="VZR18" s="6"/>
      <c r="WAA18" s="3"/>
      <c r="WAB18" s="6"/>
      <c r="WAK18" s="3"/>
      <c r="WAL18" s="6"/>
      <c r="WAU18" s="3"/>
      <c r="WAV18" s="6"/>
      <c r="WBE18" s="3"/>
      <c r="WBF18" s="6"/>
      <c r="WBO18" s="3"/>
      <c r="WBP18" s="6"/>
      <c r="WBY18" s="3"/>
      <c r="WBZ18" s="6"/>
      <c r="WCI18" s="3"/>
      <c r="WCJ18" s="6"/>
      <c r="WCS18" s="3"/>
      <c r="WCT18" s="6"/>
      <c r="WDC18" s="3"/>
      <c r="WDD18" s="6"/>
      <c r="WDM18" s="3"/>
      <c r="WDN18" s="6"/>
      <c r="WDW18" s="3"/>
      <c r="WDX18" s="6"/>
      <c r="WEG18" s="3"/>
      <c r="WEH18" s="6"/>
      <c r="WEQ18" s="3"/>
      <c r="WER18" s="6"/>
      <c r="WFA18" s="3"/>
      <c r="WFB18" s="6"/>
      <c r="WFK18" s="3"/>
      <c r="WFL18" s="6"/>
      <c r="WFU18" s="3"/>
      <c r="WFV18" s="6"/>
      <c r="WGE18" s="3"/>
      <c r="WGF18" s="6"/>
      <c r="WGO18" s="3"/>
      <c r="WGP18" s="6"/>
      <c r="WGY18" s="3"/>
      <c r="WGZ18" s="6"/>
      <c r="WHI18" s="3"/>
      <c r="WHJ18" s="6"/>
      <c r="WHS18" s="3"/>
      <c r="WHT18" s="6"/>
      <c r="WIC18" s="3"/>
      <c r="WID18" s="6"/>
      <c r="WIM18" s="3"/>
      <c r="WIN18" s="6"/>
      <c r="WIW18" s="3"/>
      <c r="WIX18" s="6"/>
      <c r="WJG18" s="3"/>
      <c r="WJH18" s="6"/>
      <c r="WJQ18" s="3"/>
      <c r="WJR18" s="6"/>
      <c r="WKA18" s="3"/>
      <c r="WKB18" s="6"/>
      <c r="WKK18" s="3"/>
      <c r="WKL18" s="6"/>
      <c r="WKU18" s="3"/>
      <c r="WKV18" s="6"/>
      <c r="WLE18" s="3"/>
      <c r="WLF18" s="6"/>
      <c r="WLO18" s="3"/>
      <c r="WLP18" s="6"/>
      <c r="WLY18" s="3"/>
      <c r="WLZ18" s="6"/>
      <c r="WMI18" s="3"/>
      <c r="WMJ18" s="6"/>
      <c r="WMS18" s="3"/>
      <c r="WMT18" s="6"/>
      <c r="WNC18" s="3"/>
      <c r="WND18" s="6"/>
      <c r="WNM18" s="3"/>
      <c r="WNN18" s="6"/>
      <c r="WNW18" s="3"/>
      <c r="WNX18" s="6"/>
      <c r="WOG18" s="3"/>
      <c r="WOH18" s="6"/>
      <c r="WOQ18" s="3"/>
      <c r="WOR18" s="6"/>
      <c r="WPA18" s="3"/>
      <c r="WPB18" s="6"/>
      <c r="WPK18" s="3"/>
      <c r="WPL18" s="6"/>
      <c r="WPU18" s="3"/>
      <c r="WPV18" s="6"/>
      <c r="WQE18" s="3"/>
      <c r="WQF18" s="6"/>
      <c r="WQO18" s="3"/>
      <c r="WQP18" s="6"/>
      <c r="WQY18" s="3"/>
      <c r="WQZ18" s="6"/>
      <c r="WRI18" s="3"/>
      <c r="WRJ18" s="6"/>
      <c r="WRS18" s="3"/>
      <c r="WRT18" s="6"/>
      <c r="WSC18" s="3"/>
      <c r="WSD18" s="6"/>
      <c r="WSM18" s="3"/>
      <c r="WSN18" s="6"/>
      <c r="WSW18" s="3"/>
      <c r="WSX18" s="6"/>
      <c r="WTG18" s="3"/>
      <c r="WTH18" s="6"/>
      <c r="WTQ18" s="3"/>
      <c r="WTR18" s="6"/>
      <c r="WUA18" s="3"/>
      <c r="WUB18" s="6"/>
      <c r="WUK18" s="3"/>
      <c r="WUL18" s="6"/>
      <c r="WUU18" s="3"/>
      <c r="WUV18" s="6"/>
      <c r="WVE18" s="3"/>
      <c r="WVF18" s="6"/>
      <c r="WVO18" s="3"/>
      <c r="WVP18" s="6"/>
      <c r="WVY18" s="3"/>
      <c r="WVZ18" s="6"/>
      <c r="WWI18" s="3"/>
      <c r="WWJ18" s="6"/>
      <c r="WWS18" s="3"/>
      <c r="WWT18" s="6"/>
      <c r="WXC18" s="3"/>
      <c r="WXD18" s="6"/>
      <c r="WXM18" s="3"/>
      <c r="WXN18" s="6"/>
      <c r="WXW18" s="3"/>
      <c r="WXX18" s="6"/>
      <c r="WYG18" s="3"/>
      <c r="WYH18" s="6"/>
      <c r="WYQ18" s="3"/>
      <c r="WYR18" s="6"/>
      <c r="WZA18" s="3"/>
      <c r="WZB18" s="6"/>
      <c r="WZK18" s="3"/>
      <c r="WZL18" s="6"/>
      <c r="WZU18" s="3"/>
      <c r="WZV18" s="6"/>
      <c r="XAE18" s="3"/>
      <c r="XAF18" s="6"/>
      <c r="XAO18" s="3"/>
      <c r="XAP18" s="6"/>
      <c r="XAY18" s="3"/>
      <c r="XAZ18" s="6"/>
      <c r="XBI18" s="3"/>
      <c r="XBJ18" s="6"/>
      <c r="XBS18" s="3"/>
      <c r="XBT18" s="6"/>
      <c r="XCC18" s="3"/>
      <c r="XCD18" s="6"/>
      <c r="XCM18" s="3"/>
      <c r="XCN18" s="6"/>
      <c r="XCW18" s="3"/>
      <c r="XCX18" s="6"/>
      <c r="XDG18" s="3"/>
      <c r="XDH18" s="6"/>
      <c r="XDQ18" s="3"/>
      <c r="XDR18" s="6"/>
      <c r="XEA18" s="3"/>
      <c r="XEB18" s="6"/>
      <c r="XEK18" s="3"/>
      <c r="XEL18" s="6"/>
      <c r="XEU18" s="3"/>
      <c r="XEV18" s="6"/>
    </row>
    <row r="19" spans="1:1016 1025:2046 2055:3066 3075:4096 4105:5116 5125:6136 6145:7166 7175:8186 8195:9216 9225:10236 10245:11256 11265:12286 12295:13306 13315:14336 14345:15356 15365:16376" x14ac:dyDescent="0.25">
      <c r="A19">
        <f t="shared" si="1"/>
        <v>4</v>
      </c>
      <c r="B19" t="s">
        <v>33</v>
      </c>
      <c r="C19" t="str">
        <f>IF(B19&lt;&gt;"",VLOOKUP(B19,Lookup!$A$2:$B$55,2,FALSE),"")</f>
        <v>SAVINGS/INVESTMENT</v>
      </c>
      <c r="D19" s="3">
        <v>42628</v>
      </c>
      <c r="E19" s="14">
        <v>2000</v>
      </c>
      <c r="F19" s="14"/>
      <c r="G19" t="s">
        <v>1</v>
      </c>
      <c r="H19" t="s">
        <v>83</v>
      </c>
      <c r="I19" t="s">
        <v>85</v>
      </c>
      <c r="J19">
        <f t="shared" ca="1" si="0"/>
        <v>-372</v>
      </c>
      <c r="M19" t="s">
        <v>7</v>
      </c>
      <c r="N19" s="35"/>
      <c r="O19" s="35"/>
      <c r="P19" s="35"/>
      <c r="Q19" s="37">
        <f>SUBTOTAL(109,Account591215[Projected / Budgeted Cost])</f>
        <v>30000</v>
      </c>
      <c r="R19" s="37">
        <f>SUBTOTAL(109,Account591215[Actual Cost])</f>
        <v>0</v>
      </c>
      <c r="S19" s="35"/>
      <c r="T19" s="35"/>
      <c r="U19" s="35"/>
    </row>
    <row r="20" spans="1:1016 1025:2046 2055:3066 3075:4096 4105:5116 5125:6136 6145:7166 7175:8186 8195:9216 9225:10236 10245:11256 11265:12286 12295:13306 13315:14336 14345:15356 15365:16376" x14ac:dyDescent="0.25">
      <c r="A20">
        <f t="shared" si="1"/>
        <v>5</v>
      </c>
      <c r="B20" t="s">
        <v>29</v>
      </c>
      <c r="C20" t="str">
        <f>IF(B20&lt;&gt;"",VLOOKUP(B20,Lookup!$A$2:$B$55,2,FALSE),"")</f>
        <v>TRANSPORTATION</v>
      </c>
      <c r="D20" s="3">
        <v>42615</v>
      </c>
      <c r="E20" s="14">
        <v>0</v>
      </c>
      <c r="F20" s="14"/>
      <c r="G20" t="s">
        <v>1</v>
      </c>
      <c r="H20" t="s">
        <v>83</v>
      </c>
      <c r="I20" t="s">
        <v>85</v>
      </c>
      <c r="J20">
        <f t="shared" ca="1" si="0"/>
        <v>-385</v>
      </c>
      <c r="O20" s="31"/>
      <c r="P20" s="6"/>
    </row>
    <row r="21" spans="1:1016 1025:2046 2055:3066 3075:4096 4105:5116 5125:6136 6145:7166 7175:8186 8195:9216 9225:10236 10245:11256 11265:12286 12295:13306 13315:14336 14345:15356 15365:16376" x14ac:dyDescent="0.25">
      <c r="A21">
        <f t="shared" si="1"/>
        <v>6</v>
      </c>
      <c r="B21" t="s">
        <v>20</v>
      </c>
      <c r="C21" t="str">
        <f>IF(B21&lt;&gt;"",VLOOKUP(B21,Lookup!$A$2:$B$55,2,FALSE),"")</f>
        <v>HOUSING</v>
      </c>
      <c r="D21" s="3">
        <v>42618</v>
      </c>
      <c r="E21" s="14">
        <v>0</v>
      </c>
      <c r="F21" s="14"/>
      <c r="G21" t="s">
        <v>1</v>
      </c>
      <c r="H21" t="s">
        <v>83</v>
      </c>
      <c r="I21" t="s">
        <v>85</v>
      </c>
      <c r="J21">
        <f t="shared" ca="1" si="0"/>
        <v>-382</v>
      </c>
      <c r="P21" s="6"/>
    </row>
    <row r="22" spans="1:1016 1025:2046 2055:3066 3075:4096 4105:5116 5125:6136 6145:7166 7175:8186 8195:9216 9225:10236 10245:11256 11265:12286 12295:13306 13315:14336 14345:15356 15365:16376" x14ac:dyDescent="0.25">
      <c r="A22">
        <f t="shared" si="1"/>
        <v>7</v>
      </c>
      <c r="B22" t="s">
        <v>21</v>
      </c>
      <c r="C22" t="str">
        <f>IF(B22&lt;&gt;"",VLOOKUP(B22,Lookup!$A$2:$B$55,2,FALSE),"")</f>
        <v>PERSONAL</v>
      </c>
      <c r="D22" s="3">
        <v>42628</v>
      </c>
      <c r="E22" s="14">
        <v>0</v>
      </c>
      <c r="F22" s="14"/>
      <c r="G22" t="s">
        <v>1</v>
      </c>
      <c r="H22" t="s">
        <v>83</v>
      </c>
      <c r="I22" t="s">
        <v>85</v>
      </c>
      <c r="J22">
        <f t="shared" ca="1" si="0"/>
        <v>-372</v>
      </c>
    </row>
    <row r="23" spans="1:1016 1025:2046 2055:3066 3075:4096 4105:5116 5125:6136 6145:7166 7175:8186 8195:9216 9225:10236 10245:11256 11265:12286 12295:13306 13315:14336 14345:15356 15365:16376" x14ac:dyDescent="0.25">
      <c r="A23">
        <f t="shared" si="1"/>
        <v>8</v>
      </c>
      <c r="B23" t="s">
        <v>25</v>
      </c>
      <c r="C23" t="str">
        <f>IF(B23&lt;&gt;"",VLOOKUP(B23,Lookup!$A$2:$B$55,2,FALSE),"")</f>
        <v>FOOD</v>
      </c>
      <c r="D23" s="3">
        <v>42617</v>
      </c>
      <c r="E23" s="14">
        <v>1000</v>
      </c>
      <c r="F23" s="14"/>
      <c r="G23" t="s">
        <v>1</v>
      </c>
      <c r="H23" t="s">
        <v>83</v>
      </c>
      <c r="I23" t="s">
        <v>85</v>
      </c>
      <c r="J23">
        <f t="shared" ca="1" si="0"/>
        <v>-383</v>
      </c>
    </row>
    <row r="24" spans="1:1016 1025:2046 2055:3066 3075:4096 4105:5116 5125:6136 6145:7166 7175:8186 8195:9216 9225:10236 10245:11256 11265:12286 12295:13306 13315:14336 14345:15356 15365:16376" x14ac:dyDescent="0.25">
      <c r="A24">
        <f t="shared" si="1"/>
        <v>9</v>
      </c>
      <c r="B24" t="s">
        <v>27</v>
      </c>
      <c r="C24" t="str">
        <f>IF(B24&lt;&gt;"",VLOOKUP(B24,Lookup!$A$2:$B$55,2,FALSE),"")</f>
        <v>HOUSING</v>
      </c>
      <c r="D24" s="3">
        <v>42628</v>
      </c>
      <c r="E24" s="14">
        <v>500</v>
      </c>
      <c r="F24" s="14"/>
      <c r="G24" t="s">
        <v>3</v>
      </c>
      <c r="H24" t="s">
        <v>3</v>
      </c>
      <c r="I24" t="s">
        <v>85</v>
      </c>
      <c r="J24">
        <f t="shared" ca="1" si="0"/>
        <v>-372</v>
      </c>
    </row>
    <row r="25" spans="1:1016 1025:2046 2055:3066 3075:4096 4105:5116 5125:6136 6145:7166 7175:8186 8195:9216 9225:10236 10245:11256 11265:12286 12295:13306 13315:14336 14345:15356 15365:16376" x14ac:dyDescent="0.25">
      <c r="A25">
        <f t="shared" si="1"/>
        <v>10</v>
      </c>
      <c r="B25" t="s">
        <v>32</v>
      </c>
      <c r="C25" t="str">
        <f>IF(B25&lt;&gt;"",VLOOKUP(B25,Lookup!$A$2:$B$55,2,FALSE),"")</f>
        <v>SAVINGS/INVESTMENT</v>
      </c>
      <c r="D25" s="3">
        <v>42618</v>
      </c>
      <c r="E25" s="14">
        <v>20000</v>
      </c>
      <c r="F25" s="14"/>
      <c r="G25" t="s">
        <v>2</v>
      </c>
      <c r="H25" t="s">
        <v>83</v>
      </c>
      <c r="I25" t="s">
        <v>85</v>
      </c>
      <c r="J25">
        <f t="shared" ca="1" si="0"/>
        <v>-382</v>
      </c>
    </row>
    <row r="26" spans="1:1016 1025:2046 2055:3066 3075:4096 4105:5116 5125:6136 6145:7166 7175:8186 8195:9216 9225:10236 10245:11256 11265:12286 12295:13306 13315:14336 14345:15356 15365:16376" x14ac:dyDescent="0.25">
      <c r="A26">
        <f t="shared" si="1"/>
        <v>11</v>
      </c>
      <c r="B26" t="s">
        <v>44</v>
      </c>
      <c r="C26" t="str">
        <f>IF(B26&lt;&gt;"",VLOOKUP(B26,Lookup!$A$2:$B$55,2,FALSE),"")</f>
        <v>INSURANCE</v>
      </c>
      <c r="D26" s="3">
        <v>42522</v>
      </c>
      <c r="E26" s="14">
        <v>0</v>
      </c>
      <c r="F26" s="14"/>
      <c r="G26" t="s">
        <v>1</v>
      </c>
      <c r="H26" t="s">
        <v>83</v>
      </c>
      <c r="I26" t="s">
        <v>85</v>
      </c>
      <c r="J26">
        <f t="shared" ca="1" si="0"/>
        <v>-478</v>
      </c>
    </row>
    <row r="27" spans="1:1016 1025:2046 2055:3066 3075:4096 4105:5116 5125:6136 6145:7166 7175:8186 8195:9216 9225:10236 10245:11256 11265:12286 12295:13306 13315:14336 14345:15356 15365:16376" x14ac:dyDescent="0.25">
      <c r="A27">
        <f t="shared" si="1"/>
        <v>12</v>
      </c>
      <c r="B27" t="s">
        <v>30</v>
      </c>
      <c r="C27" t="str">
        <f>IF(B27&lt;&gt;"",VLOOKUP(B27,Lookup!$A$2:$B$55,2,FALSE),"")</f>
        <v>TRANSPORTATION</v>
      </c>
      <c r="D27" s="3">
        <v>42614</v>
      </c>
      <c r="E27" s="14">
        <v>500</v>
      </c>
      <c r="F27" s="14"/>
      <c r="G27" t="s">
        <v>3</v>
      </c>
      <c r="H27" t="s">
        <v>3</v>
      </c>
      <c r="I27" t="s">
        <v>85</v>
      </c>
      <c r="J27">
        <f t="shared" ca="1" si="0"/>
        <v>-386</v>
      </c>
    </row>
    <row r="28" spans="1:1016 1025:2046 2055:3066 3075:4096 4105:5116 5125:6136 6145:7166 7175:8186 8195:9216 9225:10236 10245:11256 11265:12286 12295:13306 13315:14336 14345:15356 15365:16376" x14ac:dyDescent="0.25">
      <c r="A28">
        <f t="shared" si="1"/>
        <v>13</v>
      </c>
      <c r="B28" t="s">
        <v>65</v>
      </c>
      <c r="C28" t="str">
        <f>IF(B28&lt;&gt;"",VLOOKUP(B28,Lookup!$A$2:$B$55,2,FALSE),"")</f>
        <v>HOUSING</v>
      </c>
      <c r="D28" s="3">
        <v>42618</v>
      </c>
      <c r="E28" s="14">
        <v>1000</v>
      </c>
      <c r="F28" s="14"/>
      <c r="G28" t="s">
        <v>3</v>
      </c>
      <c r="H28" t="s">
        <v>3</v>
      </c>
      <c r="I28" t="s">
        <v>85</v>
      </c>
      <c r="J28">
        <f t="shared" ca="1" si="0"/>
        <v>-382</v>
      </c>
    </row>
    <row r="29" spans="1:1016 1025:2046 2055:3066 3075:4096 4105:5116 5125:6136 6145:7166 7175:8186 8195:9216 9225:10236 10245:11256 11265:12286 12295:13306 13315:14336 14345:15356 15365:16376" x14ac:dyDescent="0.25">
      <c r="A29">
        <f t="shared" si="1"/>
        <v>14</v>
      </c>
      <c r="B29" t="s">
        <v>63</v>
      </c>
      <c r="C29" t="str">
        <f>IF(B29&lt;&gt;"",VLOOKUP(B29,Lookup!$A$2:$B$55,2,FALSE),"")</f>
        <v>HOUSING</v>
      </c>
      <c r="D29" s="3">
        <v>42615</v>
      </c>
      <c r="E29" s="14">
        <v>3200</v>
      </c>
      <c r="F29" s="14"/>
      <c r="G29" t="s">
        <v>3</v>
      </c>
      <c r="H29" t="s">
        <v>3</v>
      </c>
      <c r="I29" t="s">
        <v>85</v>
      </c>
      <c r="J29">
        <f t="shared" ca="1" si="0"/>
        <v>-385</v>
      </c>
    </row>
    <row r="30" spans="1:1016 1025:2046 2055:3066 3075:4096 4105:5116 5125:6136 6145:7166 7175:8186 8195:9216 9225:10236 10245:11256 11265:12286 12295:13306 13315:14336 14345:15356 15365:16376" x14ac:dyDescent="0.25">
      <c r="A30">
        <f t="shared" si="1"/>
        <v>15</v>
      </c>
      <c r="B30" t="s">
        <v>38</v>
      </c>
      <c r="C30" t="str">
        <f>IF(B30&lt;&gt;"",VLOOKUP(B30,Lookup!$A$2:$B$55,2,FALSE),"")</f>
        <v>HEALTH</v>
      </c>
      <c r="D30" s="3">
        <v>42623</v>
      </c>
      <c r="E30" s="14">
        <v>1000</v>
      </c>
      <c r="F30" s="14"/>
      <c r="G30" t="s">
        <v>1</v>
      </c>
      <c r="H30" t="s">
        <v>83</v>
      </c>
      <c r="I30" t="s">
        <v>85</v>
      </c>
      <c r="J30">
        <f t="shared" ca="1" si="0"/>
        <v>-377</v>
      </c>
    </row>
    <row r="31" spans="1:1016 1025:2046 2055:3066 3075:4096 4105:5116 5125:6136 6145:7166 7175:8186 8195:9216 9225:10236 10245:11256 11265:12286 12295:13306 13315:14336 14345:15356 15365:16376" x14ac:dyDescent="0.25">
      <c r="A31">
        <f t="shared" si="1"/>
        <v>16</v>
      </c>
      <c r="B31" t="s">
        <v>36</v>
      </c>
      <c r="C31" t="str">
        <f>IF(B31&lt;&gt;"",VLOOKUP(B31,Lookup!$A$2:$B$55,2,FALSE),"")</f>
        <v>FOOD</v>
      </c>
      <c r="D31" s="3">
        <v>42617</v>
      </c>
      <c r="E31" s="14">
        <v>4000</v>
      </c>
      <c r="F31" s="14"/>
      <c r="G31" t="s">
        <v>1</v>
      </c>
      <c r="H31" t="s">
        <v>83</v>
      </c>
      <c r="I31" t="s">
        <v>85</v>
      </c>
      <c r="J31">
        <f t="shared" ca="1" si="0"/>
        <v>-383</v>
      </c>
    </row>
    <row r="32" spans="1:1016 1025:2046 2055:3066 3075:4096 4105:5116 5125:6136 6145:7166 7175:8186 8195:9216 9225:10236 10245:11256 11265:12286 12295:13306 13315:14336 14345:15356 15365:16376" x14ac:dyDescent="0.25">
      <c r="A32">
        <f t="shared" si="1"/>
        <v>17</v>
      </c>
      <c r="B32" t="s">
        <v>39</v>
      </c>
      <c r="C32" t="str">
        <f>IF(B32&lt;&gt;"",VLOOKUP(B32,Lookup!$A$2:$B$55,2,FALSE),"")</f>
        <v>HEALTH</v>
      </c>
      <c r="D32" s="3">
        <v>42628</v>
      </c>
      <c r="E32" s="6">
        <v>3000</v>
      </c>
      <c r="F32" s="14"/>
      <c r="G32" t="s">
        <v>1</v>
      </c>
      <c r="H32" t="s">
        <v>83</v>
      </c>
      <c r="I32" t="s">
        <v>85</v>
      </c>
      <c r="J32" s="15">
        <f t="shared" ca="1" si="0"/>
        <v>-372</v>
      </c>
    </row>
    <row r="33" spans="1:10" x14ac:dyDescent="0.25">
      <c r="A33">
        <f t="shared" si="1"/>
        <v>18</v>
      </c>
      <c r="B33" t="s">
        <v>38</v>
      </c>
      <c r="C33" t="str">
        <f>IF(B33&lt;&gt;"",VLOOKUP(B33,Lookup!$A$2:$B$55,2,FALSE),"")</f>
        <v>HEALTH</v>
      </c>
      <c r="D33" s="3">
        <v>42523</v>
      </c>
      <c r="E33" s="6"/>
      <c r="F33" s="14"/>
      <c r="G33" t="s">
        <v>3</v>
      </c>
      <c r="H33" t="s">
        <v>3</v>
      </c>
      <c r="I33" t="s">
        <v>85</v>
      </c>
      <c r="J33" s="15">
        <f t="shared" ca="1" si="0"/>
        <v>-477</v>
      </c>
    </row>
    <row r="34" spans="1:10" x14ac:dyDescent="0.25">
      <c r="A34">
        <v>19</v>
      </c>
      <c r="B34" t="s">
        <v>46</v>
      </c>
      <c r="C34" t="str">
        <f>IF(B34&lt;&gt;"",VLOOKUP(B34,Lookup!$A$2:$B$55,2,FALSE),"")</f>
        <v>HOUSING</v>
      </c>
      <c r="D34" s="3">
        <v>42615</v>
      </c>
      <c r="E34" s="6">
        <v>700</v>
      </c>
      <c r="F34" s="14"/>
      <c r="G34" t="s">
        <v>3</v>
      </c>
      <c r="H34" t="s">
        <v>3</v>
      </c>
      <c r="I34" t="s">
        <v>85</v>
      </c>
      <c r="J34" s="15">
        <f t="shared" ca="1" si="0"/>
        <v>-385</v>
      </c>
    </row>
    <row r="35" spans="1:10" x14ac:dyDescent="0.25">
      <c r="A35">
        <v>20</v>
      </c>
      <c r="B35" t="s">
        <v>59</v>
      </c>
      <c r="C35" t="str">
        <f>IF(B35&lt;&gt;"",VLOOKUP(B35,Lookup!$A$2:$B$55,2,FALSE),"")</f>
        <v>PERSONAL</v>
      </c>
      <c r="D35" s="3">
        <v>42540</v>
      </c>
      <c r="E35" s="6">
        <v>200</v>
      </c>
      <c r="F35" s="14"/>
      <c r="G35" t="s">
        <v>1</v>
      </c>
      <c r="H35" t="s">
        <v>83</v>
      </c>
      <c r="I35" t="s">
        <v>85</v>
      </c>
      <c r="J35" s="15">
        <f t="shared" ca="1" si="0"/>
        <v>-460</v>
      </c>
    </row>
    <row r="36" spans="1:10" x14ac:dyDescent="0.25">
      <c r="A36">
        <v>21</v>
      </c>
      <c r="B36" t="s">
        <v>58</v>
      </c>
      <c r="C36" t="str">
        <f>IF(B36&lt;&gt;"",VLOOKUP(B36,Lookup!$A$2:$B$55,2,FALSE),"")</f>
        <v>PERSONAL</v>
      </c>
      <c r="D36" s="3">
        <v>42540</v>
      </c>
      <c r="E36" s="6">
        <v>800</v>
      </c>
      <c r="F36" s="14"/>
      <c r="G36" t="s">
        <v>1</v>
      </c>
      <c r="H36" t="s">
        <v>83</v>
      </c>
      <c r="I36" t="s">
        <v>85</v>
      </c>
      <c r="J36" s="15">
        <f t="shared" ca="1" si="0"/>
        <v>-460</v>
      </c>
    </row>
    <row r="37" spans="1:10" x14ac:dyDescent="0.25">
      <c r="A37" t="s">
        <v>7</v>
      </c>
      <c r="E37" s="6">
        <f>SUBTOTAL(109,Expenses581114[Projected / Budgeted Cost])</f>
        <v>57076.509999999995</v>
      </c>
      <c r="F37" s="6">
        <f>SUBTOTAL(109,Expenses581114[Actual Cost])</f>
        <v>0</v>
      </c>
    </row>
    <row r="38" spans="1:10" x14ac:dyDescent="0.25">
      <c r="C38" t="s">
        <v>102</v>
      </c>
    </row>
    <row r="39" spans="1:10" x14ac:dyDescent="0.25">
      <c r="C39" s="29" t="s">
        <v>10</v>
      </c>
      <c r="D39" s="29"/>
      <c r="E39" s="29" t="s">
        <v>103</v>
      </c>
      <c r="F39" s="29" t="s">
        <v>104</v>
      </c>
    </row>
    <row r="40" spans="1:10" x14ac:dyDescent="0.25">
      <c r="C40" s="17" t="s">
        <v>76</v>
      </c>
      <c r="D40" s="17"/>
      <c r="E40" s="19">
        <f>SUMPRODUCT((Expenses581114[[#Data],[Category]]=$C40)*(Expenses581114[[#Data],[Projected / Budgeted Cost]]))</f>
        <v>0</v>
      </c>
      <c r="F40" s="19">
        <f>SUMPRODUCT((Expenses581114[[#Data],[Category]]=$C40)*(Expenses581114[[#Data],[Actual Cost]]))</f>
        <v>0</v>
      </c>
    </row>
    <row r="41" spans="1:10" x14ac:dyDescent="0.25">
      <c r="C41" s="17" t="s">
        <v>78</v>
      </c>
      <c r="D41" s="17"/>
      <c r="E41" s="19">
        <f>SUMPRODUCT((Expenses581114[[#Data],[Category]]=$C41)*(Expenses581114[[#Data],[Projected / Budgeted Cost]]))</f>
        <v>5000</v>
      </c>
      <c r="F41" s="19">
        <f>SUMPRODUCT((Expenses581114[[#Data],[Category]]=$C41)*(Expenses581114[[#Data],[Actual Cost]]))</f>
        <v>0</v>
      </c>
    </row>
    <row r="42" spans="1:10" x14ac:dyDescent="0.25">
      <c r="C42" s="17" t="s">
        <v>80</v>
      </c>
      <c r="D42" s="17"/>
      <c r="E42" s="19">
        <f>SUMPRODUCT((Expenses581114[[#Data],[Category]]=$C42)*(Expenses581114[[#Data],[Projected / Budgeted Cost]]))</f>
        <v>0</v>
      </c>
      <c r="F42" s="19">
        <f>SUMPRODUCT((Expenses581114[[#Data],[Category]]=$C42)*(Expenses581114[[#Data],[Actual Cost]]))</f>
        <v>0</v>
      </c>
    </row>
    <row r="43" spans="1:10" x14ac:dyDescent="0.25">
      <c r="C43" s="17" t="s">
        <v>81</v>
      </c>
      <c r="D43" s="17"/>
      <c r="E43" s="19">
        <f>SUMPRODUCT((Expenses581114[[#Data],[Category]]=$C43)*(Expenses581114[[#Data],[Projected / Budgeted Cost]]))</f>
        <v>4000</v>
      </c>
      <c r="F43" s="19">
        <f>SUMPRODUCT((Expenses581114[[#Data],[Category]]=$C43)*(Expenses581114[[#Data],[Actual Cost]]))</f>
        <v>0</v>
      </c>
    </row>
    <row r="44" spans="1:10" x14ac:dyDescent="0.25">
      <c r="C44" s="17" t="s">
        <v>74</v>
      </c>
      <c r="D44" s="17"/>
      <c r="E44" s="19">
        <f>SUMPRODUCT((Expenses581114[[#Data],[Category]]=$C44)*(Expenses581114[[#Data],[Projected / Budgeted Cost]]))</f>
        <v>20900</v>
      </c>
      <c r="F44" s="19">
        <f>SUMPRODUCT((Expenses581114[[#Data],[Category]]=$C44)*(Expenses581114[[#Data],[Actual Cost]]))</f>
        <v>0</v>
      </c>
    </row>
    <row r="45" spans="1:10" x14ac:dyDescent="0.25">
      <c r="C45" s="17" t="s">
        <v>82</v>
      </c>
      <c r="D45" s="17"/>
      <c r="E45" s="19">
        <f>SUMPRODUCT((Expenses581114[[#Data],[Category]]=$C45)*(Expenses581114[[#Data],[Projected / Budgeted Cost]]))</f>
        <v>0</v>
      </c>
      <c r="F45" s="19">
        <f>SUMPRODUCT((Expenses581114[[#Data],[Category]]=$C45)*(Expenses581114[[#Data],[Actual Cost]]))</f>
        <v>0</v>
      </c>
    </row>
    <row r="46" spans="1:10" x14ac:dyDescent="0.25">
      <c r="C46" s="17" t="s">
        <v>77</v>
      </c>
      <c r="D46" s="17"/>
      <c r="E46" s="19">
        <f>SUMPRODUCT((Expenses581114[[#Data],[Category]]=$C46)*(Expenses581114[[#Data],[Projected / Budgeted Cost]]))</f>
        <v>1676.51</v>
      </c>
      <c r="F46" s="19">
        <f>SUMPRODUCT((Expenses581114[[#Data],[Category]]=$C46)*(Expenses581114[[#Data],[Actual Cost]]))</f>
        <v>0</v>
      </c>
    </row>
    <row r="47" spans="1:10" x14ac:dyDescent="0.25">
      <c r="C47" s="17" t="s">
        <v>75</v>
      </c>
      <c r="D47" s="17"/>
      <c r="E47" s="19">
        <f>SUMPRODUCT((Expenses581114[[#Data],[Category]]=$C47)*(Expenses581114[[#Data],[Projected / Budgeted Cost]]))</f>
        <v>1000</v>
      </c>
      <c r="F47" s="19">
        <f>SUMPRODUCT((Expenses581114[[#Data],[Category]]=$C47)*(Expenses581114[[#Data],[Actual Cost]]))</f>
        <v>0</v>
      </c>
    </row>
    <row r="48" spans="1:10" x14ac:dyDescent="0.25">
      <c r="C48" s="17" t="s">
        <v>79</v>
      </c>
      <c r="D48" s="17"/>
      <c r="E48" s="19">
        <f>SUMPRODUCT((Expenses581114[[#Data],[Category]]=$C48)*(Expenses581114[[#Data],[Projected / Budgeted Cost]]))</f>
        <v>24000</v>
      </c>
      <c r="F48" s="19">
        <f>SUMPRODUCT((Expenses581114[[#Data],[Category]]=$C48)*(Expenses581114[[#Data],[Actual Cost]]))</f>
        <v>0</v>
      </c>
    </row>
    <row r="49" spans="3:6" x14ac:dyDescent="0.25">
      <c r="C49" s="17" t="s">
        <v>71</v>
      </c>
      <c r="D49" s="17"/>
      <c r="E49" s="19">
        <f>SUMPRODUCT((Expenses581114[[#Data],[Category]]=$C49)*(Expenses581114[[#Data],[Projected / Budgeted Cost]]))</f>
        <v>500</v>
      </c>
      <c r="F49" s="19">
        <f>SUMPRODUCT((Expenses581114[[#Data],[Category]]=$C49)*(Expenses581114[[#Data],[Actual Cost]]))</f>
        <v>0</v>
      </c>
    </row>
    <row r="50" spans="3:6" x14ac:dyDescent="0.25">
      <c r="C50" s="17"/>
      <c r="D50" s="17"/>
      <c r="E50" s="19"/>
      <c r="F50" s="19"/>
    </row>
    <row r="51" spans="3:6" x14ac:dyDescent="0.25">
      <c r="C51" s="28" t="s">
        <v>105</v>
      </c>
      <c r="D51" s="28"/>
      <c r="E51" s="30">
        <f>SUM(E40:E50)</f>
        <v>57076.509999999995</v>
      </c>
      <c r="F51" s="30">
        <f>SUM(F40:F50)</f>
        <v>0</v>
      </c>
    </row>
  </sheetData>
  <conditionalFormatting sqref="A16:J16 J17:K17 K18 V18:XFD18 N17:XFD17 G17:G29 J18:J29 H18:H29 B18:E29 I17:I36">
    <cfRule type="expression" dxfId="521" priority="24">
      <formula>$I16="Pending"</formula>
    </cfRule>
  </conditionalFormatting>
  <conditionalFormatting sqref="A17:F17 H17 A18:A33">
    <cfRule type="expression" dxfId="520" priority="23">
      <formula>$I17="Pending"</formula>
    </cfRule>
  </conditionalFormatting>
  <conditionalFormatting sqref="F18">
    <cfRule type="expression" dxfId="519" priority="22">
      <formula>$I18="Pending"</formula>
    </cfRule>
  </conditionalFormatting>
  <conditionalFormatting sqref="G30">
    <cfRule type="expression" dxfId="518" priority="21">
      <formula>$I30="Pending"</formula>
    </cfRule>
  </conditionalFormatting>
  <conditionalFormatting sqref="J30">
    <cfRule type="expression" dxfId="517" priority="20">
      <formula>$I30="Pending"</formula>
    </cfRule>
  </conditionalFormatting>
  <conditionalFormatting sqref="E30">
    <cfRule type="expression" dxfId="516" priority="19">
      <formula>$I30="Pending"</formula>
    </cfRule>
  </conditionalFormatting>
  <conditionalFormatting sqref="D30">
    <cfRule type="expression" dxfId="515" priority="18">
      <formula>$I30="Pending"</formula>
    </cfRule>
  </conditionalFormatting>
  <conditionalFormatting sqref="C30">
    <cfRule type="expression" dxfId="514" priority="17">
      <formula>$I30="Pending"</formula>
    </cfRule>
  </conditionalFormatting>
  <conditionalFormatting sqref="B30">
    <cfRule type="expression" dxfId="513" priority="16">
      <formula>$I30="Pending"</formula>
    </cfRule>
  </conditionalFormatting>
  <conditionalFormatting sqref="H30">
    <cfRule type="expression" dxfId="512" priority="15">
      <formula>$I30="Pending"</formula>
    </cfRule>
  </conditionalFormatting>
  <conditionalFormatting sqref="G31">
    <cfRule type="expression" dxfId="511" priority="14">
      <formula>$I31="Pending"</formula>
    </cfRule>
  </conditionalFormatting>
  <conditionalFormatting sqref="J31">
    <cfRule type="expression" dxfId="510" priority="13">
      <formula>$I31="Pending"</formula>
    </cfRule>
  </conditionalFormatting>
  <conditionalFormatting sqref="E31">
    <cfRule type="expression" dxfId="509" priority="12">
      <formula>$I31="Pending"</formula>
    </cfRule>
  </conditionalFormatting>
  <conditionalFormatting sqref="D31">
    <cfRule type="expression" dxfId="508" priority="11">
      <formula>$I31="Pending"</formula>
    </cfRule>
  </conditionalFormatting>
  <conditionalFormatting sqref="C31">
    <cfRule type="expression" dxfId="507" priority="10">
      <formula>$I31="Pending"</formula>
    </cfRule>
  </conditionalFormatting>
  <conditionalFormatting sqref="B31">
    <cfRule type="expression" dxfId="506" priority="9">
      <formula>$I31="Pending"</formula>
    </cfRule>
  </conditionalFormatting>
  <conditionalFormatting sqref="H31">
    <cfRule type="expression" dxfId="505" priority="8">
      <formula>$I31="Pending"</formula>
    </cfRule>
  </conditionalFormatting>
  <conditionalFormatting sqref="N16:N18">
    <cfRule type="expression" dxfId="504" priority="7">
      <formula>$I16="Pending"</formula>
    </cfRule>
  </conditionalFormatting>
  <conditionalFormatting sqref="O16:O18">
    <cfRule type="expression" dxfId="503" priority="6">
      <formula>$I16="Pending"</formula>
    </cfRule>
  </conditionalFormatting>
  <conditionalFormatting sqref="P16:P18">
    <cfRule type="expression" dxfId="502" priority="5">
      <formula>$I16="Pending"</formula>
    </cfRule>
  </conditionalFormatting>
  <conditionalFormatting sqref="Q16:R18">
    <cfRule type="expression" dxfId="501" priority="4">
      <formula>$I16="Pending"</formula>
    </cfRule>
  </conditionalFormatting>
  <conditionalFormatting sqref="S16:S18">
    <cfRule type="expression" dxfId="500" priority="3">
      <formula>$I16="Pending"</formula>
    </cfRule>
  </conditionalFormatting>
  <conditionalFormatting sqref="T16:T18">
    <cfRule type="expression" dxfId="499" priority="2">
      <formula>$I16="Pending"</formula>
    </cfRule>
  </conditionalFormatting>
  <conditionalFormatting sqref="U16:U18">
    <cfRule type="expression" dxfId="498" priority="1">
      <formula>$I16="Pending"</formula>
    </cfRule>
  </conditionalFormatting>
  <conditionalFormatting sqref="M20:U20 M21:N21 P21:U21">
    <cfRule type="expression" dxfId="497" priority="25">
      <formula>$I17="Pending"</formula>
    </cfRule>
  </conditionalFormatting>
  <dataValidations count="3">
    <dataValidation type="list" allowBlank="1" showInputMessage="1" showErrorMessage="1" sqref="S16:S18 H16:H36">
      <formula1>"Cash, Cheque, Direct Debit/ECS, Credit Card"</formula1>
    </dataValidation>
    <dataValidation type="list" allowBlank="1" showInputMessage="1" showErrorMessage="1" sqref="T16:T18 I16:I36">
      <formula1>"Done,Partial-Done,Pending"</formula1>
    </dataValidation>
    <dataValidation type="list" allowBlank="1" showInputMessage="1" showErrorMessage="1" sqref="N16:O18 G16:G36">
      <formula1>$C$4:$F$4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Lookup!$A$2:$A$55</xm:f>
          </x14:formula1>
          <xm:sqref>B16:B36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EV51"/>
  <sheetViews>
    <sheetView topLeftCell="A25" zoomScaleNormal="100" workbookViewId="0">
      <selection activeCell="E26" activeCellId="1" sqref="E35:E36 E26"/>
    </sheetView>
  </sheetViews>
  <sheetFormatPr defaultRowHeight="15" x14ac:dyDescent="0.25"/>
  <cols>
    <col min="2" max="2" width="18.42578125" bestFit="1" customWidth="1"/>
    <col min="3" max="3" width="21.5703125" bestFit="1" customWidth="1"/>
    <col min="4" max="4" width="11.28515625" customWidth="1"/>
    <col min="5" max="5" width="26.28515625" customWidth="1"/>
    <col min="6" max="6" width="15.42578125" bestFit="1" customWidth="1"/>
    <col min="7" max="7" width="19.28515625" customWidth="1"/>
    <col min="8" max="8" width="17.140625" bestFit="1" customWidth="1"/>
    <col min="9" max="9" width="12" bestFit="1" customWidth="1"/>
    <col min="10" max="10" width="16.7109375" bestFit="1" customWidth="1"/>
    <col min="11" max="11" width="11.5703125" bestFit="1" customWidth="1"/>
    <col min="12" max="12" width="3.42578125" customWidth="1"/>
    <col min="14" max="14" width="12.85546875" customWidth="1"/>
    <col min="15" max="15" width="15.28515625" customWidth="1"/>
    <col min="16" max="16" width="11.28515625" customWidth="1"/>
    <col min="17" max="17" width="26.28515625" customWidth="1"/>
    <col min="18" max="18" width="13" customWidth="1"/>
    <col min="19" max="19" width="18.85546875" customWidth="1"/>
    <col min="21" max="21" width="18.5703125" customWidth="1"/>
  </cols>
  <sheetData>
    <row r="1" spans="1:21" ht="18.75" x14ac:dyDescent="0.3">
      <c r="A1" s="8" t="s">
        <v>8</v>
      </c>
      <c r="B1" s="9">
        <v>42767</v>
      </c>
      <c r="E1" t="s">
        <v>17</v>
      </c>
      <c r="F1" s="3">
        <f ca="1">TODAY()</f>
        <v>43000</v>
      </c>
    </row>
    <row r="3" spans="1:21" ht="18.75" x14ac:dyDescent="0.3">
      <c r="A3" s="13" t="s">
        <v>87</v>
      </c>
      <c r="B3" s="12"/>
      <c r="C3" s="12"/>
      <c r="D3" s="12"/>
      <c r="E3" s="12"/>
      <c r="G3" s="5" t="s">
        <v>91</v>
      </c>
      <c r="M3" s="5" t="s">
        <v>111</v>
      </c>
    </row>
    <row r="4" spans="1:21" x14ac:dyDescent="0.25">
      <c r="A4" s="4" t="s">
        <v>0</v>
      </c>
      <c r="B4" s="4" t="s">
        <v>4</v>
      </c>
      <c r="C4" s="4" t="s">
        <v>1</v>
      </c>
      <c r="D4" s="4" t="s">
        <v>2</v>
      </c>
      <c r="E4" s="4" t="s">
        <v>3</v>
      </c>
      <c r="F4" s="4" t="s">
        <v>95</v>
      </c>
      <c r="G4" s="18" t="s">
        <v>89</v>
      </c>
      <c r="H4" s="18" t="s">
        <v>84</v>
      </c>
      <c r="I4" s="18" t="s">
        <v>106</v>
      </c>
      <c r="J4" s="18" t="s">
        <v>85</v>
      </c>
      <c r="K4" s="18" t="s">
        <v>7</v>
      </c>
      <c r="M4" s="18" t="s">
        <v>89</v>
      </c>
      <c r="N4" s="18" t="s">
        <v>84</v>
      </c>
      <c r="O4" s="18" t="s">
        <v>106</v>
      </c>
      <c r="P4" s="18" t="s">
        <v>85</v>
      </c>
      <c r="Q4" s="18" t="s">
        <v>7</v>
      </c>
    </row>
    <row r="5" spans="1:21" x14ac:dyDescent="0.25">
      <c r="A5">
        <v>1</v>
      </c>
      <c r="B5" t="s">
        <v>92</v>
      </c>
      <c r="C5" s="14">
        <v>0</v>
      </c>
      <c r="D5" s="14">
        <v>41000</v>
      </c>
      <c r="E5" s="14">
        <v>0</v>
      </c>
      <c r="F5" s="14">
        <v>0</v>
      </c>
      <c r="G5" s="17" t="str">
        <f>Table147101316[[#Headers],[Atul A/C]]</f>
        <v>Atul A/C</v>
      </c>
      <c r="H5" s="19">
        <f>SUMPRODUCT((Expenses58111417[[#Data],[Paid from Account]]=$G5)*(Expenses58111417[[#Data],[Actual Cost]])*(Expenses58111417[[#Data],[Status]]=$H$4))</f>
        <v>28678.010000000002</v>
      </c>
      <c r="I5" s="19">
        <f>SUMPRODUCT((Expenses58111417[[#Data],[Paid from Account]]=$G5)*(Expenses58111417[[#Data],[Actual Cost]])*(Expenses58111417[[#Data],[Status]]=$I$4))</f>
        <v>0</v>
      </c>
      <c r="J5" s="19">
        <f>SUMPRODUCT((Expenses58111417[[#Data],[Paid from Account]]=$G5)*(Expenses58111417[[#Data],[Projected / Budgeted Cost]])*(Expenses58111417[[#Data],[Status]]=$J$4))</f>
        <v>7280.7</v>
      </c>
      <c r="K5" s="19">
        <f>SUM(H5:J5)</f>
        <v>35958.71</v>
      </c>
      <c r="M5" s="17" t="str">
        <f>Table147101316[[#Headers],[Atul A/C]]</f>
        <v>Atul A/C</v>
      </c>
      <c r="N5" s="19">
        <f>SUMPRODUCT((Account59121518[[#Data],[From Account]]=$M5)*(Account59121518[[#Data],[Actual Cost]])*(Account59121518[[#Data],[Status]]=$N$4))</f>
        <v>38000</v>
      </c>
      <c r="O5" s="19">
        <f>SUMPRODUCT((Account59121518[[#Data],[From Account]]=$M5)*(Account59121518[[#Data],[Actual Cost]])*(Account59121518[[#Data],[Status]]=$O$4))</f>
        <v>0</v>
      </c>
      <c r="P5" s="19">
        <f>SUMPRODUCT((Account59121518[[#Data],[From Account]]=$G5)*(Account59121518[[#Data],[Projected / Budgeted Cost]])*(Account59121518[[#Data],[Status]]=$P$4))</f>
        <v>0</v>
      </c>
      <c r="Q5" s="19">
        <f>SUM(N5:P5)</f>
        <v>38000</v>
      </c>
      <c r="S5" s="14">
        <f>K5+Q5</f>
        <v>73958.709999999992</v>
      </c>
    </row>
    <row r="6" spans="1:21" x14ac:dyDescent="0.25">
      <c r="A6">
        <v>2</v>
      </c>
      <c r="B6" t="s">
        <v>5</v>
      </c>
      <c r="C6" s="14">
        <v>89349</v>
      </c>
      <c r="D6" s="14">
        <v>0</v>
      </c>
      <c r="E6" s="14">
        <v>0</v>
      </c>
      <c r="F6" s="14"/>
      <c r="G6" s="17" t="str">
        <f>Table147101316[[#Headers],[Esha A/C]]</f>
        <v>Esha A/C</v>
      </c>
      <c r="H6" s="19">
        <f>SUMPRODUCT((Expenses58111417[[#Data],[Paid from Account]]=$G6)*(Expenses58111417[[#Data],[Actual Cost]])*(Expenses58111417[[#Data],[Status]]=$H$4))</f>
        <v>0</v>
      </c>
      <c r="I6" s="19">
        <f>SUMPRODUCT((Expenses58111417[[#Data],[Paid from Account]]=$G6)*(Expenses58111417[[#Data],[Actual Cost]])*(Expenses58111417[[#Data],[Status]]=$I$4))</f>
        <v>0</v>
      </c>
      <c r="J6" s="19">
        <f>SUMPRODUCT((Expenses58111417[[#Data],[Paid from Account]]=$G6)*(Expenses58111417[[#Data],[Projected / Budgeted Cost]])*(Expenses58111417[[#Data],[Status]]=$J$4))</f>
        <v>20000</v>
      </c>
      <c r="K6" s="19">
        <f>SUM(H6:J6)</f>
        <v>20000</v>
      </c>
      <c r="M6" s="17" t="str">
        <f>Table147101316[[#Headers],[Esha A/C]]</f>
        <v>Esha A/C</v>
      </c>
      <c r="N6" s="19">
        <f>SUMPRODUCT((Account59121518[[#Data],[From Account]]=$M6)*(Account59121518[[#Data],[Actual Cost]])*(Account59121518[[#Data],[Status]]=$N$4))</f>
        <v>0</v>
      </c>
      <c r="O6" s="19">
        <f>SUMPRODUCT((Account59121518[[#Data],[From Account]]=$M6)*(Account59121518[[#Data],[Actual Cost]])*(Account59121518[[#Data],[Status]]=$O$4))</f>
        <v>0</v>
      </c>
      <c r="P6" s="19">
        <f>SUMPRODUCT((Account59121518[[#Data],[From Account]]=$G6)*(Account59121518[[#Data],[Projected / Budgeted Cost]])*(Account59121518[[#Data],[Status]]=$P$4))</f>
        <v>0</v>
      </c>
      <c r="Q6" s="19">
        <f>SUM(N6:P6)</f>
        <v>0</v>
      </c>
      <c r="S6" s="14">
        <f>K6+Q6</f>
        <v>20000</v>
      </c>
    </row>
    <row r="7" spans="1:21" x14ac:dyDescent="0.25">
      <c r="A7">
        <v>3</v>
      </c>
      <c r="B7" t="s">
        <v>6</v>
      </c>
      <c r="C7" s="14">
        <v>0</v>
      </c>
      <c r="D7" s="14">
        <f>SUMPRODUCT((Account59121518[[#Data],[To Account]]=Table147101316[[#Headers],[Esha A/C]])*(Account59121518[[#Data],[Actual Cost]]))</f>
        <v>32000</v>
      </c>
      <c r="E7" s="14">
        <f>SUMPRODUCT((Account59121518[[#Data],[To Account]]=Table147101316[[#Headers],[Cash]])*(Account59121518[[#Data],[Actual Cost]]))</f>
        <v>6000</v>
      </c>
      <c r="F7" s="14"/>
      <c r="G7" s="17" t="str">
        <f>Table147101316[[#Headers],[Cash]]</f>
        <v>Cash</v>
      </c>
      <c r="H7" s="19">
        <f>SUMPRODUCT((Expenses58111417[[#Data],[Paid from Account]]=$G7)*(Expenses58111417[[#Data],[Actual Cost]])*(Expenses58111417[[#Data],[Status]]=$H$4))</f>
        <v>700</v>
      </c>
      <c r="I7" s="19">
        <f>SUMPRODUCT((Expenses58111417[[#Data],[Paid from Account]]=$G7)*(Expenses58111417[[#Data],[Actual Cost]])*(Expenses58111417[[#Data],[Status]]=$I$4))</f>
        <v>0</v>
      </c>
      <c r="J7" s="19">
        <f>SUMPRODUCT((Expenses58111417[[#Data],[Paid from Account]]=$G7)*(Expenses58111417[[#Data],[Projected / Budgeted Cost]])*(Expenses58111417[[#Data],[Status]]=$J$4))</f>
        <v>5500</v>
      </c>
      <c r="K7" s="19">
        <f>SUM(H7:J7)</f>
        <v>6200</v>
      </c>
      <c r="M7" s="17" t="str">
        <f>Table147101316[[#Headers],[Cash]]</f>
        <v>Cash</v>
      </c>
      <c r="N7" s="19">
        <f>SUMPRODUCT((Account59121518[[#Data],[From Account]]=$M7)*(Account59121518[[#Data],[Actual Cost]])*(Account59121518[[#Data],[Status]]=$N$4))</f>
        <v>0</v>
      </c>
      <c r="O7" s="19">
        <f>SUMPRODUCT((Account59121518[[#Data],[From Account]]=$M7)*(Account59121518[[#Data],[Actual Cost]])*(Account59121518[[#Data],[Status]]=$O$4))</f>
        <v>0</v>
      </c>
      <c r="P7" s="19">
        <f>SUMPRODUCT((Account59121518[[#Data],[From Account]]=$G7)*(Account59121518[[#Data],[Projected / Budgeted Cost]])*(Account59121518[[#Data],[Status]]=$P$4))</f>
        <v>0</v>
      </c>
      <c r="Q7" s="19">
        <f>SUM(N7:P7)</f>
        <v>0</v>
      </c>
      <c r="S7" s="14">
        <f>K7+Q7</f>
        <v>6200</v>
      </c>
    </row>
    <row r="8" spans="1:21" x14ac:dyDescent="0.25">
      <c r="A8" t="s">
        <v>7</v>
      </c>
      <c r="C8" s="14">
        <f>SUBTOTAL(109,Table147101316[Atul A/C])</f>
        <v>89349</v>
      </c>
      <c r="D8" s="14">
        <f>SUBTOTAL(109,Table147101316[Esha A/C])</f>
        <v>73000</v>
      </c>
      <c r="E8" s="14">
        <f>SUBTOTAL(109,Table147101316[Cash])</f>
        <v>6000</v>
      </c>
      <c r="F8" s="14"/>
      <c r="G8" t="s">
        <v>95</v>
      </c>
      <c r="H8" s="19">
        <f>SUMPRODUCT((Expenses58111417[[#Data],[Paid from Account]]=$G8)*(Expenses58111417[[#Data],[Actual Cost]])*(Expenses58111417[[#Data],[Status]]=$H$4))</f>
        <v>0</v>
      </c>
      <c r="I8" s="19">
        <f>SUMPRODUCT((Expenses58111417[[#Data],[Paid from Account]]=$G8)*(Expenses58111417[[#Data],[Actual Cost]])*(Expenses58111417[[#Data],[Status]]=$I$4))</f>
        <v>0</v>
      </c>
      <c r="J8" s="19">
        <f>SUMPRODUCT((Expenses58111417[[#Data],[Paid from Account]]=$G8)*(Expenses58111417[[#Data],[Projected / Budgeted Cost]])*(Expenses58111417[[#Data],[Status]]=$J$4))</f>
        <v>0</v>
      </c>
      <c r="K8" s="19">
        <f>SUM(H8:J8)</f>
        <v>0</v>
      </c>
      <c r="M8" t="s">
        <v>95</v>
      </c>
      <c r="N8" s="19">
        <f>SUMPRODUCT((Account59121518[[#Data],[From Account]]=$M8)*(Account59121518[[#Data],[Actual Cost]])*(Account59121518[[#Data],[Status]]=$N$4))</f>
        <v>0</v>
      </c>
      <c r="O8" s="19">
        <f>SUMPRODUCT((Account59121518[[#Data],[From Account]]=$M8)*(Account59121518[[#Data],[Actual Cost]])*(Account59121518[[#Data],[Status]]=$O$4))</f>
        <v>0</v>
      </c>
      <c r="P8" s="19">
        <f>SUMPRODUCT((Account59121518[[#Data],[From Account]]=$G8)*(Account59121518[[#Data],[Projected / Budgeted Cost]])*(Account59121518[[#Data],[Status]]=$P$4))</f>
        <v>0</v>
      </c>
      <c r="Q8" s="19">
        <f>SUM(N8:P8)</f>
        <v>0</v>
      </c>
      <c r="S8" s="14">
        <f>K8+Q8</f>
        <v>0</v>
      </c>
    </row>
    <row r="9" spans="1:21" x14ac:dyDescent="0.25">
      <c r="C9" s="14"/>
      <c r="D9" s="14"/>
      <c r="E9" s="14"/>
      <c r="F9" s="14"/>
      <c r="G9" s="16" t="s">
        <v>7</v>
      </c>
      <c r="H9" s="20">
        <f>SUM(H5:H8)</f>
        <v>29378.010000000002</v>
      </c>
      <c r="I9" s="20">
        <f>SUM(I5:I8)</f>
        <v>0</v>
      </c>
      <c r="J9" s="20">
        <f>SUM(J5:J8)</f>
        <v>32780.699999999997</v>
      </c>
      <c r="K9" s="20">
        <f>SUM(K5:K8)</f>
        <v>62158.71</v>
      </c>
      <c r="M9" s="16" t="s">
        <v>7</v>
      </c>
      <c r="N9" s="20">
        <f>SUM(N5:N8)</f>
        <v>38000</v>
      </c>
      <c r="O9" s="20">
        <f>SUM(O5:O8)</f>
        <v>0</v>
      </c>
      <c r="P9" s="20">
        <f>SUM(P5:P8)</f>
        <v>0</v>
      </c>
      <c r="Q9" s="20">
        <f>SUM(Q5:Q8)</f>
        <v>38000</v>
      </c>
    </row>
    <row r="10" spans="1:21" x14ac:dyDescent="0.25">
      <c r="B10" t="s">
        <v>93</v>
      </c>
      <c r="C10" s="14">
        <f>Table147101316[[#Totals],[Atul A/C]]-H5-N5</f>
        <v>22670.989999999998</v>
      </c>
      <c r="D10" s="14">
        <f>Table147101316[[#Totals],[Esha A/C]]-H6-N6</f>
        <v>73000</v>
      </c>
      <c r="E10" s="14">
        <f>Table147101316[[#Totals],[Cash]]-H7-N7</f>
        <v>5300</v>
      </c>
      <c r="F10" s="14"/>
    </row>
    <row r="11" spans="1:21" x14ac:dyDescent="0.25">
      <c r="B11" t="s">
        <v>94</v>
      </c>
      <c r="C11" s="14">
        <f>Table147101316[[#Totals],[Atul A/C]]-K5-Q5</f>
        <v>15390.29</v>
      </c>
      <c r="D11" s="14">
        <f>Table147101316[[#Totals],[Esha A/C]]-K6-Q6</f>
        <v>53000</v>
      </c>
      <c r="E11" s="14">
        <f>Table147101316[[#Totals],[Cash]]-K7-Q8</f>
        <v>-200</v>
      </c>
      <c r="F11" s="14"/>
    </row>
    <row r="12" spans="1:21" x14ac:dyDescent="0.25">
      <c r="C12" s="14"/>
      <c r="D12" s="14"/>
      <c r="E12" s="14"/>
      <c r="F12" s="14"/>
    </row>
    <row r="14" spans="1:21" ht="18.75" x14ac:dyDescent="0.3">
      <c r="A14" s="10" t="s">
        <v>86</v>
      </c>
      <c r="B14" s="11"/>
      <c r="C14" s="11"/>
      <c r="D14" s="11"/>
      <c r="E14" s="11"/>
      <c r="F14" s="11"/>
      <c r="G14" s="11"/>
      <c r="H14" s="11"/>
      <c r="I14" s="11"/>
      <c r="J14" s="11"/>
      <c r="M14" t="s">
        <v>107</v>
      </c>
    </row>
    <row r="15" spans="1:21" x14ac:dyDescent="0.25">
      <c r="A15" t="s">
        <v>0</v>
      </c>
      <c r="B15" t="s">
        <v>9</v>
      </c>
      <c r="C15" t="s">
        <v>10</v>
      </c>
      <c r="D15" t="s">
        <v>11</v>
      </c>
      <c r="E15" s="2" t="s">
        <v>12</v>
      </c>
      <c r="F15" s="2" t="s">
        <v>28</v>
      </c>
      <c r="G15" s="2" t="s">
        <v>13</v>
      </c>
      <c r="H15" s="2" t="s">
        <v>14</v>
      </c>
      <c r="I15" s="2" t="s">
        <v>15</v>
      </c>
      <c r="J15" s="2" t="s">
        <v>16</v>
      </c>
      <c r="M15" t="s">
        <v>0</v>
      </c>
      <c r="N15" t="s">
        <v>108</v>
      </c>
      <c r="O15" t="s">
        <v>109</v>
      </c>
      <c r="P15" t="s">
        <v>11</v>
      </c>
      <c r="Q15" t="s">
        <v>12</v>
      </c>
      <c r="R15" t="s">
        <v>28</v>
      </c>
      <c r="S15" t="s">
        <v>14</v>
      </c>
      <c r="T15" t="s">
        <v>15</v>
      </c>
      <c r="U15" t="s">
        <v>110</v>
      </c>
    </row>
    <row r="16" spans="1:21" x14ac:dyDescent="0.25">
      <c r="A16">
        <v>1</v>
      </c>
      <c r="B16" t="s">
        <v>49</v>
      </c>
      <c r="C16" t="str">
        <f>IF(B16&lt;&gt;"",VLOOKUP(B16,Lookup!$A$2:$B$55,2,FALSE),"")</f>
        <v>HOUSING</v>
      </c>
      <c r="D16" s="3">
        <v>42767</v>
      </c>
      <c r="E16" s="14">
        <v>15500</v>
      </c>
      <c r="F16" s="14">
        <v>15500</v>
      </c>
      <c r="G16" t="s">
        <v>1</v>
      </c>
      <c r="H16" t="s">
        <v>83</v>
      </c>
      <c r="I16" t="s">
        <v>84</v>
      </c>
      <c r="J16" t="str">
        <f t="shared" ref="J16:J36" si="0">IF($I16="Done","",$D16-$F$1)</f>
        <v/>
      </c>
      <c r="M16">
        <v>1</v>
      </c>
      <c r="N16" s="32" t="s">
        <v>2</v>
      </c>
      <c r="O16" s="32" t="s">
        <v>1</v>
      </c>
      <c r="P16" s="33">
        <v>42767</v>
      </c>
      <c r="Q16" s="34">
        <v>30000</v>
      </c>
      <c r="R16" s="34">
        <v>32000</v>
      </c>
      <c r="S16" s="32" t="s">
        <v>83</v>
      </c>
      <c r="T16" s="32" t="s">
        <v>84</v>
      </c>
      <c r="U16" s="32" t="str">
        <f>IF($T16="Done","",$P16-$F$1)</f>
        <v/>
      </c>
    </row>
    <row r="17" spans="1:1016 1025:2046 2055:3066 3075:4096 4105:5116 5125:6136 6145:7166 7175:8186 8195:9216 9225:10236 10245:11256 11265:12286 12295:13306 13315:14336 14345:15356 15365:16376" x14ac:dyDescent="0.25">
      <c r="A17">
        <f t="shared" ref="A17:A33" si="1">A16+1</f>
        <v>2</v>
      </c>
      <c r="B17" t="s">
        <v>23</v>
      </c>
      <c r="C17" t="str">
        <f>IF(B17&lt;&gt;"",VLOOKUP(B17,Lookup!$A$2:$B$55,2,FALSE),"")</f>
        <v>LOANS</v>
      </c>
      <c r="D17" s="3">
        <v>42768</v>
      </c>
      <c r="E17" s="14">
        <v>5458.11</v>
      </c>
      <c r="F17" s="14">
        <v>5458.11</v>
      </c>
      <c r="G17" t="s">
        <v>1</v>
      </c>
      <c r="H17" t="s">
        <v>83</v>
      </c>
      <c r="I17" t="s">
        <v>84</v>
      </c>
      <c r="J17" t="str">
        <f t="shared" si="0"/>
        <v/>
      </c>
      <c r="M17">
        <v>2</v>
      </c>
      <c r="N17" s="35" t="s">
        <v>3</v>
      </c>
      <c r="O17" s="35" t="s">
        <v>1</v>
      </c>
      <c r="P17" s="36">
        <v>42768</v>
      </c>
      <c r="Q17" s="37">
        <v>5000</v>
      </c>
      <c r="R17" s="37">
        <v>6000</v>
      </c>
      <c r="S17" s="35" t="s">
        <v>83</v>
      </c>
      <c r="T17" s="35" t="s">
        <v>84</v>
      </c>
      <c r="U17" s="35" t="str">
        <f>IF($T17="Done","",$P17-$F$1)</f>
        <v/>
      </c>
      <c r="Y17" s="3"/>
      <c r="Z17" s="6"/>
      <c r="AI17" s="3"/>
      <c r="AJ17" s="6"/>
      <c r="AS17" s="3"/>
      <c r="AT17" s="6"/>
      <c r="BC17" s="3"/>
      <c r="BD17" s="6"/>
      <c r="BM17" s="3"/>
      <c r="BN17" s="6"/>
      <c r="BW17" s="3"/>
      <c r="BX17" s="6"/>
      <c r="CG17" s="3"/>
      <c r="CH17" s="6"/>
      <c r="CQ17" s="3"/>
      <c r="CR17" s="6"/>
      <c r="DA17" s="3"/>
      <c r="DB17" s="6"/>
      <c r="DK17" s="3"/>
      <c r="DL17" s="6"/>
      <c r="DU17" s="3"/>
      <c r="DV17" s="6"/>
      <c r="EE17" s="3"/>
      <c r="EF17" s="6"/>
      <c r="EO17" s="3"/>
      <c r="EP17" s="6"/>
      <c r="EY17" s="3"/>
      <c r="EZ17" s="6"/>
      <c r="FI17" s="3"/>
      <c r="FJ17" s="6"/>
      <c r="FS17" s="3"/>
      <c r="FT17" s="6"/>
      <c r="GC17" s="3"/>
      <c r="GD17" s="6"/>
      <c r="GM17" s="3"/>
      <c r="GN17" s="6"/>
      <c r="GW17" s="3"/>
      <c r="GX17" s="6"/>
      <c r="HG17" s="3"/>
      <c r="HH17" s="6"/>
      <c r="HQ17" s="3"/>
      <c r="HR17" s="6"/>
      <c r="IA17" s="3"/>
      <c r="IB17" s="6"/>
      <c r="IK17" s="3"/>
      <c r="IL17" s="6"/>
      <c r="IU17" s="3"/>
      <c r="IV17" s="6"/>
      <c r="JE17" s="3"/>
      <c r="JF17" s="6"/>
      <c r="JO17" s="3"/>
      <c r="JP17" s="6"/>
      <c r="JY17" s="3"/>
      <c r="JZ17" s="6"/>
      <c r="KI17" s="3"/>
      <c r="KJ17" s="6"/>
      <c r="KS17" s="3"/>
      <c r="KT17" s="6"/>
      <c r="LC17" s="3"/>
      <c r="LD17" s="6"/>
      <c r="LM17" s="3"/>
      <c r="LN17" s="6"/>
      <c r="LW17" s="3"/>
      <c r="LX17" s="6"/>
      <c r="MG17" s="3"/>
      <c r="MH17" s="6"/>
      <c r="MQ17" s="3"/>
      <c r="MR17" s="6"/>
      <c r="NA17" s="3"/>
      <c r="NB17" s="6"/>
      <c r="NK17" s="3"/>
      <c r="NL17" s="6"/>
      <c r="NU17" s="3"/>
      <c r="NV17" s="6"/>
      <c r="OE17" s="3"/>
      <c r="OF17" s="6"/>
      <c r="OO17" s="3"/>
      <c r="OP17" s="6"/>
      <c r="OY17" s="3"/>
      <c r="OZ17" s="6"/>
      <c r="PI17" s="3"/>
      <c r="PJ17" s="6"/>
      <c r="PS17" s="3"/>
      <c r="PT17" s="6"/>
      <c r="QC17" s="3"/>
      <c r="QD17" s="6"/>
      <c r="QM17" s="3"/>
      <c r="QN17" s="6"/>
      <c r="QW17" s="3"/>
      <c r="QX17" s="6"/>
      <c r="RG17" s="3"/>
      <c r="RH17" s="6"/>
      <c r="RQ17" s="3"/>
      <c r="RR17" s="6"/>
      <c r="SA17" s="3"/>
      <c r="SB17" s="6"/>
      <c r="SK17" s="3"/>
      <c r="SL17" s="6"/>
      <c r="SU17" s="3"/>
      <c r="SV17" s="6"/>
      <c r="TE17" s="3"/>
      <c r="TF17" s="6"/>
      <c r="TO17" s="3"/>
      <c r="TP17" s="6"/>
      <c r="TY17" s="3"/>
      <c r="TZ17" s="6"/>
      <c r="UI17" s="3"/>
      <c r="UJ17" s="6"/>
      <c r="US17" s="3"/>
      <c r="UT17" s="6"/>
      <c r="VC17" s="3"/>
      <c r="VD17" s="6"/>
      <c r="VM17" s="3"/>
      <c r="VN17" s="6"/>
      <c r="VW17" s="3"/>
      <c r="VX17" s="6"/>
      <c r="WG17" s="3"/>
      <c r="WH17" s="6"/>
      <c r="WQ17" s="3"/>
      <c r="WR17" s="6"/>
      <c r="XA17" s="3"/>
      <c r="XB17" s="6"/>
      <c r="XK17" s="3"/>
      <c r="XL17" s="6"/>
      <c r="XU17" s="3"/>
      <c r="XV17" s="6"/>
      <c r="YE17" s="3"/>
      <c r="YF17" s="6"/>
      <c r="YO17" s="3"/>
      <c r="YP17" s="6"/>
      <c r="YY17" s="3"/>
      <c r="YZ17" s="6"/>
      <c r="ZI17" s="3"/>
      <c r="ZJ17" s="6"/>
      <c r="ZS17" s="3"/>
      <c r="ZT17" s="6"/>
      <c r="AAC17" s="3"/>
      <c r="AAD17" s="6"/>
      <c r="AAM17" s="3"/>
      <c r="AAN17" s="6"/>
      <c r="AAW17" s="3"/>
      <c r="AAX17" s="6"/>
      <c r="ABG17" s="3"/>
      <c r="ABH17" s="6"/>
      <c r="ABQ17" s="3"/>
      <c r="ABR17" s="6"/>
      <c r="ACA17" s="3"/>
      <c r="ACB17" s="6"/>
      <c r="ACK17" s="3"/>
      <c r="ACL17" s="6"/>
      <c r="ACU17" s="3"/>
      <c r="ACV17" s="6"/>
      <c r="ADE17" s="3"/>
      <c r="ADF17" s="6"/>
      <c r="ADO17" s="3"/>
      <c r="ADP17" s="6"/>
      <c r="ADY17" s="3"/>
      <c r="ADZ17" s="6"/>
      <c r="AEI17" s="3"/>
      <c r="AEJ17" s="6"/>
      <c r="AES17" s="3"/>
      <c r="AET17" s="6"/>
      <c r="AFC17" s="3"/>
      <c r="AFD17" s="6"/>
      <c r="AFM17" s="3"/>
      <c r="AFN17" s="6"/>
      <c r="AFW17" s="3"/>
      <c r="AFX17" s="6"/>
      <c r="AGG17" s="3"/>
      <c r="AGH17" s="6"/>
      <c r="AGQ17" s="3"/>
      <c r="AGR17" s="6"/>
      <c r="AHA17" s="3"/>
      <c r="AHB17" s="6"/>
      <c r="AHK17" s="3"/>
      <c r="AHL17" s="6"/>
      <c r="AHU17" s="3"/>
      <c r="AHV17" s="6"/>
      <c r="AIE17" s="3"/>
      <c r="AIF17" s="6"/>
      <c r="AIO17" s="3"/>
      <c r="AIP17" s="6"/>
      <c r="AIY17" s="3"/>
      <c r="AIZ17" s="6"/>
      <c r="AJI17" s="3"/>
      <c r="AJJ17" s="6"/>
      <c r="AJS17" s="3"/>
      <c r="AJT17" s="6"/>
      <c r="AKC17" s="3"/>
      <c r="AKD17" s="6"/>
      <c r="AKM17" s="3"/>
      <c r="AKN17" s="6"/>
      <c r="AKW17" s="3"/>
      <c r="AKX17" s="6"/>
      <c r="ALG17" s="3"/>
      <c r="ALH17" s="6"/>
      <c r="ALQ17" s="3"/>
      <c r="ALR17" s="6"/>
      <c r="AMA17" s="3"/>
      <c r="AMB17" s="6"/>
      <c r="AMK17" s="3"/>
      <c r="AML17" s="6"/>
      <c r="AMU17" s="3"/>
      <c r="AMV17" s="6"/>
      <c r="ANE17" s="3"/>
      <c r="ANF17" s="6"/>
      <c r="ANO17" s="3"/>
      <c r="ANP17" s="6"/>
      <c r="ANY17" s="3"/>
      <c r="ANZ17" s="6"/>
      <c r="AOI17" s="3"/>
      <c r="AOJ17" s="6"/>
      <c r="AOS17" s="3"/>
      <c r="AOT17" s="6"/>
      <c r="APC17" s="3"/>
      <c r="APD17" s="6"/>
      <c r="APM17" s="3"/>
      <c r="APN17" s="6"/>
      <c r="APW17" s="3"/>
      <c r="APX17" s="6"/>
      <c r="AQG17" s="3"/>
      <c r="AQH17" s="6"/>
      <c r="AQQ17" s="3"/>
      <c r="AQR17" s="6"/>
      <c r="ARA17" s="3"/>
      <c r="ARB17" s="6"/>
      <c r="ARK17" s="3"/>
      <c r="ARL17" s="6"/>
      <c r="ARU17" s="3"/>
      <c r="ARV17" s="6"/>
      <c r="ASE17" s="3"/>
      <c r="ASF17" s="6"/>
      <c r="ASO17" s="3"/>
      <c r="ASP17" s="6"/>
      <c r="ASY17" s="3"/>
      <c r="ASZ17" s="6"/>
      <c r="ATI17" s="3"/>
      <c r="ATJ17" s="6"/>
      <c r="ATS17" s="3"/>
      <c r="ATT17" s="6"/>
      <c r="AUC17" s="3"/>
      <c r="AUD17" s="6"/>
      <c r="AUM17" s="3"/>
      <c r="AUN17" s="6"/>
      <c r="AUW17" s="3"/>
      <c r="AUX17" s="6"/>
      <c r="AVG17" s="3"/>
      <c r="AVH17" s="6"/>
      <c r="AVQ17" s="3"/>
      <c r="AVR17" s="6"/>
      <c r="AWA17" s="3"/>
      <c r="AWB17" s="6"/>
      <c r="AWK17" s="3"/>
      <c r="AWL17" s="6"/>
      <c r="AWU17" s="3"/>
      <c r="AWV17" s="6"/>
      <c r="AXE17" s="3"/>
      <c r="AXF17" s="6"/>
      <c r="AXO17" s="3"/>
      <c r="AXP17" s="6"/>
      <c r="AXY17" s="3"/>
      <c r="AXZ17" s="6"/>
      <c r="AYI17" s="3"/>
      <c r="AYJ17" s="6"/>
      <c r="AYS17" s="3"/>
      <c r="AYT17" s="6"/>
      <c r="AZC17" s="3"/>
      <c r="AZD17" s="6"/>
      <c r="AZM17" s="3"/>
      <c r="AZN17" s="6"/>
      <c r="AZW17" s="3"/>
      <c r="AZX17" s="6"/>
      <c r="BAG17" s="3"/>
      <c r="BAH17" s="6"/>
      <c r="BAQ17" s="3"/>
      <c r="BAR17" s="6"/>
      <c r="BBA17" s="3"/>
      <c r="BBB17" s="6"/>
      <c r="BBK17" s="3"/>
      <c r="BBL17" s="6"/>
      <c r="BBU17" s="3"/>
      <c r="BBV17" s="6"/>
      <c r="BCE17" s="3"/>
      <c r="BCF17" s="6"/>
      <c r="BCO17" s="3"/>
      <c r="BCP17" s="6"/>
      <c r="BCY17" s="3"/>
      <c r="BCZ17" s="6"/>
      <c r="BDI17" s="3"/>
      <c r="BDJ17" s="6"/>
      <c r="BDS17" s="3"/>
      <c r="BDT17" s="6"/>
      <c r="BEC17" s="3"/>
      <c r="BED17" s="6"/>
      <c r="BEM17" s="3"/>
      <c r="BEN17" s="6"/>
      <c r="BEW17" s="3"/>
      <c r="BEX17" s="6"/>
      <c r="BFG17" s="3"/>
      <c r="BFH17" s="6"/>
      <c r="BFQ17" s="3"/>
      <c r="BFR17" s="6"/>
      <c r="BGA17" s="3"/>
      <c r="BGB17" s="6"/>
      <c r="BGK17" s="3"/>
      <c r="BGL17" s="6"/>
      <c r="BGU17" s="3"/>
      <c r="BGV17" s="6"/>
      <c r="BHE17" s="3"/>
      <c r="BHF17" s="6"/>
      <c r="BHO17" s="3"/>
      <c r="BHP17" s="6"/>
      <c r="BHY17" s="3"/>
      <c r="BHZ17" s="6"/>
      <c r="BII17" s="3"/>
      <c r="BIJ17" s="6"/>
      <c r="BIS17" s="3"/>
      <c r="BIT17" s="6"/>
      <c r="BJC17" s="3"/>
      <c r="BJD17" s="6"/>
      <c r="BJM17" s="3"/>
      <c r="BJN17" s="6"/>
      <c r="BJW17" s="3"/>
      <c r="BJX17" s="6"/>
      <c r="BKG17" s="3"/>
      <c r="BKH17" s="6"/>
      <c r="BKQ17" s="3"/>
      <c r="BKR17" s="6"/>
      <c r="BLA17" s="3"/>
      <c r="BLB17" s="6"/>
      <c r="BLK17" s="3"/>
      <c r="BLL17" s="6"/>
      <c r="BLU17" s="3"/>
      <c r="BLV17" s="6"/>
      <c r="BME17" s="3"/>
      <c r="BMF17" s="6"/>
      <c r="BMO17" s="3"/>
      <c r="BMP17" s="6"/>
      <c r="BMY17" s="3"/>
      <c r="BMZ17" s="6"/>
      <c r="BNI17" s="3"/>
      <c r="BNJ17" s="6"/>
      <c r="BNS17" s="3"/>
      <c r="BNT17" s="6"/>
      <c r="BOC17" s="3"/>
      <c r="BOD17" s="6"/>
      <c r="BOM17" s="3"/>
      <c r="BON17" s="6"/>
      <c r="BOW17" s="3"/>
      <c r="BOX17" s="6"/>
      <c r="BPG17" s="3"/>
      <c r="BPH17" s="6"/>
      <c r="BPQ17" s="3"/>
      <c r="BPR17" s="6"/>
      <c r="BQA17" s="3"/>
      <c r="BQB17" s="6"/>
      <c r="BQK17" s="3"/>
      <c r="BQL17" s="6"/>
      <c r="BQU17" s="3"/>
      <c r="BQV17" s="6"/>
      <c r="BRE17" s="3"/>
      <c r="BRF17" s="6"/>
      <c r="BRO17" s="3"/>
      <c r="BRP17" s="6"/>
      <c r="BRY17" s="3"/>
      <c r="BRZ17" s="6"/>
      <c r="BSI17" s="3"/>
      <c r="BSJ17" s="6"/>
      <c r="BSS17" s="3"/>
      <c r="BST17" s="6"/>
      <c r="BTC17" s="3"/>
      <c r="BTD17" s="6"/>
      <c r="BTM17" s="3"/>
      <c r="BTN17" s="6"/>
      <c r="BTW17" s="3"/>
      <c r="BTX17" s="6"/>
      <c r="BUG17" s="3"/>
      <c r="BUH17" s="6"/>
      <c r="BUQ17" s="3"/>
      <c r="BUR17" s="6"/>
      <c r="BVA17" s="3"/>
      <c r="BVB17" s="6"/>
      <c r="BVK17" s="3"/>
      <c r="BVL17" s="6"/>
      <c r="BVU17" s="3"/>
      <c r="BVV17" s="6"/>
      <c r="BWE17" s="3"/>
      <c r="BWF17" s="6"/>
      <c r="BWO17" s="3"/>
      <c r="BWP17" s="6"/>
      <c r="BWY17" s="3"/>
      <c r="BWZ17" s="6"/>
      <c r="BXI17" s="3"/>
      <c r="BXJ17" s="6"/>
      <c r="BXS17" s="3"/>
      <c r="BXT17" s="6"/>
      <c r="BYC17" s="3"/>
      <c r="BYD17" s="6"/>
      <c r="BYM17" s="3"/>
      <c r="BYN17" s="6"/>
      <c r="BYW17" s="3"/>
      <c r="BYX17" s="6"/>
      <c r="BZG17" s="3"/>
      <c r="BZH17" s="6"/>
      <c r="BZQ17" s="3"/>
      <c r="BZR17" s="6"/>
      <c r="CAA17" s="3"/>
      <c r="CAB17" s="6"/>
      <c r="CAK17" s="3"/>
      <c r="CAL17" s="6"/>
      <c r="CAU17" s="3"/>
      <c r="CAV17" s="6"/>
      <c r="CBE17" s="3"/>
      <c r="CBF17" s="6"/>
      <c r="CBO17" s="3"/>
      <c r="CBP17" s="6"/>
      <c r="CBY17" s="3"/>
      <c r="CBZ17" s="6"/>
      <c r="CCI17" s="3"/>
      <c r="CCJ17" s="6"/>
      <c r="CCS17" s="3"/>
      <c r="CCT17" s="6"/>
      <c r="CDC17" s="3"/>
      <c r="CDD17" s="6"/>
      <c r="CDM17" s="3"/>
      <c r="CDN17" s="6"/>
      <c r="CDW17" s="3"/>
      <c r="CDX17" s="6"/>
      <c r="CEG17" s="3"/>
      <c r="CEH17" s="6"/>
      <c r="CEQ17" s="3"/>
      <c r="CER17" s="6"/>
      <c r="CFA17" s="3"/>
      <c r="CFB17" s="6"/>
      <c r="CFK17" s="3"/>
      <c r="CFL17" s="6"/>
      <c r="CFU17" s="3"/>
      <c r="CFV17" s="6"/>
      <c r="CGE17" s="3"/>
      <c r="CGF17" s="6"/>
      <c r="CGO17" s="3"/>
      <c r="CGP17" s="6"/>
      <c r="CGY17" s="3"/>
      <c r="CGZ17" s="6"/>
      <c r="CHI17" s="3"/>
      <c r="CHJ17" s="6"/>
      <c r="CHS17" s="3"/>
      <c r="CHT17" s="6"/>
      <c r="CIC17" s="3"/>
      <c r="CID17" s="6"/>
      <c r="CIM17" s="3"/>
      <c r="CIN17" s="6"/>
      <c r="CIW17" s="3"/>
      <c r="CIX17" s="6"/>
      <c r="CJG17" s="3"/>
      <c r="CJH17" s="6"/>
      <c r="CJQ17" s="3"/>
      <c r="CJR17" s="6"/>
      <c r="CKA17" s="3"/>
      <c r="CKB17" s="6"/>
      <c r="CKK17" s="3"/>
      <c r="CKL17" s="6"/>
      <c r="CKU17" s="3"/>
      <c r="CKV17" s="6"/>
      <c r="CLE17" s="3"/>
      <c r="CLF17" s="6"/>
      <c r="CLO17" s="3"/>
      <c r="CLP17" s="6"/>
      <c r="CLY17" s="3"/>
      <c r="CLZ17" s="6"/>
      <c r="CMI17" s="3"/>
      <c r="CMJ17" s="6"/>
      <c r="CMS17" s="3"/>
      <c r="CMT17" s="6"/>
      <c r="CNC17" s="3"/>
      <c r="CND17" s="6"/>
      <c r="CNM17" s="3"/>
      <c r="CNN17" s="6"/>
      <c r="CNW17" s="3"/>
      <c r="CNX17" s="6"/>
      <c r="COG17" s="3"/>
      <c r="COH17" s="6"/>
      <c r="COQ17" s="3"/>
      <c r="COR17" s="6"/>
      <c r="CPA17" s="3"/>
      <c r="CPB17" s="6"/>
      <c r="CPK17" s="3"/>
      <c r="CPL17" s="6"/>
      <c r="CPU17" s="3"/>
      <c r="CPV17" s="6"/>
      <c r="CQE17" s="3"/>
      <c r="CQF17" s="6"/>
      <c r="CQO17" s="3"/>
      <c r="CQP17" s="6"/>
      <c r="CQY17" s="3"/>
      <c r="CQZ17" s="6"/>
      <c r="CRI17" s="3"/>
      <c r="CRJ17" s="6"/>
      <c r="CRS17" s="3"/>
      <c r="CRT17" s="6"/>
      <c r="CSC17" s="3"/>
      <c r="CSD17" s="6"/>
      <c r="CSM17" s="3"/>
      <c r="CSN17" s="6"/>
      <c r="CSW17" s="3"/>
      <c r="CSX17" s="6"/>
      <c r="CTG17" s="3"/>
      <c r="CTH17" s="6"/>
      <c r="CTQ17" s="3"/>
      <c r="CTR17" s="6"/>
      <c r="CUA17" s="3"/>
      <c r="CUB17" s="6"/>
      <c r="CUK17" s="3"/>
      <c r="CUL17" s="6"/>
      <c r="CUU17" s="3"/>
      <c r="CUV17" s="6"/>
      <c r="CVE17" s="3"/>
      <c r="CVF17" s="6"/>
      <c r="CVO17" s="3"/>
      <c r="CVP17" s="6"/>
      <c r="CVY17" s="3"/>
      <c r="CVZ17" s="6"/>
      <c r="CWI17" s="3"/>
      <c r="CWJ17" s="6"/>
      <c r="CWS17" s="3"/>
      <c r="CWT17" s="6"/>
      <c r="CXC17" s="3"/>
      <c r="CXD17" s="6"/>
      <c r="CXM17" s="3"/>
      <c r="CXN17" s="6"/>
      <c r="CXW17" s="3"/>
      <c r="CXX17" s="6"/>
      <c r="CYG17" s="3"/>
      <c r="CYH17" s="6"/>
      <c r="CYQ17" s="3"/>
      <c r="CYR17" s="6"/>
      <c r="CZA17" s="3"/>
      <c r="CZB17" s="6"/>
      <c r="CZK17" s="3"/>
      <c r="CZL17" s="6"/>
      <c r="CZU17" s="3"/>
      <c r="CZV17" s="6"/>
      <c r="DAE17" s="3"/>
      <c r="DAF17" s="6"/>
      <c r="DAO17" s="3"/>
      <c r="DAP17" s="6"/>
      <c r="DAY17" s="3"/>
      <c r="DAZ17" s="6"/>
      <c r="DBI17" s="3"/>
      <c r="DBJ17" s="6"/>
      <c r="DBS17" s="3"/>
      <c r="DBT17" s="6"/>
      <c r="DCC17" s="3"/>
      <c r="DCD17" s="6"/>
      <c r="DCM17" s="3"/>
      <c r="DCN17" s="6"/>
      <c r="DCW17" s="3"/>
      <c r="DCX17" s="6"/>
      <c r="DDG17" s="3"/>
      <c r="DDH17" s="6"/>
      <c r="DDQ17" s="3"/>
      <c r="DDR17" s="6"/>
      <c r="DEA17" s="3"/>
      <c r="DEB17" s="6"/>
      <c r="DEK17" s="3"/>
      <c r="DEL17" s="6"/>
      <c r="DEU17" s="3"/>
      <c r="DEV17" s="6"/>
      <c r="DFE17" s="3"/>
      <c r="DFF17" s="6"/>
      <c r="DFO17" s="3"/>
      <c r="DFP17" s="6"/>
      <c r="DFY17" s="3"/>
      <c r="DFZ17" s="6"/>
      <c r="DGI17" s="3"/>
      <c r="DGJ17" s="6"/>
      <c r="DGS17" s="3"/>
      <c r="DGT17" s="6"/>
      <c r="DHC17" s="3"/>
      <c r="DHD17" s="6"/>
      <c r="DHM17" s="3"/>
      <c r="DHN17" s="6"/>
      <c r="DHW17" s="3"/>
      <c r="DHX17" s="6"/>
      <c r="DIG17" s="3"/>
      <c r="DIH17" s="6"/>
      <c r="DIQ17" s="3"/>
      <c r="DIR17" s="6"/>
      <c r="DJA17" s="3"/>
      <c r="DJB17" s="6"/>
      <c r="DJK17" s="3"/>
      <c r="DJL17" s="6"/>
      <c r="DJU17" s="3"/>
      <c r="DJV17" s="6"/>
      <c r="DKE17" s="3"/>
      <c r="DKF17" s="6"/>
      <c r="DKO17" s="3"/>
      <c r="DKP17" s="6"/>
      <c r="DKY17" s="3"/>
      <c r="DKZ17" s="6"/>
      <c r="DLI17" s="3"/>
      <c r="DLJ17" s="6"/>
      <c r="DLS17" s="3"/>
      <c r="DLT17" s="6"/>
      <c r="DMC17" s="3"/>
      <c r="DMD17" s="6"/>
      <c r="DMM17" s="3"/>
      <c r="DMN17" s="6"/>
      <c r="DMW17" s="3"/>
      <c r="DMX17" s="6"/>
      <c r="DNG17" s="3"/>
      <c r="DNH17" s="6"/>
      <c r="DNQ17" s="3"/>
      <c r="DNR17" s="6"/>
      <c r="DOA17" s="3"/>
      <c r="DOB17" s="6"/>
      <c r="DOK17" s="3"/>
      <c r="DOL17" s="6"/>
      <c r="DOU17" s="3"/>
      <c r="DOV17" s="6"/>
      <c r="DPE17" s="3"/>
      <c r="DPF17" s="6"/>
      <c r="DPO17" s="3"/>
      <c r="DPP17" s="6"/>
      <c r="DPY17" s="3"/>
      <c r="DPZ17" s="6"/>
      <c r="DQI17" s="3"/>
      <c r="DQJ17" s="6"/>
      <c r="DQS17" s="3"/>
      <c r="DQT17" s="6"/>
      <c r="DRC17" s="3"/>
      <c r="DRD17" s="6"/>
      <c r="DRM17" s="3"/>
      <c r="DRN17" s="6"/>
      <c r="DRW17" s="3"/>
      <c r="DRX17" s="6"/>
      <c r="DSG17" s="3"/>
      <c r="DSH17" s="6"/>
      <c r="DSQ17" s="3"/>
      <c r="DSR17" s="6"/>
      <c r="DTA17" s="3"/>
      <c r="DTB17" s="6"/>
      <c r="DTK17" s="3"/>
      <c r="DTL17" s="6"/>
      <c r="DTU17" s="3"/>
      <c r="DTV17" s="6"/>
      <c r="DUE17" s="3"/>
      <c r="DUF17" s="6"/>
      <c r="DUO17" s="3"/>
      <c r="DUP17" s="6"/>
      <c r="DUY17" s="3"/>
      <c r="DUZ17" s="6"/>
      <c r="DVI17" s="3"/>
      <c r="DVJ17" s="6"/>
      <c r="DVS17" s="3"/>
      <c r="DVT17" s="6"/>
      <c r="DWC17" s="3"/>
      <c r="DWD17" s="6"/>
      <c r="DWM17" s="3"/>
      <c r="DWN17" s="6"/>
      <c r="DWW17" s="3"/>
      <c r="DWX17" s="6"/>
      <c r="DXG17" s="3"/>
      <c r="DXH17" s="6"/>
      <c r="DXQ17" s="3"/>
      <c r="DXR17" s="6"/>
      <c r="DYA17" s="3"/>
      <c r="DYB17" s="6"/>
      <c r="DYK17" s="3"/>
      <c r="DYL17" s="6"/>
      <c r="DYU17" s="3"/>
      <c r="DYV17" s="6"/>
      <c r="DZE17" s="3"/>
      <c r="DZF17" s="6"/>
      <c r="DZO17" s="3"/>
      <c r="DZP17" s="6"/>
      <c r="DZY17" s="3"/>
      <c r="DZZ17" s="6"/>
      <c r="EAI17" s="3"/>
      <c r="EAJ17" s="6"/>
      <c r="EAS17" s="3"/>
      <c r="EAT17" s="6"/>
      <c r="EBC17" s="3"/>
      <c r="EBD17" s="6"/>
      <c r="EBM17" s="3"/>
      <c r="EBN17" s="6"/>
      <c r="EBW17" s="3"/>
      <c r="EBX17" s="6"/>
      <c r="ECG17" s="3"/>
      <c r="ECH17" s="6"/>
      <c r="ECQ17" s="3"/>
      <c r="ECR17" s="6"/>
      <c r="EDA17" s="3"/>
      <c r="EDB17" s="6"/>
      <c r="EDK17" s="3"/>
      <c r="EDL17" s="6"/>
      <c r="EDU17" s="3"/>
      <c r="EDV17" s="6"/>
      <c r="EEE17" s="3"/>
      <c r="EEF17" s="6"/>
      <c r="EEO17" s="3"/>
      <c r="EEP17" s="6"/>
      <c r="EEY17" s="3"/>
      <c r="EEZ17" s="6"/>
      <c r="EFI17" s="3"/>
      <c r="EFJ17" s="6"/>
      <c r="EFS17" s="3"/>
      <c r="EFT17" s="6"/>
      <c r="EGC17" s="3"/>
      <c r="EGD17" s="6"/>
      <c r="EGM17" s="3"/>
      <c r="EGN17" s="6"/>
      <c r="EGW17" s="3"/>
      <c r="EGX17" s="6"/>
      <c r="EHG17" s="3"/>
      <c r="EHH17" s="6"/>
      <c r="EHQ17" s="3"/>
      <c r="EHR17" s="6"/>
      <c r="EIA17" s="3"/>
      <c r="EIB17" s="6"/>
      <c r="EIK17" s="3"/>
      <c r="EIL17" s="6"/>
      <c r="EIU17" s="3"/>
      <c r="EIV17" s="6"/>
      <c r="EJE17" s="3"/>
      <c r="EJF17" s="6"/>
      <c r="EJO17" s="3"/>
      <c r="EJP17" s="6"/>
      <c r="EJY17" s="3"/>
      <c r="EJZ17" s="6"/>
      <c r="EKI17" s="3"/>
      <c r="EKJ17" s="6"/>
      <c r="EKS17" s="3"/>
      <c r="EKT17" s="6"/>
      <c r="ELC17" s="3"/>
      <c r="ELD17" s="6"/>
      <c r="ELM17" s="3"/>
      <c r="ELN17" s="6"/>
      <c r="ELW17" s="3"/>
      <c r="ELX17" s="6"/>
      <c r="EMG17" s="3"/>
      <c r="EMH17" s="6"/>
      <c r="EMQ17" s="3"/>
      <c r="EMR17" s="6"/>
      <c r="ENA17" s="3"/>
      <c r="ENB17" s="6"/>
      <c r="ENK17" s="3"/>
      <c r="ENL17" s="6"/>
      <c r="ENU17" s="3"/>
      <c r="ENV17" s="6"/>
      <c r="EOE17" s="3"/>
      <c r="EOF17" s="6"/>
      <c r="EOO17" s="3"/>
      <c r="EOP17" s="6"/>
      <c r="EOY17" s="3"/>
      <c r="EOZ17" s="6"/>
      <c r="EPI17" s="3"/>
      <c r="EPJ17" s="6"/>
      <c r="EPS17" s="3"/>
      <c r="EPT17" s="6"/>
      <c r="EQC17" s="3"/>
      <c r="EQD17" s="6"/>
      <c r="EQM17" s="3"/>
      <c r="EQN17" s="6"/>
      <c r="EQW17" s="3"/>
      <c r="EQX17" s="6"/>
      <c r="ERG17" s="3"/>
      <c r="ERH17" s="6"/>
      <c r="ERQ17" s="3"/>
      <c r="ERR17" s="6"/>
      <c r="ESA17" s="3"/>
      <c r="ESB17" s="6"/>
      <c r="ESK17" s="3"/>
      <c r="ESL17" s="6"/>
      <c r="ESU17" s="3"/>
      <c r="ESV17" s="6"/>
      <c r="ETE17" s="3"/>
      <c r="ETF17" s="6"/>
      <c r="ETO17" s="3"/>
      <c r="ETP17" s="6"/>
      <c r="ETY17" s="3"/>
      <c r="ETZ17" s="6"/>
      <c r="EUI17" s="3"/>
      <c r="EUJ17" s="6"/>
      <c r="EUS17" s="3"/>
      <c r="EUT17" s="6"/>
      <c r="EVC17" s="3"/>
      <c r="EVD17" s="6"/>
      <c r="EVM17" s="3"/>
      <c r="EVN17" s="6"/>
      <c r="EVW17" s="3"/>
      <c r="EVX17" s="6"/>
      <c r="EWG17" s="3"/>
      <c r="EWH17" s="6"/>
      <c r="EWQ17" s="3"/>
      <c r="EWR17" s="6"/>
      <c r="EXA17" s="3"/>
      <c r="EXB17" s="6"/>
      <c r="EXK17" s="3"/>
      <c r="EXL17" s="6"/>
      <c r="EXU17" s="3"/>
      <c r="EXV17" s="6"/>
      <c r="EYE17" s="3"/>
      <c r="EYF17" s="6"/>
      <c r="EYO17" s="3"/>
      <c r="EYP17" s="6"/>
      <c r="EYY17" s="3"/>
      <c r="EYZ17" s="6"/>
      <c r="EZI17" s="3"/>
      <c r="EZJ17" s="6"/>
      <c r="EZS17" s="3"/>
      <c r="EZT17" s="6"/>
      <c r="FAC17" s="3"/>
      <c r="FAD17" s="6"/>
      <c r="FAM17" s="3"/>
      <c r="FAN17" s="6"/>
      <c r="FAW17" s="3"/>
      <c r="FAX17" s="6"/>
      <c r="FBG17" s="3"/>
      <c r="FBH17" s="6"/>
      <c r="FBQ17" s="3"/>
      <c r="FBR17" s="6"/>
      <c r="FCA17" s="3"/>
      <c r="FCB17" s="6"/>
      <c r="FCK17" s="3"/>
      <c r="FCL17" s="6"/>
      <c r="FCU17" s="3"/>
      <c r="FCV17" s="6"/>
      <c r="FDE17" s="3"/>
      <c r="FDF17" s="6"/>
      <c r="FDO17" s="3"/>
      <c r="FDP17" s="6"/>
      <c r="FDY17" s="3"/>
      <c r="FDZ17" s="6"/>
      <c r="FEI17" s="3"/>
      <c r="FEJ17" s="6"/>
      <c r="FES17" s="3"/>
      <c r="FET17" s="6"/>
      <c r="FFC17" s="3"/>
      <c r="FFD17" s="6"/>
      <c r="FFM17" s="3"/>
      <c r="FFN17" s="6"/>
      <c r="FFW17" s="3"/>
      <c r="FFX17" s="6"/>
      <c r="FGG17" s="3"/>
      <c r="FGH17" s="6"/>
      <c r="FGQ17" s="3"/>
      <c r="FGR17" s="6"/>
      <c r="FHA17" s="3"/>
      <c r="FHB17" s="6"/>
      <c r="FHK17" s="3"/>
      <c r="FHL17" s="6"/>
      <c r="FHU17" s="3"/>
      <c r="FHV17" s="6"/>
      <c r="FIE17" s="3"/>
      <c r="FIF17" s="6"/>
      <c r="FIO17" s="3"/>
      <c r="FIP17" s="6"/>
      <c r="FIY17" s="3"/>
      <c r="FIZ17" s="6"/>
      <c r="FJI17" s="3"/>
      <c r="FJJ17" s="6"/>
      <c r="FJS17" s="3"/>
      <c r="FJT17" s="6"/>
      <c r="FKC17" s="3"/>
      <c r="FKD17" s="6"/>
      <c r="FKM17" s="3"/>
      <c r="FKN17" s="6"/>
      <c r="FKW17" s="3"/>
      <c r="FKX17" s="6"/>
      <c r="FLG17" s="3"/>
      <c r="FLH17" s="6"/>
      <c r="FLQ17" s="3"/>
      <c r="FLR17" s="6"/>
      <c r="FMA17" s="3"/>
      <c r="FMB17" s="6"/>
      <c r="FMK17" s="3"/>
      <c r="FML17" s="6"/>
      <c r="FMU17" s="3"/>
      <c r="FMV17" s="6"/>
      <c r="FNE17" s="3"/>
      <c r="FNF17" s="6"/>
      <c r="FNO17" s="3"/>
      <c r="FNP17" s="6"/>
      <c r="FNY17" s="3"/>
      <c r="FNZ17" s="6"/>
      <c r="FOI17" s="3"/>
      <c r="FOJ17" s="6"/>
      <c r="FOS17" s="3"/>
      <c r="FOT17" s="6"/>
      <c r="FPC17" s="3"/>
      <c r="FPD17" s="6"/>
      <c r="FPM17" s="3"/>
      <c r="FPN17" s="6"/>
      <c r="FPW17" s="3"/>
      <c r="FPX17" s="6"/>
      <c r="FQG17" s="3"/>
      <c r="FQH17" s="6"/>
      <c r="FQQ17" s="3"/>
      <c r="FQR17" s="6"/>
      <c r="FRA17" s="3"/>
      <c r="FRB17" s="6"/>
      <c r="FRK17" s="3"/>
      <c r="FRL17" s="6"/>
      <c r="FRU17" s="3"/>
      <c r="FRV17" s="6"/>
      <c r="FSE17" s="3"/>
      <c r="FSF17" s="6"/>
      <c r="FSO17" s="3"/>
      <c r="FSP17" s="6"/>
      <c r="FSY17" s="3"/>
      <c r="FSZ17" s="6"/>
      <c r="FTI17" s="3"/>
      <c r="FTJ17" s="6"/>
      <c r="FTS17" s="3"/>
      <c r="FTT17" s="6"/>
      <c r="FUC17" s="3"/>
      <c r="FUD17" s="6"/>
      <c r="FUM17" s="3"/>
      <c r="FUN17" s="6"/>
      <c r="FUW17" s="3"/>
      <c r="FUX17" s="6"/>
      <c r="FVG17" s="3"/>
      <c r="FVH17" s="6"/>
      <c r="FVQ17" s="3"/>
      <c r="FVR17" s="6"/>
      <c r="FWA17" s="3"/>
      <c r="FWB17" s="6"/>
      <c r="FWK17" s="3"/>
      <c r="FWL17" s="6"/>
      <c r="FWU17" s="3"/>
      <c r="FWV17" s="6"/>
      <c r="FXE17" s="3"/>
      <c r="FXF17" s="6"/>
      <c r="FXO17" s="3"/>
      <c r="FXP17" s="6"/>
      <c r="FXY17" s="3"/>
      <c r="FXZ17" s="6"/>
      <c r="FYI17" s="3"/>
      <c r="FYJ17" s="6"/>
      <c r="FYS17" s="3"/>
      <c r="FYT17" s="6"/>
      <c r="FZC17" s="3"/>
      <c r="FZD17" s="6"/>
      <c r="FZM17" s="3"/>
      <c r="FZN17" s="6"/>
      <c r="FZW17" s="3"/>
      <c r="FZX17" s="6"/>
      <c r="GAG17" s="3"/>
      <c r="GAH17" s="6"/>
      <c r="GAQ17" s="3"/>
      <c r="GAR17" s="6"/>
      <c r="GBA17" s="3"/>
      <c r="GBB17" s="6"/>
      <c r="GBK17" s="3"/>
      <c r="GBL17" s="6"/>
      <c r="GBU17" s="3"/>
      <c r="GBV17" s="6"/>
      <c r="GCE17" s="3"/>
      <c r="GCF17" s="6"/>
      <c r="GCO17" s="3"/>
      <c r="GCP17" s="6"/>
      <c r="GCY17" s="3"/>
      <c r="GCZ17" s="6"/>
      <c r="GDI17" s="3"/>
      <c r="GDJ17" s="6"/>
      <c r="GDS17" s="3"/>
      <c r="GDT17" s="6"/>
      <c r="GEC17" s="3"/>
      <c r="GED17" s="6"/>
      <c r="GEM17" s="3"/>
      <c r="GEN17" s="6"/>
      <c r="GEW17" s="3"/>
      <c r="GEX17" s="6"/>
      <c r="GFG17" s="3"/>
      <c r="GFH17" s="6"/>
      <c r="GFQ17" s="3"/>
      <c r="GFR17" s="6"/>
      <c r="GGA17" s="3"/>
      <c r="GGB17" s="6"/>
      <c r="GGK17" s="3"/>
      <c r="GGL17" s="6"/>
      <c r="GGU17" s="3"/>
      <c r="GGV17" s="6"/>
      <c r="GHE17" s="3"/>
      <c r="GHF17" s="6"/>
      <c r="GHO17" s="3"/>
      <c r="GHP17" s="6"/>
      <c r="GHY17" s="3"/>
      <c r="GHZ17" s="6"/>
      <c r="GII17" s="3"/>
      <c r="GIJ17" s="6"/>
      <c r="GIS17" s="3"/>
      <c r="GIT17" s="6"/>
      <c r="GJC17" s="3"/>
      <c r="GJD17" s="6"/>
      <c r="GJM17" s="3"/>
      <c r="GJN17" s="6"/>
      <c r="GJW17" s="3"/>
      <c r="GJX17" s="6"/>
      <c r="GKG17" s="3"/>
      <c r="GKH17" s="6"/>
      <c r="GKQ17" s="3"/>
      <c r="GKR17" s="6"/>
      <c r="GLA17" s="3"/>
      <c r="GLB17" s="6"/>
      <c r="GLK17" s="3"/>
      <c r="GLL17" s="6"/>
      <c r="GLU17" s="3"/>
      <c r="GLV17" s="6"/>
      <c r="GME17" s="3"/>
      <c r="GMF17" s="6"/>
      <c r="GMO17" s="3"/>
      <c r="GMP17" s="6"/>
      <c r="GMY17" s="3"/>
      <c r="GMZ17" s="6"/>
      <c r="GNI17" s="3"/>
      <c r="GNJ17" s="6"/>
      <c r="GNS17" s="3"/>
      <c r="GNT17" s="6"/>
      <c r="GOC17" s="3"/>
      <c r="GOD17" s="6"/>
      <c r="GOM17" s="3"/>
      <c r="GON17" s="6"/>
      <c r="GOW17" s="3"/>
      <c r="GOX17" s="6"/>
      <c r="GPG17" s="3"/>
      <c r="GPH17" s="6"/>
      <c r="GPQ17" s="3"/>
      <c r="GPR17" s="6"/>
      <c r="GQA17" s="3"/>
      <c r="GQB17" s="6"/>
      <c r="GQK17" s="3"/>
      <c r="GQL17" s="6"/>
      <c r="GQU17" s="3"/>
      <c r="GQV17" s="6"/>
      <c r="GRE17" s="3"/>
      <c r="GRF17" s="6"/>
      <c r="GRO17" s="3"/>
      <c r="GRP17" s="6"/>
      <c r="GRY17" s="3"/>
      <c r="GRZ17" s="6"/>
      <c r="GSI17" s="3"/>
      <c r="GSJ17" s="6"/>
      <c r="GSS17" s="3"/>
      <c r="GST17" s="6"/>
      <c r="GTC17" s="3"/>
      <c r="GTD17" s="6"/>
      <c r="GTM17" s="3"/>
      <c r="GTN17" s="6"/>
      <c r="GTW17" s="3"/>
      <c r="GTX17" s="6"/>
      <c r="GUG17" s="3"/>
      <c r="GUH17" s="6"/>
      <c r="GUQ17" s="3"/>
      <c r="GUR17" s="6"/>
      <c r="GVA17" s="3"/>
      <c r="GVB17" s="6"/>
      <c r="GVK17" s="3"/>
      <c r="GVL17" s="6"/>
      <c r="GVU17" s="3"/>
      <c r="GVV17" s="6"/>
      <c r="GWE17" s="3"/>
      <c r="GWF17" s="6"/>
      <c r="GWO17" s="3"/>
      <c r="GWP17" s="6"/>
      <c r="GWY17" s="3"/>
      <c r="GWZ17" s="6"/>
      <c r="GXI17" s="3"/>
      <c r="GXJ17" s="6"/>
      <c r="GXS17" s="3"/>
      <c r="GXT17" s="6"/>
      <c r="GYC17" s="3"/>
      <c r="GYD17" s="6"/>
      <c r="GYM17" s="3"/>
      <c r="GYN17" s="6"/>
      <c r="GYW17" s="3"/>
      <c r="GYX17" s="6"/>
      <c r="GZG17" s="3"/>
      <c r="GZH17" s="6"/>
      <c r="GZQ17" s="3"/>
      <c r="GZR17" s="6"/>
      <c r="HAA17" s="3"/>
      <c r="HAB17" s="6"/>
      <c r="HAK17" s="3"/>
      <c r="HAL17" s="6"/>
      <c r="HAU17" s="3"/>
      <c r="HAV17" s="6"/>
      <c r="HBE17" s="3"/>
      <c r="HBF17" s="6"/>
      <c r="HBO17" s="3"/>
      <c r="HBP17" s="6"/>
      <c r="HBY17" s="3"/>
      <c r="HBZ17" s="6"/>
      <c r="HCI17" s="3"/>
      <c r="HCJ17" s="6"/>
      <c r="HCS17" s="3"/>
      <c r="HCT17" s="6"/>
      <c r="HDC17" s="3"/>
      <c r="HDD17" s="6"/>
      <c r="HDM17" s="3"/>
      <c r="HDN17" s="6"/>
      <c r="HDW17" s="3"/>
      <c r="HDX17" s="6"/>
      <c r="HEG17" s="3"/>
      <c r="HEH17" s="6"/>
      <c r="HEQ17" s="3"/>
      <c r="HER17" s="6"/>
      <c r="HFA17" s="3"/>
      <c r="HFB17" s="6"/>
      <c r="HFK17" s="3"/>
      <c r="HFL17" s="6"/>
      <c r="HFU17" s="3"/>
      <c r="HFV17" s="6"/>
      <c r="HGE17" s="3"/>
      <c r="HGF17" s="6"/>
      <c r="HGO17" s="3"/>
      <c r="HGP17" s="6"/>
      <c r="HGY17" s="3"/>
      <c r="HGZ17" s="6"/>
      <c r="HHI17" s="3"/>
      <c r="HHJ17" s="6"/>
      <c r="HHS17" s="3"/>
      <c r="HHT17" s="6"/>
      <c r="HIC17" s="3"/>
      <c r="HID17" s="6"/>
      <c r="HIM17" s="3"/>
      <c r="HIN17" s="6"/>
      <c r="HIW17" s="3"/>
      <c r="HIX17" s="6"/>
      <c r="HJG17" s="3"/>
      <c r="HJH17" s="6"/>
      <c r="HJQ17" s="3"/>
      <c r="HJR17" s="6"/>
      <c r="HKA17" s="3"/>
      <c r="HKB17" s="6"/>
      <c r="HKK17" s="3"/>
      <c r="HKL17" s="6"/>
      <c r="HKU17" s="3"/>
      <c r="HKV17" s="6"/>
      <c r="HLE17" s="3"/>
      <c r="HLF17" s="6"/>
      <c r="HLO17" s="3"/>
      <c r="HLP17" s="6"/>
      <c r="HLY17" s="3"/>
      <c r="HLZ17" s="6"/>
      <c r="HMI17" s="3"/>
      <c r="HMJ17" s="6"/>
      <c r="HMS17" s="3"/>
      <c r="HMT17" s="6"/>
      <c r="HNC17" s="3"/>
      <c r="HND17" s="6"/>
      <c r="HNM17" s="3"/>
      <c r="HNN17" s="6"/>
      <c r="HNW17" s="3"/>
      <c r="HNX17" s="6"/>
      <c r="HOG17" s="3"/>
      <c r="HOH17" s="6"/>
      <c r="HOQ17" s="3"/>
      <c r="HOR17" s="6"/>
      <c r="HPA17" s="3"/>
      <c r="HPB17" s="6"/>
      <c r="HPK17" s="3"/>
      <c r="HPL17" s="6"/>
      <c r="HPU17" s="3"/>
      <c r="HPV17" s="6"/>
      <c r="HQE17" s="3"/>
      <c r="HQF17" s="6"/>
      <c r="HQO17" s="3"/>
      <c r="HQP17" s="6"/>
      <c r="HQY17" s="3"/>
      <c r="HQZ17" s="6"/>
      <c r="HRI17" s="3"/>
      <c r="HRJ17" s="6"/>
      <c r="HRS17" s="3"/>
      <c r="HRT17" s="6"/>
      <c r="HSC17" s="3"/>
      <c r="HSD17" s="6"/>
      <c r="HSM17" s="3"/>
      <c r="HSN17" s="6"/>
      <c r="HSW17" s="3"/>
      <c r="HSX17" s="6"/>
      <c r="HTG17" s="3"/>
      <c r="HTH17" s="6"/>
      <c r="HTQ17" s="3"/>
      <c r="HTR17" s="6"/>
      <c r="HUA17" s="3"/>
      <c r="HUB17" s="6"/>
      <c r="HUK17" s="3"/>
      <c r="HUL17" s="6"/>
      <c r="HUU17" s="3"/>
      <c r="HUV17" s="6"/>
      <c r="HVE17" s="3"/>
      <c r="HVF17" s="6"/>
      <c r="HVO17" s="3"/>
      <c r="HVP17" s="6"/>
      <c r="HVY17" s="3"/>
      <c r="HVZ17" s="6"/>
      <c r="HWI17" s="3"/>
      <c r="HWJ17" s="6"/>
      <c r="HWS17" s="3"/>
      <c r="HWT17" s="6"/>
      <c r="HXC17" s="3"/>
      <c r="HXD17" s="6"/>
      <c r="HXM17" s="3"/>
      <c r="HXN17" s="6"/>
      <c r="HXW17" s="3"/>
      <c r="HXX17" s="6"/>
      <c r="HYG17" s="3"/>
      <c r="HYH17" s="6"/>
      <c r="HYQ17" s="3"/>
      <c r="HYR17" s="6"/>
      <c r="HZA17" s="3"/>
      <c r="HZB17" s="6"/>
      <c r="HZK17" s="3"/>
      <c r="HZL17" s="6"/>
      <c r="HZU17" s="3"/>
      <c r="HZV17" s="6"/>
      <c r="IAE17" s="3"/>
      <c r="IAF17" s="6"/>
      <c r="IAO17" s="3"/>
      <c r="IAP17" s="6"/>
      <c r="IAY17" s="3"/>
      <c r="IAZ17" s="6"/>
      <c r="IBI17" s="3"/>
      <c r="IBJ17" s="6"/>
      <c r="IBS17" s="3"/>
      <c r="IBT17" s="6"/>
      <c r="ICC17" s="3"/>
      <c r="ICD17" s="6"/>
      <c r="ICM17" s="3"/>
      <c r="ICN17" s="6"/>
      <c r="ICW17" s="3"/>
      <c r="ICX17" s="6"/>
      <c r="IDG17" s="3"/>
      <c r="IDH17" s="6"/>
      <c r="IDQ17" s="3"/>
      <c r="IDR17" s="6"/>
      <c r="IEA17" s="3"/>
      <c r="IEB17" s="6"/>
      <c r="IEK17" s="3"/>
      <c r="IEL17" s="6"/>
      <c r="IEU17" s="3"/>
      <c r="IEV17" s="6"/>
      <c r="IFE17" s="3"/>
      <c r="IFF17" s="6"/>
      <c r="IFO17" s="3"/>
      <c r="IFP17" s="6"/>
      <c r="IFY17" s="3"/>
      <c r="IFZ17" s="6"/>
      <c r="IGI17" s="3"/>
      <c r="IGJ17" s="6"/>
      <c r="IGS17" s="3"/>
      <c r="IGT17" s="6"/>
      <c r="IHC17" s="3"/>
      <c r="IHD17" s="6"/>
      <c r="IHM17" s="3"/>
      <c r="IHN17" s="6"/>
      <c r="IHW17" s="3"/>
      <c r="IHX17" s="6"/>
      <c r="IIG17" s="3"/>
      <c r="IIH17" s="6"/>
      <c r="IIQ17" s="3"/>
      <c r="IIR17" s="6"/>
      <c r="IJA17" s="3"/>
      <c r="IJB17" s="6"/>
      <c r="IJK17" s="3"/>
      <c r="IJL17" s="6"/>
      <c r="IJU17" s="3"/>
      <c r="IJV17" s="6"/>
      <c r="IKE17" s="3"/>
      <c r="IKF17" s="6"/>
      <c r="IKO17" s="3"/>
      <c r="IKP17" s="6"/>
      <c r="IKY17" s="3"/>
      <c r="IKZ17" s="6"/>
      <c r="ILI17" s="3"/>
      <c r="ILJ17" s="6"/>
      <c r="ILS17" s="3"/>
      <c r="ILT17" s="6"/>
      <c r="IMC17" s="3"/>
      <c r="IMD17" s="6"/>
      <c r="IMM17" s="3"/>
      <c r="IMN17" s="6"/>
      <c r="IMW17" s="3"/>
      <c r="IMX17" s="6"/>
      <c r="ING17" s="3"/>
      <c r="INH17" s="6"/>
      <c r="INQ17" s="3"/>
      <c r="INR17" s="6"/>
      <c r="IOA17" s="3"/>
      <c r="IOB17" s="6"/>
      <c r="IOK17" s="3"/>
      <c r="IOL17" s="6"/>
      <c r="IOU17" s="3"/>
      <c r="IOV17" s="6"/>
      <c r="IPE17" s="3"/>
      <c r="IPF17" s="6"/>
      <c r="IPO17" s="3"/>
      <c r="IPP17" s="6"/>
      <c r="IPY17" s="3"/>
      <c r="IPZ17" s="6"/>
      <c r="IQI17" s="3"/>
      <c r="IQJ17" s="6"/>
      <c r="IQS17" s="3"/>
      <c r="IQT17" s="6"/>
      <c r="IRC17" s="3"/>
      <c r="IRD17" s="6"/>
      <c r="IRM17" s="3"/>
      <c r="IRN17" s="6"/>
      <c r="IRW17" s="3"/>
      <c r="IRX17" s="6"/>
      <c r="ISG17" s="3"/>
      <c r="ISH17" s="6"/>
      <c r="ISQ17" s="3"/>
      <c r="ISR17" s="6"/>
      <c r="ITA17" s="3"/>
      <c r="ITB17" s="6"/>
      <c r="ITK17" s="3"/>
      <c r="ITL17" s="6"/>
      <c r="ITU17" s="3"/>
      <c r="ITV17" s="6"/>
      <c r="IUE17" s="3"/>
      <c r="IUF17" s="6"/>
      <c r="IUO17" s="3"/>
      <c r="IUP17" s="6"/>
      <c r="IUY17" s="3"/>
      <c r="IUZ17" s="6"/>
      <c r="IVI17" s="3"/>
      <c r="IVJ17" s="6"/>
      <c r="IVS17" s="3"/>
      <c r="IVT17" s="6"/>
      <c r="IWC17" s="3"/>
      <c r="IWD17" s="6"/>
      <c r="IWM17" s="3"/>
      <c r="IWN17" s="6"/>
      <c r="IWW17" s="3"/>
      <c r="IWX17" s="6"/>
      <c r="IXG17" s="3"/>
      <c r="IXH17" s="6"/>
      <c r="IXQ17" s="3"/>
      <c r="IXR17" s="6"/>
      <c r="IYA17" s="3"/>
      <c r="IYB17" s="6"/>
      <c r="IYK17" s="3"/>
      <c r="IYL17" s="6"/>
      <c r="IYU17" s="3"/>
      <c r="IYV17" s="6"/>
      <c r="IZE17" s="3"/>
      <c r="IZF17" s="6"/>
      <c r="IZO17" s="3"/>
      <c r="IZP17" s="6"/>
      <c r="IZY17" s="3"/>
      <c r="IZZ17" s="6"/>
      <c r="JAI17" s="3"/>
      <c r="JAJ17" s="6"/>
      <c r="JAS17" s="3"/>
      <c r="JAT17" s="6"/>
      <c r="JBC17" s="3"/>
      <c r="JBD17" s="6"/>
      <c r="JBM17" s="3"/>
      <c r="JBN17" s="6"/>
      <c r="JBW17" s="3"/>
      <c r="JBX17" s="6"/>
      <c r="JCG17" s="3"/>
      <c r="JCH17" s="6"/>
      <c r="JCQ17" s="3"/>
      <c r="JCR17" s="6"/>
      <c r="JDA17" s="3"/>
      <c r="JDB17" s="6"/>
      <c r="JDK17" s="3"/>
      <c r="JDL17" s="6"/>
      <c r="JDU17" s="3"/>
      <c r="JDV17" s="6"/>
      <c r="JEE17" s="3"/>
      <c r="JEF17" s="6"/>
      <c r="JEO17" s="3"/>
      <c r="JEP17" s="6"/>
      <c r="JEY17" s="3"/>
      <c r="JEZ17" s="6"/>
      <c r="JFI17" s="3"/>
      <c r="JFJ17" s="6"/>
      <c r="JFS17" s="3"/>
      <c r="JFT17" s="6"/>
      <c r="JGC17" s="3"/>
      <c r="JGD17" s="6"/>
      <c r="JGM17" s="3"/>
      <c r="JGN17" s="6"/>
      <c r="JGW17" s="3"/>
      <c r="JGX17" s="6"/>
      <c r="JHG17" s="3"/>
      <c r="JHH17" s="6"/>
      <c r="JHQ17" s="3"/>
      <c r="JHR17" s="6"/>
      <c r="JIA17" s="3"/>
      <c r="JIB17" s="6"/>
      <c r="JIK17" s="3"/>
      <c r="JIL17" s="6"/>
      <c r="JIU17" s="3"/>
      <c r="JIV17" s="6"/>
      <c r="JJE17" s="3"/>
      <c r="JJF17" s="6"/>
      <c r="JJO17" s="3"/>
      <c r="JJP17" s="6"/>
      <c r="JJY17" s="3"/>
      <c r="JJZ17" s="6"/>
      <c r="JKI17" s="3"/>
      <c r="JKJ17" s="6"/>
      <c r="JKS17" s="3"/>
      <c r="JKT17" s="6"/>
      <c r="JLC17" s="3"/>
      <c r="JLD17" s="6"/>
      <c r="JLM17" s="3"/>
      <c r="JLN17" s="6"/>
      <c r="JLW17" s="3"/>
      <c r="JLX17" s="6"/>
      <c r="JMG17" s="3"/>
      <c r="JMH17" s="6"/>
      <c r="JMQ17" s="3"/>
      <c r="JMR17" s="6"/>
      <c r="JNA17" s="3"/>
      <c r="JNB17" s="6"/>
      <c r="JNK17" s="3"/>
      <c r="JNL17" s="6"/>
      <c r="JNU17" s="3"/>
      <c r="JNV17" s="6"/>
      <c r="JOE17" s="3"/>
      <c r="JOF17" s="6"/>
      <c r="JOO17" s="3"/>
      <c r="JOP17" s="6"/>
      <c r="JOY17" s="3"/>
      <c r="JOZ17" s="6"/>
      <c r="JPI17" s="3"/>
      <c r="JPJ17" s="6"/>
      <c r="JPS17" s="3"/>
      <c r="JPT17" s="6"/>
      <c r="JQC17" s="3"/>
      <c r="JQD17" s="6"/>
      <c r="JQM17" s="3"/>
      <c r="JQN17" s="6"/>
      <c r="JQW17" s="3"/>
      <c r="JQX17" s="6"/>
      <c r="JRG17" s="3"/>
      <c r="JRH17" s="6"/>
      <c r="JRQ17" s="3"/>
      <c r="JRR17" s="6"/>
      <c r="JSA17" s="3"/>
      <c r="JSB17" s="6"/>
      <c r="JSK17" s="3"/>
      <c r="JSL17" s="6"/>
      <c r="JSU17" s="3"/>
      <c r="JSV17" s="6"/>
      <c r="JTE17" s="3"/>
      <c r="JTF17" s="6"/>
      <c r="JTO17" s="3"/>
      <c r="JTP17" s="6"/>
      <c r="JTY17" s="3"/>
      <c r="JTZ17" s="6"/>
      <c r="JUI17" s="3"/>
      <c r="JUJ17" s="6"/>
      <c r="JUS17" s="3"/>
      <c r="JUT17" s="6"/>
      <c r="JVC17" s="3"/>
      <c r="JVD17" s="6"/>
      <c r="JVM17" s="3"/>
      <c r="JVN17" s="6"/>
      <c r="JVW17" s="3"/>
      <c r="JVX17" s="6"/>
      <c r="JWG17" s="3"/>
      <c r="JWH17" s="6"/>
      <c r="JWQ17" s="3"/>
      <c r="JWR17" s="6"/>
      <c r="JXA17" s="3"/>
      <c r="JXB17" s="6"/>
      <c r="JXK17" s="3"/>
      <c r="JXL17" s="6"/>
      <c r="JXU17" s="3"/>
      <c r="JXV17" s="6"/>
      <c r="JYE17" s="3"/>
      <c r="JYF17" s="6"/>
      <c r="JYO17" s="3"/>
      <c r="JYP17" s="6"/>
      <c r="JYY17" s="3"/>
      <c r="JYZ17" s="6"/>
      <c r="JZI17" s="3"/>
      <c r="JZJ17" s="6"/>
      <c r="JZS17" s="3"/>
      <c r="JZT17" s="6"/>
      <c r="KAC17" s="3"/>
      <c r="KAD17" s="6"/>
      <c r="KAM17" s="3"/>
      <c r="KAN17" s="6"/>
      <c r="KAW17" s="3"/>
      <c r="KAX17" s="6"/>
      <c r="KBG17" s="3"/>
      <c r="KBH17" s="6"/>
      <c r="KBQ17" s="3"/>
      <c r="KBR17" s="6"/>
      <c r="KCA17" s="3"/>
      <c r="KCB17" s="6"/>
      <c r="KCK17" s="3"/>
      <c r="KCL17" s="6"/>
      <c r="KCU17" s="3"/>
      <c r="KCV17" s="6"/>
      <c r="KDE17" s="3"/>
      <c r="KDF17" s="6"/>
      <c r="KDO17" s="3"/>
      <c r="KDP17" s="6"/>
      <c r="KDY17" s="3"/>
      <c r="KDZ17" s="6"/>
      <c r="KEI17" s="3"/>
      <c r="KEJ17" s="6"/>
      <c r="KES17" s="3"/>
      <c r="KET17" s="6"/>
      <c r="KFC17" s="3"/>
      <c r="KFD17" s="6"/>
      <c r="KFM17" s="3"/>
      <c r="KFN17" s="6"/>
      <c r="KFW17" s="3"/>
      <c r="KFX17" s="6"/>
      <c r="KGG17" s="3"/>
      <c r="KGH17" s="6"/>
      <c r="KGQ17" s="3"/>
      <c r="KGR17" s="6"/>
      <c r="KHA17" s="3"/>
      <c r="KHB17" s="6"/>
      <c r="KHK17" s="3"/>
      <c r="KHL17" s="6"/>
      <c r="KHU17" s="3"/>
      <c r="KHV17" s="6"/>
      <c r="KIE17" s="3"/>
      <c r="KIF17" s="6"/>
      <c r="KIO17" s="3"/>
      <c r="KIP17" s="6"/>
      <c r="KIY17" s="3"/>
      <c r="KIZ17" s="6"/>
      <c r="KJI17" s="3"/>
      <c r="KJJ17" s="6"/>
      <c r="KJS17" s="3"/>
      <c r="KJT17" s="6"/>
      <c r="KKC17" s="3"/>
      <c r="KKD17" s="6"/>
      <c r="KKM17" s="3"/>
      <c r="KKN17" s="6"/>
      <c r="KKW17" s="3"/>
      <c r="KKX17" s="6"/>
      <c r="KLG17" s="3"/>
      <c r="KLH17" s="6"/>
      <c r="KLQ17" s="3"/>
      <c r="KLR17" s="6"/>
      <c r="KMA17" s="3"/>
      <c r="KMB17" s="6"/>
      <c r="KMK17" s="3"/>
      <c r="KML17" s="6"/>
      <c r="KMU17" s="3"/>
      <c r="KMV17" s="6"/>
      <c r="KNE17" s="3"/>
      <c r="KNF17" s="6"/>
      <c r="KNO17" s="3"/>
      <c r="KNP17" s="6"/>
      <c r="KNY17" s="3"/>
      <c r="KNZ17" s="6"/>
      <c r="KOI17" s="3"/>
      <c r="KOJ17" s="6"/>
      <c r="KOS17" s="3"/>
      <c r="KOT17" s="6"/>
      <c r="KPC17" s="3"/>
      <c r="KPD17" s="6"/>
      <c r="KPM17" s="3"/>
      <c r="KPN17" s="6"/>
      <c r="KPW17" s="3"/>
      <c r="KPX17" s="6"/>
      <c r="KQG17" s="3"/>
      <c r="KQH17" s="6"/>
      <c r="KQQ17" s="3"/>
      <c r="KQR17" s="6"/>
      <c r="KRA17" s="3"/>
      <c r="KRB17" s="6"/>
      <c r="KRK17" s="3"/>
      <c r="KRL17" s="6"/>
      <c r="KRU17" s="3"/>
      <c r="KRV17" s="6"/>
      <c r="KSE17" s="3"/>
      <c r="KSF17" s="6"/>
      <c r="KSO17" s="3"/>
      <c r="KSP17" s="6"/>
      <c r="KSY17" s="3"/>
      <c r="KSZ17" s="6"/>
      <c r="KTI17" s="3"/>
      <c r="KTJ17" s="6"/>
      <c r="KTS17" s="3"/>
      <c r="KTT17" s="6"/>
      <c r="KUC17" s="3"/>
      <c r="KUD17" s="6"/>
      <c r="KUM17" s="3"/>
      <c r="KUN17" s="6"/>
      <c r="KUW17" s="3"/>
      <c r="KUX17" s="6"/>
      <c r="KVG17" s="3"/>
      <c r="KVH17" s="6"/>
      <c r="KVQ17" s="3"/>
      <c r="KVR17" s="6"/>
      <c r="KWA17" s="3"/>
      <c r="KWB17" s="6"/>
      <c r="KWK17" s="3"/>
      <c r="KWL17" s="6"/>
      <c r="KWU17" s="3"/>
      <c r="KWV17" s="6"/>
      <c r="KXE17" s="3"/>
      <c r="KXF17" s="6"/>
      <c r="KXO17" s="3"/>
      <c r="KXP17" s="6"/>
      <c r="KXY17" s="3"/>
      <c r="KXZ17" s="6"/>
      <c r="KYI17" s="3"/>
      <c r="KYJ17" s="6"/>
      <c r="KYS17" s="3"/>
      <c r="KYT17" s="6"/>
      <c r="KZC17" s="3"/>
      <c r="KZD17" s="6"/>
      <c r="KZM17" s="3"/>
      <c r="KZN17" s="6"/>
      <c r="KZW17" s="3"/>
      <c r="KZX17" s="6"/>
      <c r="LAG17" s="3"/>
      <c r="LAH17" s="6"/>
      <c r="LAQ17" s="3"/>
      <c r="LAR17" s="6"/>
      <c r="LBA17" s="3"/>
      <c r="LBB17" s="6"/>
      <c r="LBK17" s="3"/>
      <c r="LBL17" s="6"/>
      <c r="LBU17" s="3"/>
      <c r="LBV17" s="6"/>
      <c r="LCE17" s="3"/>
      <c r="LCF17" s="6"/>
      <c r="LCO17" s="3"/>
      <c r="LCP17" s="6"/>
      <c r="LCY17" s="3"/>
      <c r="LCZ17" s="6"/>
      <c r="LDI17" s="3"/>
      <c r="LDJ17" s="6"/>
      <c r="LDS17" s="3"/>
      <c r="LDT17" s="6"/>
      <c r="LEC17" s="3"/>
      <c r="LED17" s="6"/>
      <c r="LEM17" s="3"/>
      <c r="LEN17" s="6"/>
      <c r="LEW17" s="3"/>
      <c r="LEX17" s="6"/>
      <c r="LFG17" s="3"/>
      <c r="LFH17" s="6"/>
      <c r="LFQ17" s="3"/>
      <c r="LFR17" s="6"/>
      <c r="LGA17" s="3"/>
      <c r="LGB17" s="6"/>
      <c r="LGK17" s="3"/>
      <c r="LGL17" s="6"/>
      <c r="LGU17" s="3"/>
      <c r="LGV17" s="6"/>
      <c r="LHE17" s="3"/>
      <c r="LHF17" s="6"/>
      <c r="LHO17" s="3"/>
      <c r="LHP17" s="6"/>
      <c r="LHY17" s="3"/>
      <c r="LHZ17" s="6"/>
      <c r="LII17" s="3"/>
      <c r="LIJ17" s="6"/>
      <c r="LIS17" s="3"/>
      <c r="LIT17" s="6"/>
      <c r="LJC17" s="3"/>
      <c r="LJD17" s="6"/>
      <c r="LJM17" s="3"/>
      <c r="LJN17" s="6"/>
      <c r="LJW17" s="3"/>
      <c r="LJX17" s="6"/>
      <c r="LKG17" s="3"/>
      <c r="LKH17" s="6"/>
      <c r="LKQ17" s="3"/>
      <c r="LKR17" s="6"/>
      <c r="LLA17" s="3"/>
      <c r="LLB17" s="6"/>
      <c r="LLK17" s="3"/>
      <c r="LLL17" s="6"/>
      <c r="LLU17" s="3"/>
      <c r="LLV17" s="6"/>
      <c r="LME17" s="3"/>
      <c r="LMF17" s="6"/>
      <c r="LMO17" s="3"/>
      <c r="LMP17" s="6"/>
      <c r="LMY17" s="3"/>
      <c r="LMZ17" s="6"/>
      <c r="LNI17" s="3"/>
      <c r="LNJ17" s="6"/>
      <c r="LNS17" s="3"/>
      <c r="LNT17" s="6"/>
      <c r="LOC17" s="3"/>
      <c r="LOD17" s="6"/>
      <c r="LOM17" s="3"/>
      <c r="LON17" s="6"/>
      <c r="LOW17" s="3"/>
      <c r="LOX17" s="6"/>
      <c r="LPG17" s="3"/>
      <c r="LPH17" s="6"/>
      <c r="LPQ17" s="3"/>
      <c r="LPR17" s="6"/>
      <c r="LQA17" s="3"/>
      <c r="LQB17" s="6"/>
      <c r="LQK17" s="3"/>
      <c r="LQL17" s="6"/>
      <c r="LQU17" s="3"/>
      <c r="LQV17" s="6"/>
      <c r="LRE17" s="3"/>
      <c r="LRF17" s="6"/>
      <c r="LRO17" s="3"/>
      <c r="LRP17" s="6"/>
      <c r="LRY17" s="3"/>
      <c r="LRZ17" s="6"/>
      <c r="LSI17" s="3"/>
      <c r="LSJ17" s="6"/>
      <c r="LSS17" s="3"/>
      <c r="LST17" s="6"/>
      <c r="LTC17" s="3"/>
      <c r="LTD17" s="6"/>
      <c r="LTM17" s="3"/>
      <c r="LTN17" s="6"/>
      <c r="LTW17" s="3"/>
      <c r="LTX17" s="6"/>
      <c r="LUG17" s="3"/>
      <c r="LUH17" s="6"/>
      <c r="LUQ17" s="3"/>
      <c r="LUR17" s="6"/>
      <c r="LVA17" s="3"/>
      <c r="LVB17" s="6"/>
      <c r="LVK17" s="3"/>
      <c r="LVL17" s="6"/>
      <c r="LVU17" s="3"/>
      <c r="LVV17" s="6"/>
      <c r="LWE17" s="3"/>
      <c r="LWF17" s="6"/>
      <c r="LWO17" s="3"/>
      <c r="LWP17" s="6"/>
      <c r="LWY17" s="3"/>
      <c r="LWZ17" s="6"/>
      <c r="LXI17" s="3"/>
      <c r="LXJ17" s="6"/>
      <c r="LXS17" s="3"/>
      <c r="LXT17" s="6"/>
      <c r="LYC17" s="3"/>
      <c r="LYD17" s="6"/>
      <c r="LYM17" s="3"/>
      <c r="LYN17" s="6"/>
      <c r="LYW17" s="3"/>
      <c r="LYX17" s="6"/>
      <c r="LZG17" s="3"/>
      <c r="LZH17" s="6"/>
      <c r="LZQ17" s="3"/>
      <c r="LZR17" s="6"/>
      <c r="MAA17" s="3"/>
      <c r="MAB17" s="6"/>
      <c r="MAK17" s="3"/>
      <c r="MAL17" s="6"/>
      <c r="MAU17" s="3"/>
      <c r="MAV17" s="6"/>
      <c r="MBE17" s="3"/>
      <c r="MBF17" s="6"/>
      <c r="MBO17" s="3"/>
      <c r="MBP17" s="6"/>
      <c r="MBY17" s="3"/>
      <c r="MBZ17" s="6"/>
      <c r="MCI17" s="3"/>
      <c r="MCJ17" s="6"/>
      <c r="MCS17" s="3"/>
      <c r="MCT17" s="6"/>
      <c r="MDC17" s="3"/>
      <c r="MDD17" s="6"/>
      <c r="MDM17" s="3"/>
      <c r="MDN17" s="6"/>
      <c r="MDW17" s="3"/>
      <c r="MDX17" s="6"/>
      <c r="MEG17" s="3"/>
      <c r="MEH17" s="6"/>
      <c r="MEQ17" s="3"/>
      <c r="MER17" s="6"/>
      <c r="MFA17" s="3"/>
      <c r="MFB17" s="6"/>
      <c r="MFK17" s="3"/>
      <c r="MFL17" s="6"/>
      <c r="MFU17" s="3"/>
      <c r="MFV17" s="6"/>
      <c r="MGE17" s="3"/>
      <c r="MGF17" s="6"/>
      <c r="MGO17" s="3"/>
      <c r="MGP17" s="6"/>
      <c r="MGY17" s="3"/>
      <c r="MGZ17" s="6"/>
      <c r="MHI17" s="3"/>
      <c r="MHJ17" s="6"/>
      <c r="MHS17" s="3"/>
      <c r="MHT17" s="6"/>
      <c r="MIC17" s="3"/>
      <c r="MID17" s="6"/>
      <c r="MIM17" s="3"/>
      <c r="MIN17" s="6"/>
      <c r="MIW17" s="3"/>
      <c r="MIX17" s="6"/>
      <c r="MJG17" s="3"/>
      <c r="MJH17" s="6"/>
      <c r="MJQ17" s="3"/>
      <c r="MJR17" s="6"/>
      <c r="MKA17" s="3"/>
      <c r="MKB17" s="6"/>
      <c r="MKK17" s="3"/>
      <c r="MKL17" s="6"/>
      <c r="MKU17" s="3"/>
      <c r="MKV17" s="6"/>
      <c r="MLE17" s="3"/>
      <c r="MLF17" s="6"/>
      <c r="MLO17" s="3"/>
      <c r="MLP17" s="6"/>
      <c r="MLY17" s="3"/>
      <c r="MLZ17" s="6"/>
      <c r="MMI17" s="3"/>
      <c r="MMJ17" s="6"/>
      <c r="MMS17" s="3"/>
      <c r="MMT17" s="6"/>
      <c r="MNC17" s="3"/>
      <c r="MND17" s="6"/>
      <c r="MNM17" s="3"/>
      <c r="MNN17" s="6"/>
      <c r="MNW17" s="3"/>
      <c r="MNX17" s="6"/>
      <c r="MOG17" s="3"/>
      <c r="MOH17" s="6"/>
      <c r="MOQ17" s="3"/>
      <c r="MOR17" s="6"/>
      <c r="MPA17" s="3"/>
      <c r="MPB17" s="6"/>
      <c r="MPK17" s="3"/>
      <c r="MPL17" s="6"/>
      <c r="MPU17" s="3"/>
      <c r="MPV17" s="6"/>
      <c r="MQE17" s="3"/>
      <c r="MQF17" s="6"/>
      <c r="MQO17" s="3"/>
      <c r="MQP17" s="6"/>
      <c r="MQY17" s="3"/>
      <c r="MQZ17" s="6"/>
      <c r="MRI17" s="3"/>
      <c r="MRJ17" s="6"/>
      <c r="MRS17" s="3"/>
      <c r="MRT17" s="6"/>
      <c r="MSC17" s="3"/>
      <c r="MSD17" s="6"/>
      <c r="MSM17" s="3"/>
      <c r="MSN17" s="6"/>
      <c r="MSW17" s="3"/>
      <c r="MSX17" s="6"/>
      <c r="MTG17" s="3"/>
      <c r="MTH17" s="6"/>
      <c r="MTQ17" s="3"/>
      <c r="MTR17" s="6"/>
      <c r="MUA17" s="3"/>
      <c r="MUB17" s="6"/>
      <c r="MUK17" s="3"/>
      <c r="MUL17" s="6"/>
      <c r="MUU17" s="3"/>
      <c r="MUV17" s="6"/>
      <c r="MVE17" s="3"/>
      <c r="MVF17" s="6"/>
      <c r="MVO17" s="3"/>
      <c r="MVP17" s="6"/>
      <c r="MVY17" s="3"/>
      <c r="MVZ17" s="6"/>
      <c r="MWI17" s="3"/>
      <c r="MWJ17" s="6"/>
      <c r="MWS17" s="3"/>
      <c r="MWT17" s="6"/>
      <c r="MXC17" s="3"/>
      <c r="MXD17" s="6"/>
      <c r="MXM17" s="3"/>
      <c r="MXN17" s="6"/>
      <c r="MXW17" s="3"/>
      <c r="MXX17" s="6"/>
      <c r="MYG17" s="3"/>
      <c r="MYH17" s="6"/>
      <c r="MYQ17" s="3"/>
      <c r="MYR17" s="6"/>
      <c r="MZA17" s="3"/>
      <c r="MZB17" s="6"/>
      <c r="MZK17" s="3"/>
      <c r="MZL17" s="6"/>
      <c r="MZU17" s="3"/>
      <c r="MZV17" s="6"/>
      <c r="NAE17" s="3"/>
      <c r="NAF17" s="6"/>
      <c r="NAO17" s="3"/>
      <c r="NAP17" s="6"/>
      <c r="NAY17" s="3"/>
      <c r="NAZ17" s="6"/>
      <c r="NBI17" s="3"/>
      <c r="NBJ17" s="6"/>
      <c r="NBS17" s="3"/>
      <c r="NBT17" s="6"/>
      <c r="NCC17" s="3"/>
      <c r="NCD17" s="6"/>
      <c r="NCM17" s="3"/>
      <c r="NCN17" s="6"/>
      <c r="NCW17" s="3"/>
      <c r="NCX17" s="6"/>
      <c r="NDG17" s="3"/>
      <c r="NDH17" s="6"/>
      <c r="NDQ17" s="3"/>
      <c r="NDR17" s="6"/>
      <c r="NEA17" s="3"/>
      <c r="NEB17" s="6"/>
      <c r="NEK17" s="3"/>
      <c r="NEL17" s="6"/>
      <c r="NEU17" s="3"/>
      <c r="NEV17" s="6"/>
      <c r="NFE17" s="3"/>
      <c r="NFF17" s="6"/>
      <c r="NFO17" s="3"/>
      <c r="NFP17" s="6"/>
      <c r="NFY17" s="3"/>
      <c r="NFZ17" s="6"/>
      <c r="NGI17" s="3"/>
      <c r="NGJ17" s="6"/>
      <c r="NGS17" s="3"/>
      <c r="NGT17" s="6"/>
      <c r="NHC17" s="3"/>
      <c r="NHD17" s="6"/>
      <c r="NHM17" s="3"/>
      <c r="NHN17" s="6"/>
      <c r="NHW17" s="3"/>
      <c r="NHX17" s="6"/>
      <c r="NIG17" s="3"/>
      <c r="NIH17" s="6"/>
      <c r="NIQ17" s="3"/>
      <c r="NIR17" s="6"/>
      <c r="NJA17" s="3"/>
      <c r="NJB17" s="6"/>
      <c r="NJK17" s="3"/>
      <c r="NJL17" s="6"/>
      <c r="NJU17" s="3"/>
      <c r="NJV17" s="6"/>
      <c r="NKE17" s="3"/>
      <c r="NKF17" s="6"/>
      <c r="NKO17" s="3"/>
      <c r="NKP17" s="6"/>
      <c r="NKY17" s="3"/>
      <c r="NKZ17" s="6"/>
      <c r="NLI17" s="3"/>
      <c r="NLJ17" s="6"/>
      <c r="NLS17" s="3"/>
      <c r="NLT17" s="6"/>
      <c r="NMC17" s="3"/>
      <c r="NMD17" s="6"/>
      <c r="NMM17" s="3"/>
      <c r="NMN17" s="6"/>
      <c r="NMW17" s="3"/>
      <c r="NMX17" s="6"/>
      <c r="NNG17" s="3"/>
      <c r="NNH17" s="6"/>
      <c r="NNQ17" s="3"/>
      <c r="NNR17" s="6"/>
      <c r="NOA17" s="3"/>
      <c r="NOB17" s="6"/>
      <c r="NOK17" s="3"/>
      <c r="NOL17" s="6"/>
      <c r="NOU17" s="3"/>
      <c r="NOV17" s="6"/>
      <c r="NPE17" s="3"/>
      <c r="NPF17" s="6"/>
      <c r="NPO17" s="3"/>
      <c r="NPP17" s="6"/>
      <c r="NPY17" s="3"/>
      <c r="NPZ17" s="6"/>
      <c r="NQI17" s="3"/>
      <c r="NQJ17" s="6"/>
      <c r="NQS17" s="3"/>
      <c r="NQT17" s="6"/>
      <c r="NRC17" s="3"/>
      <c r="NRD17" s="6"/>
      <c r="NRM17" s="3"/>
      <c r="NRN17" s="6"/>
      <c r="NRW17" s="3"/>
      <c r="NRX17" s="6"/>
      <c r="NSG17" s="3"/>
      <c r="NSH17" s="6"/>
      <c r="NSQ17" s="3"/>
      <c r="NSR17" s="6"/>
      <c r="NTA17" s="3"/>
      <c r="NTB17" s="6"/>
      <c r="NTK17" s="3"/>
      <c r="NTL17" s="6"/>
      <c r="NTU17" s="3"/>
      <c r="NTV17" s="6"/>
      <c r="NUE17" s="3"/>
      <c r="NUF17" s="6"/>
      <c r="NUO17" s="3"/>
      <c r="NUP17" s="6"/>
      <c r="NUY17" s="3"/>
      <c r="NUZ17" s="6"/>
      <c r="NVI17" s="3"/>
      <c r="NVJ17" s="6"/>
      <c r="NVS17" s="3"/>
      <c r="NVT17" s="6"/>
      <c r="NWC17" s="3"/>
      <c r="NWD17" s="6"/>
      <c r="NWM17" s="3"/>
      <c r="NWN17" s="6"/>
      <c r="NWW17" s="3"/>
      <c r="NWX17" s="6"/>
      <c r="NXG17" s="3"/>
      <c r="NXH17" s="6"/>
      <c r="NXQ17" s="3"/>
      <c r="NXR17" s="6"/>
      <c r="NYA17" s="3"/>
      <c r="NYB17" s="6"/>
      <c r="NYK17" s="3"/>
      <c r="NYL17" s="6"/>
      <c r="NYU17" s="3"/>
      <c r="NYV17" s="6"/>
      <c r="NZE17" s="3"/>
      <c r="NZF17" s="6"/>
      <c r="NZO17" s="3"/>
      <c r="NZP17" s="6"/>
      <c r="NZY17" s="3"/>
      <c r="NZZ17" s="6"/>
      <c r="OAI17" s="3"/>
      <c r="OAJ17" s="6"/>
      <c r="OAS17" s="3"/>
      <c r="OAT17" s="6"/>
      <c r="OBC17" s="3"/>
      <c r="OBD17" s="6"/>
      <c r="OBM17" s="3"/>
      <c r="OBN17" s="6"/>
      <c r="OBW17" s="3"/>
      <c r="OBX17" s="6"/>
      <c r="OCG17" s="3"/>
      <c r="OCH17" s="6"/>
      <c r="OCQ17" s="3"/>
      <c r="OCR17" s="6"/>
      <c r="ODA17" s="3"/>
      <c r="ODB17" s="6"/>
      <c r="ODK17" s="3"/>
      <c r="ODL17" s="6"/>
      <c r="ODU17" s="3"/>
      <c r="ODV17" s="6"/>
      <c r="OEE17" s="3"/>
      <c r="OEF17" s="6"/>
      <c r="OEO17" s="3"/>
      <c r="OEP17" s="6"/>
      <c r="OEY17" s="3"/>
      <c r="OEZ17" s="6"/>
      <c r="OFI17" s="3"/>
      <c r="OFJ17" s="6"/>
      <c r="OFS17" s="3"/>
      <c r="OFT17" s="6"/>
      <c r="OGC17" s="3"/>
      <c r="OGD17" s="6"/>
      <c r="OGM17" s="3"/>
      <c r="OGN17" s="6"/>
      <c r="OGW17" s="3"/>
      <c r="OGX17" s="6"/>
      <c r="OHG17" s="3"/>
      <c r="OHH17" s="6"/>
      <c r="OHQ17" s="3"/>
      <c r="OHR17" s="6"/>
      <c r="OIA17" s="3"/>
      <c r="OIB17" s="6"/>
      <c r="OIK17" s="3"/>
      <c r="OIL17" s="6"/>
      <c r="OIU17" s="3"/>
      <c r="OIV17" s="6"/>
      <c r="OJE17" s="3"/>
      <c r="OJF17" s="6"/>
      <c r="OJO17" s="3"/>
      <c r="OJP17" s="6"/>
      <c r="OJY17" s="3"/>
      <c r="OJZ17" s="6"/>
      <c r="OKI17" s="3"/>
      <c r="OKJ17" s="6"/>
      <c r="OKS17" s="3"/>
      <c r="OKT17" s="6"/>
      <c r="OLC17" s="3"/>
      <c r="OLD17" s="6"/>
      <c r="OLM17" s="3"/>
      <c r="OLN17" s="6"/>
      <c r="OLW17" s="3"/>
      <c r="OLX17" s="6"/>
      <c r="OMG17" s="3"/>
      <c r="OMH17" s="6"/>
      <c r="OMQ17" s="3"/>
      <c r="OMR17" s="6"/>
      <c r="ONA17" s="3"/>
      <c r="ONB17" s="6"/>
      <c r="ONK17" s="3"/>
      <c r="ONL17" s="6"/>
      <c r="ONU17" s="3"/>
      <c r="ONV17" s="6"/>
      <c r="OOE17" s="3"/>
      <c r="OOF17" s="6"/>
      <c r="OOO17" s="3"/>
      <c r="OOP17" s="6"/>
      <c r="OOY17" s="3"/>
      <c r="OOZ17" s="6"/>
      <c r="OPI17" s="3"/>
      <c r="OPJ17" s="6"/>
      <c r="OPS17" s="3"/>
      <c r="OPT17" s="6"/>
      <c r="OQC17" s="3"/>
      <c r="OQD17" s="6"/>
      <c r="OQM17" s="3"/>
      <c r="OQN17" s="6"/>
      <c r="OQW17" s="3"/>
      <c r="OQX17" s="6"/>
      <c r="ORG17" s="3"/>
      <c r="ORH17" s="6"/>
      <c r="ORQ17" s="3"/>
      <c r="ORR17" s="6"/>
      <c r="OSA17" s="3"/>
      <c r="OSB17" s="6"/>
      <c r="OSK17" s="3"/>
      <c r="OSL17" s="6"/>
      <c r="OSU17" s="3"/>
      <c r="OSV17" s="6"/>
      <c r="OTE17" s="3"/>
      <c r="OTF17" s="6"/>
      <c r="OTO17" s="3"/>
      <c r="OTP17" s="6"/>
      <c r="OTY17" s="3"/>
      <c r="OTZ17" s="6"/>
      <c r="OUI17" s="3"/>
      <c r="OUJ17" s="6"/>
      <c r="OUS17" s="3"/>
      <c r="OUT17" s="6"/>
      <c r="OVC17" s="3"/>
      <c r="OVD17" s="6"/>
      <c r="OVM17" s="3"/>
      <c r="OVN17" s="6"/>
      <c r="OVW17" s="3"/>
      <c r="OVX17" s="6"/>
      <c r="OWG17" s="3"/>
      <c r="OWH17" s="6"/>
      <c r="OWQ17" s="3"/>
      <c r="OWR17" s="6"/>
      <c r="OXA17" s="3"/>
      <c r="OXB17" s="6"/>
      <c r="OXK17" s="3"/>
      <c r="OXL17" s="6"/>
      <c r="OXU17" s="3"/>
      <c r="OXV17" s="6"/>
      <c r="OYE17" s="3"/>
      <c r="OYF17" s="6"/>
      <c r="OYO17" s="3"/>
      <c r="OYP17" s="6"/>
      <c r="OYY17" s="3"/>
      <c r="OYZ17" s="6"/>
      <c r="OZI17" s="3"/>
      <c r="OZJ17" s="6"/>
      <c r="OZS17" s="3"/>
      <c r="OZT17" s="6"/>
      <c r="PAC17" s="3"/>
      <c r="PAD17" s="6"/>
      <c r="PAM17" s="3"/>
      <c r="PAN17" s="6"/>
      <c r="PAW17" s="3"/>
      <c r="PAX17" s="6"/>
      <c r="PBG17" s="3"/>
      <c r="PBH17" s="6"/>
      <c r="PBQ17" s="3"/>
      <c r="PBR17" s="6"/>
      <c r="PCA17" s="3"/>
      <c r="PCB17" s="6"/>
      <c r="PCK17" s="3"/>
      <c r="PCL17" s="6"/>
      <c r="PCU17" s="3"/>
      <c r="PCV17" s="6"/>
      <c r="PDE17" s="3"/>
      <c r="PDF17" s="6"/>
      <c r="PDO17" s="3"/>
      <c r="PDP17" s="6"/>
      <c r="PDY17" s="3"/>
      <c r="PDZ17" s="6"/>
      <c r="PEI17" s="3"/>
      <c r="PEJ17" s="6"/>
      <c r="PES17" s="3"/>
      <c r="PET17" s="6"/>
      <c r="PFC17" s="3"/>
      <c r="PFD17" s="6"/>
      <c r="PFM17" s="3"/>
      <c r="PFN17" s="6"/>
      <c r="PFW17" s="3"/>
      <c r="PFX17" s="6"/>
      <c r="PGG17" s="3"/>
      <c r="PGH17" s="6"/>
      <c r="PGQ17" s="3"/>
      <c r="PGR17" s="6"/>
      <c r="PHA17" s="3"/>
      <c r="PHB17" s="6"/>
      <c r="PHK17" s="3"/>
      <c r="PHL17" s="6"/>
      <c r="PHU17" s="3"/>
      <c r="PHV17" s="6"/>
      <c r="PIE17" s="3"/>
      <c r="PIF17" s="6"/>
      <c r="PIO17" s="3"/>
      <c r="PIP17" s="6"/>
      <c r="PIY17" s="3"/>
      <c r="PIZ17" s="6"/>
      <c r="PJI17" s="3"/>
      <c r="PJJ17" s="6"/>
      <c r="PJS17" s="3"/>
      <c r="PJT17" s="6"/>
      <c r="PKC17" s="3"/>
      <c r="PKD17" s="6"/>
      <c r="PKM17" s="3"/>
      <c r="PKN17" s="6"/>
      <c r="PKW17" s="3"/>
      <c r="PKX17" s="6"/>
      <c r="PLG17" s="3"/>
      <c r="PLH17" s="6"/>
      <c r="PLQ17" s="3"/>
      <c r="PLR17" s="6"/>
      <c r="PMA17" s="3"/>
      <c r="PMB17" s="6"/>
      <c r="PMK17" s="3"/>
      <c r="PML17" s="6"/>
      <c r="PMU17" s="3"/>
      <c r="PMV17" s="6"/>
      <c r="PNE17" s="3"/>
      <c r="PNF17" s="6"/>
      <c r="PNO17" s="3"/>
      <c r="PNP17" s="6"/>
      <c r="PNY17" s="3"/>
      <c r="PNZ17" s="6"/>
      <c r="POI17" s="3"/>
      <c r="POJ17" s="6"/>
      <c r="POS17" s="3"/>
      <c r="POT17" s="6"/>
      <c r="PPC17" s="3"/>
      <c r="PPD17" s="6"/>
      <c r="PPM17" s="3"/>
      <c r="PPN17" s="6"/>
      <c r="PPW17" s="3"/>
      <c r="PPX17" s="6"/>
      <c r="PQG17" s="3"/>
      <c r="PQH17" s="6"/>
      <c r="PQQ17" s="3"/>
      <c r="PQR17" s="6"/>
      <c r="PRA17" s="3"/>
      <c r="PRB17" s="6"/>
      <c r="PRK17" s="3"/>
      <c r="PRL17" s="6"/>
      <c r="PRU17" s="3"/>
      <c r="PRV17" s="6"/>
      <c r="PSE17" s="3"/>
      <c r="PSF17" s="6"/>
      <c r="PSO17" s="3"/>
      <c r="PSP17" s="6"/>
      <c r="PSY17" s="3"/>
      <c r="PSZ17" s="6"/>
      <c r="PTI17" s="3"/>
      <c r="PTJ17" s="6"/>
      <c r="PTS17" s="3"/>
      <c r="PTT17" s="6"/>
      <c r="PUC17" s="3"/>
      <c r="PUD17" s="6"/>
      <c r="PUM17" s="3"/>
      <c r="PUN17" s="6"/>
      <c r="PUW17" s="3"/>
      <c r="PUX17" s="6"/>
      <c r="PVG17" s="3"/>
      <c r="PVH17" s="6"/>
      <c r="PVQ17" s="3"/>
      <c r="PVR17" s="6"/>
      <c r="PWA17" s="3"/>
      <c r="PWB17" s="6"/>
      <c r="PWK17" s="3"/>
      <c r="PWL17" s="6"/>
      <c r="PWU17" s="3"/>
      <c r="PWV17" s="6"/>
      <c r="PXE17" s="3"/>
      <c r="PXF17" s="6"/>
      <c r="PXO17" s="3"/>
      <c r="PXP17" s="6"/>
      <c r="PXY17" s="3"/>
      <c r="PXZ17" s="6"/>
      <c r="PYI17" s="3"/>
      <c r="PYJ17" s="6"/>
      <c r="PYS17" s="3"/>
      <c r="PYT17" s="6"/>
      <c r="PZC17" s="3"/>
      <c r="PZD17" s="6"/>
      <c r="PZM17" s="3"/>
      <c r="PZN17" s="6"/>
      <c r="PZW17" s="3"/>
      <c r="PZX17" s="6"/>
      <c r="QAG17" s="3"/>
      <c r="QAH17" s="6"/>
      <c r="QAQ17" s="3"/>
      <c r="QAR17" s="6"/>
      <c r="QBA17" s="3"/>
      <c r="QBB17" s="6"/>
      <c r="QBK17" s="3"/>
      <c r="QBL17" s="6"/>
      <c r="QBU17" s="3"/>
      <c r="QBV17" s="6"/>
      <c r="QCE17" s="3"/>
      <c r="QCF17" s="6"/>
      <c r="QCO17" s="3"/>
      <c r="QCP17" s="6"/>
      <c r="QCY17" s="3"/>
      <c r="QCZ17" s="6"/>
      <c r="QDI17" s="3"/>
      <c r="QDJ17" s="6"/>
      <c r="QDS17" s="3"/>
      <c r="QDT17" s="6"/>
      <c r="QEC17" s="3"/>
      <c r="QED17" s="6"/>
      <c r="QEM17" s="3"/>
      <c r="QEN17" s="6"/>
      <c r="QEW17" s="3"/>
      <c r="QEX17" s="6"/>
      <c r="QFG17" s="3"/>
      <c r="QFH17" s="6"/>
      <c r="QFQ17" s="3"/>
      <c r="QFR17" s="6"/>
      <c r="QGA17" s="3"/>
      <c r="QGB17" s="6"/>
      <c r="QGK17" s="3"/>
      <c r="QGL17" s="6"/>
      <c r="QGU17" s="3"/>
      <c r="QGV17" s="6"/>
      <c r="QHE17" s="3"/>
      <c r="QHF17" s="6"/>
      <c r="QHO17" s="3"/>
      <c r="QHP17" s="6"/>
      <c r="QHY17" s="3"/>
      <c r="QHZ17" s="6"/>
      <c r="QII17" s="3"/>
      <c r="QIJ17" s="6"/>
      <c r="QIS17" s="3"/>
      <c r="QIT17" s="6"/>
      <c r="QJC17" s="3"/>
      <c r="QJD17" s="6"/>
      <c r="QJM17" s="3"/>
      <c r="QJN17" s="6"/>
      <c r="QJW17" s="3"/>
      <c r="QJX17" s="6"/>
      <c r="QKG17" s="3"/>
      <c r="QKH17" s="6"/>
      <c r="QKQ17" s="3"/>
      <c r="QKR17" s="6"/>
      <c r="QLA17" s="3"/>
      <c r="QLB17" s="6"/>
      <c r="QLK17" s="3"/>
      <c r="QLL17" s="6"/>
      <c r="QLU17" s="3"/>
      <c r="QLV17" s="6"/>
      <c r="QME17" s="3"/>
      <c r="QMF17" s="6"/>
      <c r="QMO17" s="3"/>
      <c r="QMP17" s="6"/>
      <c r="QMY17" s="3"/>
      <c r="QMZ17" s="6"/>
      <c r="QNI17" s="3"/>
      <c r="QNJ17" s="6"/>
      <c r="QNS17" s="3"/>
      <c r="QNT17" s="6"/>
      <c r="QOC17" s="3"/>
      <c r="QOD17" s="6"/>
      <c r="QOM17" s="3"/>
      <c r="QON17" s="6"/>
      <c r="QOW17" s="3"/>
      <c r="QOX17" s="6"/>
      <c r="QPG17" s="3"/>
      <c r="QPH17" s="6"/>
      <c r="QPQ17" s="3"/>
      <c r="QPR17" s="6"/>
      <c r="QQA17" s="3"/>
      <c r="QQB17" s="6"/>
      <c r="QQK17" s="3"/>
      <c r="QQL17" s="6"/>
      <c r="QQU17" s="3"/>
      <c r="QQV17" s="6"/>
      <c r="QRE17" s="3"/>
      <c r="QRF17" s="6"/>
      <c r="QRO17" s="3"/>
      <c r="QRP17" s="6"/>
      <c r="QRY17" s="3"/>
      <c r="QRZ17" s="6"/>
      <c r="QSI17" s="3"/>
      <c r="QSJ17" s="6"/>
      <c r="QSS17" s="3"/>
      <c r="QST17" s="6"/>
      <c r="QTC17" s="3"/>
      <c r="QTD17" s="6"/>
      <c r="QTM17" s="3"/>
      <c r="QTN17" s="6"/>
      <c r="QTW17" s="3"/>
      <c r="QTX17" s="6"/>
      <c r="QUG17" s="3"/>
      <c r="QUH17" s="6"/>
      <c r="QUQ17" s="3"/>
      <c r="QUR17" s="6"/>
      <c r="QVA17" s="3"/>
      <c r="QVB17" s="6"/>
      <c r="QVK17" s="3"/>
      <c r="QVL17" s="6"/>
      <c r="QVU17" s="3"/>
      <c r="QVV17" s="6"/>
      <c r="QWE17" s="3"/>
      <c r="QWF17" s="6"/>
      <c r="QWO17" s="3"/>
      <c r="QWP17" s="6"/>
      <c r="QWY17" s="3"/>
      <c r="QWZ17" s="6"/>
      <c r="QXI17" s="3"/>
      <c r="QXJ17" s="6"/>
      <c r="QXS17" s="3"/>
      <c r="QXT17" s="6"/>
      <c r="QYC17" s="3"/>
      <c r="QYD17" s="6"/>
      <c r="QYM17" s="3"/>
      <c r="QYN17" s="6"/>
      <c r="QYW17" s="3"/>
      <c r="QYX17" s="6"/>
      <c r="QZG17" s="3"/>
      <c r="QZH17" s="6"/>
      <c r="QZQ17" s="3"/>
      <c r="QZR17" s="6"/>
      <c r="RAA17" s="3"/>
      <c r="RAB17" s="6"/>
      <c r="RAK17" s="3"/>
      <c r="RAL17" s="6"/>
      <c r="RAU17" s="3"/>
      <c r="RAV17" s="6"/>
      <c r="RBE17" s="3"/>
      <c r="RBF17" s="6"/>
      <c r="RBO17" s="3"/>
      <c r="RBP17" s="6"/>
      <c r="RBY17" s="3"/>
      <c r="RBZ17" s="6"/>
      <c r="RCI17" s="3"/>
      <c r="RCJ17" s="6"/>
      <c r="RCS17" s="3"/>
      <c r="RCT17" s="6"/>
      <c r="RDC17" s="3"/>
      <c r="RDD17" s="6"/>
      <c r="RDM17" s="3"/>
      <c r="RDN17" s="6"/>
      <c r="RDW17" s="3"/>
      <c r="RDX17" s="6"/>
      <c r="REG17" s="3"/>
      <c r="REH17" s="6"/>
      <c r="REQ17" s="3"/>
      <c r="RER17" s="6"/>
      <c r="RFA17" s="3"/>
      <c r="RFB17" s="6"/>
      <c r="RFK17" s="3"/>
      <c r="RFL17" s="6"/>
      <c r="RFU17" s="3"/>
      <c r="RFV17" s="6"/>
      <c r="RGE17" s="3"/>
      <c r="RGF17" s="6"/>
      <c r="RGO17" s="3"/>
      <c r="RGP17" s="6"/>
      <c r="RGY17" s="3"/>
      <c r="RGZ17" s="6"/>
      <c r="RHI17" s="3"/>
      <c r="RHJ17" s="6"/>
      <c r="RHS17" s="3"/>
      <c r="RHT17" s="6"/>
      <c r="RIC17" s="3"/>
      <c r="RID17" s="6"/>
      <c r="RIM17" s="3"/>
      <c r="RIN17" s="6"/>
      <c r="RIW17" s="3"/>
      <c r="RIX17" s="6"/>
      <c r="RJG17" s="3"/>
      <c r="RJH17" s="6"/>
      <c r="RJQ17" s="3"/>
      <c r="RJR17" s="6"/>
      <c r="RKA17" s="3"/>
      <c r="RKB17" s="6"/>
      <c r="RKK17" s="3"/>
      <c r="RKL17" s="6"/>
      <c r="RKU17" s="3"/>
      <c r="RKV17" s="6"/>
      <c r="RLE17" s="3"/>
      <c r="RLF17" s="6"/>
      <c r="RLO17" s="3"/>
      <c r="RLP17" s="6"/>
      <c r="RLY17" s="3"/>
      <c r="RLZ17" s="6"/>
      <c r="RMI17" s="3"/>
      <c r="RMJ17" s="6"/>
      <c r="RMS17" s="3"/>
      <c r="RMT17" s="6"/>
      <c r="RNC17" s="3"/>
      <c r="RND17" s="6"/>
      <c r="RNM17" s="3"/>
      <c r="RNN17" s="6"/>
      <c r="RNW17" s="3"/>
      <c r="RNX17" s="6"/>
      <c r="ROG17" s="3"/>
      <c r="ROH17" s="6"/>
      <c r="ROQ17" s="3"/>
      <c r="ROR17" s="6"/>
      <c r="RPA17" s="3"/>
      <c r="RPB17" s="6"/>
      <c r="RPK17" s="3"/>
      <c r="RPL17" s="6"/>
      <c r="RPU17" s="3"/>
      <c r="RPV17" s="6"/>
      <c r="RQE17" s="3"/>
      <c r="RQF17" s="6"/>
      <c r="RQO17" s="3"/>
      <c r="RQP17" s="6"/>
      <c r="RQY17" s="3"/>
      <c r="RQZ17" s="6"/>
      <c r="RRI17" s="3"/>
      <c r="RRJ17" s="6"/>
      <c r="RRS17" s="3"/>
      <c r="RRT17" s="6"/>
      <c r="RSC17" s="3"/>
      <c r="RSD17" s="6"/>
      <c r="RSM17" s="3"/>
      <c r="RSN17" s="6"/>
      <c r="RSW17" s="3"/>
      <c r="RSX17" s="6"/>
      <c r="RTG17" s="3"/>
      <c r="RTH17" s="6"/>
      <c r="RTQ17" s="3"/>
      <c r="RTR17" s="6"/>
      <c r="RUA17" s="3"/>
      <c r="RUB17" s="6"/>
      <c r="RUK17" s="3"/>
      <c r="RUL17" s="6"/>
      <c r="RUU17" s="3"/>
      <c r="RUV17" s="6"/>
      <c r="RVE17" s="3"/>
      <c r="RVF17" s="6"/>
      <c r="RVO17" s="3"/>
      <c r="RVP17" s="6"/>
      <c r="RVY17" s="3"/>
      <c r="RVZ17" s="6"/>
      <c r="RWI17" s="3"/>
      <c r="RWJ17" s="6"/>
      <c r="RWS17" s="3"/>
      <c r="RWT17" s="6"/>
      <c r="RXC17" s="3"/>
      <c r="RXD17" s="6"/>
      <c r="RXM17" s="3"/>
      <c r="RXN17" s="6"/>
      <c r="RXW17" s="3"/>
      <c r="RXX17" s="6"/>
      <c r="RYG17" s="3"/>
      <c r="RYH17" s="6"/>
      <c r="RYQ17" s="3"/>
      <c r="RYR17" s="6"/>
      <c r="RZA17" s="3"/>
      <c r="RZB17" s="6"/>
      <c r="RZK17" s="3"/>
      <c r="RZL17" s="6"/>
      <c r="RZU17" s="3"/>
      <c r="RZV17" s="6"/>
      <c r="SAE17" s="3"/>
      <c r="SAF17" s="6"/>
      <c r="SAO17" s="3"/>
      <c r="SAP17" s="6"/>
      <c r="SAY17" s="3"/>
      <c r="SAZ17" s="6"/>
      <c r="SBI17" s="3"/>
      <c r="SBJ17" s="6"/>
      <c r="SBS17" s="3"/>
      <c r="SBT17" s="6"/>
      <c r="SCC17" s="3"/>
      <c r="SCD17" s="6"/>
      <c r="SCM17" s="3"/>
      <c r="SCN17" s="6"/>
      <c r="SCW17" s="3"/>
      <c r="SCX17" s="6"/>
      <c r="SDG17" s="3"/>
      <c r="SDH17" s="6"/>
      <c r="SDQ17" s="3"/>
      <c r="SDR17" s="6"/>
      <c r="SEA17" s="3"/>
      <c r="SEB17" s="6"/>
      <c r="SEK17" s="3"/>
      <c r="SEL17" s="6"/>
      <c r="SEU17" s="3"/>
      <c r="SEV17" s="6"/>
      <c r="SFE17" s="3"/>
      <c r="SFF17" s="6"/>
      <c r="SFO17" s="3"/>
      <c r="SFP17" s="6"/>
      <c r="SFY17" s="3"/>
      <c r="SFZ17" s="6"/>
      <c r="SGI17" s="3"/>
      <c r="SGJ17" s="6"/>
      <c r="SGS17" s="3"/>
      <c r="SGT17" s="6"/>
      <c r="SHC17" s="3"/>
      <c r="SHD17" s="6"/>
      <c r="SHM17" s="3"/>
      <c r="SHN17" s="6"/>
      <c r="SHW17" s="3"/>
      <c r="SHX17" s="6"/>
      <c r="SIG17" s="3"/>
      <c r="SIH17" s="6"/>
      <c r="SIQ17" s="3"/>
      <c r="SIR17" s="6"/>
      <c r="SJA17" s="3"/>
      <c r="SJB17" s="6"/>
      <c r="SJK17" s="3"/>
      <c r="SJL17" s="6"/>
      <c r="SJU17" s="3"/>
      <c r="SJV17" s="6"/>
      <c r="SKE17" s="3"/>
      <c r="SKF17" s="6"/>
      <c r="SKO17" s="3"/>
      <c r="SKP17" s="6"/>
      <c r="SKY17" s="3"/>
      <c r="SKZ17" s="6"/>
      <c r="SLI17" s="3"/>
      <c r="SLJ17" s="6"/>
      <c r="SLS17" s="3"/>
      <c r="SLT17" s="6"/>
      <c r="SMC17" s="3"/>
      <c r="SMD17" s="6"/>
      <c r="SMM17" s="3"/>
      <c r="SMN17" s="6"/>
      <c r="SMW17" s="3"/>
      <c r="SMX17" s="6"/>
      <c r="SNG17" s="3"/>
      <c r="SNH17" s="6"/>
      <c r="SNQ17" s="3"/>
      <c r="SNR17" s="6"/>
      <c r="SOA17" s="3"/>
      <c r="SOB17" s="6"/>
      <c r="SOK17" s="3"/>
      <c r="SOL17" s="6"/>
      <c r="SOU17" s="3"/>
      <c r="SOV17" s="6"/>
      <c r="SPE17" s="3"/>
      <c r="SPF17" s="6"/>
      <c r="SPO17" s="3"/>
      <c r="SPP17" s="6"/>
      <c r="SPY17" s="3"/>
      <c r="SPZ17" s="6"/>
      <c r="SQI17" s="3"/>
      <c r="SQJ17" s="6"/>
      <c r="SQS17" s="3"/>
      <c r="SQT17" s="6"/>
      <c r="SRC17" s="3"/>
      <c r="SRD17" s="6"/>
      <c r="SRM17" s="3"/>
      <c r="SRN17" s="6"/>
      <c r="SRW17" s="3"/>
      <c r="SRX17" s="6"/>
      <c r="SSG17" s="3"/>
      <c r="SSH17" s="6"/>
      <c r="SSQ17" s="3"/>
      <c r="SSR17" s="6"/>
      <c r="STA17" s="3"/>
      <c r="STB17" s="6"/>
      <c r="STK17" s="3"/>
      <c r="STL17" s="6"/>
      <c r="STU17" s="3"/>
      <c r="STV17" s="6"/>
      <c r="SUE17" s="3"/>
      <c r="SUF17" s="6"/>
      <c r="SUO17" s="3"/>
      <c r="SUP17" s="6"/>
      <c r="SUY17" s="3"/>
      <c r="SUZ17" s="6"/>
      <c r="SVI17" s="3"/>
      <c r="SVJ17" s="6"/>
      <c r="SVS17" s="3"/>
      <c r="SVT17" s="6"/>
      <c r="SWC17" s="3"/>
      <c r="SWD17" s="6"/>
      <c r="SWM17" s="3"/>
      <c r="SWN17" s="6"/>
      <c r="SWW17" s="3"/>
      <c r="SWX17" s="6"/>
      <c r="SXG17" s="3"/>
      <c r="SXH17" s="6"/>
      <c r="SXQ17" s="3"/>
      <c r="SXR17" s="6"/>
      <c r="SYA17" s="3"/>
      <c r="SYB17" s="6"/>
      <c r="SYK17" s="3"/>
      <c r="SYL17" s="6"/>
      <c r="SYU17" s="3"/>
      <c r="SYV17" s="6"/>
      <c r="SZE17" s="3"/>
      <c r="SZF17" s="6"/>
      <c r="SZO17" s="3"/>
      <c r="SZP17" s="6"/>
      <c r="SZY17" s="3"/>
      <c r="SZZ17" s="6"/>
      <c r="TAI17" s="3"/>
      <c r="TAJ17" s="6"/>
      <c r="TAS17" s="3"/>
      <c r="TAT17" s="6"/>
      <c r="TBC17" s="3"/>
      <c r="TBD17" s="6"/>
      <c r="TBM17" s="3"/>
      <c r="TBN17" s="6"/>
      <c r="TBW17" s="3"/>
      <c r="TBX17" s="6"/>
      <c r="TCG17" s="3"/>
      <c r="TCH17" s="6"/>
      <c r="TCQ17" s="3"/>
      <c r="TCR17" s="6"/>
      <c r="TDA17" s="3"/>
      <c r="TDB17" s="6"/>
      <c r="TDK17" s="3"/>
      <c r="TDL17" s="6"/>
      <c r="TDU17" s="3"/>
      <c r="TDV17" s="6"/>
      <c r="TEE17" s="3"/>
      <c r="TEF17" s="6"/>
      <c r="TEO17" s="3"/>
      <c r="TEP17" s="6"/>
      <c r="TEY17" s="3"/>
      <c r="TEZ17" s="6"/>
      <c r="TFI17" s="3"/>
      <c r="TFJ17" s="6"/>
      <c r="TFS17" s="3"/>
      <c r="TFT17" s="6"/>
      <c r="TGC17" s="3"/>
      <c r="TGD17" s="6"/>
      <c r="TGM17" s="3"/>
      <c r="TGN17" s="6"/>
      <c r="TGW17" s="3"/>
      <c r="TGX17" s="6"/>
      <c r="THG17" s="3"/>
      <c r="THH17" s="6"/>
      <c r="THQ17" s="3"/>
      <c r="THR17" s="6"/>
      <c r="TIA17" s="3"/>
      <c r="TIB17" s="6"/>
      <c r="TIK17" s="3"/>
      <c r="TIL17" s="6"/>
      <c r="TIU17" s="3"/>
      <c r="TIV17" s="6"/>
      <c r="TJE17" s="3"/>
      <c r="TJF17" s="6"/>
      <c r="TJO17" s="3"/>
      <c r="TJP17" s="6"/>
      <c r="TJY17" s="3"/>
      <c r="TJZ17" s="6"/>
      <c r="TKI17" s="3"/>
      <c r="TKJ17" s="6"/>
      <c r="TKS17" s="3"/>
      <c r="TKT17" s="6"/>
      <c r="TLC17" s="3"/>
      <c r="TLD17" s="6"/>
      <c r="TLM17" s="3"/>
      <c r="TLN17" s="6"/>
      <c r="TLW17" s="3"/>
      <c r="TLX17" s="6"/>
      <c r="TMG17" s="3"/>
      <c r="TMH17" s="6"/>
      <c r="TMQ17" s="3"/>
      <c r="TMR17" s="6"/>
      <c r="TNA17" s="3"/>
      <c r="TNB17" s="6"/>
      <c r="TNK17" s="3"/>
      <c r="TNL17" s="6"/>
      <c r="TNU17" s="3"/>
      <c r="TNV17" s="6"/>
      <c r="TOE17" s="3"/>
      <c r="TOF17" s="6"/>
      <c r="TOO17" s="3"/>
      <c r="TOP17" s="6"/>
      <c r="TOY17" s="3"/>
      <c r="TOZ17" s="6"/>
      <c r="TPI17" s="3"/>
      <c r="TPJ17" s="6"/>
      <c r="TPS17" s="3"/>
      <c r="TPT17" s="6"/>
      <c r="TQC17" s="3"/>
      <c r="TQD17" s="6"/>
      <c r="TQM17" s="3"/>
      <c r="TQN17" s="6"/>
      <c r="TQW17" s="3"/>
      <c r="TQX17" s="6"/>
      <c r="TRG17" s="3"/>
      <c r="TRH17" s="6"/>
      <c r="TRQ17" s="3"/>
      <c r="TRR17" s="6"/>
      <c r="TSA17" s="3"/>
      <c r="TSB17" s="6"/>
      <c r="TSK17" s="3"/>
      <c r="TSL17" s="6"/>
      <c r="TSU17" s="3"/>
      <c r="TSV17" s="6"/>
      <c r="TTE17" s="3"/>
      <c r="TTF17" s="6"/>
      <c r="TTO17" s="3"/>
      <c r="TTP17" s="6"/>
      <c r="TTY17" s="3"/>
      <c r="TTZ17" s="6"/>
      <c r="TUI17" s="3"/>
      <c r="TUJ17" s="6"/>
      <c r="TUS17" s="3"/>
      <c r="TUT17" s="6"/>
      <c r="TVC17" s="3"/>
      <c r="TVD17" s="6"/>
      <c r="TVM17" s="3"/>
      <c r="TVN17" s="6"/>
      <c r="TVW17" s="3"/>
      <c r="TVX17" s="6"/>
      <c r="TWG17" s="3"/>
      <c r="TWH17" s="6"/>
      <c r="TWQ17" s="3"/>
      <c r="TWR17" s="6"/>
      <c r="TXA17" s="3"/>
      <c r="TXB17" s="6"/>
      <c r="TXK17" s="3"/>
      <c r="TXL17" s="6"/>
      <c r="TXU17" s="3"/>
      <c r="TXV17" s="6"/>
      <c r="TYE17" s="3"/>
      <c r="TYF17" s="6"/>
      <c r="TYO17" s="3"/>
      <c r="TYP17" s="6"/>
      <c r="TYY17" s="3"/>
      <c r="TYZ17" s="6"/>
      <c r="TZI17" s="3"/>
      <c r="TZJ17" s="6"/>
      <c r="TZS17" s="3"/>
      <c r="TZT17" s="6"/>
      <c r="UAC17" s="3"/>
      <c r="UAD17" s="6"/>
      <c r="UAM17" s="3"/>
      <c r="UAN17" s="6"/>
      <c r="UAW17" s="3"/>
      <c r="UAX17" s="6"/>
      <c r="UBG17" s="3"/>
      <c r="UBH17" s="6"/>
      <c r="UBQ17" s="3"/>
      <c r="UBR17" s="6"/>
      <c r="UCA17" s="3"/>
      <c r="UCB17" s="6"/>
      <c r="UCK17" s="3"/>
      <c r="UCL17" s="6"/>
      <c r="UCU17" s="3"/>
      <c r="UCV17" s="6"/>
      <c r="UDE17" s="3"/>
      <c r="UDF17" s="6"/>
      <c r="UDO17" s="3"/>
      <c r="UDP17" s="6"/>
      <c r="UDY17" s="3"/>
      <c r="UDZ17" s="6"/>
      <c r="UEI17" s="3"/>
      <c r="UEJ17" s="6"/>
      <c r="UES17" s="3"/>
      <c r="UET17" s="6"/>
      <c r="UFC17" s="3"/>
      <c r="UFD17" s="6"/>
      <c r="UFM17" s="3"/>
      <c r="UFN17" s="6"/>
      <c r="UFW17" s="3"/>
      <c r="UFX17" s="6"/>
      <c r="UGG17" s="3"/>
      <c r="UGH17" s="6"/>
      <c r="UGQ17" s="3"/>
      <c r="UGR17" s="6"/>
      <c r="UHA17" s="3"/>
      <c r="UHB17" s="6"/>
      <c r="UHK17" s="3"/>
      <c r="UHL17" s="6"/>
      <c r="UHU17" s="3"/>
      <c r="UHV17" s="6"/>
      <c r="UIE17" s="3"/>
      <c r="UIF17" s="6"/>
      <c r="UIO17" s="3"/>
      <c r="UIP17" s="6"/>
      <c r="UIY17" s="3"/>
      <c r="UIZ17" s="6"/>
      <c r="UJI17" s="3"/>
      <c r="UJJ17" s="6"/>
      <c r="UJS17" s="3"/>
      <c r="UJT17" s="6"/>
      <c r="UKC17" s="3"/>
      <c r="UKD17" s="6"/>
      <c r="UKM17" s="3"/>
      <c r="UKN17" s="6"/>
      <c r="UKW17" s="3"/>
      <c r="UKX17" s="6"/>
      <c r="ULG17" s="3"/>
      <c r="ULH17" s="6"/>
      <c r="ULQ17" s="3"/>
      <c r="ULR17" s="6"/>
      <c r="UMA17" s="3"/>
      <c r="UMB17" s="6"/>
      <c r="UMK17" s="3"/>
      <c r="UML17" s="6"/>
      <c r="UMU17" s="3"/>
      <c r="UMV17" s="6"/>
      <c r="UNE17" s="3"/>
      <c r="UNF17" s="6"/>
      <c r="UNO17" s="3"/>
      <c r="UNP17" s="6"/>
      <c r="UNY17" s="3"/>
      <c r="UNZ17" s="6"/>
      <c r="UOI17" s="3"/>
      <c r="UOJ17" s="6"/>
      <c r="UOS17" s="3"/>
      <c r="UOT17" s="6"/>
      <c r="UPC17" s="3"/>
      <c r="UPD17" s="6"/>
      <c r="UPM17" s="3"/>
      <c r="UPN17" s="6"/>
      <c r="UPW17" s="3"/>
      <c r="UPX17" s="6"/>
      <c r="UQG17" s="3"/>
      <c r="UQH17" s="6"/>
      <c r="UQQ17" s="3"/>
      <c r="UQR17" s="6"/>
      <c r="URA17" s="3"/>
      <c r="URB17" s="6"/>
      <c r="URK17" s="3"/>
      <c r="URL17" s="6"/>
      <c r="URU17" s="3"/>
      <c r="URV17" s="6"/>
      <c r="USE17" s="3"/>
      <c r="USF17" s="6"/>
      <c r="USO17" s="3"/>
      <c r="USP17" s="6"/>
      <c r="USY17" s="3"/>
      <c r="USZ17" s="6"/>
      <c r="UTI17" s="3"/>
      <c r="UTJ17" s="6"/>
      <c r="UTS17" s="3"/>
      <c r="UTT17" s="6"/>
      <c r="UUC17" s="3"/>
      <c r="UUD17" s="6"/>
      <c r="UUM17" s="3"/>
      <c r="UUN17" s="6"/>
      <c r="UUW17" s="3"/>
      <c r="UUX17" s="6"/>
      <c r="UVG17" s="3"/>
      <c r="UVH17" s="6"/>
      <c r="UVQ17" s="3"/>
      <c r="UVR17" s="6"/>
      <c r="UWA17" s="3"/>
      <c r="UWB17" s="6"/>
      <c r="UWK17" s="3"/>
      <c r="UWL17" s="6"/>
      <c r="UWU17" s="3"/>
      <c r="UWV17" s="6"/>
      <c r="UXE17" s="3"/>
      <c r="UXF17" s="6"/>
      <c r="UXO17" s="3"/>
      <c r="UXP17" s="6"/>
      <c r="UXY17" s="3"/>
      <c r="UXZ17" s="6"/>
      <c r="UYI17" s="3"/>
      <c r="UYJ17" s="6"/>
      <c r="UYS17" s="3"/>
      <c r="UYT17" s="6"/>
      <c r="UZC17" s="3"/>
      <c r="UZD17" s="6"/>
      <c r="UZM17" s="3"/>
      <c r="UZN17" s="6"/>
      <c r="UZW17" s="3"/>
      <c r="UZX17" s="6"/>
      <c r="VAG17" s="3"/>
      <c r="VAH17" s="6"/>
      <c r="VAQ17" s="3"/>
      <c r="VAR17" s="6"/>
      <c r="VBA17" s="3"/>
      <c r="VBB17" s="6"/>
      <c r="VBK17" s="3"/>
      <c r="VBL17" s="6"/>
      <c r="VBU17" s="3"/>
      <c r="VBV17" s="6"/>
      <c r="VCE17" s="3"/>
      <c r="VCF17" s="6"/>
      <c r="VCO17" s="3"/>
      <c r="VCP17" s="6"/>
      <c r="VCY17" s="3"/>
      <c r="VCZ17" s="6"/>
      <c r="VDI17" s="3"/>
      <c r="VDJ17" s="6"/>
      <c r="VDS17" s="3"/>
      <c r="VDT17" s="6"/>
      <c r="VEC17" s="3"/>
      <c r="VED17" s="6"/>
      <c r="VEM17" s="3"/>
      <c r="VEN17" s="6"/>
      <c r="VEW17" s="3"/>
      <c r="VEX17" s="6"/>
      <c r="VFG17" s="3"/>
      <c r="VFH17" s="6"/>
      <c r="VFQ17" s="3"/>
      <c r="VFR17" s="6"/>
      <c r="VGA17" s="3"/>
      <c r="VGB17" s="6"/>
      <c r="VGK17" s="3"/>
      <c r="VGL17" s="6"/>
      <c r="VGU17" s="3"/>
      <c r="VGV17" s="6"/>
      <c r="VHE17" s="3"/>
      <c r="VHF17" s="6"/>
      <c r="VHO17" s="3"/>
      <c r="VHP17" s="6"/>
      <c r="VHY17" s="3"/>
      <c r="VHZ17" s="6"/>
      <c r="VII17" s="3"/>
      <c r="VIJ17" s="6"/>
      <c r="VIS17" s="3"/>
      <c r="VIT17" s="6"/>
      <c r="VJC17" s="3"/>
      <c r="VJD17" s="6"/>
      <c r="VJM17" s="3"/>
      <c r="VJN17" s="6"/>
      <c r="VJW17" s="3"/>
      <c r="VJX17" s="6"/>
      <c r="VKG17" s="3"/>
      <c r="VKH17" s="6"/>
      <c r="VKQ17" s="3"/>
      <c r="VKR17" s="6"/>
      <c r="VLA17" s="3"/>
      <c r="VLB17" s="6"/>
      <c r="VLK17" s="3"/>
      <c r="VLL17" s="6"/>
      <c r="VLU17" s="3"/>
      <c r="VLV17" s="6"/>
      <c r="VME17" s="3"/>
      <c r="VMF17" s="6"/>
      <c r="VMO17" s="3"/>
      <c r="VMP17" s="6"/>
      <c r="VMY17" s="3"/>
      <c r="VMZ17" s="6"/>
      <c r="VNI17" s="3"/>
      <c r="VNJ17" s="6"/>
      <c r="VNS17" s="3"/>
      <c r="VNT17" s="6"/>
      <c r="VOC17" s="3"/>
      <c r="VOD17" s="6"/>
      <c r="VOM17" s="3"/>
      <c r="VON17" s="6"/>
      <c r="VOW17" s="3"/>
      <c r="VOX17" s="6"/>
      <c r="VPG17" s="3"/>
      <c r="VPH17" s="6"/>
      <c r="VPQ17" s="3"/>
      <c r="VPR17" s="6"/>
      <c r="VQA17" s="3"/>
      <c r="VQB17" s="6"/>
      <c r="VQK17" s="3"/>
      <c r="VQL17" s="6"/>
      <c r="VQU17" s="3"/>
      <c r="VQV17" s="6"/>
      <c r="VRE17" s="3"/>
      <c r="VRF17" s="6"/>
      <c r="VRO17" s="3"/>
      <c r="VRP17" s="6"/>
      <c r="VRY17" s="3"/>
      <c r="VRZ17" s="6"/>
      <c r="VSI17" s="3"/>
      <c r="VSJ17" s="6"/>
      <c r="VSS17" s="3"/>
      <c r="VST17" s="6"/>
      <c r="VTC17" s="3"/>
      <c r="VTD17" s="6"/>
      <c r="VTM17" s="3"/>
      <c r="VTN17" s="6"/>
      <c r="VTW17" s="3"/>
      <c r="VTX17" s="6"/>
      <c r="VUG17" s="3"/>
      <c r="VUH17" s="6"/>
      <c r="VUQ17" s="3"/>
      <c r="VUR17" s="6"/>
      <c r="VVA17" s="3"/>
      <c r="VVB17" s="6"/>
      <c r="VVK17" s="3"/>
      <c r="VVL17" s="6"/>
      <c r="VVU17" s="3"/>
      <c r="VVV17" s="6"/>
      <c r="VWE17" s="3"/>
      <c r="VWF17" s="6"/>
      <c r="VWO17" s="3"/>
      <c r="VWP17" s="6"/>
      <c r="VWY17" s="3"/>
      <c r="VWZ17" s="6"/>
      <c r="VXI17" s="3"/>
      <c r="VXJ17" s="6"/>
      <c r="VXS17" s="3"/>
      <c r="VXT17" s="6"/>
      <c r="VYC17" s="3"/>
      <c r="VYD17" s="6"/>
      <c r="VYM17" s="3"/>
      <c r="VYN17" s="6"/>
      <c r="VYW17" s="3"/>
      <c r="VYX17" s="6"/>
      <c r="VZG17" s="3"/>
      <c r="VZH17" s="6"/>
      <c r="VZQ17" s="3"/>
      <c r="VZR17" s="6"/>
      <c r="WAA17" s="3"/>
      <c r="WAB17" s="6"/>
      <c r="WAK17" s="3"/>
      <c r="WAL17" s="6"/>
      <c r="WAU17" s="3"/>
      <c r="WAV17" s="6"/>
      <c r="WBE17" s="3"/>
      <c r="WBF17" s="6"/>
      <c r="WBO17" s="3"/>
      <c r="WBP17" s="6"/>
      <c r="WBY17" s="3"/>
      <c r="WBZ17" s="6"/>
      <c r="WCI17" s="3"/>
      <c r="WCJ17" s="6"/>
      <c r="WCS17" s="3"/>
      <c r="WCT17" s="6"/>
      <c r="WDC17" s="3"/>
      <c r="WDD17" s="6"/>
      <c r="WDM17" s="3"/>
      <c r="WDN17" s="6"/>
      <c r="WDW17" s="3"/>
      <c r="WDX17" s="6"/>
      <c r="WEG17" s="3"/>
      <c r="WEH17" s="6"/>
      <c r="WEQ17" s="3"/>
      <c r="WER17" s="6"/>
      <c r="WFA17" s="3"/>
      <c r="WFB17" s="6"/>
      <c r="WFK17" s="3"/>
      <c r="WFL17" s="6"/>
      <c r="WFU17" s="3"/>
      <c r="WFV17" s="6"/>
      <c r="WGE17" s="3"/>
      <c r="WGF17" s="6"/>
      <c r="WGO17" s="3"/>
      <c r="WGP17" s="6"/>
      <c r="WGY17" s="3"/>
      <c r="WGZ17" s="6"/>
      <c r="WHI17" s="3"/>
      <c r="WHJ17" s="6"/>
      <c r="WHS17" s="3"/>
      <c r="WHT17" s="6"/>
      <c r="WIC17" s="3"/>
      <c r="WID17" s="6"/>
      <c r="WIM17" s="3"/>
      <c r="WIN17" s="6"/>
      <c r="WIW17" s="3"/>
      <c r="WIX17" s="6"/>
      <c r="WJG17" s="3"/>
      <c r="WJH17" s="6"/>
      <c r="WJQ17" s="3"/>
      <c r="WJR17" s="6"/>
      <c r="WKA17" s="3"/>
      <c r="WKB17" s="6"/>
      <c r="WKK17" s="3"/>
      <c r="WKL17" s="6"/>
      <c r="WKU17" s="3"/>
      <c r="WKV17" s="6"/>
      <c r="WLE17" s="3"/>
      <c r="WLF17" s="6"/>
      <c r="WLO17" s="3"/>
      <c r="WLP17" s="6"/>
      <c r="WLY17" s="3"/>
      <c r="WLZ17" s="6"/>
      <c r="WMI17" s="3"/>
      <c r="WMJ17" s="6"/>
      <c r="WMS17" s="3"/>
      <c r="WMT17" s="6"/>
      <c r="WNC17" s="3"/>
      <c r="WND17" s="6"/>
      <c r="WNM17" s="3"/>
      <c r="WNN17" s="6"/>
      <c r="WNW17" s="3"/>
      <c r="WNX17" s="6"/>
      <c r="WOG17" s="3"/>
      <c r="WOH17" s="6"/>
      <c r="WOQ17" s="3"/>
      <c r="WOR17" s="6"/>
      <c r="WPA17" s="3"/>
      <c r="WPB17" s="6"/>
      <c r="WPK17" s="3"/>
      <c r="WPL17" s="6"/>
      <c r="WPU17" s="3"/>
      <c r="WPV17" s="6"/>
      <c r="WQE17" s="3"/>
      <c r="WQF17" s="6"/>
      <c r="WQO17" s="3"/>
      <c r="WQP17" s="6"/>
      <c r="WQY17" s="3"/>
      <c r="WQZ17" s="6"/>
      <c r="WRI17" s="3"/>
      <c r="WRJ17" s="6"/>
      <c r="WRS17" s="3"/>
      <c r="WRT17" s="6"/>
      <c r="WSC17" s="3"/>
      <c r="WSD17" s="6"/>
      <c r="WSM17" s="3"/>
      <c r="WSN17" s="6"/>
      <c r="WSW17" s="3"/>
      <c r="WSX17" s="6"/>
      <c r="WTG17" s="3"/>
      <c r="WTH17" s="6"/>
      <c r="WTQ17" s="3"/>
      <c r="WTR17" s="6"/>
      <c r="WUA17" s="3"/>
      <c r="WUB17" s="6"/>
      <c r="WUK17" s="3"/>
      <c r="WUL17" s="6"/>
      <c r="WUU17" s="3"/>
      <c r="WUV17" s="6"/>
      <c r="WVE17" s="3"/>
      <c r="WVF17" s="6"/>
      <c r="WVO17" s="3"/>
      <c r="WVP17" s="6"/>
      <c r="WVY17" s="3"/>
      <c r="WVZ17" s="6"/>
      <c r="WWI17" s="3"/>
      <c r="WWJ17" s="6"/>
      <c r="WWS17" s="3"/>
      <c r="WWT17" s="6"/>
      <c r="WXC17" s="3"/>
      <c r="WXD17" s="6"/>
      <c r="WXM17" s="3"/>
      <c r="WXN17" s="6"/>
      <c r="WXW17" s="3"/>
      <c r="WXX17" s="6"/>
      <c r="WYG17" s="3"/>
      <c r="WYH17" s="6"/>
      <c r="WYQ17" s="3"/>
      <c r="WYR17" s="6"/>
      <c r="WZA17" s="3"/>
      <c r="WZB17" s="6"/>
      <c r="WZK17" s="3"/>
      <c r="WZL17" s="6"/>
      <c r="WZU17" s="3"/>
      <c r="WZV17" s="6"/>
      <c r="XAE17" s="3"/>
      <c r="XAF17" s="6"/>
      <c r="XAO17" s="3"/>
      <c r="XAP17" s="6"/>
      <c r="XAY17" s="3"/>
      <c r="XAZ17" s="6"/>
      <c r="XBI17" s="3"/>
      <c r="XBJ17" s="6"/>
      <c r="XBS17" s="3"/>
      <c r="XBT17" s="6"/>
      <c r="XCC17" s="3"/>
      <c r="XCD17" s="6"/>
      <c r="XCM17" s="3"/>
      <c r="XCN17" s="6"/>
      <c r="XCW17" s="3"/>
      <c r="XCX17" s="6"/>
      <c r="XDG17" s="3"/>
      <c r="XDH17" s="6"/>
      <c r="XDQ17" s="3"/>
      <c r="XDR17" s="6"/>
      <c r="XEA17" s="3"/>
      <c r="XEB17" s="6"/>
      <c r="XEK17" s="3"/>
      <c r="XEL17" s="6"/>
      <c r="XEU17" s="3"/>
      <c r="XEV17" s="6"/>
    </row>
    <row r="18" spans="1:1016 1025:2046 2055:3066 3075:4096 4105:5116 5125:6136 6145:7166 7175:8186 8195:9216 9225:10236 10245:11256 11265:12286 12295:13306 13315:14336 14345:15356 15365:16376" x14ac:dyDescent="0.25">
      <c r="A18">
        <f t="shared" si="1"/>
        <v>3</v>
      </c>
      <c r="B18" t="s">
        <v>33</v>
      </c>
      <c r="C18" t="str">
        <f>IF(B18&lt;&gt;"",VLOOKUP(B18,Lookup!$A$2:$B$55,2,FALSE),"")</f>
        <v>SAVINGS/INVESTMENT</v>
      </c>
      <c r="D18" s="3">
        <v>42767</v>
      </c>
      <c r="E18" s="14">
        <v>2000</v>
      </c>
      <c r="F18" s="14">
        <v>2000</v>
      </c>
      <c r="G18" t="s">
        <v>1</v>
      </c>
      <c r="H18" t="s">
        <v>83</v>
      </c>
      <c r="I18" t="s">
        <v>84</v>
      </c>
      <c r="J18" t="str">
        <f t="shared" si="0"/>
        <v/>
      </c>
      <c r="M18">
        <v>3</v>
      </c>
      <c r="N18" s="35" t="s">
        <v>3</v>
      </c>
      <c r="O18" s="35" t="s">
        <v>1</v>
      </c>
      <c r="P18" s="36">
        <v>42781</v>
      </c>
      <c r="Q18" s="37">
        <v>0</v>
      </c>
      <c r="R18" s="37">
        <v>0</v>
      </c>
      <c r="S18" s="35" t="s">
        <v>83</v>
      </c>
      <c r="T18" s="35" t="s">
        <v>85</v>
      </c>
      <c r="U18" s="35">
        <f ca="1">IF($T18="Done","",$P18-$F$1)</f>
        <v>-219</v>
      </c>
      <c r="Y18" s="3"/>
      <c r="Z18" s="6"/>
      <c r="AI18" s="3"/>
      <c r="AJ18" s="6"/>
      <c r="AS18" s="3"/>
      <c r="AT18" s="6"/>
      <c r="BC18" s="3"/>
      <c r="BD18" s="6"/>
      <c r="BM18" s="3"/>
      <c r="BN18" s="6"/>
      <c r="BW18" s="3"/>
      <c r="BX18" s="6"/>
      <c r="CG18" s="3"/>
      <c r="CH18" s="6"/>
      <c r="CQ18" s="3"/>
      <c r="CR18" s="6"/>
      <c r="DA18" s="3"/>
      <c r="DB18" s="6"/>
      <c r="DK18" s="3"/>
      <c r="DL18" s="6"/>
      <c r="DU18" s="3"/>
      <c r="DV18" s="6"/>
      <c r="EE18" s="3"/>
      <c r="EF18" s="6"/>
      <c r="EO18" s="3"/>
      <c r="EP18" s="6"/>
      <c r="EY18" s="3"/>
      <c r="EZ18" s="6"/>
      <c r="FI18" s="3"/>
      <c r="FJ18" s="6"/>
      <c r="FS18" s="3"/>
      <c r="FT18" s="6"/>
      <c r="GC18" s="3"/>
      <c r="GD18" s="6"/>
      <c r="GM18" s="3"/>
      <c r="GN18" s="6"/>
      <c r="GW18" s="3"/>
      <c r="GX18" s="6"/>
      <c r="HG18" s="3"/>
      <c r="HH18" s="6"/>
      <c r="HQ18" s="3"/>
      <c r="HR18" s="6"/>
      <c r="IA18" s="3"/>
      <c r="IB18" s="6"/>
      <c r="IK18" s="3"/>
      <c r="IL18" s="6"/>
      <c r="IU18" s="3"/>
      <c r="IV18" s="6"/>
      <c r="JE18" s="3"/>
      <c r="JF18" s="6"/>
      <c r="JO18" s="3"/>
      <c r="JP18" s="6"/>
      <c r="JY18" s="3"/>
      <c r="JZ18" s="6"/>
      <c r="KI18" s="3"/>
      <c r="KJ18" s="6"/>
      <c r="KS18" s="3"/>
      <c r="KT18" s="6"/>
      <c r="LC18" s="3"/>
      <c r="LD18" s="6"/>
      <c r="LM18" s="3"/>
      <c r="LN18" s="6"/>
      <c r="LW18" s="3"/>
      <c r="LX18" s="6"/>
      <c r="MG18" s="3"/>
      <c r="MH18" s="6"/>
      <c r="MQ18" s="3"/>
      <c r="MR18" s="6"/>
      <c r="NA18" s="3"/>
      <c r="NB18" s="6"/>
      <c r="NK18" s="3"/>
      <c r="NL18" s="6"/>
      <c r="NU18" s="3"/>
      <c r="NV18" s="6"/>
      <c r="OE18" s="3"/>
      <c r="OF18" s="6"/>
      <c r="OO18" s="3"/>
      <c r="OP18" s="6"/>
      <c r="OY18" s="3"/>
      <c r="OZ18" s="6"/>
      <c r="PI18" s="3"/>
      <c r="PJ18" s="6"/>
      <c r="PS18" s="3"/>
      <c r="PT18" s="6"/>
      <c r="QC18" s="3"/>
      <c r="QD18" s="6"/>
      <c r="QM18" s="3"/>
      <c r="QN18" s="6"/>
      <c r="QW18" s="3"/>
      <c r="QX18" s="6"/>
      <c r="RG18" s="3"/>
      <c r="RH18" s="6"/>
      <c r="RQ18" s="3"/>
      <c r="RR18" s="6"/>
      <c r="SA18" s="3"/>
      <c r="SB18" s="6"/>
      <c r="SK18" s="3"/>
      <c r="SL18" s="6"/>
      <c r="SU18" s="3"/>
      <c r="SV18" s="6"/>
      <c r="TE18" s="3"/>
      <c r="TF18" s="6"/>
      <c r="TO18" s="3"/>
      <c r="TP18" s="6"/>
      <c r="TY18" s="3"/>
      <c r="TZ18" s="6"/>
      <c r="UI18" s="3"/>
      <c r="UJ18" s="6"/>
      <c r="US18" s="3"/>
      <c r="UT18" s="6"/>
      <c r="VC18" s="3"/>
      <c r="VD18" s="6"/>
      <c r="VM18" s="3"/>
      <c r="VN18" s="6"/>
      <c r="VW18" s="3"/>
      <c r="VX18" s="6"/>
      <c r="WG18" s="3"/>
      <c r="WH18" s="6"/>
      <c r="WQ18" s="3"/>
      <c r="WR18" s="6"/>
      <c r="XA18" s="3"/>
      <c r="XB18" s="6"/>
      <c r="XK18" s="3"/>
      <c r="XL18" s="6"/>
      <c r="XU18" s="3"/>
      <c r="XV18" s="6"/>
      <c r="YE18" s="3"/>
      <c r="YF18" s="6"/>
      <c r="YO18" s="3"/>
      <c r="YP18" s="6"/>
      <c r="YY18" s="3"/>
      <c r="YZ18" s="6"/>
      <c r="ZI18" s="3"/>
      <c r="ZJ18" s="6"/>
      <c r="ZS18" s="3"/>
      <c r="ZT18" s="6"/>
      <c r="AAC18" s="3"/>
      <c r="AAD18" s="6"/>
      <c r="AAM18" s="3"/>
      <c r="AAN18" s="6"/>
      <c r="AAW18" s="3"/>
      <c r="AAX18" s="6"/>
      <c r="ABG18" s="3"/>
      <c r="ABH18" s="6"/>
      <c r="ABQ18" s="3"/>
      <c r="ABR18" s="6"/>
      <c r="ACA18" s="3"/>
      <c r="ACB18" s="6"/>
      <c r="ACK18" s="3"/>
      <c r="ACL18" s="6"/>
      <c r="ACU18" s="3"/>
      <c r="ACV18" s="6"/>
      <c r="ADE18" s="3"/>
      <c r="ADF18" s="6"/>
      <c r="ADO18" s="3"/>
      <c r="ADP18" s="6"/>
      <c r="ADY18" s="3"/>
      <c r="ADZ18" s="6"/>
      <c r="AEI18" s="3"/>
      <c r="AEJ18" s="6"/>
      <c r="AES18" s="3"/>
      <c r="AET18" s="6"/>
      <c r="AFC18" s="3"/>
      <c r="AFD18" s="6"/>
      <c r="AFM18" s="3"/>
      <c r="AFN18" s="6"/>
      <c r="AFW18" s="3"/>
      <c r="AFX18" s="6"/>
      <c r="AGG18" s="3"/>
      <c r="AGH18" s="6"/>
      <c r="AGQ18" s="3"/>
      <c r="AGR18" s="6"/>
      <c r="AHA18" s="3"/>
      <c r="AHB18" s="6"/>
      <c r="AHK18" s="3"/>
      <c r="AHL18" s="6"/>
      <c r="AHU18" s="3"/>
      <c r="AHV18" s="6"/>
      <c r="AIE18" s="3"/>
      <c r="AIF18" s="6"/>
      <c r="AIO18" s="3"/>
      <c r="AIP18" s="6"/>
      <c r="AIY18" s="3"/>
      <c r="AIZ18" s="6"/>
      <c r="AJI18" s="3"/>
      <c r="AJJ18" s="6"/>
      <c r="AJS18" s="3"/>
      <c r="AJT18" s="6"/>
      <c r="AKC18" s="3"/>
      <c r="AKD18" s="6"/>
      <c r="AKM18" s="3"/>
      <c r="AKN18" s="6"/>
      <c r="AKW18" s="3"/>
      <c r="AKX18" s="6"/>
      <c r="ALG18" s="3"/>
      <c r="ALH18" s="6"/>
      <c r="ALQ18" s="3"/>
      <c r="ALR18" s="6"/>
      <c r="AMA18" s="3"/>
      <c r="AMB18" s="6"/>
      <c r="AMK18" s="3"/>
      <c r="AML18" s="6"/>
      <c r="AMU18" s="3"/>
      <c r="AMV18" s="6"/>
      <c r="ANE18" s="3"/>
      <c r="ANF18" s="6"/>
      <c r="ANO18" s="3"/>
      <c r="ANP18" s="6"/>
      <c r="ANY18" s="3"/>
      <c r="ANZ18" s="6"/>
      <c r="AOI18" s="3"/>
      <c r="AOJ18" s="6"/>
      <c r="AOS18" s="3"/>
      <c r="AOT18" s="6"/>
      <c r="APC18" s="3"/>
      <c r="APD18" s="6"/>
      <c r="APM18" s="3"/>
      <c r="APN18" s="6"/>
      <c r="APW18" s="3"/>
      <c r="APX18" s="6"/>
      <c r="AQG18" s="3"/>
      <c r="AQH18" s="6"/>
      <c r="AQQ18" s="3"/>
      <c r="AQR18" s="6"/>
      <c r="ARA18" s="3"/>
      <c r="ARB18" s="6"/>
      <c r="ARK18" s="3"/>
      <c r="ARL18" s="6"/>
      <c r="ARU18" s="3"/>
      <c r="ARV18" s="6"/>
      <c r="ASE18" s="3"/>
      <c r="ASF18" s="6"/>
      <c r="ASO18" s="3"/>
      <c r="ASP18" s="6"/>
      <c r="ASY18" s="3"/>
      <c r="ASZ18" s="6"/>
      <c r="ATI18" s="3"/>
      <c r="ATJ18" s="6"/>
      <c r="ATS18" s="3"/>
      <c r="ATT18" s="6"/>
      <c r="AUC18" s="3"/>
      <c r="AUD18" s="6"/>
      <c r="AUM18" s="3"/>
      <c r="AUN18" s="6"/>
      <c r="AUW18" s="3"/>
      <c r="AUX18" s="6"/>
      <c r="AVG18" s="3"/>
      <c r="AVH18" s="6"/>
      <c r="AVQ18" s="3"/>
      <c r="AVR18" s="6"/>
      <c r="AWA18" s="3"/>
      <c r="AWB18" s="6"/>
      <c r="AWK18" s="3"/>
      <c r="AWL18" s="6"/>
      <c r="AWU18" s="3"/>
      <c r="AWV18" s="6"/>
      <c r="AXE18" s="3"/>
      <c r="AXF18" s="6"/>
      <c r="AXO18" s="3"/>
      <c r="AXP18" s="6"/>
      <c r="AXY18" s="3"/>
      <c r="AXZ18" s="6"/>
      <c r="AYI18" s="3"/>
      <c r="AYJ18" s="6"/>
      <c r="AYS18" s="3"/>
      <c r="AYT18" s="6"/>
      <c r="AZC18" s="3"/>
      <c r="AZD18" s="6"/>
      <c r="AZM18" s="3"/>
      <c r="AZN18" s="6"/>
      <c r="AZW18" s="3"/>
      <c r="AZX18" s="6"/>
      <c r="BAG18" s="3"/>
      <c r="BAH18" s="6"/>
      <c r="BAQ18" s="3"/>
      <c r="BAR18" s="6"/>
      <c r="BBA18" s="3"/>
      <c r="BBB18" s="6"/>
      <c r="BBK18" s="3"/>
      <c r="BBL18" s="6"/>
      <c r="BBU18" s="3"/>
      <c r="BBV18" s="6"/>
      <c r="BCE18" s="3"/>
      <c r="BCF18" s="6"/>
      <c r="BCO18" s="3"/>
      <c r="BCP18" s="6"/>
      <c r="BCY18" s="3"/>
      <c r="BCZ18" s="6"/>
      <c r="BDI18" s="3"/>
      <c r="BDJ18" s="6"/>
      <c r="BDS18" s="3"/>
      <c r="BDT18" s="6"/>
      <c r="BEC18" s="3"/>
      <c r="BED18" s="6"/>
      <c r="BEM18" s="3"/>
      <c r="BEN18" s="6"/>
      <c r="BEW18" s="3"/>
      <c r="BEX18" s="6"/>
      <c r="BFG18" s="3"/>
      <c r="BFH18" s="6"/>
      <c r="BFQ18" s="3"/>
      <c r="BFR18" s="6"/>
      <c r="BGA18" s="3"/>
      <c r="BGB18" s="6"/>
      <c r="BGK18" s="3"/>
      <c r="BGL18" s="6"/>
      <c r="BGU18" s="3"/>
      <c r="BGV18" s="6"/>
      <c r="BHE18" s="3"/>
      <c r="BHF18" s="6"/>
      <c r="BHO18" s="3"/>
      <c r="BHP18" s="6"/>
      <c r="BHY18" s="3"/>
      <c r="BHZ18" s="6"/>
      <c r="BII18" s="3"/>
      <c r="BIJ18" s="6"/>
      <c r="BIS18" s="3"/>
      <c r="BIT18" s="6"/>
      <c r="BJC18" s="3"/>
      <c r="BJD18" s="6"/>
      <c r="BJM18" s="3"/>
      <c r="BJN18" s="6"/>
      <c r="BJW18" s="3"/>
      <c r="BJX18" s="6"/>
      <c r="BKG18" s="3"/>
      <c r="BKH18" s="6"/>
      <c r="BKQ18" s="3"/>
      <c r="BKR18" s="6"/>
      <c r="BLA18" s="3"/>
      <c r="BLB18" s="6"/>
      <c r="BLK18" s="3"/>
      <c r="BLL18" s="6"/>
      <c r="BLU18" s="3"/>
      <c r="BLV18" s="6"/>
      <c r="BME18" s="3"/>
      <c r="BMF18" s="6"/>
      <c r="BMO18" s="3"/>
      <c r="BMP18" s="6"/>
      <c r="BMY18" s="3"/>
      <c r="BMZ18" s="6"/>
      <c r="BNI18" s="3"/>
      <c r="BNJ18" s="6"/>
      <c r="BNS18" s="3"/>
      <c r="BNT18" s="6"/>
      <c r="BOC18" s="3"/>
      <c r="BOD18" s="6"/>
      <c r="BOM18" s="3"/>
      <c r="BON18" s="6"/>
      <c r="BOW18" s="3"/>
      <c r="BOX18" s="6"/>
      <c r="BPG18" s="3"/>
      <c r="BPH18" s="6"/>
      <c r="BPQ18" s="3"/>
      <c r="BPR18" s="6"/>
      <c r="BQA18" s="3"/>
      <c r="BQB18" s="6"/>
      <c r="BQK18" s="3"/>
      <c r="BQL18" s="6"/>
      <c r="BQU18" s="3"/>
      <c r="BQV18" s="6"/>
      <c r="BRE18" s="3"/>
      <c r="BRF18" s="6"/>
      <c r="BRO18" s="3"/>
      <c r="BRP18" s="6"/>
      <c r="BRY18" s="3"/>
      <c r="BRZ18" s="6"/>
      <c r="BSI18" s="3"/>
      <c r="BSJ18" s="6"/>
      <c r="BSS18" s="3"/>
      <c r="BST18" s="6"/>
      <c r="BTC18" s="3"/>
      <c r="BTD18" s="6"/>
      <c r="BTM18" s="3"/>
      <c r="BTN18" s="6"/>
      <c r="BTW18" s="3"/>
      <c r="BTX18" s="6"/>
      <c r="BUG18" s="3"/>
      <c r="BUH18" s="6"/>
      <c r="BUQ18" s="3"/>
      <c r="BUR18" s="6"/>
      <c r="BVA18" s="3"/>
      <c r="BVB18" s="6"/>
      <c r="BVK18" s="3"/>
      <c r="BVL18" s="6"/>
      <c r="BVU18" s="3"/>
      <c r="BVV18" s="6"/>
      <c r="BWE18" s="3"/>
      <c r="BWF18" s="6"/>
      <c r="BWO18" s="3"/>
      <c r="BWP18" s="6"/>
      <c r="BWY18" s="3"/>
      <c r="BWZ18" s="6"/>
      <c r="BXI18" s="3"/>
      <c r="BXJ18" s="6"/>
      <c r="BXS18" s="3"/>
      <c r="BXT18" s="6"/>
      <c r="BYC18" s="3"/>
      <c r="BYD18" s="6"/>
      <c r="BYM18" s="3"/>
      <c r="BYN18" s="6"/>
      <c r="BYW18" s="3"/>
      <c r="BYX18" s="6"/>
      <c r="BZG18" s="3"/>
      <c r="BZH18" s="6"/>
      <c r="BZQ18" s="3"/>
      <c r="BZR18" s="6"/>
      <c r="CAA18" s="3"/>
      <c r="CAB18" s="6"/>
      <c r="CAK18" s="3"/>
      <c r="CAL18" s="6"/>
      <c r="CAU18" s="3"/>
      <c r="CAV18" s="6"/>
      <c r="CBE18" s="3"/>
      <c r="CBF18" s="6"/>
      <c r="CBO18" s="3"/>
      <c r="CBP18" s="6"/>
      <c r="CBY18" s="3"/>
      <c r="CBZ18" s="6"/>
      <c r="CCI18" s="3"/>
      <c r="CCJ18" s="6"/>
      <c r="CCS18" s="3"/>
      <c r="CCT18" s="6"/>
      <c r="CDC18" s="3"/>
      <c r="CDD18" s="6"/>
      <c r="CDM18" s="3"/>
      <c r="CDN18" s="6"/>
      <c r="CDW18" s="3"/>
      <c r="CDX18" s="6"/>
      <c r="CEG18" s="3"/>
      <c r="CEH18" s="6"/>
      <c r="CEQ18" s="3"/>
      <c r="CER18" s="6"/>
      <c r="CFA18" s="3"/>
      <c r="CFB18" s="6"/>
      <c r="CFK18" s="3"/>
      <c r="CFL18" s="6"/>
      <c r="CFU18" s="3"/>
      <c r="CFV18" s="6"/>
      <c r="CGE18" s="3"/>
      <c r="CGF18" s="6"/>
      <c r="CGO18" s="3"/>
      <c r="CGP18" s="6"/>
      <c r="CGY18" s="3"/>
      <c r="CGZ18" s="6"/>
      <c r="CHI18" s="3"/>
      <c r="CHJ18" s="6"/>
      <c r="CHS18" s="3"/>
      <c r="CHT18" s="6"/>
      <c r="CIC18" s="3"/>
      <c r="CID18" s="6"/>
      <c r="CIM18" s="3"/>
      <c r="CIN18" s="6"/>
      <c r="CIW18" s="3"/>
      <c r="CIX18" s="6"/>
      <c r="CJG18" s="3"/>
      <c r="CJH18" s="6"/>
      <c r="CJQ18" s="3"/>
      <c r="CJR18" s="6"/>
      <c r="CKA18" s="3"/>
      <c r="CKB18" s="6"/>
      <c r="CKK18" s="3"/>
      <c r="CKL18" s="6"/>
      <c r="CKU18" s="3"/>
      <c r="CKV18" s="6"/>
      <c r="CLE18" s="3"/>
      <c r="CLF18" s="6"/>
      <c r="CLO18" s="3"/>
      <c r="CLP18" s="6"/>
      <c r="CLY18" s="3"/>
      <c r="CLZ18" s="6"/>
      <c r="CMI18" s="3"/>
      <c r="CMJ18" s="6"/>
      <c r="CMS18" s="3"/>
      <c r="CMT18" s="6"/>
      <c r="CNC18" s="3"/>
      <c r="CND18" s="6"/>
      <c r="CNM18" s="3"/>
      <c r="CNN18" s="6"/>
      <c r="CNW18" s="3"/>
      <c r="CNX18" s="6"/>
      <c r="COG18" s="3"/>
      <c r="COH18" s="6"/>
      <c r="COQ18" s="3"/>
      <c r="COR18" s="6"/>
      <c r="CPA18" s="3"/>
      <c r="CPB18" s="6"/>
      <c r="CPK18" s="3"/>
      <c r="CPL18" s="6"/>
      <c r="CPU18" s="3"/>
      <c r="CPV18" s="6"/>
      <c r="CQE18" s="3"/>
      <c r="CQF18" s="6"/>
      <c r="CQO18" s="3"/>
      <c r="CQP18" s="6"/>
      <c r="CQY18" s="3"/>
      <c r="CQZ18" s="6"/>
      <c r="CRI18" s="3"/>
      <c r="CRJ18" s="6"/>
      <c r="CRS18" s="3"/>
      <c r="CRT18" s="6"/>
      <c r="CSC18" s="3"/>
      <c r="CSD18" s="6"/>
      <c r="CSM18" s="3"/>
      <c r="CSN18" s="6"/>
      <c r="CSW18" s="3"/>
      <c r="CSX18" s="6"/>
      <c r="CTG18" s="3"/>
      <c r="CTH18" s="6"/>
      <c r="CTQ18" s="3"/>
      <c r="CTR18" s="6"/>
      <c r="CUA18" s="3"/>
      <c r="CUB18" s="6"/>
      <c r="CUK18" s="3"/>
      <c r="CUL18" s="6"/>
      <c r="CUU18" s="3"/>
      <c r="CUV18" s="6"/>
      <c r="CVE18" s="3"/>
      <c r="CVF18" s="6"/>
      <c r="CVO18" s="3"/>
      <c r="CVP18" s="6"/>
      <c r="CVY18" s="3"/>
      <c r="CVZ18" s="6"/>
      <c r="CWI18" s="3"/>
      <c r="CWJ18" s="6"/>
      <c r="CWS18" s="3"/>
      <c r="CWT18" s="6"/>
      <c r="CXC18" s="3"/>
      <c r="CXD18" s="6"/>
      <c r="CXM18" s="3"/>
      <c r="CXN18" s="6"/>
      <c r="CXW18" s="3"/>
      <c r="CXX18" s="6"/>
      <c r="CYG18" s="3"/>
      <c r="CYH18" s="6"/>
      <c r="CYQ18" s="3"/>
      <c r="CYR18" s="6"/>
      <c r="CZA18" s="3"/>
      <c r="CZB18" s="6"/>
      <c r="CZK18" s="3"/>
      <c r="CZL18" s="6"/>
      <c r="CZU18" s="3"/>
      <c r="CZV18" s="6"/>
      <c r="DAE18" s="3"/>
      <c r="DAF18" s="6"/>
      <c r="DAO18" s="3"/>
      <c r="DAP18" s="6"/>
      <c r="DAY18" s="3"/>
      <c r="DAZ18" s="6"/>
      <c r="DBI18" s="3"/>
      <c r="DBJ18" s="6"/>
      <c r="DBS18" s="3"/>
      <c r="DBT18" s="6"/>
      <c r="DCC18" s="3"/>
      <c r="DCD18" s="6"/>
      <c r="DCM18" s="3"/>
      <c r="DCN18" s="6"/>
      <c r="DCW18" s="3"/>
      <c r="DCX18" s="6"/>
      <c r="DDG18" s="3"/>
      <c r="DDH18" s="6"/>
      <c r="DDQ18" s="3"/>
      <c r="DDR18" s="6"/>
      <c r="DEA18" s="3"/>
      <c r="DEB18" s="6"/>
      <c r="DEK18" s="3"/>
      <c r="DEL18" s="6"/>
      <c r="DEU18" s="3"/>
      <c r="DEV18" s="6"/>
      <c r="DFE18" s="3"/>
      <c r="DFF18" s="6"/>
      <c r="DFO18" s="3"/>
      <c r="DFP18" s="6"/>
      <c r="DFY18" s="3"/>
      <c r="DFZ18" s="6"/>
      <c r="DGI18" s="3"/>
      <c r="DGJ18" s="6"/>
      <c r="DGS18" s="3"/>
      <c r="DGT18" s="6"/>
      <c r="DHC18" s="3"/>
      <c r="DHD18" s="6"/>
      <c r="DHM18" s="3"/>
      <c r="DHN18" s="6"/>
      <c r="DHW18" s="3"/>
      <c r="DHX18" s="6"/>
      <c r="DIG18" s="3"/>
      <c r="DIH18" s="6"/>
      <c r="DIQ18" s="3"/>
      <c r="DIR18" s="6"/>
      <c r="DJA18" s="3"/>
      <c r="DJB18" s="6"/>
      <c r="DJK18" s="3"/>
      <c r="DJL18" s="6"/>
      <c r="DJU18" s="3"/>
      <c r="DJV18" s="6"/>
      <c r="DKE18" s="3"/>
      <c r="DKF18" s="6"/>
      <c r="DKO18" s="3"/>
      <c r="DKP18" s="6"/>
      <c r="DKY18" s="3"/>
      <c r="DKZ18" s="6"/>
      <c r="DLI18" s="3"/>
      <c r="DLJ18" s="6"/>
      <c r="DLS18" s="3"/>
      <c r="DLT18" s="6"/>
      <c r="DMC18" s="3"/>
      <c r="DMD18" s="6"/>
      <c r="DMM18" s="3"/>
      <c r="DMN18" s="6"/>
      <c r="DMW18" s="3"/>
      <c r="DMX18" s="6"/>
      <c r="DNG18" s="3"/>
      <c r="DNH18" s="6"/>
      <c r="DNQ18" s="3"/>
      <c r="DNR18" s="6"/>
      <c r="DOA18" s="3"/>
      <c r="DOB18" s="6"/>
      <c r="DOK18" s="3"/>
      <c r="DOL18" s="6"/>
      <c r="DOU18" s="3"/>
      <c r="DOV18" s="6"/>
      <c r="DPE18" s="3"/>
      <c r="DPF18" s="6"/>
      <c r="DPO18" s="3"/>
      <c r="DPP18" s="6"/>
      <c r="DPY18" s="3"/>
      <c r="DPZ18" s="6"/>
      <c r="DQI18" s="3"/>
      <c r="DQJ18" s="6"/>
      <c r="DQS18" s="3"/>
      <c r="DQT18" s="6"/>
      <c r="DRC18" s="3"/>
      <c r="DRD18" s="6"/>
      <c r="DRM18" s="3"/>
      <c r="DRN18" s="6"/>
      <c r="DRW18" s="3"/>
      <c r="DRX18" s="6"/>
      <c r="DSG18" s="3"/>
      <c r="DSH18" s="6"/>
      <c r="DSQ18" s="3"/>
      <c r="DSR18" s="6"/>
      <c r="DTA18" s="3"/>
      <c r="DTB18" s="6"/>
      <c r="DTK18" s="3"/>
      <c r="DTL18" s="6"/>
      <c r="DTU18" s="3"/>
      <c r="DTV18" s="6"/>
      <c r="DUE18" s="3"/>
      <c r="DUF18" s="6"/>
      <c r="DUO18" s="3"/>
      <c r="DUP18" s="6"/>
      <c r="DUY18" s="3"/>
      <c r="DUZ18" s="6"/>
      <c r="DVI18" s="3"/>
      <c r="DVJ18" s="6"/>
      <c r="DVS18" s="3"/>
      <c r="DVT18" s="6"/>
      <c r="DWC18" s="3"/>
      <c r="DWD18" s="6"/>
      <c r="DWM18" s="3"/>
      <c r="DWN18" s="6"/>
      <c r="DWW18" s="3"/>
      <c r="DWX18" s="6"/>
      <c r="DXG18" s="3"/>
      <c r="DXH18" s="6"/>
      <c r="DXQ18" s="3"/>
      <c r="DXR18" s="6"/>
      <c r="DYA18" s="3"/>
      <c r="DYB18" s="6"/>
      <c r="DYK18" s="3"/>
      <c r="DYL18" s="6"/>
      <c r="DYU18" s="3"/>
      <c r="DYV18" s="6"/>
      <c r="DZE18" s="3"/>
      <c r="DZF18" s="6"/>
      <c r="DZO18" s="3"/>
      <c r="DZP18" s="6"/>
      <c r="DZY18" s="3"/>
      <c r="DZZ18" s="6"/>
      <c r="EAI18" s="3"/>
      <c r="EAJ18" s="6"/>
      <c r="EAS18" s="3"/>
      <c r="EAT18" s="6"/>
      <c r="EBC18" s="3"/>
      <c r="EBD18" s="6"/>
      <c r="EBM18" s="3"/>
      <c r="EBN18" s="6"/>
      <c r="EBW18" s="3"/>
      <c r="EBX18" s="6"/>
      <c r="ECG18" s="3"/>
      <c r="ECH18" s="6"/>
      <c r="ECQ18" s="3"/>
      <c r="ECR18" s="6"/>
      <c r="EDA18" s="3"/>
      <c r="EDB18" s="6"/>
      <c r="EDK18" s="3"/>
      <c r="EDL18" s="6"/>
      <c r="EDU18" s="3"/>
      <c r="EDV18" s="6"/>
      <c r="EEE18" s="3"/>
      <c r="EEF18" s="6"/>
      <c r="EEO18" s="3"/>
      <c r="EEP18" s="6"/>
      <c r="EEY18" s="3"/>
      <c r="EEZ18" s="6"/>
      <c r="EFI18" s="3"/>
      <c r="EFJ18" s="6"/>
      <c r="EFS18" s="3"/>
      <c r="EFT18" s="6"/>
      <c r="EGC18" s="3"/>
      <c r="EGD18" s="6"/>
      <c r="EGM18" s="3"/>
      <c r="EGN18" s="6"/>
      <c r="EGW18" s="3"/>
      <c r="EGX18" s="6"/>
      <c r="EHG18" s="3"/>
      <c r="EHH18" s="6"/>
      <c r="EHQ18" s="3"/>
      <c r="EHR18" s="6"/>
      <c r="EIA18" s="3"/>
      <c r="EIB18" s="6"/>
      <c r="EIK18" s="3"/>
      <c r="EIL18" s="6"/>
      <c r="EIU18" s="3"/>
      <c r="EIV18" s="6"/>
      <c r="EJE18" s="3"/>
      <c r="EJF18" s="6"/>
      <c r="EJO18" s="3"/>
      <c r="EJP18" s="6"/>
      <c r="EJY18" s="3"/>
      <c r="EJZ18" s="6"/>
      <c r="EKI18" s="3"/>
      <c r="EKJ18" s="6"/>
      <c r="EKS18" s="3"/>
      <c r="EKT18" s="6"/>
      <c r="ELC18" s="3"/>
      <c r="ELD18" s="6"/>
      <c r="ELM18" s="3"/>
      <c r="ELN18" s="6"/>
      <c r="ELW18" s="3"/>
      <c r="ELX18" s="6"/>
      <c r="EMG18" s="3"/>
      <c r="EMH18" s="6"/>
      <c r="EMQ18" s="3"/>
      <c r="EMR18" s="6"/>
      <c r="ENA18" s="3"/>
      <c r="ENB18" s="6"/>
      <c r="ENK18" s="3"/>
      <c r="ENL18" s="6"/>
      <c r="ENU18" s="3"/>
      <c r="ENV18" s="6"/>
      <c r="EOE18" s="3"/>
      <c r="EOF18" s="6"/>
      <c r="EOO18" s="3"/>
      <c r="EOP18" s="6"/>
      <c r="EOY18" s="3"/>
      <c r="EOZ18" s="6"/>
      <c r="EPI18" s="3"/>
      <c r="EPJ18" s="6"/>
      <c r="EPS18" s="3"/>
      <c r="EPT18" s="6"/>
      <c r="EQC18" s="3"/>
      <c r="EQD18" s="6"/>
      <c r="EQM18" s="3"/>
      <c r="EQN18" s="6"/>
      <c r="EQW18" s="3"/>
      <c r="EQX18" s="6"/>
      <c r="ERG18" s="3"/>
      <c r="ERH18" s="6"/>
      <c r="ERQ18" s="3"/>
      <c r="ERR18" s="6"/>
      <c r="ESA18" s="3"/>
      <c r="ESB18" s="6"/>
      <c r="ESK18" s="3"/>
      <c r="ESL18" s="6"/>
      <c r="ESU18" s="3"/>
      <c r="ESV18" s="6"/>
      <c r="ETE18" s="3"/>
      <c r="ETF18" s="6"/>
      <c r="ETO18" s="3"/>
      <c r="ETP18" s="6"/>
      <c r="ETY18" s="3"/>
      <c r="ETZ18" s="6"/>
      <c r="EUI18" s="3"/>
      <c r="EUJ18" s="6"/>
      <c r="EUS18" s="3"/>
      <c r="EUT18" s="6"/>
      <c r="EVC18" s="3"/>
      <c r="EVD18" s="6"/>
      <c r="EVM18" s="3"/>
      <c r="EVN18" s="6"/>
      <c r="EVW18" s="3"/>
      <c r="EVX18" s="6"/>
      <c r="EWG18" s="3"/>
      <c r="EWH18" s="6"/>
      <c r="EWQ18" s="3"/>
      <c r="EWR18" s="6"/>
      <c r="EXA18" s="3"/>
      <c r="EXB18" s="6"/>
      <c r="EXK18" s="3"/>
      <c r="EXL18" s="6"/>
      <c r="EXU18" s="3"/>
      <c r="EXV18" s="6"/>
      <c r="EYE18" s="3"/>
      <c r="EYF18" s="6"/>
      <c r="EYO18" s="3"/>
      <c r="EYP18" s="6"/>
      <c r="EYY18" s="3"/>
      <c r="EYZ18" s="6"/>
      <c r="EZI18" s="3"/>
      <c r="EZJ18" s="6"/>
      <c r="EZS18" s="3"/>
      <c r="EZT18" s="6"/>
      <c r="FAC18" s="3"/>
      <c r="FAD18" s="6"/>
      <c r="FAM18" s="3"/>
      <c r="FAN18" s="6"/>
      <c r="FAW18" s="3"/>
      <c r="FAX18" s="6"/>
      <c r="FBG18" s="3"/>
      <c r="FBH18" s="6"/>
      <c r="FBQ18" s="3"/>
      <c r="FBR18" s="6"/>
      <c r="FCA18" s="3"/>
      <c r="FCB18" s="6"/>
      <c r="FCK18" s="3"/>
      <c r="FCL18" s="6"/>
      <c r="FCU18" s="3"/>
      <c r="FCV18" s="6"/>
      <c r="FDE18" s="3"/>
      <c r="FDF18" s="6"/>
      <c r="FDO18" s="3"/>
      <c r="FDP18" s="6"/>
      <c r="FDY18" s="3"/>
      <c r="FDZ18" s="6"/>
      <c r="FEI18" s="3"/>
      <c r="FEJ18" s="6"/>
      <c r="FES18" s="3"/>
      <c r="FET18" s="6"/>
      <c r="FFC18" s="3"/>
      <c r="FFD18" s="6"/>
      <c r="FFM18" s="3"/>
      <c r="FFN18" s="6"/>
      <c r="FFW18" s="3"/>
      <c r="FFX18" s="6"/>
      <c r="FGG18" s="3"/>
      <c r="FGH18" s="6"/>
      <c r="FGQ18" s="3"/>
      <c r="FGR18" s="6"/>
      <c r="FHA18" s="3"/>
      <c r="FHB18" s="6"/>
      <c r="FHK18" s="3"/>
      <c r="FHL18" s="6"/>
      <c r="FHU18" s="3"/>
      <c r="FHV18" s="6"/>
      <c r="FIE18" s="3"/>
      <c r="FIF18" s="6"/>
      <c r="FIO18" s="3"/>
      <c r="FIP18" s="6"/>
      <c r="FIY18" s="3"/>
      <c r="FIZ18" s="6"/>
      <c r="FJI18" s="3"/>
      <c r="FJJ18" s="6"/>
      <c r="FJS18" s="3"/>
      <c r="FJT18" s="6"/>
      <c r="FKC18" s="3"/>
      <c r="FKD18" s="6"/>
      <c r="FKM18" s="3"/>
      <c r="FKN18" s="6"/>
      <c r="FKW18" s="3"/>
      <c r="FKX18" s="6"/>
      <c r="FLG18" s="3"/>
      <c r="FLH18" s="6"/>
      <c r="FLQ18" s="3"/>
      <c r="FLR18" s="6"/>
      <c r="FMA18" s="3"/>
      <c r="FMB18" s="6"/>
      <c r="FMK18" s="3"/>
      <c r="FML18" s="6"/>
      <c r="FMU18" s="3"/>
      <c r="FMV18" s="6"/>
      <c r="FNE18" s="3"/>
      <c r="FNF18" s="6"/>
      <c r="FNO18" s="3"/>
      <c r="FNP18" s="6"/>
      <c r="FNY18" s="3"/>
      <c r="FNZ18" s="6"/>
      <c r="FOI18" s="3"/>
      <c r="FOJ18" s="6"/>
      <c r="FOS18" s="3"/>
      <c r="FOT18" s="6"/>
      <c r="FPC18" s="3"/>
      <c r="FPD18" s="6"/>
      <c r="FPM18" s="3"/>
      <c r="FPN18" s="6"/>
      <c r="FPW18" s="3"/>
      <c r="FPX18" s="6"/>
      <c r="FQG18" s="3"/>
      <c r="FQH18" s="6"/>
      <c r="FQQ18" s="3"/>
      <c r="FQR18" s="6"/>
      <c r="FRA18" s="3"/>
      <c r="FRB18" s="6"/>
      <c r="FRK18" s="3"/>
      <c r="FRL18" s="6"/>
      <c r="FRU18" s="3"/>
      <c r="FRV18" s="6"/>
      <c r="FSE18" s="3"/>
      <c r="FSF18" s="6"/>
      <c r="FSO18" s="3"/>
      <c r="FSP18" s="6"/>
      <c r="FSY18" s="3"/>
      <c r="FSZ18" s="6"/>
      <c r="FTI18" s="3"/>
      <c r="FTJ18" s="6"/>
      <c r="FTS18" s="3"/>
      <c r="FTT18" s="6"/>
      <c r="FUC18" s="3"/>
      <c r="FUD18" s="6"/>
      <c r="FUM18" s="3"/>
      <c r="FUN18" s="6"/>
      <c r="FUW18" s="3"/>
      <c r="FUX18" s="6"/>
      <c r="FVG18" s="3"/>
      <c r="FVH18" s="6"/>
      <c r="FVQ18" s="3"/>
      <c r="FVR18" s="6"/>
      <c r="FWA18" s="3"/>
      <c r="FWB18" s="6"/>
      <c r="FWK18" s="3"/>
      <c r="FWL18" s="6"/>
      <c r="FWU18" s="3"/>
      <c r="FWV18" s="6"/>
      <c r="FXE18" s="3"/>
      <c r="FXF18" s="6"/>
      <c r="FXO18" s="3"/>
      <c r="FXP18" s="6"/>
      <c r="FXY18" s="3"/>
      <c r="FXZ18" s="6"/>
      <c r="FYI18" s="3"/>
      <c r="FYJ18" s="6"/>
      <c r="FYS18" s="3"/>
      <c r="FYT18" s="6"/>
      <c r="FZC18" s="3"/>
      <c r="FZD18" s="6"/>
      <c r="FZM18" s="3"/>
      <c r="FZN18" s="6"/>
      <c r="FZW18" s="3"/>
      <c r="FZX18" s="6"/>
      <c r="GAG18" s="3"/>
      <c r="GAH18" s="6"/>
      <c r="GAQ18" s="3"/>
      <c r="GAR18" s="6"/>
      <c r="GBA18" s="3"/>
      <c r="GBB18" s="6"/>
      <c r="GBK18" s="3"/>
      <c r="GBL18" s="6"/>
      <c r="GBU18" s="3"/>
      <c r="GBV18" s="6"/>
      <c r="GCE18" s="3"/>
      <c r="GCF18" s="6"/>
      <c r="GCO18" s="3"/>
      <c r="GCP18" s="6"/>
      <c r="GCY18" s="3"/>
      <c r="GCZ18" s="6"/>
      <c r="GDI18" s="3"/>
      <c r="GDJ18" s="6"/>
      <c r="GDS18" s="3"/>
      <c r="GDT18" s="6"/>
      <c r="GEC18" s="3"/>
      <c r="GED18" s="6"/>
      <c r="GEM18" s="3"/>
      <c r="GEN18" s="6"/>
      <c r="GEW18" s="3"/>
      <c r="GEX18" s="6"/>
      <c r="GFG18" s="3"/>
      <c r="GFH18" s="6"/>
      <c r="GFQ18" s="3"/>
      <c r="GFR18" s="6"/>
      <c r="GGA18" s="3"/>
      <c r="GGB18" s="6"/>
      <c r="GGK18" s="3"/>
      <c r="GGL18" s="6"/>
      <c r="GGU18" s="3"/>
      <c r="GGV18" s="6"/>
      <c r="GHE18" s="3"/>
      <c r="GHF18" s="6"/>
      <c r="GHO18" s="3"/>
      <c r="GHP18" s="6"/>
      <c r="GHY18" s="3"/>
      <c r="GHZ18" s="6"/>
      <c r="GII18" s="3"/>
      <c r="GIJ18" s="6"/>
      <c r="GIS18" s="3"/>
      <c r="GIT18" s="6"/>
      <c r="GJC18" s="3"/>
      <c r="GJD18" s="6"/>
      <c r="GJM18" s="3"/>
      <c r="GJN18" s="6"/>
      <c r="GJW18" s="3"/>
      <c r="GJX18" s="6"/>
      <c r="GKG18" s="3"/>
      <c r="GKH18" s="6"/>
      <c r="GKQ18" s="3"/>
      <c r="GKR18" s="6"/>
      <c r="GLA18" s="3"/>
      <c r="GLB18" s="6"/>
      <c r="GLK18" s="3"/>
      <c r="GLL18" s="6"/>
      <c r="GLU18" s="3"/>
      <c r="GLV18" s="6"/>
      <c r="GME18" s="3"/>
      <c r="GMF18" s="6"/>
      <c r="GMO18" s="3"/>
      <c r="GMP18" s="6"/>
      <c r="GMY18" s="3"/>
      <c r="GMZ18" s="6"/>
      <c r="GNI18" s="3"/>
      <c r="GNJ18" s="6"/>
      <c r="GNS18" s="3"/>
      <c r="GNT18" s="6"/>
      <c r="GOC18" s="3"/>
      <c r="GOD18" s="6"/>
      <c r="GOM18" s="3"/>
      <c r="GON18" s="6"/>
      <c r="GOW18" s="3"/>
      <c r="GOX18" s="6"/>
      <c r="GPG18" s="3"/>
      <c r="GPH18" s="6"/>
      <c r="GPQ18" s="3"/>
      <c r="GPR18" s="6"/>
      <c r="GQA18" s="3"/>
      <c r="GQB18" s="6"/>
      <c r="GQK18" s="3"/>
      <c r="GQL18" s="6"/>
      <c r="GQU18" s="3"/>
      <c r="GQV18" s="6"/>
      <c r="GRE18" s="3"/>
      <c r="GRF18" s="6"/>
      <c r="GRO18" s="3"/>
      <c r="GRP18" s="6"/>
      <c r="GRY18" s="3"/>
      <c r="GRZ18" s="6"/>
      <c r="GSI18" s="3"/>
      <c r="GSJ18" s="6"/>
      <c r="GSS18" s="3"/>
      <c r="GST18" s="6"/>
      <c r="GTC18" s="3"/>
      <c r="GTD18" s="6"/>
      <c r="GTM18" s="3"/>
      <c r="GTN18" s="6"/>
      <c r="GTW18" s="3"/>
      <c r="GTX18" s="6"/>
      <c r="GUG18" s="3"/>
      <c r="GUH18" s="6"/>
      <c r="GUQ18" s="3"/>
      <c r="GUR18" s="6"/>
      <c r="GVA18" s="3"/>
      <c r="GVB18" s="6"/>
      <c r="GVK18" s="3"/>
      <c r="GVL18" s="6"/>
      <c r="GVU18" s="3"/>
      <c r="GVV18" s="6"/>
      <c r="GWE18" s="3"/>
      <c r="GWF18" s="6"/>
      <c r="GWO18" s="3"/>
      <c r="GWP18" s="6"/>
      <c r="GWY18" s="3"/>
      <c r="GWZ18" s="6"/>
      <c r="GXI18" s="3"/>
      <c r="GXJ18" s="6"/>
      <c r="GXS18" s="3"/>
      <c r="GXT18" s="6"/>
      <c r="GYC18" s="3"/>
      <c r="GYD18" s="6"/>
      <c r="GYM18" s="3"/>
      <c r="GYN18" s="6"/>
      <c r="GYW18" s="3"/>
      <c r="GYX18" s="6"/>
      <c r="GZG18" s="3"/>
      <c r="GZH18" s="6"/>
      <c r="GZQ18" s="3"/>
      <c r="GZR18" s="6"/>
      <c r="HAA18" s="3"/>
      <c r="HAB18" s="6"/>
      <c r="HAK18" s="3"/>
      <c r="HAL18" s="6"/>
      <c r="HAU18" s="3"/>
      <c r="HAV18" s="6"/>
      <c r="HBE18" s="3"/>
      <c r="HBF18" s="6"/>
      <c r="HBO18" s="3"/>
      <c r="HBP18" s="6"/>
      <c r="HBY18" s="3"/>
      <c r="HBZ18" s="6"/>
      <c r="HCI18" s="3"/>
      <c r="HCJ18" s="6"/>
      <c r="HCS18" s="3"/>
      <c r="HCT18" s="6"/>
      <c r="HDC18" s="3"/>
      <c r="HDD18" s="6"/>
      <c r="HDM18" s="3"/>
      <c r="HDN18" s="6"/>
      <c r="HDW18" s="3"/>
      <c r="HDX18" s="6"/>
      <c r="HEG18" s="3"/>
      <c r="HEH18" s="6"/>
      <c r="HEQ18" s="3"/>
      <c r="HER18" s="6"/>
      <c r="HFA18" s="3"/>
      <c r="HFB18" s="6"/>
      <c r="HFK18" s="3"/>
      <c r="HFL18" s="6"/>
      <c r="HFU18" s="3"/>
      <c r="HFV18" s="6"/>
      <c r="HGE18" s="3"/>
      <c r="HGF18" s="6"/>
      <c r="HGO18" s="3"/>
      <c r="HGP18" s="6"/>
      <c r="HGY18" s="3"/>
      <c r="HGZ18" s="6"/>
      <c r="HHI18" s="3"/>
      <c r="HHJ18" s="6"/>
      <c r="HHS18" s="3"/>
      <c r="HHT18" s="6"/>
      <c r="HIC18" s="3"/>
      <c r="HID18" s="6"/>
      <c r="HIM18" s="3"/>
      <c r="HIN18" s="6"/>
      <c r="HIW18" s="3"/>
      <c r="HIX18" s="6"/>
      <c r="HJG18" s="3"/>
      <c r="HJH18" s="6"/>
      <c r="HJQ18" s="3"/>
      <c r="HJR18" s="6"/>
      <c r="HKA18" s="3"/>
      <c r="HKB18" s="6"/>
      <c r="HKK18" s="3"/>
      <c r="HKL18" s="6"/>
      <c r="HKU18" s="3"/>
      <c r="HKV18" s="6"/>
      <c r="HLE18" s="3"/>
      <c r="HLF18" s="6"/>
      <c r="HLO18" s="3"/>
      <c r="HLP18" s="6"/>
      <c r="HLY18" s="3"/>
      <c r="HLZ18" s="6"/>
      <c r="HMI18" s="3"/>
      <c r="HMJ18" s="6"/>
      <c r="HMS18" s="3"/>
      <c r="HMT18" s="6"/>
      <c r="HNC18" s="3"/>
      <c r="HND18" s="6"/>
      <c r="HNM18" s="3"/>
      <c r="HNN18" s="6"/>
      <c r="HNW18" s="3"/>
      <c r="HNX18" s="6"/>
      <c r="HOG18" s="3"/>
      <c r="HOH18" s="6"/>
      <c r="HOQ18" s="3"/>
      <c r="HOR18" s="6"/>
      <c r="HPA18" s="3"/>
      <c r="HPB18" s="6"/>
      <c r="HPK18" s="3"/>
      <c r="HPL18" s="6"/>
      <c r="HPU18" s="3"/>
      <c r="HPV18" s="6"/>
      <c r="HQE18" s="3"/>
      <c r="HQF18" s="6"/>
      <c r="HQO18" s="3"/>
      <c r="HQP18" s="6"/>
      <c r="HQY18" s="3"/>
      <c r="HQZ18" s="6"/>
      <c r="HRI18" s="3"/>
      <c r="HRJ18" s="6"/>
      <c r="HRS18" s="3"/>
      <c r="HRT18" s="6"/>
      <c r="HSC18" s="3"/>
      <c r="HSD18" s="6"/>
      <c r="HSM18" s="3"/>
      <c r="HSN18" s="6"/>
      <c r="HSW18" s="3"/>
      <c r="HSX18" s="6"/>
      <c r="HTG18" s="3"/>
      <c r="HTH18" s="6"/>
      <c r="HTQ18" s="3"/>
      <c r="HTR18" s="6"/>
      <c r="HUA18" s="3"/>
      <c r="HUB18" s="6"/>
      <c r="HUK18" s="3"/>
      <c r="HUL18" s="6"/>
      <c r="HUU18" s="3"/>
      <c r="HUV18" s="6"/>
      <c r="HVE18" s="3"/>
      <c r="HVF18" s="6"/>
      <c r="HVO18" s="3"/>
      <c r="HVP18" s="6"/>
      <c r="HVY18" s="3"/>
      <c r="HVZ18" s="6"/>
      <c r="HWI18" s="3"/>
      <c r="HWJ18" s="6"/>
      <c r="HWS18" s="3"/>
      <c r="HWT18" s="6"/>
      <c r="HXC18" s="3"/>
      <c r="HXD18" s="6"/>
      <c r="HXM18" s="3"/>
      <c r="HXN18" s="6"/>
      <c r="HXW18" s="3"/>
      <c r="HXX18" s="6"/>
      <c r="HYG18" s="3"/>
      <c r="HYH18" s="6"/>
      <c r="HYQ18" s="3"/>
      <c r="HYR18" s="6"/>
      <c r="HZA18" s="3"/>
      <c r="HZB18" s="6"/>
      <c r="HZK18" s="3"/>
      <c r="HZL18" s="6"/>
      <c r="HZU18" s="3"/>
      <c r="HZV18" s="6"/>
      <c r="IAE18" s="3"/>
      <c r="IAF18" s="6"/>
      <c r="IAO18" s="3"/>
      <c r="IAP18" s="6"/>
      <c r="IAY18" s="3"/>
      <c r="IAZ18" s="6"/>
      <c r="IBI18" s="3"/>
      <c r="IBJ18" s="6"/>
      <c r="IBS18" s="3"/>
      <c r="IBT18" s="6"/>
      <c r="ICC18" s="3"/>
      <c r="ICD18" s="6"/>
      <c r="ICM18" s="3"/>
      <c r="ICN18" s="6"/>
      <c r="ICW18" s="3"/>
      <c r="ICX18" s="6"/>
      <c r="IDG18" s="3"/>
      <c r="IDH18" s="6"/>
      <c r="IDQ18" s="3"/>
      <c r="IDR18" s="6"/>
      <c r="IEA18" s="3"/>
      <c r="IEB18" s="6"/>
      <c r="IEK18" s="3"/>
      <c r="IEL18" s="6"/>
      <c r="IEU18" s="3"/>
      <c r="IEV18" s="6"/>
      <c r="IFE18" s="3"/>
      <c r="IFF18" s="6"/>
      <c r="IFO18" s="3"/>
      <c r="IFP18" s="6"/>
      <c r="IFY18" s="3"/>
      <c r="IFZ18" s="6"/>
      <c r="IGI18" s="3"/>
      <c r="IGJ18" s="6"/>
      <c r="IGS18" s="3"/>
      <c r="IGT18" s="6"/>
      <c r="IHC18" s="3"/>
      <c r="IHD18" s="6"/>
      <c r="IHM18" s="3"/>
      <c r="IHN18" s="6"/>
      <c r="IHW18" s="3"/>
      <c r="IHX18" s="6"/>
      <c r="IIG18" s="3"/>
      <c r="IIH18" s="6"/>
      <c r="IIQ18" s="3"/>
      <c r="IIR18" s="6"/>
      <c r="IJA18" s="3"/>
      <c r="IJB18" s="6"/>
      <c r="IJK18" s="3"/>
      <c r="IJL18" s="6"/>
      <c r="IJU18" s="3"/>
      <c r="IJV18" s="6"/>
      <c r="IKE18" s="3"/>
      <c r="IKF18" s="6"/>
      <c r="IKO18" s="3"/>
      <c r="IKP18" s="6"/>
      <c r="IKY18" s="3"/>
      <c r="IKZ18" s="6"/>
      <c r="ILI18" s="3"/>
      <c r="ILJ18" s="6"/>
      <c r="ILS18" s="3"/>
      <c r="ILT18" s="6"/>
      <c r="IMC18" s="3"/>
      <c r="IMD18" s="6"/>
      <c r="IMM18" s="3"/>
      <c r="IMN18" s="6"/>
      <c r="IMW18" s="3"/>
      <c r="IMX18" s="6"/>
      <c r="ING18" s="3"/>
      <c r="INH18" s="6"/>
      <c r="INQ18" s="3"/>
      <c r="INR18" s="6"/>
      <c r="IOA18" s="3"/>
      <c r="IOB18" s="6"/>
      <c r="IOK18" s="3"/>
      <c r="IOL18" s="6"/>
      <c r="IOU18" s="3"/>
      <c r="IOV18" s="6"/>
      <c r="IPE18" s="3"/>
      <c r="IPF18" s="6"/>
      <c r="IPO18" s="3"/>
      <c r="IPP18" s="6"/>
      <c r="IPY18" s="3"/>
      <c r="IPZ18" s="6"/>
      <c r="IQI18" s="3"/>
      <c r="IQJ18" s="6"/>
      <c r="IQS18" s="3"/>
      <c r="IQT18" s="6"/>
      <c r="IRC18" s="3"/>
      <c r="IRD18" s="6"/>
      <c r="IRM18" s="3"/>
      <c r="IRN18" s="6"/>
      <c r="IRW18" s="3"/>
      <c r="IRX18" s="6"/>
      <c r="ISG18" s="3"/>
      <c r="ISH18" s="6"/>
      <c r="ISQ18" s="3"/>
      <c r="ISR18" s="6"/>
      <c r="ITA18" s="3"/>
      <c r="ITB18" s="6"/>
      <c r="ITK18" s="3"/>
      <c r="ITL18" s="6"/>
      <c r="ITU18" s="3"/>
      <c r="ITV18" s="6"/>
      <c r="IUE18" s="3"/>
      <c r="IUF18" s="6"/>
      <c r="IUO18" s="3"/>
      <c r="IUP18" s="6"/>
      <c r="IUY18" s="3"/>
      <c r="IUZ18" s="6"/>
      <c r="IVI18" s="3"/>
      <c r="IVJ18" s="6"/>
      <c r="IVS18" s="3"/>
      <c r="IVT18" s="6"/>
      <c r="IWC18" s="3"/>
      <c r="IWD18" s="6"/>
      <c r="IWM18" s="3"/>
      <c r="IWN18" s="6"/>
      <c r="IWW18" s="3"/>
      <c r="IWX18" s="6"/>
      <c r="IXG18" s="3"/>
      <c r="IXH18" s="6"/>
      <c r="IXQ18" s="3"/>
      <c r="IXR18" s="6"/>
      <c r="IYA18" s="3"/>
      <c r="IYB18" s="6"/>
      <c r="IYK18" s="3"/>
      <c r="IYL18" s="6"/>
      <c r="IYU18" s="3"/>
      <c r="IYV18" s="6"/>
      <c r="IZE18" s="3"/>
      <c r="IZF18" s="6"/>
      <c r="IZO18" s="3"/>
      <c r="IZP18" s="6"/>
      <c r="IZY18" s="3"/>
      <c r="IZZ18" s="6"/>
      <c r="JAI18" s="3"/>
      <c r="JAJ18" s="6"/>
      <c r="JAS18" s="3"/>
      <c r="JAT18" s="6"/>
      <c r="JBC18" s="3"/>
      <c r="JBD18" s="6"/>
      <c r="JBM18" s="3"/>
      <c r="JBN18" s="6"/>
      <c r="JBW18" s="3"/>
      <c r="JBX18" s="6"/>
      <c r="JCG18" s="3"/>
      <c r="JCH18" s="6"/>
      <c r="JCQ18" s="3"/>
      <c r="JCR18" s="6"/>
      <c r="JDA18" s="3"/>
      <c r="JDB18" s="6"/>
      <c r="JDK18" s="3"/>
      <c r="JDL18" s="6"/>
      <c r="JDU18" s="3"/>
      <c r="JDV18" s="6"/>
      <c r="JEE18" s="3"/>
      <c r="JEF18" s="6"/>
      <c r="JEO18" s="3"/>
      <c r="JEP18" s="6"/>
      <c r="JEY18" s="3"/>
      <c r="JEZ18" s="6"/>
      <c r="JFI18" s="3"/>
      <c r="JFJ18" s="6"/>
      <c r="JFS18" s="3"/>
      <c r="JFT18" s="6"/>
      <c r="JGC18" s="3"/>
      <c r="JGD18" s="6"/>
      <c r="JGM18" s="3"/>
      <c r="JGN18" s="6"/>
      <c r="JGW18" s="3"/>
      <c r="JGX18" s="6"/>
      <c r="JHG18" s="3"/>
      <c r="JHH18" s="6"/>
      <c r="JHQ18" s="3"/>
      <c r="JHR18" s="6"/>
      <c r="JIA18" s="3"/>
      <c r="JIB18" s="6"/>
      <c r="JIK18" s="3"/>
      <c r="JIL18" s="6"/>
      <c r="JIU18" s="3"/>
      <c r="JIV18" s="6"/>
      <c r="JJE18" s="3"/>
      <c r="JJF18" s="6"/>
      <c r="JJO18" s="3"/>
      <c r="JJP18" s="6"/>
      <c r="JJY18" s="3"/>
      <c r="JJZ18" s="6"/>
      <c r="JKI18" s="3"/>
      <c r="JKJ18" s="6"/>
      <c r="JKS18" s="3"/>
      <c r="JKT18" s="6"/>
      <c r="JLC18" s="3"/>
      <c r="JLD18" s="6"/>
      <c r="JLM18" s="3"/>
      <c r="JLN18" s="6"/>
      <c r="JLW18" s="3"/>
      <c r="JLX18" s="6"/>
      <c r="JMG18" s="3"/>
      <c r="JMH18" s="6"/>
      <c r="JMQ18" s="3"/>
      <c r="JMR18" s="6"/>
      <c r="JNA18" s="3"/>
      <c r="JNB18" s="6"/>
      <c r="JNK18" s="3"/>
      <c r="JNL18" s="6"/>
      <c r="JNU18" s="3"/>
      <c r="JNV18" s="6"/>
      <c r="JOE18" s="3"/>
      <c r="JOF18" s="6"/>
      <c r="JOO18" s="3"/>
      <c r="JOP18" s="6"/>
      <c r="JOY18" s="3"/>
      <c r="JOZ18" s="6"/>
      <c r="JPI18" s="3"/>
      <c r="JPJ18" s="6"/>
      <c r="JPS18" s="3"/>
      <c r="JPT18" s="6"/>
      <c r="JQC18" s="3"/>
      <c r="JQD18" s="6"/>
      <c r="JQM18" s="3"/>
      <c r="JQN18" s="6"/>
      <c r="JQW18" s="3"/>
      <c r="JQX18" s="6"/>
      <c r="JRG18" s="3"/>
      <c r="JRH18" s="6"/>
      <c r="JRQ18" s="3"/>
      <c r="JRR18" s="6"/>
      <c r="JSA18" s="3"/>
      <c r="JSB18" s="6"/>
      <c r="JSK18" s="3"/>
      <c r="JSL18" s="6"/>
      <c r="JSU18" s="3"/>
      <c r="JSV18" s="6"/>
      <c r="JTE18" s="3"/>
      <c r="JTF18" s="6"/>
      <c r="JTO18" s="3"/>
      <c r="JTP18" s="6"/>
      <c r="JTY18" s="3"/>
      <c r="JTZ18" s="6"/>
      <c r="JUI18" s="3"/>
      <c r="JUJ18" s="6"/>
      <c r="JUS18" s="3"/>
      <c r="JUT18" s="6"/>
      <c r="JVC18" s="3"/>
      <c r="JVD18" s="6"/>
      <c r="JVM18" s="3"/>
      <c r="JVN18" s="6"/>
      <c r="JVW18" s="3"/>
      <c r="JVX18" s="6"/>
      <c r="JWG18" s="3"/>
      <c r="JWH18" s="6"/>
      <c r="JWQ18" s="3"/>
      <c r="JWR18" s="6"/>
      <c r="JXA18" s="3"/>
      <c r="JXB18" s="6"/>
      <c r="JXK18" s="3"/>
      <c r="JXL18" s="6"/>
      <c r="JXU18" s="3"/>
      <c r="JXV18" s="6"/>
      <c r="JYE18" s="3"/>
      <c r="JYF18" s="6"/>
      <c r="JYO18" s="3"/>
      <c r="JYP18" s="6"/>
      <c r="JYY18" s="3"/>
      <c r="JYZ18" s="6"/>
      <c r="JZI18" s="3"/>
      <c r="JZJ18" s="6"/>
      <c r="JZS18" s="3"/>
      <c r="JZT18" s="6"/>
      <c r="KAC18" s="3"/>
      <c r="KAD18" s="6"/>
      <c r="KAM18" s="3"/>
      <c r="KAN18" s="6"/>
      <c r="KAW18" s="3"/>
      <c r="KAX18" s="6"/>
      <c r="KBG18" s="3"/>
      <c r="KBH18" s="6"/>
      <c r="KBQ18" s="3"/>
      <c r="KBR18" s="6"/>
      <c r="KCA18" s="3"/>
      <c r="KCB18" s="6"/>
      <c r="KCK18" s="3"/>
      <c r="KCL18" s="6"/>
      <c r="KCU18" s="3"/>
      <c r="KCV18" s="6"/>
      <c r="KDE18" s="3"/>
      <c r="KDF18" s="6"/>
      <c r="KDO18" s="3"/>
      <c r="KDP18" s="6"/>
      <c r="KDY18" s="3"/>
      <c r="KDZ18" s="6"/>
      <c r="KEI18" s="3"/>
      <c r="KEJ18" s="6"/>
      <c r="KES18" s="3"/>
      <c r="KET18" s="6"/>
      <c r="KFC18" s="3"/>
      <c r="KFD18" s="6"/>
      <c r="KFM18" s="3"/>
      <c r="KFN18" s="6"/>
      <c r="KFW18" s="3"/>
      <c r="KFX18" s="6"/>
      <c r="KGG18" s="3"/>
      <c r="KGH18" s="6"/>
      <c r="KGQ18" s="3"/>
      <c r="KGR18" s="6"/>
      <c r="KHA18" s="3"/>
      <c r="KHB18" s="6"/>
      <c r="KHK18" s="3"/>
      <c r="KHL18" s="6"/>
      <c r="KHU18" s="3"/>
      <c r="KHV18" s="6"/>
      <c r="KIE18" s="3"/>
      <c r="KIF18" s="6"/>
      <c r="KIO18" s="3"/>
      <c r="KIP18" s="6"/>
      <c r="KIY18" s="3"/>
      <c r="KIZ18" s="6"/>
      <c r="KJI18" s="3"/>
      <c r="KJJ18" s="6"/>
      <c r="KJS18" s="3"/>
      <c r="KJT18" s="6"/>
      <c r="KKC18" s="3"/>
      <c r="KKD18" s="6"/>
      <c r="KKM18" s="3"/>
      <c r="KKN18" s="6"/>
      <c r="KKW18" s="3"/>
      <c r="KKX18" s="6"/>
      <c r="KLG18" s="3"/>
      <c r="KLH18" s="6"/>
      <c r="KLQ18" s="3"/>
      <c r="KLR18" s="6"/>
      <c r="KMA18" s="3"/>
      <c r="KMB18" s="6"/>
      <c r="KMK18" s="3"/>
      <c r="KML18" s="6"/>
      <c r="KMU18" s="3"/>
      <c r="KMV18" s="6"/>
      <c r="KNE18" s="3"/>
      <c r="KNF18" s="6"/>
      <c r="KNO18" s="3"/>
      <c r="KNP18" s="6"/>
      <c r="KNY18" s="3"/>
      <c r="KNZ18" s="6"/>
      <c r="KOI18" s="3"/>
      <c r="KOJ18" s="6"/>
      <c r="KOS18" s="3"/>
      <c r="KOT18" s="6"/>
      <c r="KPC18" s="3"/>
      <c r="KPD18" s="6"/>
      <c r="KPM18" s="3"/>
      <c r="KPN18" s="6"/>
      <c r="KPW18" s="3"/>
      <c r="KPX18" s="6"/>
      <c r="KQG18" s="3"/>
      <c r="KQH18" s="6"/>
      <c r="KQQ18" s="3"/>
      <c r="KQR18" s="6"/>
      <c r="KRA18" s="3"/>
      <c r="KRB18" s="6"/>
      <c r="KRK18" s="3"/>
      <c r="KRL18" s="6"/>
      <c r="KRU18" s="3"/>
      <c r="KRV18" s="6"/>
      <c r="KSE18" s="3"/>
      <c r="KSF18" s="6"/>
      <c r="KSO18" s="3"/>
      <c r="KSP18" s="6"/>
      <c r="KSY18" s="3"/>
      <c r="KSZ18" s="6"/>
      <c r="KTI18" s="3"/>
      <c r="KTJ18" s="6"/>
      <c r="KTS18" s="3"/>
      <c r="KTT18" s="6"/>
      <c r="KUC18" s="3"/>
      <c r="KUD18" s="6"/>
      <c r="KUM18" s="3"/>
      <c r="KUN18" s="6"/>
      <c r="KUW18" s="3"/>
      <c r="KUX18" s="6"/>
      <c r="KVG18" s="3"/>
      <c r="KVH18" s="6"/>
      <c r="KVQ18" s="3"/>
      <c r="KVR18" s="6"/>
      <c r="KWA18" s="3"/>
      <c r="KWB18" s="6"/>
      <c r="KWK18" s="3"/>
      <c r="KWL18" s="6"/>
      <c r="KWU18" s="3"/>
      <c r="KWV18" s="6"/>
      <c r="KXE18" s="3"/>
      <c r="KXF18" s="6"/>
      <c r="KXO18" s="3"/>
      <c r="KXP18" s="6"/>
      <c r="KXY18" s="3"/>
      <c r="KXZ18" s="6"/>
      <c r="KYI18" s="3"/>
      <c r="KYJ18" s="6"/>
      <c r="KYS18" s="3"/>
      <c r="KYT18" s="6"/>
      <c r="KZC18" s="3"/>
      <c r="KZD18" s="6"/>
      <c r="KZM18" s="3"/>
      <c r="KZN18" s="6"/>
      <c r="KZW18" s="3"/>
      <c r="KZX18" s="6"/>
      <c r="LAG18" s="3"/>
      <c r="LAH18" s="6"/>
      <c r="LAQ18" s="3"/>
      <c r="LAR18" s="6"/>
      <c r="LBA18" s="3"/>
      <c r="LBB18" s="6"/>
      <c r="LBK18" s="3"/>
      <c r="LBL18" s="6"/>
      <c r="LBU18" s="3"/>
      <c r="LBV18" s="6"/>
      <c r="LCE18" s="3"/>
      <c r="LCF18" s="6"/>
      <c r="LCO18" s="3"/>
      <c r="LCP18" s="6"/>
      <c r="LCY18" s="3"/>
      <c r="LCZ18" s="6"/>
      <c r="LDI18" s="3"/>
      <c r="LDJ18" s="6"/>
      <c r="LDS18" s="3"/>
      <c r="LDT18" s="6"/>
      <c r="LEC18" s="3"/>
      <c r="LED18" s="6"/>
      <c r="LEM18" s="3"/>
      <c r="LEN18" s="6"/>
      <c r="LEW18" s="3"/>
      <c r="LEX18" s="6"/>
      <c r="LFG18" s="3"/>
      <c r="LFH18" s="6"/>
      <c r="LFQ18" s="3"/>
      <c r="LFR18" s="6"/>
      <c r="LGA18" s="3"/>
      <c r="LGB18" s="6"/>
      <c r="LGK18" s="3"/>
      <c r="LGL18" s="6"/>
      <c r="LGU18" s="3"/>
      <c r="LGV18" s="6"/>
      <c r="LHE18" s="3"/>
      <c r="LHF18" s="6"/>
      <c r="LHO18" s="3"/>
      <c r="LHP18" s="6"/>
      <c r="LHY18" s="3"/>
      <c r="LHZ18" s="6"/>
      <c r="LII18" s="3"/>
      <c r="LIJ18" s="6"/>
      <c r="LIS18" s="3"/>
      <c r="LIT18" s="6"/>
      <c r="LJC18" s="3"/>
      <c r="LJD18" s="6"/>
      <c r="LJM18" s="3"/>
      <c r="LJN18" s="6"/>
      <c r="LJW18" s="3"/>
      <c r="LJX18" s="6"/>
      <c r="LKG18" s="3"/>
      <c r="LKH18" s="6"/>
      <c r="LKQ18" s="3"/>
      <c r="LKR18" s="6"/>
      <c r="LLA18" s="3"/>
      <c r="LLB18" s="6"/>
      <c r="LLK18" s="3"/>
      <c r="LLL18" s="6"/>
      <c r="LLU18" s="3"/>
      <c r="LLV18" s="6"/>
      <c r="LME18" s="3"/>
      <c r="LMF18" s="6"/>
      <c r="LMO18" s="3"/>
      <c r="LMP18" s="6"/>
      <c r="LMY18" s="3"/>
      <c r="LMZ18" s="6"/>
      <c r="LNI18" s="3"/>
      <c r="LNJ18" s="6"/>
      <c r="LNS18" s="3"/>
      <c r="LNT18" s="6"/>
      <c r="LOC18" s="3"/>
      <c r="LOD18" s="6"/>
      <c r="LOM18" s="3"/>
      <c r="LON18" s="6"/>
      <c r="LOW18" s="3"/>
      <c r="LOX18" s="6"/>
      <c r="LPG18" s="3"/>
      <c r="LPH18" s="6"/>
      <c r="LPQ18" s="3"/>
      <c r="LPR18" s="6"/>
      <c r="LQA18" s="3"/>
      <c r="LQB18" s="6"/>
      <c r="LQK18" s="3"/>
      <c r="LQL18" s="6"/>
      <c r="LQU18" s="3"/>
      <c r="LQV18" s="6"/>
      <c r="LRE18" s="3"/>
      <c r="LRF18" s="6"/>
      <c r="LRO18" s="3"/>
      <c r="LRP18" s="6"/>
      <c r="LRY18" s="3"/>
      <c r="LRZ18" s="6"/>
      <c r="LSI18" s="3"/>
      <c r="LSJ18" s="6"/>
      <c r="LSS18" s="3"/>
      <c r="LST18" s="6"/>
      <c r="LTC18" s="3"/>
      <c r="LTD18" s="6"/>
      <c r="LTM18" s="3"/>
      <c r="LTN18" s="6"/>
      <c r="LTW18" s="3"/>
      <c r="LTX18" s="6"/>
      <c r="LUG18" s="3"/>
      <c r="LUH18" s="6"/>
      <c r="LUQ18" s="3"/>
      <c r="LUR18" s="6"/>
      <c r="LVA18" s="3"/>
      <c r="LVB18" s="6"/>
      <c r="LVK18" s="3"/>
      <c r="LVL18" s="6"/>
      <c r="LVU18" s="3"/>
      <c r="LVV18" s="6"/>
      <c r="LWE18" s="3"/>
      <c r="LWF18" s="6"/>
      <c r="LWO18" s="3"/>
      <c r="LWP18" s="6"/>
      <c r="LWY18" s="3"/>
      <c r="LWZ18" s="6"/>
      <c r="LXI18" s="3"/>
      <c r="LXJ18" s="6"/>
      <c r="LXS18" s="3"/>
      <c r="LXT18" s="6"/>
      <c r="LYC18" s="3"/>
      <c r="LYD18" s="6"/>
      <c r="LYM18" s="3"/>
      <c r="LYN18" s="6"/>
      <c r="LYW18" s="3"/>
      <c r="LYX18" s="6"/>
      <c r="LZG18" s="3"/>
      <c r="LZH18" s="6"/>
      <c r="LZQ18" s="3"/>
      <c r="LZR18" s="6"/>
      <c r="MAA18" s="3"/>
      <c r="MAB18" s="6"/>
      <c r="MAK18" s="3"/>
      <c r="MAL18" s="6"/>
      <c r="MAU18" s="3"/>
      <c r="MAV18" s="6"/>
      <c r="MBE18" s="3"/>
      <c r="MBF18" s="6"/>
      <c r="MBO18" s="3"/>
      <c r="MBP18" s="6"/>
      <c r="MBY18" s="3"/>
      <c r="MBZ18" s="6"/>
      <c r="MCI18" s="3"/>
      <c r="MCJ18" s="6"/>
      <c r="MCS18" s="3"/>
      <c r="MCT18" s="6"/>
      <c r="MDC18" s="3"/>
      <c r="MDD18" s="6"/>
      <c r="MDM18" s="3"/>
      <c r="MDN18" s="6"/>
      <c r="MDW18" s="3"/>
      <c r="MDX18" s="6"/>
      <c r="MEG18" s="3"/>
      <c r="MEH18" s="6"/>
      <c r="MEQ18" s="3"/>
      <c r="MER18" s="6"/>
      <c r="MFA18" s="3"/>
      <c r="MFB18" s="6"/>
      <c r="MFK18" s="3"/>
      <c r="MFL18" s="6"/>
      <c r="MFU18" s="3"/>
      <c r="MFV18" s="6"/>
      <c r="MGE18" s="3"/>
      <c r="MGF18" s="6"/>
      <c r="MGO18" s="3"/>
      <c r="MGP18" s="6"/>
      <c r="MGY18" s="3"/>
      <c r="MGZ18" s="6"/>
      <c r="MHI18" s="3"/>
      <c r="MHJ18" s="6"/>
      <c r="MHS18" s="3"/>
      <c r="MHT18" s="6"/>
      <c r="MIC18" s="3"/>
      <c r="MID18" s="6"/>
      <c r="MIM18" s="3"/>
      <c r="MIN18" s="6"/>
      <c r="MIW18" s="3"/>
      <c r="MIX18" s="6"/>
      <c r="MJG18" s="3"/>
      <c r="MJH18" s="6"/>
      <c r="MJQ18" s="3"/>
      <c r="MJR18" s="6"/>
      <c r="MKA18" s="3"/>
      <c r="MKB18" s="6"/>
      <c r="MKK18" s="3"/>
      <c r="MKL18" s="6"/>
      <c r="MKU18" s="3"/>
      <c r="MKV18" s="6"/>
      <c r="MLE18" s="3"/>
      <c r="MLF18" s="6"/>
      <c r="MLO18" s="3"/>
      <c r="MLP18" s="6"/>
      <c r="MLY18" s="3"/>
      <c r="MLZ18" s="6"/>
      <c r="MMI18" s="3"/>
      <c r="MMJ18" s="6"/>
      <c r="MMS18" s="3"/>
      <c r="MMT18" s="6"/>
      <c r="MNC18" s="3"/>
      <c r="MND18" s="6"/>
      <c r="MNM18" s="3"/>
      <c r="MNN18" s="6"/>
      <c r="MNW18" s="3"/>
      <c r="MNX18" s="6"/>
      <c r="MOG18" s="3"/>
      <c r="MOH18" s="6"/>
      <c r="MOQ18" s="3"/>
      <c r="MOR18" s="6"/>
      <c r="MPA18" s="3"/>
      <c r="MPB18" s="6"/>
      <c r="MPK18" s="3"/>
      <c r="MPL18" s="6"/>
      <c r="MPU18" s="3"/>
      <c r="MPV18" s="6"/>
      <c r="MQE18" s="3"/>
      <c r="MQF18" s="6"/>
      <c r="MQO18" s="3"/>
      <c r="MQP18" s="6"/>
      <c r="MQY18" s="3"/>
      <c r="MQZ18" s="6"/>
      <c r="MRI18" s="3"/>
      <c r="MRJ18" s="6"/>
      <c r="MRS18" s="3"/>
      <c r="MRT18" s="6"/>
      <c r="MSC18" s="3"/>
      <c r="MSD18" s="6"/>
      <c r="MSM18" s="3"/>
      <c r="MSN18" s="6"/>
      <c r="MSW18" s="3"/>
      <c r="MSX18" s="6"/>
      <c r="MTG18" s="3"/>
      <c r="MTH18" s="6"/>
      <c r="MTQ18" s="3"/>
      <c r="MTR18" s="6"/>
      <c r="MUA18" s="3"/>
      <c r="MUB18" s="6"/>
      <c r="MUK18" s="3"/>
      <c r="MUL18" s="6"/>
      <c r="MUU18" s="3"/>
      <c r="MUV18" s="6"/>
      <c r="MVE18" s="3"/>
      <c r="MVF18" s="6"/>
      <c r="MVO18" s="3"/>
      <c r="MVP18" s="6"/>
      <c r="MVY18" s="3"/>
      <c r="MVZ18" s="6"/>
      <c r="MWI18" s="3"/>
      <c r="MWJ18" s="6"/>
      <c r="MWS18" s="3"/>
      <c r="MWT18" s="6"/>
      <c r="MXC18" s="3"/>
      <c r="MXD18" s="6"/>
      <c r="MXM18" s="3"/>
      <c r="MXN18" s="6"/>
      <c r="MXW18" s="3"/>
      <c r="MXX18" s="6"/>
      <c r="MYG18" s="3"/>
      <c r="MYH18" s="6"/>
      <c r="MYQ18" s="3"/>
      <c r="MYR18" s="6"/>
      <c r="MZA18" s="3"/>
      <c r="MZB18" s="6"/>
      <c r="MZK18" s="3"/>
      <c r="MZL18" s="6"/>
      <c r="MZU18" s="3"/>
      <c r="MZV18" s="6"/>
      <c r="NAE18" s="3"/>
      <c r="NAF18" s="6"/>
      <c r="NAO18" s="3"/>
      <c r="NAP18" s="6"/>
      <c r="NAY18" s="3"/>
      <c r="NAZ18" s="6"/>
      <c r="NBI18" s="3"/>
      <c r="NBJ18" s="6"/>
      <c r="NBS18" s="3"/>
      <c r="NBT18" s="6"/>
      <c r="NCC18" s="3"/>
      <c r="NCD18" s="6"/>
      <c r="NCM18" s="3"/>
      <c r="NCN18" s="6"/>
      <c r="NCW18" s="3"/>
      <c r="NCX18" s="6"/>
      <c r="NDG18" s="3"/>
      <c r="NDH18" s="6"/>
      <c r="NDQ18" s="3"/>
      <c r="NDR18" s="6"/>
      <c r="NEA18" s="3"/>
      <c r="NEB18" s="6"/>
      <c r="NEK18" s="3"/>
      <c r="NEL18" s="6"/>
      <c r="NEU18" s="3"/>
      <c r="NEV18" s="6"/>
      <c r="NFE18" s="3"/>
      <c r="NFF18" s="6"/>
      <c r="NFO18" s="3"/>
      <c r="NFP18" s="6"/>
      <c r="NFY18" s="3"/>
      <c r="NFZ18" s="6"/>
      <c r="NGI18" s="3"/>
      <c r="NGJ18" s="6"/>
      <c r="NGS18" s="3"/>
      <c r="NGT18" s="6"/>
      <c r="NHC18" s="3"/>
      <c r="NHD18" s="6"/>
      <c r="NHM18" s="3"/>
      <c r="NHN18" s="6"/>
      <c r="NHW18" s="3"/>
      <c r="NHX18" s="6"/>
      <c r="NIG18" s="3"/>
      <c r="NIH18" s="6"/>
      <c r="NIQ18" s="3"/>
      <c r="NIR18" s="6"/>
      <c r="NJA18" s="3"/>
      <c r="NJB18" s="6"/>
      <c r="NJK18" s="3"/>
      <c r="NJL18" s="6"/>
      <c r="NJU18" s="3"/>
      <c r="NJV18" s="6"/>
      <c r="NKE18" s="3"/>
      <c r="NKF18" s="6"/>
      <c r="NKO18" s="3"/>
      <c r="NKP18" s="6"/>
      <c r="NKY18" s="3"/>
      <c r="NKZ18" s="6"/>
      <c r="NLI18" s="3"/>
      <c r="NLJ18" s="6"/>
      <c r="NLS18" s="3"/>
      <c r="NLT18" s="6"/>
      <c r="NMC18" s="3"/>
      <c r="NMD18" s="6"/>
      <c r="NMM18" s="3"/>
      <c r="NMN18" s="6"/>
      <c r="NMW18" s="3"/>
      <c r="NMX18" s="6"/>
      <c r="NNG18" s="3"/>
      <c r="NNH18" s="6"/>
      <c r="NNQ18" s="3"/>
      <c r="NNR18" s="6"/>
      <c r="NOA18" s="3"/>
      <c r="NOB18" s="6"/>
      <c r="NOK18" s="3"/>
      <c r="NOL18" s="6"/>
      <c r="NOU18" s="3"/>
      <c r="NOV18" s="6"/>
      <c r="NPE18" s="3"/>
      <c r="NPF18" s="6"/>
      <c r="NPO18" s="3"/>
      <c r="NPP18" s="6"/>
      <c r="NPY18" s="3"/>
      <c r="NPZ18" s="6"/>
      <c r="NQI18" s="3"/>
      <c r="NQJ18" s="6"/>
      <c r="NQS18" s="3"/>
      <c r="NQT18" s="6"/>
      <c r="NRC18" s="3"/>
      <c r="NRD18" s="6"/>
      <c r="NRM18" s="3"/>
      <c r="NRN18" s="6"/>
      <c r="NRW18" s="3"/>
      <c r="NRX18" s="6"/>
      <c r="NSG18" s="3"/>
      <c r="NSH18" s="6"/>
      <c r="NSQ18" s="3"/>
      <c r="NSR18" s="6"/>
      <c r="NTA18" s="3"/>
      <c r="NTB18" s="6"/>
      <c r="NTK18" s="3"/>
      <c r="NTL18" s="6"/>
      <c r="NTU18" s="3"/>
      <c r="NTV18" s="6"/>
      <c r="NUE18" s="3"/>
      <c r="NUF18" s="6"/>
      <c r="NUO18" s="3"/>
      <c r="NUP18" s="6"/>
      <c r="NUY18" s="3"/>
      <c r="NUZ18" s="6"/>
      <c r="NVI18" s="3"/>
      <c r="NVJ18" s="6"/>
      <c r="NVS18" s="3"/>
      <c r="NVT18" s="6"/>
      <c r="NWC18" s="3"/>
      <c r="NWD18" s="6"/>
      <c r="NWM18" s="3"/>
      <c r="NWN18" s="6"/>
      <c r="NWW18" s="3"/>
      <c r="NWX18" s="6"/>
      <c r="NXG18" s="3"/>
      <c r="NXH18" s="6"/>
      <c r="NXQ18" s="3"/>
      <c r="NXR18" s="6"/>
      <c r="NYA18" s="3"/>
      <c r="NYB18" s="6"/>
      <c r="NYK18" s="3"/>
      <c r="NYL18" s="6"/>
      <c r="NYU18" s="3"/>
      <c r="NYV18" s="6"/>
      <c r="NZE18" s="3"/>
      <c r="NZF18" s="6"/>
      <c r="NZO18" s="3"/>
      <c r="NZP18" s="6"/>
      <c r="NZY18" s="3"/>
      <c r="NZZ18" s="6"/>
      <c r="OAI18" s="3"/>
      <c r="OAJ18" s="6"/>
      <c r="OAS18" s="3"/>
      <c r="OAT18" s="6"/>
      <c r="OBC18" s="3"/>
      <c r="OBD18" s="6"/>
      <c r="OBM18" s="3"/>
      <c r="OBN18" s="6"/>
      <c r="OBW18" s="3"/>
      <c r="OBX18" s="6"/>
      <c r="OCG18" s="3"/>
      <c r="OCH18" s="6"/>
      <c r="OCQ18" s="3"/>
      <c r="OCR18" s="6"/>
      <c r="ODA18" s="3"/>
      <c r="ODB18" s="6"/>
      <c r="ODK18" s="3"/>
      <c r="ODL18" s="6"/>
      <c r="ODU18" s="3"/>
      <c r="ODV18" s="6"/>
      <c r="OEE18" s="3"/>
      <c r="OEF18" s="6"/>
      <c r="OEO18" s="3"/>
      <c r="OEP18" s="6"/>
      <c r="OEY18" s="3"/>
      <c r="OEZ18" s="6"/>
      <c r="OFI18" s="3"/>
      <c r="OFJ18" s="6"/>
      <c r="OFS18" s="3"/>
      <c r="OFT18" s="6"/>
      <c r="OGC18" s="3"/>
      <c r="OGD18" s="6"/>
      <c r="OGM18" s="3"/>
      <c r="OGN18" s="6"/>
      <c r="OGW18" s="3"/>
      <c r="OGX18" s="6"/>
      <c r="OHG18" s="3"/>
      <c r="OHH18" s="6"/>
      <c r="OHQ18" s="3"/>
      <c r="OHR18" s="6"/>
      <c r="OIA18" s="3"/>
      <c r="OIB18" s="6"/>
      <c r="OIK18" s="3"/>
      <c r="OIL18" s="6"/>
      <c r="OIU18" s="3"/>
      <c r="OIV18" s="6"/>
      <c r="OJE18" s="3"/>
      <c r="OJF18" s="6"/>
      <c r="OJO18" s="3"/>
      <c r="OJP18" s="6"/>
      <c r="OJY18" s="3"/>
      <c r="OJZ18" s="6"/>
      <c r="OKI18" s="3"/>
      <c r="OKJ18" s="6"/>
      <c r="OKS18" s="3"/>
      <c r="OKT18" s="6"/>
      <c r="OLC18" s="3"/>
      <c r="OLD18" s="6"/>
      <c r="OLM18" s="3"/>
      <c r="OLN18" s="6"/>
      <c r="OLW18" s="3"/>
      <c r="OLX18" s="6"/>
      <c r="OMG18" s="3"/>
      <c r="OMH18" s="6"/>
      <c r="OMQ18" s="3"/>
      <c r="OMR18" s="6"/>
      <c r="ONA18" s="3"/>
      <c r="ONB18" s="6"/>
      <c r="ONK18" s="3"/>
      <c r="ONL18" s="6"/>
      <c r="ONU18" s="3"/>
      <c r="ONV18" s="6"/>
      <c r="OOE18" s="3"/>
      <c r="OOF18" s="6"/>
      <c r="OOO18" s="3"/>
      <c r="OOP18" s="6"/>
      <c r="OOY18" s="3"/>
      <c r="OOZ18" s="6"/>
      <c r="OPI18" s="3"/>
      <c r="OPJ18" s="6"/>
      <c r="OPS18" s="3"/>
      <c r="OPT18" s="6"/>
      <c r="OQC18" s="3"/>
      <c r="OQD18" s="6"/>
      <c r="OQM18" s="3"/>
      <c r="OQN18" s="6"/>
      <c r="OQW18" s="3"/>
      <c r="OQX18" s="6"/>
      <c r="ORG18" s="3"/>
      <c r="ORH18" s="6"/>
      <c r="ORQ18" s="3"/>
      <c r="ORR18" s="6"/>
      <c r="OSA18" s="3"/>
      <c r="OSB18" s="6"/>
      <c r="OSK18" s="3"/>
      <c r="OSL18" s="6"/>
      <c r="OSU18" s="3"/>
      <c r="OSV18" s="6"/>
      <c r="OTE18" s="3"/>
      <c r="OTF18" s="6"/>
      <c r="OTO18" s="3"/>
      <c r="OTP18" s="6"/>
      <c r="OTY18" s="3"/>
      <c r="OTZ18" s="6"/>
      <c r="OUI18" s="3"/>
      <c r="OUJ18" s="6"/>
      <c r="OUS18" s="3"/>
      <c r="OUT18" s="6"/>
      <c r="OVC18" s="3"/>
      <c r="OVD18" s="6"/>
      <c r="OVM18" s="3"/>
      <c r="OVN18" s="6"/>
      <c r="OVW18" s="3"/>
      <c r="OVX18" s="6"/>
      <c r="OWG18" s="3"/>
      <c r="OWH18" s="6"/>
      <c r="OWQ18" s="3"/>
      <c r="OWR18" s="6"/>
      <c r="OXA18" s="3"/>
      <c r="OXB18" s="6"/>
      <c r="OXK18" s="3"/>
      <c r="OXL18" s="6"/>
      <c r="OXU18" s="3"/>
      <c r="OXV18" s="6"/>
      <c r="OYE18" s="3"/>
      <c r="OYF18" s="6"/>
      <c r="OYO18" s="3"/>
      <c r="OYP18" s="6"/>
      <c r="OYY18" s="3"/>
      <c r="OYZ18" s="6"/>
      <c r="OZI18" s="3"/>
      <c r="OZJ18" s="6"/>
      <c r="OZS18" s="3"/>
      <c r="OZT18" s="6"/>
      <c r="PAC18" s="3"/>
      <c r="PAD18" s="6"/>
      <c r="PAM18" s="3"/>
      <c r="PAN18" s="6"/>
      <c r="PAW18" s="3"/>
      <c r="PAX18" s="6"/>
      <c r="PBG18" s="3"/>
      <c r="PBH18" s="6"/>
      <c r="PBQ18" s="3"/>
      <c r="PBR18" s="6"/>
      <c r="PCA18" s="3"/>
      <c r="PCB18" s="6"/>
      <c r="PCK18" s="3"/>
      <c r="PCL18" s="6"/>
      <c r="PCU18" s="3"/>
      <c r="PCV18" s="6"/>
      <c r="PDE18" s="3"/>
      <c r="PDF18" s="6"/>
      <c r="PDO18" s="3"/>
      <c r="PDP18" s="6"/>
      <c r="PDY18" s="3"/>
      <c r="PDZ18" s="6"/>
      <c r="PEI18" s="3"/>
      <c r="PEJ18" s="6"/>
      <c r="PES18" s="3"/>
      <c r="PET18" s="6"/>
      <c r="PFC18" s="3"/>
      <c r="PFD18" s="6"/>
      <c r="PFM18" s="3"/>
      <c r="PFN18" s="6"/>
      <c r="PFW18" s="3"/>
      <c r="PFX18" s="6"/>
      <c r="PGG18" s="3"/>
      <c r="PGH18" s="6"/>
      <c r="PGQ18" s="3"/>
      <c r="PGR18" s="6"/>
      <c r="PHA18" s="3"/>
      <c r="PHB18" s="6"/>
      <c r="PHK18" s="3"/>
      <c r="PHL18" s="6"/>
      <c r="PHU18" s="3"/>
      <c r="PHV18" s="6"/>
      <c r="PIE18" s="3"/>
      <c r="PIF18" s="6"/>
      <c r="PIO18" s="3"/>
      <c r="PIP18" s="6"/>
      <c r="PIY18" s="3"/>
      <c r="PIZ18" s="6"/>
      <c r="PJI18" s="3"/>
      <c r="PJJ18" s="6"/>
      <c r="PJS18" s="3"/>
      <c r="PJT18" s="6"/>
      <c r="PKC18" s="3"/>
      <c r="PKD18" s="6"/>
      <c r="PKM18" s="3"/>
      <c r="PKN18" s="6"/>
      <c r="PKW18" s="3"/>
      <c r="PKX18" s="6"/>
      <c r="PLG18" s="3"/>
      <c r="PLH18" s="6"/>
      <c r="PLQ18" s="3"/>
      <c r="PLR18" s="6"/>
      <c r="PMA18" s="3"/>
      <c r="PMB18" s="6"/>
      <c r="PMK18" s="3"/>
      <c r="PML18" s="6"/>
      <c r="PMU18" s="3"/>
      <c r="PMV18" s="6"/>
      <c r="PNE18" s="3"/>
      <c r="PNF18" s="6"/>
      <c r="PNO18" s="3"/>
      <c r="PNP18" s="6"/>
      <c r="PNY18" s="3"/>
      <c r="PNZ18" s="6"/>
      <c r="POI18" s="3"/>
      <c r="POJ18" s="6"/>
      <c r="POS18" s="3"/>
      <c r="POT18" s="6"/>
      <c r="PPC18" s="3"/>
      <c r="PPD18" s="6"/>
      <c r="PPM18" s="3"/>
      <c r="PPN18" s="6"/>
      <c r="PPW18" s="3"/>
      <c r="PPX18" s="6"/>
      <c r="PQG18" s="3"/>
      <c r="PQH18" s="6"/>
      <c r="PQQ18" s="3"/>
      <c r="PQR18" s="6"/>
      <c r="PRA18" s="3"/>
      <c r="PRB18" s="6"/>
      <c r="PRK18" s="3"/>
      <c r="PRL18" s="6"/>
      <c r="PRU18" s="3"/>
      <c r="PRV18" s="6"/>
      <c r="PSE18" s="3"/>
      <c r="PSF18" s="6"/>
      <c r="PSO18" s="3"/>
      <c r="PSP18" s="6"/>
      <c r="PSY18" s="3"/>
      <c r="PSZ18" s="6"/>
      <c r="PTI18" s="3"/>
      <c r="PTJ18" s="6"/>
      <c r="PTS18" s="3"/>
      <c r="PTT18" s="6"/>
      <c r="PUC18" s="3"/>
      <c r="PUD18" s="6"/>
      <c r="PUM18" s="3"/>
      <c r="PUN18" s="6"/>
      <c r="PUW18" s="3"/>
      <c r="PUX18" s="6"/>
      <c r="PVG18" s="3"/>
      <c r="PVH18" s="6"/>
      <c r="PVQ18" s="3"/>
      <c r="PVR18" s="6"/>
      <c r="PWA18" s="3"/>
      <c r="PWB18" s="6"/>
      <c r="PWK18" s="3"/>
      <c r="PWL18" s="6"/>
      <c r="PWU18" s="3"/>
      <c r="PWV18" s="6"/>
      <c r="PXE18" s="3"/>
      <c r="PXF18" s="6"/>
      <c r="PXO18" s="3"/>
      <c r="PXP18" s="6"/>
      <c r="PXY18" s="3"/>
      <c r="PXZ18" s="6"/>
      <c r="PYI18" s="3"/>
      <c r="PYJ18" s="6"/>
      <c r="PYS18" s="3"/>
      <c r="PYT18" s="6"/>
      <c r="PZC18" s="3"/>
      <c r="PZD18" s="6"/>
      <c r="PZM18" s="3"/>
      <c r="PZN18" s="6"/>
      <c r="PZW18" s="3"/>
      <c r="PZX18" s="6"/>
      <c r="QAG18" s="3"/>
      <c r="QAH18" s="6"/>
      <c r="QAQ18" s="3"/>
      <c r="QAR18" s="6"/>
      <c r="QBA18" s="3"/>
      <c r="QBB18" s="6"/>
      <c r="QBK18" s="3"/>
      <c r="QBL18" s="6"/>
      <c r="QBU18" s="3"/>
      <c r="QBV18" s="6"/>
      <c r="QCE18" s="3"/>
      <c r="QCF18" s="6"/>
      <c r="QCO18" s="3"/>
      <c r="QCP18" s="6"/>
      <c r="QCY18" s="3"/>
      <c r="QCZ18" s="6"/>
      <c r="QDI18" s="3"/>
      <c r="QDJ18" s="6"/>
      <c r="QDS18" s="3"/>
      <c r="QDT18" s="6"/>
      <c r="QEC18" s="3"/>
      <c r="QED18" s="6"/>
      <c r="QEM18" s="3"/>
      <c r="QEN18" s="6"/>
      <c r="QEW18" s="3"/>
      <c r="QEX18" s="6"/>
      <c r="QFG18" s="3"/>
      <c r="QFH18" s="6"/>
      <c r="QFQ18" s="3"/>
      <c r="QFR18" s="6"/>
      <c r="QGA18" s="3"/>
      <c r="QGB18" s="6"/>
      <c r="QGK18" s="3"/>
      <c r="QGL18" s="6"/>
      <c r="QGU18" s="3"/>
      <c r="QGV18" s="6"/>
      <c r="QHE18" s="3"/>
      <c r="QHF18" s="6"/>
      <c r="QHO18" s="3"/>
      <c r="QHP18" s="6"/>
      <c r="QHY18" s="3"/>
      <c r="QHZ18" s="6"/>
      <c r="QII18" s="3"/>
      <c r="QIJ18" s="6"/>
      <c r="QIS18" s="3"/>
      <c r="QIT18" s="6"/>
      <c r="QJC18" s="3"/>
      <c r="QJD18" s="6"/>
      <c r="QJM18" s="3"/>
      <c r="QJN18" s="6"/>
      <c r="QJW18" s="3"/>
      <c r="QJX18" s="6"/>
      <c r="QKG18" s="3"/>
      <c r="QKH18" s="6"/>
      <c r="QKQ18" s="3"/>
      <c r="QKR18" s="6"/>
      <c r="QLA18" s="3"/>
      <c r="QLB18" s="6"/>
      <c r="QLK18" s="3"/>
      <c r="QLL18" s="6"/>
      <c r="QLU18" s="3"/>
      <c r="QLV18" s="6"/>
      <c r="QME18" s="3"/>
      <c r="QMF18" s="6"/>
      <c r="QMO18" s="3"/>
      <c r="QMP18" s="6"/>
      <c r="QMY18" s="3"/>
      <c r="QMZ18" s="6"/>
      <c r="QNI18" s="3"/>
      <c r="QNJ18" s="6"/>
      <c r="QNS18" s="3"/>
      <c r="QNT18" s="6"/>
      <c r="QOC18" s="3"/>
      <c r="QOD18" s="6"/>
      <c r="QOM18" s="3"/>
      <c r="QON18" s="6"/>
      <c r="QOW18" s="3"/>
      <c r="QOX18" s="6"/>
      <c r="QPG18" s="3"/>
      <c r="QPH18" s="6"/>
      <c r="QPQ18" s="3"/>
      <c r="QPR18" s="6"/>
      <c r="QQA18" s="3"/>
      <c r="QQB18" s="6"/>
      <c r="QQK18" s="3"/>
      <c r="QQL18" s="6"/>
      <c r="QQU18" s="3"/>
      <c r="QQV18" s="6"/>
      <c r="QRE18" s="3"/>
      <c r="QRF18" s="6"/>
      <c r="QRO18" s="3"/>
      <c r="QRP18" s="6"/>
      <c r="QRY18" s="3"/>
      <c r="QRZ18" s="6"/>
      <c r="QSI18" s="3"/>
      <c r="QSJ18" s="6"/>
      <c r="QSS18" s="3"/>
      <c r="QST18" s="6"/>
      <c r="QTC18" s="3"/>
      <c r="QTD18" s="6"/>
      <c r="QTM18" s="3"/>
      <c r="QTN18" s="6"/>
      <c r="QTW18" s="3"/>
      <c r="QTX18" s="6"/>
      <c r="QUG18" s="3"/>
      <c r="QUH18" s="6"/>
      <c r="QUQ18" s="3"/>
      <c r="QUR18" s="6"/>
      <c r="QVA18" s="3"/>
      <c r="QVB18" s="6"/>
      <c r="QVK18" s="3"/>
      <c r="QVL18" s="6"/>
      <c r="QVU18" s="3"/>
      <c r="QVV18" s="6"/>
      <c r="QWE18" s="3"/>
      <c r="QWF18" s="6"/>
      <c r="QWO18" s="3"/>
      <c r="QWP18" s="6"/>
      <c r="QWY18" s="3"/>
      <c r="QWZ18" s="6"/>
      <c r="QXI18" s="3"/>
      <c r="QXJ18" s="6"/>
      <c r="QXS18" s="3"/>
      <c r="QXT18" s="6"/>
      <c r="QYC18" s="3"/>
      <c r="QYD18" s="6"/>
      <c r="QYM18" s="3"/>
      <c r="QYN18" s="6"/>
      <c r="QYW18" s="3"/>
      <c r="QYX18" s="6"/>
      <c r="QZG18" s="3"/>
      <c r="QZH18" s="6"/>
      <c r="QZQ18" s="3"/>
      <c r="QZR18" s="6"/>
      <c r="RAA18" s="3"/>
      <c r="RAB18" s="6"/>
      <c r="RAK18" s="3"/>
      <c r="RAL18" s="6"/>
      <c r="RAU18" s="3"/>
      <c r="RAV18" s="6"/>
      <c r="RBE18" s="3"/>
      <c r="RBF18" s="6"/>
      <c r="RBO18" s="3"/>
      <c r="RBP18" s="6"/>
      <c r="RBY18" s="3"/>
      <c r="RBZ18" s="6"/>
      <c r="RCI18" s="3"/>
      <c r="RCJ18" s="6"/>
      <c r="RCS18" s="3"/>
      <c r="RCT18" s="6"/>
      <c r="RDC18" s="3"/>
      <c r="RDD18" s="6"/>
      <c r="RDM18" s="3"/>
      <c r="RDN18" s="6"/>
      <c r="RDW18" s="3"/>
      <c r="RDX18" s="6"/>
      <c r="REG18" s="3"/>
      <c r="REH18" s="6"/>
      <c r="REQ18" s="3"/>
      <c r="RER18" s="6"/>
      <c r="RFA18" s="3"/>
      <c r="RFB18" s="6"/>
      <c r="RFK18" s="3"/>
      <c r="RFL18" s="6"/>
      <c r="RFU18" s="3"/>
      <c r="RFV18" s="6"/>
      <c r="RGE18" s="3"/>
      <c r="RGF18" s="6"/>
      <c r="RGO18" s="3"/>
      <c r="RGP18" s="6"/>
      <c r="RGY18" s="3"/>
      <c r="RGZ18" s="6"/>
      <c r="RHI18" s="3"/>
      <c r="RHJ18" s="6"/>
      <c r="RHS18" s="3"/>
      <c r="RHT18" s="6"/>
      <c r="RIC18" s="3"/>
      <c r="RID18" s="6"/>
      <c r="RIM18" s="3"/>
      <c r="RIN18" s="6"/>
      <c r="RIW18" s="3"/>
      <c r="RIX18" s="6"/>
      <c r="RJG18" s="3"/>
      <c r="RJH18" s="6"/>
      <c r="RJQ18" s="3"/>
      <c r="RJR18" s="6"/>
      <c r="RKA18" s="3"/>
      <c r="RKB18" s="6"/>
      <c r="RKK18" s="3"/>
      <c r="RKL18" s="6"/>
      <c r="RKU18" s="3"/>
      <c r="RKV18" s="6"/>
      <c r="RLE18" s="3"/>
      <c r="RLF18" s="6"/>
      <c r="RLO18" s="3"/>
      <c r="RLP18" s="6"/>
      <c r="RLY18" s="3"/>
      <c r="RLZ18" s="6"/>
      <c r="RMI18" s="3"/>
      <c r="RMJ18" s="6"/>
      <c r="RMS18" s="3"/>
      <c r="RMT18" s="6"/>
      <c r="RNC18" s="3"/>
      <c r="RND18" s="6"/>
      <c r="RNM18" s="3"/>
      <c r="RNN18" s="6"/>
      <c r="RNW18" s="3"/>
      <c r="RNX18" s="6"/>
      <c r="ROG18" s="3"/>
      <c r="ROH18" s="6"/>
      <c r="ROQ18" s="3"/>
      <c r="ROR18" s="6"/>
      <c r="RPA18" s="3"/>
      <c r="RPB18" s="6"/>
      <c r="RPK18" s="3"/>
      <c r="RPL18" s="6"/>
      <c r="RPU18" s="3"/>
      <c r="RPV18" s="6"/>
      <c r="RQE18" s="3"/>
      <c r="RQF18" s="6"/>
      <c r="RQO18" s="3"/>
      <c r="RQP18" s="6"/>
      <c r="RQY18" s="3"/>
      <c r="RQZ18" s="6"/>
      <c r="RRI18" s="3"/>
      <c r="RRJ18" s="6"/>
      <c r="RRS18" s="3"/>
      <c r="RRT18" s="6"/>
      <c r="RSC18" s="3"/>
      <c r="RSD18" s="6"/>
      <c r="RSM18" s="3"/>
      <c r="RSN18" s="6"/>
      <c r="RSW18" s="3"/>
      <c r="RSX18" s="6"/>
      <c r="RTG18" s="3"/>
      <c r="RTH18" s="6"/>
      <c r="RTQ18" s="3"/>
      <c r="RTR18" s="6"/>
      <c r="RUA18" s="3"/>
      <c r="RUB18" s="6"/>
      <c r="RUK18" s="3"/>
      <c r="RUL18" s="6"/>
      <c r="RUU18" s="3"/>
      <c r="RUV18" s="6"/>
      <c r="RVE18" s="3"/>
      <c r="RVF18" s="6"/>
      <c r="RVO18" s="3"/>
      <c r="RVP18" s="6"/>
      <c r="RVY18" s="3"/>
      <c r="RVZ18" s="6"/>
      <c r="RWI18" s="3"/>
      <c r="RWJ18" s="6"/>
      <c r="RWS18" s="3"/>
      <c r="RWT18" s="6"/>
      <c r="RXC18" s="3"/>
      <c r="RXD18" s="6"/>
      <c r="RXM18" s="3"/>
      <c r="RXN18" s="6"/>
      <c r="RXW18" s="3"/>
      <c r="RXX18" s="6"/>
      <c r="RYG18" s="3"/>
      <c r="RYH18" s="6"/>
      <c r="RYQ18" s="3"/>
      <c r="RYR18" s="6"/>
      <c r="RZA18" s="3"/>
      <c r="RZB18" s="6"/>
      <c r="RZK18" s="3"/>
      <c r="RZL18" s="6"/>
      <c r="RZU18" s="3"/>
      <c r="RZV18" s="6"/>
      <c r="SAE18" s="3"/>
      <c r="SAF18" s="6"/>
      <c r="SAO18" s="3"/>
      <c r="SAP18" s="6"/>
      <c r="SAY18" s="3"/>
      <c r="SAZ18" s="6"/>
      <c r="SBI18" s="3"/>
      <c r="SBJ18" s="6"/>
      <c r="SBS18" s="3"/>
      <c r="SBT18" s="6"/>
      <c r="SCC18" s="3"/>
      <c r="SCD18" s="6"/>
      <c r="SCM18" s="3"/>
      <c r="SCN18" s="6"/>
      <c r="SCW18" s="3"/>
      <c r="SCX18" s="6"/>
      <c r="SDG18" s="3"/>
      <c r="SDH18" s="6"/>
      <c r="SDQ18" s="3"/>
      <c r="SDR18" s="6"/>
      <c r="SEA18" s="3"/>
      <c r="SEB18" s="6"/>
      <c r="SEK18" s="3"/>
      <c r="SEL18" s="6"/>
      <c r="SEU18" s="3"/>
      <c r="SEV18" s="6"/>
      <c r="SFE18" s="3"/>
      <c r="SFF18" s="6"/>
      <c r="SFO18" s="3"/>
      <c r="SFP18" s="6"/>
      <c r="SFY18" s="3"/>
      <c r="SFZ18" s="6"/>
      <c r="SGI18" s="3"/>
      <c r="SGJ18" s="6"/>
      <c r="SGS18" s="3"/>
      <c r="SGT18" s="6"/>
      <c r="SHC18" s="3"/>
      <c r="SHD18" s="6"/>
      <c r="SHM18" s="3"/>
      <c r="SHN18" s="6"/>
      <c r="SHW18" s="3"/>
      <c r="SHX18" s="6"/>
      <c r="SIG18" s="3"/>
      <c r="SIH18" s="6"/>
      <c r="SIQ18" s="3"/>
      <c r="SIR18" s="6"/>
      <c r="SJA18" s="3"/>
      <c r="SJB18" s="6"/>
      <c r="SJK18" s="3"/>
      <c r="SJL18" s="6"/>
      <c r="SJU18" s="3"/>
      <c r="SJV18" s="6"/>
      <c r="SKE18" s="3"/>
      <c r="SKF18" s="6"/>
      <c r="SKO18" s="3"/>
      <c r="SKP18" s="6"/>
      <c r="SKY18" s="3"/>
      <c r="SKZ18" s="6"/>
      <c r="SLI18" s="3"/>
      <c r="SLJ18" s="6"/>
      <c r="SLS18" s="3"/>
      <c r="SLT18" s="6"/>
      <c r="SMC18" s="3"/>
      <c r="SMD18" s="6"/>
      <c r="SMM18" s="3"/>
      <c r="SMN18" s="6"/>
      <c r="SMW18" s="3"/>
      <c r="SMX18" s="6"/>
      <c r="SNG18" s="3"/>
      <c r="SNH18" s="6"/>
      <c r="SNQ18" s="3"/>
      <c r="SNR18" s="6"/>
      <c r="SOA18" s="3"/>
      <c r="SOB18" s="6"/>
      <c r="SOK18" s="3"/>
      <c r="SOL18" s="6"/>
      <c r="SOU18" s="3"/>
      <c r="SOV18" s="6"/>
      <c r="SPE18" s="3"/>
      <c r="SPF18" s="6"/>
      <c r="SPO18" s="3"/>
      <c r="SPP18" s="6"/>
      <c r="SPY18" s="3"/>
      <c r="SPZ18" s="6"/>
      <c r="SQI18" s="3"/>
      <c r="SQJ18" s="6"/>
      <c r="SQS18" s="3"/>
      <c r="SQT18" s="6"/>
      <c r="SRC18" s="3"/>
      <c r="SRD18" s="6"/>
      <c r="SRM18" s="3"/>
      <c r="SRN18" s="6"/>
      <c r="SRW18" s="3"/>
      <c r="SRX18" s="6"/>
      <c r="SSG18" s="3"/>
      <c r="SSH18" s="6"/>
      <c r="SSQ18" s="3"/>
      <c r="SSR18" s="6"/>
      <c r="STA18" s="3"/>
      <c r="STB18" s="6"/>
      <c r="STK18" s="3"/>
      <c r="STL18" s="6"/>
      <c r="STU18" s="3"/>
      <c r="STV18" s="6"/>
      <c r="SUE18" s="3"/>
      <c r="SUF18" s="6"/>
      <c r="SUO18" s="3"/>
      <c r="SUP18" s="6"/>
      <c r="SUY18" s="3"/>
      <c r="SUZ18" s="6"/>
      <c r="SVI18" s="3"/>
      <c r="SVJ18" s="6"/>
      <c r="SVS18" s="3"/>
      <c r="SVT18" s="6"/>
      <c r="SWC18" s="3"/>
      <c r="SWD18" s="6"/>
      <c r="SWM18" s="3"/>
      <c r="SWN18" s="6"/>
      <c r="SWW18" s="3"/>
      <c r="SWX18" s="6"/>
      <c r="SXG18" s="3"/>
      <c r="SXH18" s="6"/>
      <c r="SXQ18" s="3"/>
      <c r="SXR18" s="6"/>
      <c r="SYA18" s="3"/>
      <c r="SYB18" s="6"/>
      <c r="SYK18" s="3"/>
      <c r="SYL18" s="6"/>
      <c r="SYU18" s="3"/>
      <c r="SYV18" s="6"/>
      <c r="SZE18" s="3"/>
      <c r="SZF18" s="6"/>
      <c r="SZO18" s="3"/>
      <c r="SZP18" s="6"/>
      <c r="SZY18" s="3"/>
      <c r="SZZ18" s="6"/>
      <c r="TAI18" s="3"/>
      <c r="TAJ18" s="6"/>
      <c r="TAS18" s="3"/>
      <c r="TAT18" s="6"/>
      <c r="TBC18" s="3"/>
      <c r="TBD18" s="6"/>
      <c r="TBM18" s="3"/>
      <c r="TBN18" s="6"/>
      <c r="TBW18" s="3"/>
      <c r="TBX18" s="6"/>
      <c r="TCG18" s="3"/>
      <c r="TCH18" s="6"/>
      <c r="TCQ18" s="3"/>
      <c r="TCR18" s="6"/>
      <c r="TDA18" s="3"/>
      <c r="TDB18" s="6"/>
      <c r="TDK18" s="3"/>
      <c r="TDL18" s="6"/>
      <c r="TDU18" s="3"/>
      <c r="TDV18" s="6"/>
      <c r="TEE18" s="3"/>
      <c r="TEF18" s="6"/>
      <c r="TEO18" s="3"/>
      <c r="TEP18" s="6"/>
      <c r="TEY18" s="3"/>
      <c r="TEZ18" s="6"/>
      <c r="TFI18" s="3"/>
      <c r="TFJ18" s="6"/>
      <c r="TFS18" s="3"/>
      <c r="TFT18" s="6"/>
      <c r="TGC18" s="3"/>
      <c r="TGD18" s="6"/>
      <c r="TGM18" s="3"/>
      <c r="TGN18" s="6"/>
      <c r="TGW18" s="3"/>
      <c r="TGX18" s="6"/>
      <c r="THG18" s="3"/>
      <c r="THH18" s="6"/>
      <c r="THQ18" s="3"/>
      <c r="THR18" s="6"/>
      <c r="TIA18" s="3"/>
      <c r="TIB18" s="6"/>
      <c r="TIK18" s="3"/>
      <c r="TIL18" s="6"/>
      <c r="TIU18" s="3"/>
      <c r="TIV18" s="6"/>
      <c r="TJE18" s="3"/>
      <c r="TJF18" s="6"/>
      <c r="TJO18" s="3"/>
      <c r="TJP18" s="6"/>
      <c r="TJY18" s="3"/>
      <c r="TJZ18" s="6"/>
      <c r="TKI18" s="3"/>
      <c r="TKJ18" s="6"/>
      <c r="TKS18" s="3"/>
      <c r="TKT18" s="6"/>
      <c r="TLC18" s="3"/>
      <c r="TLD18" s="6"/>
      <c r="TLM18" s="3"/>
      <c r="TLN18" s="6"/>
      <c r="TLW18" s="3"/>
      <c r="TLX18" s="6"/>
      <c r="TMG18" s="3"/>
      <c r="TMH18" s="6"/>
      <c r="TMQ18" s="3"/>
      <c r="TMR18" s="6"/>
      <c r="TNA18" s="3"/>
      <c r="TNB18" s="6"/>
      <c r="TNK18" s="3"/>
      <c r="TNL18" s="6"/>
      <c r="TNU18" s="3"/>
      <c r="TNV18" s="6"/>
      <c r="TOE18" s="3"/>
      <c r="TOF18" s="6"/>
      <c r="TOO18" s="3"/>
      <c r="TOP18" s="6"/>
      <c r="TOY18" s="3"/>
      <c r="TOZ18" s="6"/>
      <c r="TPI18" s="3"/>
      <c r="TPJ18" s="6"/>
      <c r="TPS18" s="3"/>
      <c r="TPT18" s="6"/>
      <c r="TQC18" s="3"/>
      <c r="TQD18" s="6"/>
      <c r="TQM18" s="3"/>
      <c r="TQN18" s="6"/>
      <c r="TQW18" s="3"/>
      <c r="TQX18" s="6"/>
      <c r="TRG18" s="3"/>
      <c r="TRH18" s="6"/>
      <c r="TRQ18" s="3"/>
      <c r="TRR18" s="6"/>
      <c r="TSA18" s="3"/>
      <c r="TSB18" s="6"/>
      <c r="TSK18" s="3"/>
      <c r="TSL18" s="6"/>
      <c r="TSU18" s="3"/>
      <c r="TSV18" s="6"/>
      <c r="TTE18" s="3"/>
      <c r="TTF18" s="6"/>
      <c r="TTO18" s="3"/>
      <c r="TTP18" s="6"/>
      <c r="TTY18" s="3"/>
      <c r="TTZ18" s="6"/>
      <c r="TUI18" s="3"/>
      <c r="TUJ18" s="6"/>
      <c r="TUS18" s="3"/>
      <c r="TUT18" s="6"/>
      <c r="TVC18" s="3"/>
      <c r="TVD18" s="6"/>
      <c r="TVM18" s="3"/>
      <c r="TVN18" s="6"/>
      <c r="TVW18" s="3"/>
      <c r="TVX18" s="6"/>
      <c r="TWG18" s="3"/>
      <c r="TWH18" s="6"/>
      <c r="TWQ18" s="3"/>
      <c r="TWR18" s="6"/>
      <c r="TXA18" s="3"/>
      <c r="TXB18" s="6"/>
      <c r="TXK18" s="3"/>
      <c r="TXL18" s="6"/>
      <c r="TXU18" s="3"/>
      <c r="TXV18" s="6"/>
      <c r="TYE18" s="3"/>
      <c r="TYF18" s="6"/>
      <c r="TYO18" s="3"/>
      <c r="TYP18" s="6"/>
      <c r="TYY18" s="3"/>
      <c r="TYZ18" s="6"/>
      <c r="TZI18" s="3"/>
      <c r="TZJ18" s="6"/>
      <c r="TZS18" s="3"/>
      <c r="TZT18" s="6"/>
      <c r="UAC18" s="3"/>
      <c r="UAD18" s="6"/>
      <c r="UAM18" s="3"/>
      <c r="UAN18" s="6"/>
      <c r="UAW18" s="3"/>
      <c r="UAX18" s="6"/>
      <c r="UBG18" s="3"/>
      <c r="UBH18" s="6"/>
      <c r="UBQ18" s="3"/>
      <c r="UBR18" s="6"/>
      <c r="UCA18" s="3"/>
      <c r="UCB18" s="6"/>
      <c r="UCK18" s="3"/>
      <c r="UCL18" s="6"/>
      <c r="UCU18" s="3"/>
      <c r="UCV18" s="6"/>
      <c r="UDE18" s="3"/>
      <c r="UDF18" s="6"/>
      <c r="UDO18" s="3"/>
      <c r="UDP18" s="6"/>
      <c r="UDY18" s="3"/>
      <c r="UDZ18" s="6"/>
      <c r="UEI18" s="3"/>
      <c r="UEJ18" s="6"/>
      <c r="UES18" s="3"/>
      <c r="UET18" s="6"/>
      <c r="UFC18" s="3"/>
      <c r="UFD18" s="6"/>
      <c r="UFM18" s="3"/>
      <c r="UFN18" s="6"/>
      <c r="UFW18" s="3"/>
      <c r="UFX18" s="6"/>
      <c r="UGG18" s="3"/>
      <c r="UGH18" s="6"/>
      <c r="UGQ18" s="3"/>
      <c r="UGR18" s="6"/>
      <c r="UHA18" s="3"/>
      <c r="UHB18" s="6"/>
      <c r="UHK18" s="3"/>
      <c r="UHL18" s="6"/>
      <c r="UHU18" s="3"/>
      <c r="UHV18" s="6"/>
      <c r="UIE18" s="3"/>
      <c r="UIF18" s="6"/>
      <c r="UIO18" s="3"/>
      <c r="UIP18" s="6"/>
      <c r="UIY18" s="3"/>
      <c r="UIZ18" s="6"/>
      <c r="UJI18" s="3"/>
      <c r="UJJ18" s="6"/>
      <c r="UJS18" s="3"/>
      <c r="UJT18" s="6"/>
      <c r="UKC18" s="3"/>
      <c r="UKD18" s="6"/>
      <c r="UKM18" s="3"/>
      <c r="UKN18" s="6"/>
      <c r="UKW18" s="3"/>
      <c r="UKX18" s="6"/>
      <c r="ULG18" s="3"/>
      <c r="ULH18" s="6"/>
      <c r="ULQ18" s="3"/>
      <c r="ULR18" s="6"/>
      <c r="UMA18" s="3"/>
      <c r="UMB18" s="6"/>
      <c r="UMK18" s="3"/>
      <c r="UML18" s="6"/>
      <c r="UMU18" s="3"/>
      <c r="UMV18" s="6"/>
      <c r="UNE18" s="3"/>
      <c r="UNF18" s="6"/>
      <c r="UNO18" s="3"/>
      <c r="UNP18" s="6"/>
      <c r="UNY18" s="3"/>
      <c r="UNZ18" s="6"/>
      <c r="UOI18" s="3"/>
      <c r="UOJ18" s="6"/>
      <c r="UOS18" s="3"/>
      <c r="UOT18" s="6"/>
      <c r="UPC18" s="3"/>
      <c r="UPD18" s="6"/>
      <c r="UPM18" s="3"/>
      <c r="UPN18" s="6"/>
      <c r="UPW18" s="3"/>
      <c r="UPX18" s="6"/>
      <c r="UQG18" s="3"/>
      <c r="UQH18" s="6"/>
      <c r="UQQ18" s="3"/>
      <c r="UQR18" s="6"/>
      <c r="URA18" s="3"/>
      <c r="URB18" s="6"/>
      <c r="URK18" s="3"/>
      <c r="URL18" s="6"/>
      <c r="URU18" s="3"/>
      <c r="URV18" s="6"/>
      <c r="USE18" s="3"/>
      <c r="USF18" s="6"/>
      <c r="USO18" s="3"/>
      <c r="USP18" s="6"/>
      <c r="USY18" s="3"/>
      <c r="USZ18" s="6"/>
      <c r="UTI18" s="3"/>
      <c r="UTJ18" s="6"/>
      <c r="UTS18" s="3"/>
      <c r="UTT18" s="6"/>
      <c r="UUC18" s="3"/>
      <c r="UUD18" s="6"/>
      <c r="UUM18" s="3"/>
      <c r="UUN18" s="6"/>
      <c r="UUW18" s="3"/>
      <c r="UUX18" s="6"/>
      <c r="UVG18" s="3"/>
      <c r="UVH18" s="6"/>
      <c r="UVQ18" s="3"/>
      <c r="UVR18" s="6"/>
      <c r="UWA18" s="3"/>
      <c r="UWB18" s="6"/>
      <c r="UWK18" s="3"/>
      <c r="UWL18" s="6"/>
      <c r="UWU18" s="3"/>
      <c r="UWV18" s="6"/>
      <c r="UXE18" s="3"/>
      <c r="UXF18" s="6"/>
      <c r="UXO18" s="3"/>
      <c r="UXP18" s="6"/>
      <c r="UXY18" s="3"/>
      <c r="UXZ18" s="6"/>
      <c r="UYI18" s="3"/>
      <c r="UYJ18" s="6"/>
      <c r="UYS18" s="3"/>
      <c r="UYT18" s="6"/>
      <c r="UZC18" s="3"/>
      <c r="UZD18" s="6"/>
      <c r="UZM18" s="3"/>
      <c r="UZN18" s="6"/>
      <c r="UZW18" s="3"/>
      <c r="UZX18" s="6"/>
      <c r="VAG18" s="3"/>
      <c r="VAH18" s="6"/>
      <c r="VAQ18" s="3"/>
      <c r="VAR18" s="6"/>
      <c r="VBA18" s="3"/>
      <c r="VBB18" s="6"/>
      <c r="VBK18" s="3"/>
      <c r="VBL18" s="6"/>
      <c r="VBU18" s="3"/>
      <c r="VBV18" s="6"/>
      <c r="VCE18" s="3"/>
      <c r="VCF18" s="6"/>
      <c r="VCO18" s="3"/>
      <c r="VCP18" s="6"/>
      <c r="VCY18" s="3"/>
      <c r="VCZ18" s="6"/>
      <c r="VDI18" s="3"/>
      <c r="VDJ18" s="6"/>
      <c r="VDS18" s="3"/>
      <c r="VDT18" s="6"/>
      <c r="VEC18" s="3"/>
      <c r="VED18" s="6"/>
      <c r="VEM18" s="3"/>
      <c r="VEN18" s="6"/>
      <c r="VEW18" s="3"/>
      <c r="VEX18" s="6"/>
      <c r="VFG18" s="3"/>
      <c r="VFH18" s="6"/>
      <c r="VFQ18" s="3"/>
      <c r="VFR18" s="6"/>
      <c r="VGA18" s="3"/>
      <c r="VGB18" s="6"/>
      <c r="VGK18" s="3"/>
      <c r="VGL18" s="6"/>
      <c r="VGU18" s="3"/>
      <c r="VGV18" s="6"/>
      <c r="VHE18" s="3"/>
      <c r="VHF18" s="6"/>
      <c r="VHO18" s="3"/>
      <c r="VHP18" s="6"/>
      <c r="VHY18" s="3"/>
      <c r="VHZ18" s="6"/>
      <c r="VII18" s="3"/>
      <c r="VIJ18" s="6"/>
      <c r="VIS18" s="3"/>
      <c r="VIT18" s="6"/>
      <c r="VJC18" s="3"/>
      <c r="VJD18" s="6"/>
      <c r="VJM18" s="3"/>
      <c r="VJN18" s="6"/>
      <c r="VJW18" s="3"/>
      <c r="VJX18" s="6"/>
      <c r="VKG18" s="3"/>
      <c r="VKH18" s="6"/>
      <c r="VKQ18" s="3"/>
      <c r="VKR18" s="6"/>
      <c r="VLA18" s="3"/>
      <c r="VLB18" s="6"/>
      <c r="VLK18" s="3"/>
      <c r="VLL18" s="6"/>
      <c r="VLU18" s="3"/>
      <c r="VLV18" s="6"/>
      <c r="VME18" s="3"/>
      <c r="VMF18" s="6"/>
      <c r="VMO18" s="3"/>
      <c r="VMP18" s="6"/>
      <c r="VMY18" s="3"/>
      <c r="VMZ18" s="6"/>
      <c r="VNI18" s="3"/>
      <c r="VNJ18" s="6"/>
      <c r="VNS18" s="3"/>
      <c r="VNT18" s="6"/>
      <c r="VOC18" s="3"/>
      <c r="VOD18" s="6"/>
      <c r="VOM18" s="3"/>
      <c r="VON18" s="6"/>
      <c r="VOW18" s="3"/>
      <c r="VOX18" s="6"/>
      <c r="VPG18" s="3"/>
      <c r="VPH18" s="6"/>
      <c r="VPQ18" s="3"/>
      <c r="VPR18" s="6"/>
      <c r="VQA18" s="3"/>
      <c r="VQB18" s="6"/>
      <c r="VQK18" s="3"/>
      <c r="VQL18" s="6"/>
      <c r="VQU18" s="3"/>
      <c r="VQV18" s="6"/>
      <c r="VRE18" s="3"/>
      <c r="VRF18" s="6"/>
      <c r="VRO18" s="3"/>
      <c r="VRP18" s="6"/>
      <c r="VRY18" s="3"/>
      <c r="VRZ18" s="6"/>
      <c r="VSI18" s="3"/>
      <c r="VSJ18" s="6"/>
      <c r="VSS18" s="3"/>
      <c r="VST18" s="6"/>
      <c r="VTC18" s="3"/>
      <c r="VTD18" s="6"/>
      <c r="VTM18" s="3"/>
      <c r="VTN18" s="6"/>
      <c r="VTW18" s="3"/>
      <c r="VTX18" s="6"/>
      <c r="VUG18" s="3"/>
      <c r="VUH18" s="6"/>
      <c r="VUQ18" s="3"/>
      <c r="VUR18" s="6"/>
      <c r="VVA18" s="3"/>
      <c r="VVB18" s="6"/>
      <c r="VVK18" s="3"/>
      <c r="VVL18" s="6"/>
      <c r="VVU18" s="3"/>
      <c r="VVV18" s="6"/>
      <c r="VWE18" s="3"/>
      <c r="VWF18" s="6"/>
      <c r="VWO18" s="3"/>
      <c r="VWP18" s="6"/>
      <c r="VWY18" s="3"/>
      <c r="VWZ18" s="6"/>
      <c r="VXI18" s="3"/>
      <c r="VXJ18" s="6"/>
      <c r="VXS18" s="3"/>
      <c r="VXT18" s="6"/>
      <c r="VYC18" s="3"/>
      <c r="VYD18" s="6"/>
      <c r="VYM18" s="3"/>
      <c r="VYN18" s="6"/>
      <c r="VYW18" s="3"/>
      <c r="VYX18" s="6"/>
      <c r="VZG18" s="3"/>
      <c r="VZH18" s="6"/>
      <c r="VZQ18" s="3"/>
      <c r="VZR18" s="6"/>
      <c r="WAA18" s="3"/>
      <c r="WAB18" s="6"/>
      <c r="WAK18" s="3"/>
      <c r="WAL18" s="6"/>
      <c r="WAU18" s="3"/>
      <c r="WAV18" s="6"/>
      <c r="WBE18" s="3"/>
      <c r="WBF18" s="6"/>
      <c r="WBO18" s="3"/>
      <c r="WBP18" s="6"/>
      <c r="WBY18" s="3"/>
      <c r="WBZ18" s="6"/>
      <c r="WCI18" s="3"/>
      <c r="WCJ18" s="6"/>
      <c r="WCS18" s="3"/>
      <c r="WCT18" s="6"/>
      <c r="WDC18" s="3"/>
      <c r="WDD18" s="6"/>
      <c r="WDM18" s="3"/>
      <c r="WDN18" s="6"/>
      <c r="WDW18" s="3"/>
      <c r="WDX18" s="6"/>
      <c r="WEG18" s="3"/>
      <c r="WEH18" s="6"/>
      <c r="WEQ18" s="3"/>
      <c r="WER18" s="6"/>
      <c r="WFA18" s="3"/>
      <c r="WFB18" s="6"/>
      <c r="WFK18" s="3"/>
      <c r="WFL18" s="6"/>
      <c r="WFU18" s="3"/>
      <c r="WFV18" s="6"/>
      <c r="WGE18" s="3"/>
      <c r="WGF18" s="6"/>
      <c r="WGO18" s="3"/>
      <c r="WGP18" s="6"/>
      <c r="WGY18" s="3"/>
      <c r="WGZ18" s="6"/>
      <c r="WHI18" s="3"/>
      <c r="WHJ18" s="6"/>
      <c r="WHS18" s="3"/>
      <c r="WHT18" s="6"/>
      <c r="WIC18" s="3"/>
      <c r="WID18" s="6"/>
      <c r="WIM18" s="3"/>
      <c r="WIN18" s="6"/>
      <c r="WIW18" s="3"/>
      <c r="WIX18" s="6"/>
      <c r="WJG18" s="3"/>
      <c r="WJH18" s="6"/>
      <c r="WJQ18" s="3"/>
      <c r="WJR18" s="6"/>
      <c r="WKA18" s="3"/>
      <c r="WKB18" s="6"/>
      <c r="WKK18" s="3"/>
      <c r="WKL18" s="6"/>
      <c r="WKU18" s="3"/>
      <c r="WKV18" s="6"/>
      <c r="WLE18" s="3"/>
      <c r="WLF18" s="6"/>
      <c r="WLO18" s="3"/>
      <c r="WLP18" s="6"/>
      <c r="WLY18" s="3"/>
      <c r="WLZ18" s="6"/>
      <c r="WMI18" s="3"/>
      <c r="WMJ18" s="6"/>
      <c r="WMS18" s="3"/>
      <c r="WMT18" s="6"/>
      <c r="WNC18" s="3"/>
      <c r="WND18" s="6"/>
      <c r="WNM18" s="3"/>
      <c r="WNN18" s="6"/>
      <c r="WNW18" s="3"/>
      <c r="WNX18" s="6"/>
      <c r="WOG18" s="3"/>
      <c r="WOH18" s="6"/>
      <c r="WOQ18" s="3"/>
      <c r="WOR18" s="6"/>
      <c r="WPA18" s="3"/>
      <c r="WPB18" s="6"/>
      <c r="WPK18" s="3"/>
      <c r="WPL18" s="6"/>
      <c r="WPU18" s="3"/>
      <c r="WPV18" s="6"/>
      <c r="WQE18" s="3"/>
      <c r="WQF18" s="6"/>
      <c r="WQO18" s="3"/>
      <c r="WQP18" s="6"/>
      <c r="WQY18" s="3"/>
      <c r="WQZ18" s="6"/>
      <c r="WRI18" s="3"/>
      <c r="WRJ18" s="6"/>
      <c r="WRS18" s="3"/>
      <c r="WRT18" s="6"/>
      <c r="WSC18" s="3"/>
      <c r="WSD18" s="6"/>
      <c r="WSM18" s="3"/>
      <c r="WSN18" s="6"/>
      <c r="WSW18" s="3"/>
      <c r="WSX18" s="6"/>
      <c r="WTG18" s="3"/>
      <c r="WTH18" s="6"/>
      <c r="WTQ18" s="3"/>
      <c r="WTR18" s="6"/>
      <c r="WUA18" s="3"/>
      <c r="WUB18" s="6"/>
      <c r="WUK18" s="3"/>
      <c r="WUL18" s="6"/>
      <c r="WUU18" s="3"/>
      <c r="WUV18" s="6"/>
      <c r="WVE18" s="3"/>
      <c r="WVF18" s="6"/>
      <c r="WVO18" s="3"/>
      <c r="WVP18" s="6"/>
      <c r="WVY18" s="3"/>
      <c r="WVZ18" s="6"/>
      <c r="WWI18" s="3"/>
      <c r="WWJ18" s="6"/>
      <c r="WWS18" s="3"/>
      <c r="WWT18" s="6"/>
      <c r="WXC18" s="3"/>
      <c r="WXD18" s="6"/>
      <c r="WXM18" s="3"/>
      <c r="WXN18" s="6"/>
      <c r="WXW18" s="3"/>
      <c r="WXX18" s="6"/>
      <c r="WYG18" s="3"/>
      <c r="WYH18" s="6"/>
      <c r="WYQ18" s="3"/>
      <c r="WYR18" s="6"/>
      <c r="WZA18" s="3"/>
      <c r="WZB18" s="6"/>
      <c r="WZK18" s="3"/>
      <c r="WZL18" s="6"/>
      <c r="WZU18" s="3"/>
      <c r="WZV18" s="6"/>
      <c r="XAE18" s="3"/>
      <c r="XAF18" s="6"/>
      <c r="XAO18" s="3"/>
      <c r="XAP18" s="6"/>
      <c r="XAY18" s="3"/>
      <c r="XAZ18" s="6"/>
      <c r="XBI18" s="3"/>
      <c r="XBJ18" s="6"/>
      <c r="XBS18" s="3"/>
      <c r="XBT18" s="6"/>
      <c r="XCC18" s="3"/>
      <c r="XCD18" s="6"/>
      <c r="XCM18" s="3"/>
      <c r="XCN18" s="6"/>
      <c r="XCW18" s="3"/>
      <c r="XCX18" s="6"/>
      <c r="XDG18" s="3"/>
      <c r="XDH18" s="6"/>
      <c r="XDQ18" s="3"/>
      <c r="XDR18" s="6"/>
      <c r="XEA18" s="3"/>
      <c r="XEB18" s="6"/>
      <c r="XEK18" s="3"/>
      <c r="XEL18" s="6"/>
      <c r="XEU18" s="3"/>
      <c r="XEV18" s="6"/>
    </row>
    <row r="19" spans="1:1016 1025:2046 2055:3066 3075:4096 4105:5116 5125:6136 6145:7166 7175:8186 8195:9216 9225:10236 10245:11256 11265:12286 12295:13306 13315:14336 14345:15356 15365:16376" x14ac:dyDescent="0.25">
      <c r="A19">
        <f t="shared" si="1"/>
        <v>4</v>
      </c>
      <c r="B19" t="s">
        <v>33</v>
      </c>
      <c r="C19" t="str">
        <f>IF(B19&lt;&gt;"",VLOOKUP(B19,Lookup!$A$2:$B$55,2,FALSE),"")</f>
        <v>SAVINGS/INVESTMENT</v>
      </c>
      <c r="D19" s="3">
        <v>42781</v>
      </c>
      <c r="E19" s="14">
        <v>2000</v>
      </c>
      <c r="F19" s="14"/>
      <c r="G19" t="s">
        <v>1</v>
      </c>
      <c r="H19" t="s">
        <v>83</v>
      </c>
      <c r="I19" t="s">
        <v>85</v>
      </c>
      <c r="J19">
        <f t="shared" ca="1" si="0"/>
        <v>-219</v>
      </c>
      <c r="M19" t="s">
        <v>7</v>
      </c>
      <c r="N19" s="35"/>
      <c r="O19" s="35"/>
      <c r="P19" s="35"/>
      <c r="Q19" s="37">
        <f>SUBTOTAL(109,Account59121518[Projected / Budgeted Cost])</f>
        <v>35000</v>
      </c>
      <c r="R19" s="37">
        <f>SUBTOTAL(109,Account59121518[Actual Cost])</f>
        <v>38000</v>
      </c>
      <c r="S19" s="35"/>
      <c r="T19" s="35"/>
      <c r="U19" s="35"/>
    </row>
    <row r="20" spans="1:1016 1025:2046 2055:3066 3075:4096 4105:5116 5125:6136 6145:7166 7175:8186 8195:9216 9225:10236 10245:11256 11265:12286 12295:13306 13315:14336 14345:15356 15365:16376" x14ac:dyDescent="0.25">
      <c r="A20">
        <f t="shared" si="1"/>
        <v>5</v>
      </c>
      <c r="B20" t="s">
        <v>29</v>
      </c>
      <c r="C20" t="str">
        <f>IF(B20&lt;&gt;"",VLOOKUP(B20,Lookup!$A$2:$B$55,2,FALSE),"")</f>
        <v>TRANSPORTATION</v>
      </c>
      <c r="D20" s="3">
        <v>42771</v>
      </c>
      <c r="E20" s="14">
        <v>1000</v>
      </c>
      <c r="F20" s="14"/>
      <c r="G20" t="s">
        <v>1</v>
      </c>
      <c r="H20" t="s">
        <v>83</v>
      </c>
      <c r="I20" t="s">
        <v>85</v>
      </c>
      <c r="J20">
        <f t="shared" ca="1" si="0"/>
        <v>-229</v>
      </c>
      <c r="O20" s="31"/>
      <c r="P20" s="6"/>
    </row>
    <row r="21" spans="1:1016 1025:2046 2055:3066 3075:4096 4105:5116 5125:6136 6145:7166 7175:8186 8195:9216 9225:10236 10245:11256 11265:12286 12295:13306 13315:14336 14345:15356 15365:16376" x14ac:dyDescent="0.25">
      <c r="A21">
        <f t="shared" si="1"/>
        <v>6</v>
      </c>
      <c r="B21" t="s">
        <v>20</v>
      </c>
      <c r="C21" t="str">
        <f>IF(B21&lt;&gt;"",VLOOKUP(B21,Lookup!$A$2:$B$55,2,FALSE),"")</f>
        <v>HOUSING</v>
      </c>
      <c r="D21" s="3">
        <v>42776</v>
      </c>
      <c r="E21" s="14">
        <v>1000</v>
      </c>
      <c r="F21" s="14"/>
      <c r="G21" t="s">
        <v>1</v>
      </c>
      <c r="H21" t="s">
        <v>83</v>
      </c>
      <c r="I21" t="s">
        <v>85</v>
      </c>
      <c r="J21">
        <f t="shared" ca="1" si="0"/>
        <v>-224</v>
      </c>
      <c r="P21" s="6"/>
    </row>
    <row r="22" spans="1:1016 1025:2046 2055:3066 3075:4096 4105:5116 5125:6136 6145:7166 7175:8186 8195:9216 9225:10236 10245:11256 11265:12286 12295:13306 13315:14336 14345:15356 15365:16376" x14ac:dyDescent="0.25">
      <c r="A22">
        <f t="shared" si="1"/>
        <v>7</v>
      </c>
      <c r="B22" t="s">
        <v>21</v>
      </c>
      <c r="C22" t="str">
        <f>IF(B22&lt;&gt;"",VLOOKUP(B22,Lookup!$A$2:$B$55,2,FALSE),"")</f>
        <v>PERSONAL</v>
      </c>
      <c r="D22" s="3">
        <v>42628</v>
      </c>
      <c r="E22" s="14">
        <v>0</v>
      </c>
      <c r="F22" s="14"/>
      <c r="G22" t="s">
        <v>1</v>
      </c>
      <c r="H22" t="s">
        <v>83</v>
      </c>
      <c r="I22" t="s">
        <v>85</v>
      </c>
      <c r="J22">
        <f t="shared" ca="1" si="0"/>
        <v>-372</v>
      </c>
    </row>
    <row r="23" spans="1:1016 1025:2046 2055:3066 3075:4096 4105:5116 5125:6136 6145:7166 7175:8186 8195:9216 9225:10236 10245:11256 11265:12286 12295:13306 13315:14336 14345:15356 15365:16376" x14ac:dyDescent="0.25">
      <c r="A23">
        <f t="shared" si="1"/>
        <v>8</v>
      </c>
      <c r="B23" t="s">
        <v>25</v>
      </c>
      <c r="C23" t="str">
        <f>IF(B23&lt;&gt;"",VLOOKUP(B23,Lookup!$A$2:$B$55,2,FALSE),"")</f>
        <v>FOOD</v>
      </c>
      <c r="D23" s="3">
        <v>42776</v>
      </c>
      <c r="E23" s="14">
        <v>0</v>
      </c>
      <c r="F23" s="14"/>
      <c r="G23" t="s">
        <v>1</v>
      </c>
      <c r="H23" t="s">
        <v>83</v>
      </c>
      <c r="I23" t="s">
        <v>85</v>
      </c>
      <c r="J23">
        <f t="shared" ca="1" si="0"/>
        <v>-224</v>
      </c>
    </row>
    <row r="24" spans="1:1016 1025:2046 2055:3066 3075:4096 4105:5116 5125:6136 6145:7166 7175:8186 8195:9216 9225:10236 10245:11256 11265:12286 12295:13306 13315:14336 14345:15356 15365:16376" x14ac:dyDescent="0.25">
      <c r="A24">
        <f t="shared" si="1"/>
        <v>9</v>
      </c>
      <c r="B24" t="s">
        <v>27</v>
      </c>
      <c r="C24" t="str">
        <f>IF(B24&lt;&gt;"",VLOOKUP(B24,Lookup!$A$2:$B$55,2,FALSE),"")</f>
        <v>HOUSING</v>
      </c>
      <c r="D24" s="3">
        <v>42781</v>
      </c>
      <c r="E24" s="14">
        <v>500</v>
      </c>
      <c r="F24" s="14"/>
      <c r="G24" t="s">
        <v>1</v>
      </c>
      <c r="H24" t="s">
        <v>83</v>
      </c>
      <c r="I24" t="s">
        <v>85</v>
      </c>
      <c r="J24">
        <f t="shared" ca="1" si="0"/>
        <v>-219</v>
      </c>
    </row>
    <row r="25" spans="1:1016 1025:2046 2055:3066 3075:4096 4105:5116 5125:6136 6145:7166 7175:8186 8195:9216 9225:10236 10245:11256 11265:12286 12295:13306 13315:14336 14345:15356 15365:16376" x14ac:dyDescent="0.25">
      <c r="A25">
        <f t="shared" si="1"/>
        <v>10</v>
      </c>
      <c r="B25" t="s">
        <v>32</v>
      </c>
      <c r="C25" t="str">
        <f>IF(B25&lt;&gt;"",VLOOKUP(B25,Lookup!$A$2:$B$55,2,FALSE),"")</f>
        <v>SAVINGS/INVESTMENT</v>
      </c>
      <c r="D25" s="3">
        <v>42769</v>
      </c>
      <c r="E25" s="14">
        <v>20000</v>
      </c>
      <c r="F25" s="14"/>
      <c r="G25" t="s">
        <v>2</v>
      </c>
      <c r="H25" t="s">
        <v>83</v>
      </c>
      <c r="I25" t="s">
        <v>85</v>
      </c>
      <c r="J25">
        <f t="shared" ca="1" si="0"/>
        <v>-231</v>
      </c>
    </row>
    <row r="26" spans="1:1016 1025:2046 2055:3066 3075:4096 4105:5116 5125:6136 6145:7166 7175:8186 8195:9216 9225:10236 10245:11256 11265:12286 12295:13306 13315:14336 14345:15356 15365:16376" x14ac:dyDescent="0.25">
      <c r="A26">
        <f t="shared" si="1"/>
        <v>11</v>
      </c>
      <c r="B26" t="s">
        <v>40</v>
      </c>
      <c r="C26" t="str">
        <f>IF(B26&lt;&gt;"",VLOOKUP(B26,Lookup!$A$2:$B$55,2,FALSE),"")</f>
        <v>HOUSING</v>
      </c>
      <c r="D26" s="3">
        <v>42790</v>
      </c>
      <c r="E26" s="14">
        <v>1264</v>
      </c>
      <c r="F26" s="14"/>
      <c r="G26" t="s">
        <v>1</v>
      </c>
      <c r="H26" t="s">
        <v>83</v>
      </c>
      <c r="I26" t="s">
        <v>85</v>
      </c>
      <c r="J26">
        <f t="shared" ca="1" si="0"/>
        <v>-210</v>
      </c>
    </row>
    <row r="27" spans="1:1016 1025:2046 2055:3066 3075:4096 4105:5116 5125:6136 6145:7166 7175:8186 8195:9216 9225:10236 10245:11256 11265:12286 12295:13306 13315:14336 14345:15356 15365:16376" x14ac:dyDescent="0.25">
      <c r="A27">
        <f t="shared" si="1"/>
        <v>12</v>
      </c>
      <c r="B27" t="s">
        <v>30</v>
      </c>
      <c r="C27" t="str">
        <f>IF(B27&lt;&gt;"",VLOOKUP(B27,Lookup!$A$2:$B$55,2,FALSE),"")</f>
        <v>TRANSPORTATION</v>
      </c>
      <c r="D27" s="3">
        <v>42770</v>
      </c>
      <c r="E27" s="14">
        <v>500</v>
      </c>
      <c r="F27" s="14"/>
      <c r="G27" t="s">
        <v>3</v>
      </c>
      <c r="H27" t="s">
        <v>3</v>
      </c>
      <c r="I27" t="s">
        <v>85</v>
      </c>
      <c r="J27">
        <f t="shared" ca="1" si="0"/>
        <v>-230</v>
      </c>
    </row>
    <row r="28" spans="1:1016 1025:2046 2055:3066 3075:4096 4105:5116 5125:6136 6145:7166 7175:8186 8195:9216 9225:10236 10245:11256 11265:12286 12295:13306 13315:14336 14345:15356 15365:16376" x14ac:dyDescent="0.25">
      <c r="A28">
        <f t="shared" si="1"/>
        <v>13</v>
      </c>
      <c r="B28" t="s">
        <v>65</v>
      </c>
      <c r="C28" t="str">
        <f>IF(B28&lt;&gt;"",VLOOKUP(B28,Lookup!$A$2:$B$55,2,FALSE),"")</f>
        <v>HOUSING</v>
      </c>
      <c r="D28" s="3">
        <v>42770</v>
      </c>
      <c r="E28" s="14">
        <v>1000</v>
      </c>
      <c r="F28" s="14"/>
      <c r="G28" t="s">
        <v>3</v>
      </c>
      <c r="H28" t="s">
        <v>3</v>
      </c>
      <c r="I28" t="s">
        <v>85</v>
      </c>
      <c r="J28">
        <f t="shared" ca="1" si="0"/>
        <v>-230</v>
      </c>
    </row>
    <row r="29" spans="1:1016 1025:2046 2055:3066 3075:4096 4105:5116 5125:6136 6145:7166 7175:8186 8195:9216 9225:10236 10245:11256 11265:12286 12295:13306 13315:14336 14345:15356 15365:16376" x14ac:dyDescent="0.25">
      <c r="A29">
        <f t="shared" si="1"/>
        <v>14</v>
      </c>
      <c r="B29" t="s">
        <v>63</v>
      </c>
      <c r="C29" t="str">
        <f>IF(B29&lt;&gt;"",VLOOKUP(B29,Lookup!$A$2:$B$55,2,FALSE),"")</f>
        <v>HOUSING</v>
      </c>
      <c r="D29" s="3">
        <v>42768</v>
      </c>
      <c r="E29" s="14">
        <v>3000</v>
      </c>
      <c r="F29" s="14"/>
      <c r="G29" t="s">
        <v>3</v>
      </c>
      <c r="H29" t="s">
        <v>3</v>
      </c>
      <c r="I29" t="s">
        <v>85</v>
      </c>
      <c r="J29">
        <f t="shared" ca="1" si="0"/>
        <v>-232</v>
      </c>
    </row>
    <row r="30" spans="1:1016 1025:2046 2055:3066 3075:4096 4105:5116 5125:6136 6145:7166 7175:8186 8195:9216 9225:10236 10245:11256 11265:12286 12295:13306 13315:14336 14345:15356 15365:16376" x14ac:dyDescent="0.25">
      <c r="A30">
        <f t="shared" si="1"/>
        <v>15</v>
      </c>
      <c r="B30" t="s">
        <v>38</v>
      </c>
      <c r="C30" t="str">
        <f>IF(B30&lt;&gt;"",VLOOKUP(B30,Lookup!$A$2:$B$55,2,FALSE),"")</f>
        <v>HEALTH</v>
      </c>
      <c r="D30" s="3">
        <v>42776</v>
      </c>
      <c r="E30" s="14">
        <v>1000</v>
      </c>
      <c r="F30" s="14">
        <v>300</v>
      </c>
      <c r="G30" t="s">
        <v>1</v>
      </c>
      <c r="H30" t="s">
        <v>83</v>
      </c>
      <c r="I30" t="s">
        <v>84</v>
      </c>
      <c r="J30" t="str">
        <f t="shared" si="0"/>
        <v/>
      </c>
    </row>
    <row r="31" spans="1:1016 1025:2046 2055:3066 3075:4096 4105:5116 5125:6136 6145:7166 7175:8186 8195:9216 9225:10236 10245:11256 11265:12286 12295:13306 13315:14336 14345:15356 15365:16376" x14ac:dyDescent="0.25">
      <c r="A31">
        <f t="shared" si="1"/>
        <v>16</v>
      </c>
      <c r="B31" t="s">
        <v>36</v>
      </c>
      <c r="C31" t="str">
        <f>IF(B31&lt;&gt;"",VLOOKUP(B31,Lookup!$A$2:$B$55,2,FALSE),"")</f>
        <v>FOOD</v>
      </c>
      <c r="D31" s="3">
        <v>42770</v>
      </c>
      <c r="E31" s="14">
        <v>4000</v>
      </c>
      <c r="F31" s="14">
        <v>3920.9</v>
      </c>
      <c r="G31" t="s">
        <v>1</v>
      </c>
      <c r="H31" t="s">
        <v>83</v>
      </c>
      <c r="I31" t="s">
        <v>84</v>
      </c>
      <c r="J31" t="str">
        <f t="shared" si="0"/>
        <v/>
      </c>
    </row>
    <row r="32" spans="1:1016 1025:2046 2055:3066 3075:4096 4105:5116 5125:6136 6145:7166 7175:8186 8195:9216 9225:10236 10245:11256 11265:12286 12295:13306 13315:14336 14345:15356 15365:16376" x14ac:dyDescent="0.25">
      <c r="A32">
        <f t="shared" si="1"/>
        <v>17</v>
      </c>
      <c r="B32" t="s">
        <v>39</v>
      </c>
      <c r="C32" t="str">
        <f>IF(B32&lt;&gt;"",VLOOKUP(B32,Lookup!$A$2:$B$55,2,FALSE),"")</f>
        <v>HEALTH</v>
      </c>
      <c r="D32" s="3">
        <v>42781</v>
      </c>
      <c r="E32" s="6">
        <v>3000</v>
      </c>
      <c r="F32" s="14">
        <f>1152+347</f>
        <v>1499</v>
      </c>
      <c r="G32" t="s">
        <v>1</v>
      </c>
      <c r="H32" t="s">
        <v>83</v>
      </c>
      <c r="I32" t="s">
        <v>84</v>
      </c>
      <c r="J32" s="15" t="str">
        <f t="shared" si="0"/>
        <v/>
      </c>
    </row>
    <row r="33" spans="1:10" x14ac:dyDescent="0.25">
      <c r="A33">
        <f t="shared" si="1"/>
        <v>18</v>
      </c>
      <c r="B33" t="s">
        <v>24</v>
      </c>
      <c r="C33" t="str">
        <f>IF(B33&lt;&gt;"",VLOOKUP(B33,Lookup!$A$2:$B$55,2,FALSE),"")</f>
        <v>HOUSING</v>
      </c>
      <c r="D33" s="3">
        <v>42768</v>
      </c>
      <c r="E33" s="6">
        <v>700</v>
      </c>
      <c r="F33" s="14">
        <v>700</v>
      </c>
      <c r="G33" t="s">
        <v>3</v>
      </c>
      <c r="H33" t="s">
        <v>3</v>
      </c>
      <c r="I33" t="s">
        <v>84</v>
      </c>
      <c r="J33" s="15" t="str">
        <f t="shared" si="0"/>
        <v/>
      </c>
    </row>
    <row r="34" spans="1:10" x14ac:dyDescent="0.25">
      <c r="A34">
        <v>19</v>
      </c>
      <c r="B34" t="s">
        <v>46</v>
      </c>
      <c r="C34" t="str">
        <f>IF(B34&lt;&gt;"",VLOOKUP(B34,Lookup!$A$2:$B$55,2,FALSE),"")</f>
        <v>HOUSING</v>
      </c>
      <c r="D34" s="3">
        <v>42768</v>
      </c>
      <c r="E34" s="6">
        <v>1000</v>
      </c>
      <c r="F34" s="14"/>
      <c r="G34" t="s">
        <v>3</v>
      </c>
      <c r="H34" t="s">
        <v>3</v>
      </c>
      <c r="I34" t="s">
        <v>85</v>
      </c>
      <c r="J34" s="15">
        <f t="shared" ca="1" si="0"/>
        <v>-232</v>
      </c>
    </row>
    <row r="35" spans="1:10" x14ac:dyDescent="0.25">
      <c r="A35">
        <v>20</v>
      </c>
      <c r="B35" t="s">
        <v>59</v>
      </c>
      <c r="C35" t="str">
        <f>IF(B35&lt;&gt;"",VLOOKUP(B35,Lookup!$A$2:$B$55,2,FALSE),"")</f>
        <v>PERSONAL</v>
      </c>
      <c r="D35" s="3">
        <v>42785</v>
      </c>
      <c r="E35" s="6">
        <v>692.33</v>
      </c>
      <c r="F35" s="14"/>
      <c r="G35" t="s">
        <v>1</v>
      </c>
      <c r="H35" t="s">
        <v>83</v>
      </c>
      <c r="I35" t="s">
        <v>85</v>
      </c>
      <c r="J35" s="15">
        <f t="shared" ca="1" si="0"/>
        <v>-215</v>
      </c>
    </row>
    <row r="36" spans="1:10" x14ac:dyDescent="0.25">
      <c r="A36">
        <v>21</v>
      </c>
      <c r="B36" t="s">
        <v>58</v>
      </c>
      <c r="C36" t="str">
        <f>IF(B36&lt;&gt;"",VLOOKUP(B36,Lookup!$A$2:$B$55,2,FALSE),"")</f>
        <v>PERSONAL</v>
      </c>
      <c r="D36" s="3">
        <v>42785</v>
      </c>
      <c r="E36" s="6">
        <v>824.37</v>
      </c>
      <c r="F36" s="14"/>
      <c r="G36" t="s">
        <v>1</v>
      </c>
      <c r="H36" t="s">
        <v>83</v>
      </c>
      <c r="I36" t="s">
        <v>85</v>
      </c>
      <c r="J36" s="15">
        <f t="shared" ca="1" si="0"/>
        <v>-215</v>
      </c>
    </row>
    <row r="37" spans="1:10" x14ac:dyDescent="0.25">
      <c r="A37" t="s">
        <v>7</v>
      </c>
      <c r="E37" s="6">
        <f>SUBTOTAL(109,Expenses58111417[Projected / Budgeted Cost])</f>
        <v>64438.810000000005</v>
      </c>
      <c r="F37" s="6">
        <f>SUBTOTAL(109,Expenses58111417[Actual Cost])</f>
        <v>29378.010000000002</v>
      </c>
    </row>
    <row r="38" spans="1:10" x14ac:dyDescent="0.25">
      <c r="C38" t="s">
        <v>102</v>
      </c>
    </row>
    <row r="39" spans="1:10" x14ac:dyDescent="0.25">
      <c r="C39" s="29" t="s">
        <v>10</v>
      </c>
      <c r="D39" s="29"/>
      <c r="E39" s="29" t="s">
        <v>103</v>
      </c>
      <c r="F39" s="29" t="s">
        <v>104</v>
      </c>
    </row>
    <row r="40" spans="1:10" x14ac:dyDescent="0.25">
      <c r="C40" s="17" t="s">
        <v>76</v>
      </c>
      <c r="D40" s="17"/>
      <c r="E40" s="19">
        <f>SUMPRODUCT((Expenses58111417[[#Data],[Category]]=$C40)*(Expenses58111417[[#Data],[Projected / Budgeted Cost]]))</f>
        <v>0</v>
      </c>
      <c r="F40" s="19">
        <f>SUMPRODUCT((Expenses58111417[[#Data],[Category]]=$C40)*(Expenses58111417[[#Data],[Actual Cost]]))</f>
        <v>0</v>
      </c>
    </row>
    <row r="41" spans="1:10" x14ac:dyDescent="0.25">
      <c r="C41" s="17" t="s">
        <v>78</v>
      </c>
      <c r="D41" s="17"/>
      <c r="E41" s="19">
        <f>SUMPRODUCT((Expenses58111417[[#Data],[Category]]=$C41)*(Expenses58111417[[#Data],[Projected / Budgeted Cost]]))</f>
        <v>4000</v>
      </c>
      <c r="F41" s="19">
        <f>SUMPRODUCT((Expenses58111417[[#Data],[Category]]=$C41)*(Expenses58111417[[#Data],[Actual Cost]]))</f>
        <v>3920.9</v>
      </c>
    </row>
    <row r="42" spans="1:10" x14ac:dyDescent="0.25">
      <c r="C42" s="17" t="s">
        <v>80</v>
      </c>
      <c r="D42" s="17"/>
      <c r="E42" s="19">
        <f>SUMPRODUCT((Expenses58111417[[#Data],[Category]]=$C42)*(Expenses58111417[[#Data],[Projected / Budgeted Cost]]))</f>
        <v>0</v>
      </c>
      <c r="F42" s="19">
        <f>SUMPRODUCT((Expenses58111417[[#Data],[Category]]=$C42)*(Expenses58111417[[#Data],[Actual Cost]]))</f>
        <v>0</v>
      </c>
    </row>
    <row r="43" spans="1:10" x14ac:dyDescent="0.25">
      <c r="C43" s="17" t="s">
        <v>81</v>
      </c>
      <c r="D43" s="17"/>
      <c r="E43" s="19">
        <f>SUMPRODUCT((Expenses58111417[[#Data],[Category]]=$C43)*(Expenses58111417[[#Data],[Projected / Budgeted Cost]]))</f>
        <v>4000</v>
      </c>
      <c r="F43" s="19">
        <f>SUMPRODUCT((Expenses58111417[[#Data],[Category]]=$C43)*(Expenses58111417[[#Data],[Actual Cost]]))</f>
        <v>1799</v>
      </c>
    </row>
    <row r="44" spans="1:10" x14ac:dyDescent="0.25">
      <c r="C44" s="17" t="s">
        <v>74</v>
      </c>
      <c r="D44" s="17"/>
      <c r="E44" s="19">
        <f>SUMPRODUCT((Expenses58111417[[#Data],[Category]]=$C44)*(Expenses58111417[[#Data],[Projected / Budgeted Cost]]))</f>
        <v>23964</v>
      </c>
      <c r="F44" s="19">
        <f>SUMPRODUCT((Expenses58111417[[#Data],[Category]]=$C44)*(Expenses58111417[[#Data],[Actual Cost]]))</f>
        <v>16200</v>
      </c>
    </row>
    <row r="45" spans="1:10" x14ac:dyDescent="0.25">
      <c r="C45" s="17" t="s">
        <v>82</v>
      </c>
      <c r="D45" s="17"/>
      <c r="E45" s="19">
        <f>SUMPRODUCT((Expenses58111417[[#Data],[Category]]=$C45)*(Expenses58111417[[#Data],[Projected / Budgeted Cost]]))</f>
        <v>0</v>
      </c>
      <c r="F45" s="19">
        <f>SUMPRODUCT((Expenses58111417[[#Data],[Category]]=$C45)*(Expenses58111417[[#Data],[Actual Cost]]))</f>
        <v>0</v>
      </c>
    </row>
    <row r="46" spans="1:10" x14ac:dyDescent="0.25">
      <c r="C46" s="17" t="s">
        <v>77</v>
      </c>
      <c r="D46" s="17"/>
      <c r="E46" s="19">
        <f>SUMPRODUCT((Expenses58111417[[#Data],[Category]]=$C46)*(Expenses58111417[[#Data],[Projected / Budgeted Cost]]))</f>
        <v>5458.11</v>
      </c>
      <c r="F46" s="19">
        <f>SUMPRODUCT((Expenses58111417[[#Data],[Category]]=$C46)*(Expenses58111417[[#Data],[Actual Cost]]))</f>
        <v>5458.11</v>
      </c>
    </row>
    <row r="47" spans="1:10" x14ac:dyDescent="0.25">
      <c r="C47" s="17" t="s">
        <v>75</v>
      </c>
      <c r="D47" s="17"/>
      <c r="E47" s="19">
        <f>SUMPRODUCT((Expenses58111417[[#Data],[Category]]=$C47)*(Expenses58111417[[#Data],[Projected / Budgeted Cost]]))</f>
        <v>1516.7</v>
      </c>
      <c r="F47" s="19">
        <f>SUMPRODUCT((Expenses58111417[[#Data],[Category]]=$C47)*(Expenses58111417[[#Data],[Actual Cost]]))</f>
        <v>0</v>
      </c>
    </row>
    <row r="48" spans="1:10" x14ac:dyDescent="0.25">
      <c r="C48" s="17" t="s">
        <v>79</v>
      </c>
      <c r="D48" s="17"/>
      <c r="E48" s="19">
        <f>SUMPRODUCT((Expenses58111417[[#Data],[Category]]=$C48)*(Expenses58111417[[#Data],[Projected / Budgeted Cost]]))</f>
        <v>24000</v>
      </c>
      <c r="F48" s="19">
        <f>SUMPRODUCT((Expenses58111417[[#Data],[Category]]=$C48)*(Expenses58111417[[#Data],[Actual Cost]]))</f>
        <v>2000</v>
      </c>
    </row>
    <row r="49" spans="3:6" x14ac:dyDescent="0.25">
      <c r="C49" s="17" t="s">
        <v>71</v>
      </c>
      <c r="D49" s="17"/>
      <c r="E49" s="19">
        <f>SUMPRODUCT((Expenses58111417[[#Data],[Category]]=$C49)*(Expenses58111417[[#Data],[Projected / Budgeted Cost]]))</f>
        <v>1500</v>
      </c>
      <c r="F49" s="19">
        <f>SUMPRODUCT((Expenses58111417[[#Data],[Category]]=$C49)*(Expenses58111417[[#Data],[Actual Cost]]))</f>
        <v>0</v>
      </c>
    </row>
    <row r="50" spans="3:6" x14ac:dyDescent="0.25">
      <c r="C50" s="17"/>
      <c r="D50" s="17"/>
      <c r="E50" s="19"/>
      <c r="F50" s="19"/>
    </row>
    <row r="51" spans="3:6" x14ac:dyDescent="0.25">
      <c r="C51" s="28" t="s">
        <v>105</v>
      </c>
      <c r="D51" s="28"/>
      <c r="E51" s="30">
        <f>SUM(E40:E50)</f>
        <v>64438.81</v>
      </c>
      <c r="F51" s="30">
        <f>SUM(F40:F50)</f>
        <v>29378.010000000002</v>
      </c>
    </row>
  </sheetData>
  <conditionalFormatting sqref="A16:J16 J17:K17 K18 V18:XFD18 N17:XFD17 G17:G29 J18:J29 H18:H29 B18:E29 I17:I36">
    <cfRule type="expression" dxfId="463" priority="24">
      <formula>$I16="Pending"</formula>
    </cfRule>
  </conditionalFormatting>
  <conditionalFormatting sqref="A17:F17 H17 A18:A33">
    <cfRule type="expression" dxfId="462" priority="23">
      <formula>$I17="Pending"</formula>
    </cfRule>
  </conditionalFormatting>
  <conditionalFormatting sqref="F18">
    <cfRule type="expression" dxfId="461" priority="22">
      <formula>$I18="Pending"</formula>
    </cfRule>
  </conditionalFormatting>
  <conditionalFormatting sqref="G30">
    <cfRule type="expression" dxfId="460" priority="21">
      <formula>$I30="Pending"</formula>
    </cfRule>
  </conditionalFormatting>
  <conditionalFormatting sqref="J30">
    <cfRule type="expression" dxfId="459" priority="20">
      <formula>$I30="Pending"</formula>
    </cfRule>
  </conditionalFormatting>
  <conditionalFormatting sqref="E30">
    <cfRule type="expression" dxfId="458" priority="19">
      <formula>$I30="Pending"</formula>
    </cfRule>
  </conditionalFormatting>
  <conditionalFormatting sqref="D30">
    <cfRule type="expression" dxfId="457" priority="18">
      <formula>$I30="Pending"</formula>
    </cfRule>
  </conditionalFormatting>
  <conditionalFormatting sqref="C30">
    <cfRule type="expression" dxfId="456" priority="17">
      <formula>$I30="Pending"</formula>
    </cfRule>
  </conditionalFormatting>
  <conditionalFormatting sqref="B30">
    <cfRule type="expression" dxfId="455" priority="16">
      <formula>$I30="Pending"</formula>
    </cfRule>
  </conditionalFormatting>
  <conditionalFormatting sqref="H30">
    <cfRule type="expression" dxfId="454" priority="15">
      <formula>$I30="Pending"</formula>
    </cfRule>
  </conditionalFormatting>
  <conditionalFormatting sqref="G31">
    <cfRule type="expression" dxfId="453" priority="14">
      <formula>$I31="Pending"</formula>
    </cfRule>
  </conditionalFormatting>
  <conditionalFormatting sqref="J31">
    <cfRule type="expression" dxfId="452" priority="13">
      <formula>$I31="Pending"</formula>
    </cfRule>
  </conditionalFormatting>
  <conditionalFormatting sqref="E31">
    <cfRule type="expression" dxfId="451" priority="12">
      <formula>$I31="Pending"</formula>
    </cfRule>
  </conditionalFormatting>
  <conditionalFormatting sqref="D31">
    <cfRule type="expression" dxfId="450" priority="11">
      <formula>$I31="Pending"</formula>
    </cfRule>
  </conditionalFormatting>
  <conditionalFormatting sqref="C31">
    <cfRule type="expression" dxfId="449" priority="10">
      <formula>$I31="Pending"</formula>
    </cfRule>
  </conditionalFormatting>
  <conditionalFormatting sqref="B31">
    <cfRule type="expression" dxfId="448" priority="9">
      <formula>$I31="Pending"</formula>
    </cfRule>
  </conditionalFormatting>
  <conditionalFormatting sqref="H31">
    <cfRule type="expression" dxfId="447" priority="8">
      <formula>$I31="Pending"</formula>
    </cfRule>
  </conditionalFormatting>
  <conditionalFormatting sqref="N16:N18">
    <cfRule type="expression" dxfId="446" priority="7">
      <formula>$I16="Pending"</formula>
    </cfRule>
  </conditionalFormatting>
  <conditionalFormatting sqref="O16:O18">
    <cfRule type="expression" dxfId="445" priority="6">
      <formula>$I16="Pending"</formula>
    </cfRule>
  </conditionalFormatting>
  <conditionalFormatting sqref="P16:P18">
    <cfRule type="expression" dxfId="444" priority="5">
      <formula>$I16="Pending"</formula>
    </cfRule>
  </conditionalFormatting>
  <conditionalFormatting sqref="Q16:R18">
    <cfRule type="expression" dxfId="443" priority="4">
      <formula>$I16="Pending"</formula>
    </cfRule>
  </conditionalFormatting>
  <conditionalFormatting sqref="S16:S18">
    <cfRule type="expression" dxfId="442" priority="3">
      <formula>$I16="Pending"</formula>
    </cfRule>
  </conditionalFormatting>
  <conditionalFormatting sqref="T16:T18">
    <cfRule type="expression" dxfId="441" priority="2">
      <formula>$I16="Pending"</formula>
    </cfRule>
  </conditionalFormatting>
  <conditionalFormatting sqref="U16:U18">
    <cfRule type="expression" dxfId="440" priority="1">
      <formula>$I16="Pending"</formula>
    </cfRule>
  </conditionalFormatting>
  <conditionalFormatting sqref="M20:U20 M21:N21 P21:U21">
    <cfRule type="expression" dxfId="439" priority="25">
      <formula>$I17="Pending"</formula>
    </cfRule>
  </conditionalFormatting>
  <dataValidations count="3">
    <dataValidation type="list" allowBlank="1" showInputMessage="1" showErrorMessage="1" sqref="N16:O18 G16:G36">
      <formula1>$C$4:$F$4</formula1>
    </dataValidation>
    <dataValidation type="list" allowBlank="1" showInputMessage="1" showErrorMessage="1" sqref="T16:T18 I16:I36">
      <formula1>"Done,Partial-Done,Pending"</formula1>
    </dataValidation>
    <dataValidation type="list" allowBlank="1" showInputMessage="1" showErrorMessage="1" sqref="S16:S18 H16:H36">
      <formula1>"Cash, Cheque, Direct Debit/ECS, Credit Card"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Lookup!$A$2:$A$55</xm:f>
          </x14:formula1>
          <xm:sqref>B16:B36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EV51"/>
  <sheetViews>
    <sheetView zoomScaleNormal="100" workbookViewId="0">
      <selection activeCell="F18" sqref="F18"/>
    </sheetView>
  </sheetViews>
  <sheetFormatPr defaultRowHeight="15" x14ac:dyDescent="0.25"/>
  <cols>
    <col min="2" max="2" width="18.42578125" bestFit="1" customWidth="1"/>
    <col min="3" max="3" width="21.5703125" bestFit="1" customWidth="1"/>
    <col min="4" max="4" width="11.28515625" customWidth="1"/>
    <col min="5" max="5" width="26.28515625" customWidth="1"/>
    <col min="6" max="6" width="15.42578125" bestFit="1" customWidth="1"/>
    <col min="7" max="7" width="19.28515625" customWidth="1"/>
    <col min="8" max="8" width="17.140625" bestFit="1" customWidth="1"/>
    <col min="9" max="9" width="12" bestFit="1" customWidth="1"/>
    <col min="10" max="10" width="16.7109375" bestFit="1" customWidth="1"/>
    <col min="11" max="11" width="11.5703125" bestFit="1" customWidth="1"/>
    <col min="12" max="12" width="3.42578125" customWidth="1"/>
    <col min="14" max="14" width="12.85546875" customWidth="1"/>
    <col min="15" max="15" width="15.28515625" customWidth="1"/>
    <col min="16" max="16" width="11.28515625" customWidth="1"/>
    <col min="17" max="17" width="26.28515625" customWidth="1"/>
    <col min="18" max="18" width="13" customWidth="1"/>
    <col min="19" max="19" width="18.85546875" customWidth="1"/>
    <col min="21" max="21" width="18.5703125" customWidth="1"/>
  </cols>
  <sheetData>
    <row r="1" spans="1:21" ht="18.75" x14ac:dyDescent="0.3">
      <c r="A1" s="8" t="s">
        <v>8</v>
      </c>
      <c r="B1" s="9">
        <v>42795</v>
      </c>
      <c r="E1" t="s">
        <v>17</v>
      </c>
      <c r="F1" s="3">
        <f ca="1">TODAY()</f>
        <v>43000</v>
      </c>
    </row>
    <row r="3" spans="1:21" ht="18.75" x14ac:dyDescent="0.3">
      <c r="A3" s="13" t="s">
        <v>87</v>
      </c>
      <c r="B3" s="12"/>
      <c r="C3" s="12"/>
      <c r="D3" s="12"/>
      <c r="E3" s="12"/>
      <c r="G3" s="5" t="s">
        <v>91</v>
      </c>
      <c r="M3" s="5" t="s">
        <v>111</v>
      </c>
    </row>
    <row r="4" spans="1:21" x14ac:dyDescent="0.25">
      <c r="A4" s="4" t="s">
        <v>0</v>
      </c>
      <c r="B4" s="4" t="s">
        <v>4</v>
      </c>
      <c r="C4" s="4" t="s">
        <v>1</v>
      </c>
      <c r="D4" s="4" t="s">
        <v>2</v>
      </c>
      <c r="E4" s="4" t="s">
        <v>3</v>
      </c>
      <c r="F4" s="4" t="s">
        <v>95</v>
      </c>
      <c r="G4" s="18" t="s">
        <v>89</v>
      </c>
      <c r="H4" s="18" t="s">
        <v>84</v>
      </c>
      <c r="I4" s="18" t="s">
        <v>106</v>
      </c>
      <c r="J4" s="18" t="s">
        <v>85</v>
      </c>
      <c r="K4" s="18" t="s">
        <v>7</v>
      </c>
      <c r="M4" s="18" t="s">
        <v>89</v>
      </c>
      <c r="N4" s="18" t="s">
        <v>84</v>
      </c>
      <c r="O4" s="18" t="s">
        <v>106</v>
      </c>
      <c r="P4" s="18" t="s">
        <v>85</v>
      </c>
      <c r="Q4" s="18" t="s">
        <v>7</v>
      </c>
    </row>
    <row r="5" spans="1:21" x14ac:dyDescent="0.25">
      <c r="A5">
        <v>1</v>
      </c>
      <c r="B5" t="s">
        <v>92</v>
      </c>
      <c r="C5" s="14">
        <v>7129.86</v>
      </c>
      <c r="D5" s="14">
        <v>50550</v>
      </c>
      <c r="E5" s="14">
        <v>0</v>
      </c>
      <c r="F5" s="14">
        <v>0</v>
      </c>
      <c r="G5" s="17" t="str">
        <f>Table14710131619[[#Headers],[Atul A/C]]</f>
        <v>Atul A/C</v>
      </c>
      <c r="H5" s="19">
        <f>SUMPRODUCT((Expenses5811141720[[#Data],[Paid from Account]]=$G5)*(Expenses5811141720[[#Data],[Actual Cost]])*(Expenses5811141720[[#Data],[Status]]=$H$4))</f>
        <v>18825</v>
      </c>
      <c r="I5" s="19">
        <f>SUMPRODUCT((Expenses5811141720[[#Data],[Paid from Account]]=$G5)*(Expenses5811141720[[#Data],[Actual Cost]])*(Expenses5811141720[[#Data],[Status]]=$I$4))</f>
        <v>0</v>
      </c>
      <c r="J5" s="19">
        <f>SUMPRODUCT((Expenses5811141720[[#Data],[Paid from Account]]=$G5)*(Expenses5811141720[[#Data],[Projected / Budgeted Cost]])*(Expenses5811141720[[#Data],[Status]]=$J$4))</f>
        <v>15817.5</v>
      </c>
      <c r="K5" s="19">
        <f>SUM(H5:J5)</f>
        <v>34642.5</v>
      </c>
      <c r="M5" s="17" t="str">
        <f>Table14710131619[[#Headers],[Atul A/C]]</f>
        <v>Atul A/C</v>
      </c>
      <c r="N5" s="19">
        <f>SUMPRODUCT((Account5912151821[[#Data],[From Account]]=$M5)*(Account5912151821[[#Data],[Actual Cost]])*(Account5912151821[[#Data],[Status]]=$N$4))</f>
        <v>35000</v>
      </c>
      <c r="O5" s="19">
        <f>SUMPRODUCT((Account5912151821[[#Data],[From Account]]=$M5)*(Account5912151821[[#Data],[Actual Cost]])*(Account5912151821[[#Data],[Status]]=$O$4))</f>
        <v>0</v>
      </c>
      <c r="P5" s="19">
        <f>SUMPRODUCT((Account5912151821[[#Data],[From Account]]=$G5)*(Account5912151821[[#Data],[Projected / Budgeted Cost]])*(Account5912151821[[#Data],[Status]]=$P$4))</f>
        <v>0</v>
      </c>
      <c r="Q5" s="19">
        <f>SUM(N5:P5)</f>
        <v>35000</v>
      </c>
      <c r="S5" s="14">
        <f>K5+Q5</f>
        <v>69642.5</v>
      </c>
    </row>
    <row r="6" spans="1:21" x14ac:dyDescent="0.25">
      <c r="A6">
        <v>2</v>
      </c>
      <c r="B6" t="s">
        <v>5</v>
      </c>
      <c r="C6" s="14">
        <v>82456</v>
      </c>
      <c r="D6" s="14">
        <v>0</v>
      </c>
      <c r="E6" s="14">
        <v>0</v>
      </c>
      <c r="F6" s="14"/>
      <c r="G6" s="17" t="str">
        <f>Table14710131619[[#Headers],[Esha A/C]]</f>
        <v>Esha A/C</v>
      </c>
      <c r="H6" s="19">
        <f>SUMPRODUCT((Expenses5811141720[[#Data],[Paid from Account]]=$G6)*(Expenses5811141720[[#Data],[Actual Cost]])*(Expenses5811141720[[#Data],[Status]]=$H$4))</f>
        <v>0</v>
      </c>
      <c r="I6" s="19">
        <f>SUMPRODUCT((Expenses5811141720[[#Data],[Paid from Account]]=$G6)*(Expenses5811141720[[#Data],[Actual Cost]])*(Expenses5811141720[[#Data],[Status]]=$I$4))</f>
        <v>0</v>
      </c>
      <c r="J6" s="19">
        <f>SUMPRODUCT((Expenses5811141720[[#Data],[Paid from Account]]=$G6)*(Expenses5811141720[[#Data],[Projected / Budgeted Cost]])*(Expenses5811141720[[#Data],[Status]]=$J$4))</f>
        <v>20000</v>
      </c>
      <c r="K6" s="19">
        <f>SUM(H6:J6)</f>
        <v>20000</v>
      </c>
      <c r="M6" s="17" t="str">
        <f>Table14710131619[[#Headers],[Esha A/C]]</f>
        <v>Esha A/C</v>
      </c>
      <c r="N6" s="19">
        <f>SUMPRODUCT((Account5912151821[[#Data],[From Account]]=$M6)*(Account5912151821[[#Data],[Actual Cost]])*(Account5912151821[[#Data],[Status]]=$N$4))</f>
        <v>0</v>
      </c>
      <c r="O6" s="19">
        <f>SUMPRODUCT((Account5912151821[[#Data],[From Account]]=$M6)*(Account5912151821[[#Data],[Actual Cost]])*(Account5912151821[[#Data],[Status]]=$O$4))</f>
        <v>0</v>
      </c>
      <c r="P6" s="19">
        <f>SUMPRODUCT((Account5912151821[[#Data],[From Account]]=$G6)*(Account5912151821[[#Data],[Projected / Budgeted Cost]])*(Account5912151821[[#Data],[Status]]=$P$4))</f>
        <v>0</v>
      </c>
      <c r="Q6" s="19">
        <f>SUM(N6:P6)</f>
        <v>0</v>
      </c>
      <c r="S6" s="14">
        <f>K6+Q6</f>
        <v>20000</v>
      </c>
    </row>
    <row r="7" spans="1:21" x14ac:dyDescent="0.25">
      <c r="A7">
        <v>3</v>
      </c>
      <c r="B7" t="s">
        <v>6</v>
      </c>
      <c r="C7" s="14">
        <v>0</v>
      </c>
      <c r="D7" s="14">
        <f>SUMPRODUCT((Account5912151821[[#Data],[To Account]]=Table14710131619[[#Headers],[Esha A/C]])*(Account5912151821[[#Data],[Actual Cost]]))</f>
        <v>30000</v>
      </c>
      <c r="E7" s="14">
        <f>SUMPRODUCT((Account5912151821[[#Data],[To Account]]=Table14710131619[[#Headers],[Cash]])*(Account5912151821[[#Data],[Actual Cost]]))</f>
        <v>5000</v>
      </c>
      <c r="F7" s="14"/>
      <c r="G7" s="17" t="str">
        <f>Table14710131619[[#Headers],[Cash]]</f>
        <v>Cash</v>
      </c>
      <c r="H7" s="19">
        <f>SUMPRODUCT((Expenses5811141720[[#Data],[Paid from Account]]=$G7)*(Expenses5811141720[[#Data],[Actual Cost]])*(Expenses5811141720[[#Data],[Status]]=$H$4))</f>
        <v>0</v>
      </c>
      <c r="I7" s="19">
        <f>SUMPRODUCT((Expenses5811141720[[#Data],[Paid from Account]]=$G7)*(Expenses5811141720[[#Data],[Actual Cost]])*(Expenses5811141720[[#Data],[Status]]=$I$4))</f>
        <v>0</v>
      </c>
      <c r="J7" s="19">
        <f>SUMPRODUCT((Expenses5811141720[[#Data],[Paid from Account]]=$G7)*(Expenses5811141720[[#Data],[Projected / Budgeted Cost]])*(Expenses5811141720[[#Data],[Status]]=$J$4))</f>
        <v>4500</v>
      </c>
      <c r="K7" s="19">
        <f>SUM(H7:J7)</f>
        <v>4500</v>
      </c>
      <c r="M7" s="17" t="str">
        <f>Table14710131619[[#Headers],[Cash]]</f>
        <v>Cash</v>
      </c>
      <c r="N7" s="19">
        <f>SUMPRODUCT((Account5912151821[[#Data],[From Account]]=$M7)*(Account5912151821[[#Data],[Actual Cost]])*(Account5912151821[[#Data],[Status]]=$N$4))</f>
        <v>0</v>
      </c>
      <c r="O7" s="19">
        <f>SUMPRODUCT((Account5912151821[[#Data],[From Account]]=$M7)*(Account5912151821[[#Data],[Actual Cost]])*(Account5912151821[[#Data],[Status]]=$O$4))</f>
        <v>0</v>
      </c>
      <c r="P7" s="19">
        <f>SUMPRODUCT((Account5912151821[[#Data],[From Account]]=$G7)*(Account5912151821[[#Data],[Projected / Budgeted Cost]])*(Account5912151821[[#Data],[Status]]=$P$4))</f>
        <v>0</v>
      </c>
      <c r="Q7" s="19">
        <f>SUM(N7:P7)</f>
        <v>0</v>
      </c>
      <c r="S7" s="14">
        <f>K7+Q7</f>
        <v>4500</v>
      </c>
    </row>
    <row r="8" spans="1:21" x14ac:dyDescent="0.25">
      <c r="A8" t="s">
        <v>7</v>
      </c>
      <c r="C8" s="14">
        <f>SUBTOTAL(109,Table14710131619[Atul A/C])</f>
        <v>89585.86</v>
      </c>
      <c r="D8" s="14">
        <f>SUBTOTAL(109,Table14710131619[Esha A/C])</f>
        <v>80550</v>
      </c>
      <c r="E8" s="14">
        <f>SUBTOTAL(109,Table14710131619[Cash])</f>
        <v>5000</v>
      </c>
      <c r="F8" s="14"/>
      <c r="G8" t="s">
        <v>95</v>
      </c>
      <c r="H8" s="19">
        <f>SUMPRODUCT((Expenses5811141720[[#Data],[Paid from Account]]=$G8)*(Expenses5811141720[[#Data],[Actual Cost]])*(Expenses5811141720[[#Data],[Status]]=$H$4))</f>
        <v>0</v>
      </c>
      <c r="I8" s="19">
        <f>SUMPRODUCT((Expenses5811141720[[#Data],[Paid from Account]]=$G8)*(Expenses5811141720[[#Data],[Actual Cost]])*(Expenses5811141720[[#Data],[Status]]=$I$4))</f>
        <v>0</v>
      </c>
      <c r="J8" s="19">
        <f>SUMPRODUCT((Expenses5811141720[[#Data],[Paid from Account]]=$G8)*(Expenses5811141720[[#Data],[Projected / Budgeted Cost]])*(Expenses5811141720[[#Data],[Status]]=$J$4))</f>
        <v>15000</v>
      </c>
      <c r="K8" s="19">
        <f>SUM(H8:J8)</f>
        <v>15000</v>
      </c>
      <c r="M8" t="s">
        <v>95</v>
      </c>
      <c r="N8" s="19">
        <f>SUMPRODUCT((Account5912151821[[#Data],[From Account]]=$M8)*(Account5912151821[[#Data],[Actual Cost]])*(Account5912151821[[#Data],[Status]]=$N$4))</f>
        <v>0</v>
      </c>
      <c r="O8" s="19">
        <f>SUMPRODUCT((Account5912151821[[#Data],[From Account]]=$M8)*(Account5912151821[[#Data],[Actual Cost]])*(Account5912151821[[#Data],[Status]]=$O$4))</f>
        <v>0</v>
      </c>
      <c r="P8" s="19">
        <f>SUMPRODUCT((Account5912151821[[#Data],[From Account]]=$G8)*(Account5912151821[[#Data],[Projected / Budgeted Cost]])*(Account5912151821[[#Data],[Status]]=$P$4))</f>
        <v>0</v>
      </c>
      <c r="Q8" s="19">
        <f>SUM(N8:P8)</f>
        <v>0</v>
      </c>
      <c r="S8" s="14">
        <f>K8+Q8</f>
        <v>15000</v>
      </c>
    </row>
    <row r="9" spans="1:21" x14ac:dyDescent="0.25">
      <c r="C9" s="14"/>
      <c r="D9" s="14"/>
      <c r="E9" s="14"/>
      <c r="F9" s="14"/>
      <c r="G9" s="16" t="s">
        <v>7</v>
      </c>
      <c r="H9" s="20">
        <f>SUM(H5:H8)</f>
        <v>18825</v>
      </c>
      <c r="I9" s="20">
        <f>SUM(I5:I8)</f>
        <v>0</v>
      </c>
      <c r="J9" s="20">
        <f>SUM(J5:J8)</f>
        <v>55317.5</v>
      </c>
      <c r="K9" s="20">
        <f>SUM(K5:K8)</f>
        <v>74142.5</v>
      </c>
      <c r="M9" s="16" t="s">
        <v>7</v>
      </c>
      <c r="N9" s="20">
        <f>SUM(N5:N8)</f>
        <v>35000</v>
      </c>
      <c r="O9" s="20">
        <f>SUM(O5:O8)</f>
        <v>0</v>
      </c>
      <c r="P9" s="20">
        <f>SUM(P5:P8)</f>
        <v>0</v>
      </c>
      <c r="Q9" s="20">
        <f>SUM(Q5:Q8)</f>
        <v>35000</v>
      </c>
    </row>
    <row r="10" spans="1:21" x14ac:dyDescent="0.25">
      <c r="B10" t="s">
        <v>93</v>
      </c>
      <c r="C10" s="14">
        <f>Table14710131619[[#Totals],[Atul A/C]]-H5-N5</f>
        <v>35760.86</v>
      </c>
      <c r="D10" s="14">
        <f>Table14710131619[[#Totals],[Esha A/C]]-H6-N6</f>
        <v>80550</v>
      </c>
      <c r="E10" s="14">
        <f>Table14710131619[[#Totals],[Cash]]-H7-N7</f>
        <v>5000</v>
      </c>
      <c r="F10" s="14"/>
    </row>
    <row r="11" spans="1:21" x14ac:dyDescent="0.25">
      <c r="B11" t="s">
        <v>94</v>
      </c>
      <c r="C11" s="14">
        <f>Table14710131619[[#Totals],[Atul A/C]]-K5-Q5</f>
        <v>19943.36</v>
      </c>
      <c r="D11" s="14">
        <f>Table14710131619[[#Totals],[Esha A/C]]-K6-Q6</f>
        <v>60550</v>
      </c>
      <c r="E11" s="14">
        <f>Table14710131619[[#Totals],[Cash]]-K7-Q8</f>
        <v>500</v>
      </c>
      <c r="F11" s="14">
        <f>Table14710131619[[#Totals],[Credit Card]]-K8-Q8</f>
        <v>-15000</v>
      </c>
    </row>
    <row r="12" spans="1:21" x14ac:dyDescent="0.25">
      <c r="C12" s="14"/>
      <c r="D12" s="14"/>
      <c r="E12" s="14"/>
      <c r="F12" s="14"/>
    </row>
    <row r="14" spans="1:21" ht="18.75" x14ac:dyDescent="0.3">
      <c r="A14" s="10" t="s">
        <v>86</v>
      </c>
      <c r="B14" s="11"/>
      <c r="C14" s="11"/>
      <c r="D14" s="11"/>
      <c r="E14" s="11"/>
      <c r="F14" s="11"/>
      <c r="G14" s="11"/>
      <c r="H14" s="11"/>
      <c r="I14" s="11"/>
      <c r="J14" s="11"/>
      <c r="M14" t="s">
        <v>107</v>
      </c>
    </row>
    <row r="15" spans="1:21" x14ac:dyDescent="0.25">
      <c r="A15" t="s">
        <v>0</v>
      </c>
      <c r="B15" t="s">
        <v>9</v>
      </c>
      <c r="C15" t="s">
        <v>10</v>
      </c>
      <c r="D15" t="s">
        <v>11</v>
      </c>
      <c r="E15" s="2" t="s">
        <v>12</v>
      </c>
      <c r="F15" s="2" t="s">
        <v>28</v>
      </c>
      <c r="G15" s="2" t="s">
        <v>13</v>
      </c>
      <c r="H15" s="2" t="s">
        <v>14</v>
      </c>
      <c r="I15" s="2" t="s">
        <v>15</v>
      </c>
      <c r="J15" s="2" t="s">
        <v>16</v>
      </c>
      <c r="M15" t="s">
        <v>0</v>
      </c>
      <c r="N15" t="s">
        <v>108</v>
      </c>
      <c r="O15" t="s">
        <v>109</v>
      </c>
      <c r="P15" t="s">
        <v>11</v>
      </c>
      <c r="Q15" t="s">
        <v>12</v>
      </c>
      <c r="R15" t="s">
        <v>28</v>
      </c>
      <c r="S15" t="s">
        <v>14</v>
      </c>
      <c r="T15" t="s">
        <v>15</v>
      </c>
      <c r="U15" t="s">
        <v>110</v>
      </c>
    </row>
    <row r="16" spans="1:21" x14ac:dyDescent="0.25">
      <c r="A16">
        <v>1</v>
      </c>
      <c r="B16" t="s">
        <v>49</v>
      </c>
      <c r="C16" t="str">
        <f>IF(B16&lt;&gt;"",VLOOKUP(B16,Lookup!$A$2:$B$55,2,FALSE),"")</f>
        <v>HOUSING</v>
      </c>
      <c r="D16" s="3">
        <v>42795</v>
      </c>
      <c r="E16" s="14">
        <v>15500</v>
      </c>
      <c r="F16" s="14">
        <v>15500</v>
      </c>
      <c r="G16" t="s">
        <v>1</v>
      </c>
      <c r="H16" t="s">
        <v>83</v>
      </c>
      <c r="I16" t="s">
        <v>84</v>
      </c>
      <c r="J16" t="str">
        <f t="shared" ref="J16:J36" si="0">IF($I16="Done","",$D16-$F$1)</f>
        <v/>
      </c>
      <c r="M16">
        <v>1</v>
      </c>
      <c r="N16" s="32" t="s">
        <v>2</v>
      </c>
      <c r="O16" s="32" t="s">
        <v>1</v>
      </c>
      <c r="P16" s="33">
        <v>42795</v>
      </c>
      <c r="Q16" s="34">
        <v>30000</v>
      </c>
      <c r="R16" s="34">
        <v>30000</v>
      </c>
      <c r="S16" s="32" t="s">
        <v>83</v>
      </c>
      <c r="T16" s="32" t="s">
        <v>84</v>
      </c>
      <c r="U16" s="32" t="str">
        <f>IF($T16="Done","",$P16-$F$1)</f>
        <v/>
      </c>
    </row>
    <row r="17" spans="1:1016 1025:2046 2055:3066 3075:4096 4105:5116 5125:6136 6145:7166 7175:8186 8195:9216 9225:10236 10245:11256 11265:12286 12295:13306 13315:14336 14345:15356 15365:16376" x14ac:dyDescent="0.25">
      <c r="A17">
        <f t="shared" ref="A17:A33" si="1">A16+1</f>
        <v>2</v>
      </c>
      <c r="B17" t="s">
        <v>23</v>
      </c>
      <c r="C17" t="str">
        <f>IF(B17&lt;&gt;"",VLOOKUP(B17,Lookup!$A$2:$B$55,2,FALSE),"")</f>
        <v>LOANS</v>
      </c>
      <c r="D17" s="3">
        <v>42800</v>
      </c>
      <c r="E17" s="14">
        <v>4889.5</v>
      </c>
      <c r="F17" s="14"/>
      <c r="G17" t="s">
        <v>1</v>
      </c>
      <c r="H17" t="s">
        <v>83</v>
      </c>
      <c r="I17" t="s">
        <v>85</v>
      </c>
      <c r="J17">
        <f t="shared" ca="1" si="0"/>
        <v>-200</v>
      </c>
      <c r="M17">
        <v>2</v>
      </c>
      <c r="N17" s="35" t="s">
        <v>3</v>
      </c>
      <c r="O17" s="35" t="s">
        <v>1</v>
      </c>
      <c r="P17" s="36">
        <v>42795</v>
      </c>
      <c r="Q17" s="37">
        <v>5000</v>
      </c>
      <c r="R17" s="37">
        <v>5000</v>
      </c>
      <c r="S17" s="35" t="s">
        <v>83</v>
      </c>
      <c r="T17" s="35" t="s">
        <v>84</v>
      </c>
      <c r="U17" s="35" t="str">
        <f>IF($T17="Done","",$P17-$F$1)</f>
        <v/>
      </c>
      <c r="Y17" s="3"/>
      <c r="Z17" s="6"/>
      <c r="AI17" s="3"/>
      <c r="AJ17" s="6"/>
      <c r="AS17" s="3"/>
      <c r="AT17" s="6"/>
      <c r="BC17" s="3"/>
      <c r="BD17" s="6"/>
      <c r="BM17" s="3"/>
      <c r="BN17" s="6"/>
      <c r="BW17" s="3"/>
      <c r="BX17" s="6"/>
      <c r="CG17" s="3"/>
      <c r="CH17" s="6"/>
      <c r="CQ17" s="3"/>
      <c r="CR17" s="6"/>
      <c r="DA17" s="3"/>
      <c r="DB17" s="6"/>
      <c r="DK17" s="3"/>
      <c r="DL17" s="6"/>
      <c r="DU17" s="3"/>
      <c r="DV17" s="6"/>
      <c r="EE17" s="3"/>
      <c r="EF17" s="6"/>
      <c r="EO17" s="3"/>
      <c r="EP17" s="6"/>
      <c r="EY17" s="3"/>
      <c r="EZ17" s="6"/>
      <c r="FI17" s="3"/>
      <c r="FJ17" s="6"/>
      <c r="FS17" s="3"/>
      <c r="FT17" s="6"/>
      <c r="GC17" s="3"/>
      <c r="GD17" s="6"/>
      <c r="GM17" s="3"/>
      <c r="GN17" s="6"/>
      <c r="GW17" s="3"/>
      <c r="GX17" s="6"/>
      <c r="HG17" s="3"/>
      <c r="HH17" s="6"/>
      <c r="HQ17" s="3"/>
      <c r="HR17" s="6"/>
      <c r="IA17" s="3"/>
      <c r="IB17" s="6"/>
      <c r="IK17" s="3"/>
      <c r="IL17" s="6"/>
      <c r="IU17" s="3"/>
      <c r="IV17" s="6"/>
      <c r="JE17" s="3"/>
      <c r="JF17" s="6"/>
      <c r="JO17" s="3"/>
      <c r="JP17" s="6"/>
      <c r="JY17" s="3"/>
      <c r="JZ17" s="6"/>
      <c r="KI17" s="3"/>
      <c r="KJ17" s="6"/>
      <c r="KS17" s="3"/>
      <c r="KT17" s="6"/>
      <c r="LC17" s="3"/>
      <c r="LD17" s="6"/>
      <c r="LM17" s="3"/>
      <c r="LN17" s="6"/>
      <c r="LW17" s="3"/>
      <c r="LX17" s="6"/>
      <c r="MG17" s="3"/>
      <c r="MH17" s="6"/>
      <c r="MQ17" s="3"/>
      <c r="MR17" s="6"/>
      <c r="NA17" s="3"/>
      <c r="NB17" s="6"/>
      <c r="NK17" s="3"/>
      <c r="NL17" s="6"/>
      <c r="NU17" s="3"/>
      <c r="NV17" s="6"/>
      <c r="OE17" s="3"/>
      <c r="OF17" s="6"/>
      <c r="OO17" s="3"/>
      <c r="OP17" s="6"/>
      <c r="OY17" s="3"/>
      <c r="OZ17" s="6"/>
      <c r="PI17" s="3"/>
      <c r="PJ17" s="6"/>
      <c r="PS17" s="3"/>
      <c r="PT17" s="6"/>
      <c r="QC17" s="3"/>
      <c r="QD17" s="6"/>
      <c r="QM17" s="3"/>
      <c r="QN17" s="6"/>
      <c r="QW17" s="3"/>
      <c r="QX17" s="6"/>
      <c r="RG17" s="3"/>
      <c r="RH17" s="6"/>
      <c r="RQ17" s="3"/>
      <c r="RR17" s="6"/>
      <c r="SA17" s="3"/>
      <c r="SB17" s="6"/>
      <c r="SK17" s="3"/>
      <c r="SL17" s="6"/>
      <c r="SU17" s="3"/>
      <c r="SV17" s="6"/>
      <c r="TE17" s="3"/>
      <c r="TF17" s="6"/>
      <c r="TO17" s="3"/>
      <c r="TP17" s="6"/>
      <c r="TY17" s="3"/>
      <c r="TZ17" s="6"/>
      <c r="UI17" s="3"/>
      <c r="UJ17" s="6"/>
      <c r="US17" s="3"/>
      <c r="UT17" s="6"/>
      <c r="VC17" s="3"/>
      <c r="VD17" s="6"/>
      <c r="VM17" s="3"/>
      <c r="VN17" s="6"/>
      <c r="VW17" s="3"/>
      <c r="VX17" s="6"/>
      <c r="WG17" s="3"/>
      <c r="WH17" s="6"/>
      <c r="WQ17" s="3"/>
      <c r="WR17" s="6"/>
      <c r="XA17" s="3"/>
      <c r="XB17" s="6"/>
      <c r="XK17" s="3"/>
      <c r="XL17" s="6"/>
      <c r="XU17" s="3"/>
      <c r="XV17" s="6"/>
      <c r="YE17" s="3"/>
      <c r="YF17" s="6"/>
      <c r="YO17" s="3"/>
      <c r="YP17" s="6"/>
      <c r="YY17" s="3"/>
      <c r="YZ17" s="6"/>
      <c r="ZI17" s="3"/>
      <c r="ZJ17" s="6"/>
      <c r="ZS17" s="3"/>
      <c r="ZT17" s="6"/>
      <c r="AAC17" s="3"/>
      <c r="AAD17" s="6"/>
      <c r="AAM17" s="3"/>
      <c r="AAN17" s="6"/>
      <c r="AAW17" s="3"/>
      <c r="AAX17" s="6"/>
      <c r="ABG17" s="3"/>
      <c r="ABH17" s="6"/>
      <c r="ABQ17" s="3"/>
      <c r="ABR17" s="6"/>
      <c r="ACA17" s="3"/>
      <c r="ACB17" s="6"/>
      <c r="ACK17" s="3"/>
      <c r="ACL17" s="6"/>
      <c r="ACU17" s="3"/>
      <c r="ACV17" s="6"/>
      <c r="ADE17" s="3"/>
      <c r="ADF17" s="6"/>
      <c r="ADO17" s="3"/>
      <c r="ADP17" s="6"/>
      <c r="ADY17" s="3"/>
      <c r="ADZ17" s="6"/>
      <c r="AEI17" s="3"/>
      <c r="AEJ17" s="6"/>
      <c r="AES17" s="3"/>
      <c r="AET17" s="6"/>
      <c r="AFC17" s="3"/>
      <c r="AFD17" s="6"/>
      <c r="AFM17" s="3"/>
      <c r="AFN17" s="6"/>
      <c r="AFW17" s="3"/>
      <c r="AFX17" s="6"/>
      <c r="AGG17" s="3"/>
      <c r="AGH17" s="6"/>
      <c r="AGQ17" s="3"/>
      <c r="AGR17" s="6"/>
      <c r="AHA17" s="3"/>
      <c r="AHB17" s="6"/>
      <c r="AHK17" s="3"/>
      <c r="AHL17" s="6"/>
      <c r="AHU17" s="3"/>
      <c r="AHV17" s="6"/>
      <c r="AIE17" s="3"/>
      <c r="AIF17" s="6"/>
      <c r="AIO17" s="3"/>
      <c r="AIP17" s="6"/>
      <c r="AIY17" s="3"/>
      <c r="AIZ17" s="6"/>
      <c r="AJI17" s="3"/>
      <c r="AJJ17" s="6"/>
      <c r="AJS17" s="3"/>
      <c r="AJT17" s="6"/>
      <c r="AKC17" s="3"/>
      <c r="AKD17" s="6"/>
      <c r="AKM17" s="3"/>
      <c r="AKN17" s="6"/>
      <c r="AKW17" s="3"/>
      <c r="AKX17" s="6"/>
      <c r="ALG17" s="3"/>
      <c r="ALH17" s="6"/>
      <c r="ALQ17" s="3"/>
      <c r="ALR17" s="6"/>
      <c r="AMA17" s="3"/>
      <c r="AMB17" s="6"/>
      <c r="AMK17" s="3"/>
      <c r="AML17" s="6"/>
      <c r="AMU17" s="3"/>
      <c r="AMV17" s="6"/>
      <c r="ANE17" s="3"/>
      <c r="ANF17" s="6"/>
      <c r="ANO17" s="3"/>
      <c r="ANP17" s="6"/>
      <c r="ANY17" s="3"/>
      <c r="ANZ17" s="6"/>
      <c r="AOI17" s="3"/>
      <c r="AOJ17" s="6"/>
      <c r="AOS17" s="3"/>
      <c r="AOT17" s="6"/>
      <c r="APC17" s="3"/>
      <c r="APD17" s="6"/>
      <c r="APM17" s="3"/>
      <c r="APN17" s="6"/>
      <c r="APW17" s="3"/>
      <c r="APX17" s="6"/>
      <c r="AQG17" s="3"/>
      <c r="AQH17" s="6"/>
      <c r="AQQ17" s="3"/>
      <c r="AQR17" s="6"/>
      <c r="ARA17" s="3"/>
      <c r="ARB17" s="6"/>
      <c r="ARK17" s="3"/>
      <c r="ARL17" s="6"/>
      <c r="ARU17" s="3"/>
      <c r="ARV17" s="6"/>
      <c r="ASE17" s="3"/>
      <c r="ASF17" s="6"/>
      <c r="ASO17" s="3"/>
      <c r="ASP17" s="6"/>
      <c r="ASY17" s="3"/>
      <c r="ASZ17" s="6"/>
      <c r="ATI17" s="3"/>
      <c r="ATJ17" s="6"/>
      <c r="ATS17" s="3"/>
      <c r="ATT17" s="6"/>
      <c r="AUC17" s="3"/>
      <c r="AUD17" s="6"/>
      <c r="AUM17" s="3"/>
      <c r="AUN17" s="6"/>
      <c r="AUW17" s="3"/>
      <c r="AUX17" s="6"/>
      <c r="AVG17" s="3"/>
      <c r="AVH17" s="6"/>
      <c r="AVQ17" s="3"/>
      <c r="AVR17" s="6"/>
      <c r="AWA17" s="3"/>
      <c r="AWB17" s="6"/>
      <c r="AWK17" s="3"/>
      <c r="AWL17" s="6"/>
      <c r="AWU17" s="3"/>
      <c r="AWV17" s="6"/>
      <c r="AXE17" s="3"/>
      <c r="AXF17" s="6"/>
      <c r="AXO17" s="3"/>
      <c r="AXP17" s="6"/>
      <c r="AXY17" s="3"/>
      <c r="AXZ17" s="6"/>
      <c r="AYI17" s="3"/>
      <c r="AYJ17" s="6"/>
      <c r="AYS17" s="3"/>
      <c r="AYT17" s="6"/>
      <c r="AZC17" s="3"/>
      <c r="AZD17" s="6"/>
      <c r="AZM17" s="3"/>
      <c r="AZN17" s="6"/>
      <c r="AZW17" s="3"/>
      <c r="AZX17" s="6"/>
      <c r="BAG17" s="3"/>
      <c r="BAH17" s="6"/>
      <c r="BAQ17" s="3"/>
      <c r="BAR17" s="6"/>
      <c r="BBA17" s="3"/>
      <c r="BBB17" s="6"/>
      <c r="BBK17" s="3"/>
      <c r="BBL17" s="6"/>
      <c r="BBU17" s="3"/>
      <c r="BBV17" s="6"/>
      <c r="BCE17" s="3"/>
      <c r="BCF17" s="6"/>
      <c r="BCO17" s="3"/>
      <c r="BCP17" s="6"/>
      <c r="BCY17" s="3"/>
      <c r="BCZ17" s="6"/>
      <c r="BDI17" s="3"/>
      <c r="BDJ17" s="6"/>
      <c r="BDS17" s="3"/>
      <c r="BDT17" s="6"/>
      <c r="BEC17" s="3"/>
      <c r="BED17" s="6"/>
      <c r="BEM17" s="3"/>
      <c r="BEN17" s="6"/>
      <c r="BEW17" s="3"/>
      <c r="BEX17" s="6"/>
      <c r="BFG17" s="3"/>
      <c r="BFH17" s="6"/>
      <c r="BFQ17" s="3"/>
      <c r="BFR17" s="6"/>
      <c r="BGA17" s="3"/>
      <c r="BGB17" s="6"/>
      <c r="BGK17" s="3"/>
      <c r="BGL17" s="6"/>
      <c r="BGU17" s="3"/>
      <c r="BGV17" s="6"/>
      <c r="BHE17" s="3"/>
      <c r="BHF17" s="6"/>
      <c r="BHO17" s="3"/>
      <c r="BHP17" s="6"/>
      <c r="BHY17" s="3"/>
      <c r="BHZ17" s="6"/>
      <c r="BII17" s="3"/>
      <c r="BIJ17" s="6"/>
      <c r="BIS17" s="3"/>
      <c r="BIT17" s="6"/>
      <c r="BJC17" s="3"/>
      <c r="BJD17" s="6"/>
      <c r="BJM17" s="3"/>
      <c r="BJN17" s="6"/>
      <c r="BJW17" s="3"/>
      <c r="BJX17" s="6"/>
      <c r="BKG17" s="3"/>
      <c r="BKH17" s="6"/>
      <c r="BKQ17" s="3"/>
      <c r="BKR17" s="6"/>
      <c r="BLA17" s="3"/>
      <c r="BLB17" s="6"/>
      <c r="BLK17" s="3"/>
      <c r="BLL17" s="6"/>
      <c r="BLU17" s="3"/>
      <c r="BLV17" s="6"/>
      <c r="BME17" s="3"/>
      <c r="BMF17" s="6"/>
      <c r="BMO17" s="3"/>
      <c r="BMP17" s="6"/>
      <c r="BMY17" s="3"/>
      <c r="BMZ17" s="6"/>
      <c r="BNI17" s="3"/>
      <c r="BNJ17" s="6"/>
      <c r="BNS17" s="3"/>
      <c r="BNT17" s="6"/>
      <c r="BOC17" s="3"/>
      <c r="BOD17" s="6"/>
      <c r="BOM17" s="3"/>
      <c r="BON17" s="6"/>
      <c r="BOW17" s="3"/>
      <c r="BOX17" s="6"/>
      <c r="BPG17" s="3"/>
      <c r="BPH17" s="6"/>
      <c r="BPQ17" s="3"/>
      <c r="BPR17" s="6"/>
      <c r="BQA17" s="3"/>
      <c r="BQB17" s="6"/>
      <c r="BQK17" s="3"/>
      <c r="BQL17" s="6"/>
      <c r="BQU17" s="3"/>
      <c r="BQV17" s="6"/>
      <c r="BRE17" s="3"/>
      <c r="BRF17" s="6"/>
      <c r="BRO17" s="3"/>
      <c r="BRP17" s="6"/>
      <c r="BRY17" s="3"/>
      <c r="BRZ17" s="6"/>
      <c r="BSI17" s="3"/>
      <c r="BSJ17" s="6"/>
      <c r="BSS17" s="3"/>
      <c r="BST17" s="6"/>
      <c r="BTC17" s="3"/>
      <c r="BTD17" s="6"/>
      <c r="BTM17" s="3"/>
      <c r="BTN17" s="6"/>
      <c r="BTW17" s="3"/>
      <c r="BTX17" s="6"/>
      <c r="BUG17" s="3"/>
      <c r="BUH17" s="6"/>
      <c r="BUQ17" s="3"/>
      <c r="BUR17" s="6"/>
      <c r="BVA17" s="3"/>
      <c r="BVB17" s="6"/>
      <c r="BVK17" s="3"/>
      <c r="BVL17" s="6"/>
      <c r="BVU17" s="3"/>
      <c r="BVV17" s="6"/>
      <c r="BWE17" s="3"/>
      <c r="BWF17" s="6"/>
      <c r="BWO17" s="3"/>
      <c r="BWP17" s="6"/>
      <c r="BWY17" s="3"/>
      <c r="BWZ17" s="6"/>
      <c r="BXI17" s="3"/>
      <c r="BXJ17" s="6"/>
      <c r="BXS17" s="3"/>
      <c r="BXT17" s="6"/>
      <c r="BYC17" s="3"/>
      <c r="BYD17" s="6"/>
      <c r="BYM17" s="3"/>
      <c r="BYN17" s="6"/>
      <c r="BYW17" s="3"/>
      <c r="BYX17" s="6"/>
      <c r="BZG17" s="3"/>
      <c r="BZH17" s="6"/>
      <c r="BZQ17" s="3"/>
      <c r="BZR17" s="6"/>
      <c r="CAA17" s="3"/>
      <c r="CAB17" s="6"/>
      <c r="CAK17" s="3"/>
      <c r="CAL17" s="6"/>
      <c r="CAU17" s="3"/>
      <c r="CAV17" s="6"/>
      <c r="CBE17" s="3"/>
      <c r="CBF17" s="6"/>
      <c r="CBO17" s="3"/>
      <c r="CBP17" s="6"/>
      <c r="CBY17" s="3"/>
      <c r="CBZ17" s="6"/>
      <c r="CCI17" s="3"/>
      <c r="CCJ17" s="6"/>
      <c r="CCS17" s="3"/>
      <c r="CCT17" s="6"/>
      <c r="CDC17" s="3"/>
      <c r="CDD17" s="6"/>
      <c r="CDM17" s="3"/>
      <c r="CDN17" s="6"/>
      <c r="CDW17" s="3"/>
      <c r="CDX17" s="6"/>
      <c r="CEG17" s="3"/>
      <c r="CEH17" s="6"/>
      <c r="CEQ17" s="3"/>
      <c r="CER17" s="6"/>
      <c r="CFA17" s="3"/>
      <c r="CFB17" s="6"/>
      <c r="CFK17" s="3"/>
      <c r="CFL17" s="6"/>
      <c r="CFU17" s="3"/>
      <c r="CFV17" s="6"/>
      <c r="CGE17" s="3"/>
      <c r="CGF17" s="6"/>
      <c r="CGO17" s="3"/>
      <c r="CGP17" s="6"/>
      <c r="CGY17" s="3"/>
      <c r="CGZ17" s="6"/>
      <c r="CHI17" s="3"/>
      <c r="CHJ17" s="6"/>
      <c r="CHS17" s="3"/>
      <c r="CHT17" s="6"/>
      <c r="CIC17" s="3"/>
      <c r="CID17" s="6"/>
      <c r="CIM17" s="3"/>
      <c r="CIN17" s="6"/>
      <c r="CIW17" s="3"/>
      <c r="CIX17" s="6"/>
      <c r="CJG17" s="3"/>
      <c r="CJH17" s="6"/>
      <c r="CJQ17" s="3"/>
      <c r="CJR17" s="6"/>
      <c r="CKA17" s="3"/>
      <c r="CKB17" s="6"/>
      <c r="CKK17" s="3"/>
      <c r="CKL17" s="6"/>
      <c r="CKU17" s="3"/>
      <c r="CKV17" s="6"/>
      <c r="CLE17" s="3"/>
      <c r="CLF17" s="6"/>
      <c r="CLO17" s="3"/>
      <c r="CLP17" s="6"/>
      <c r="CLY17" s="3"/>
      <c r="CLZ17" s="6"/>
      <c r="CMI17" s="3"/>
      <c r="CMJ17" s="6"/>
      <c r="CMS17" s="3"/>
      <c r="CMT17" s="6"/>
      <c r="CNC17" s="3"/>
      <c r="CND17" s="6"/>
      <c r="CNM17" s="3"/>
      <c r="CNN17" s="6"/>
      <c r="CNW17" s="3"/>
      <c r="CNX17" s="6"/>
      <c r="COG17" s="3"/>
      <c r="COH17" s="6"/>
      <c r="COQ17" s="3"/>
      <c r="COR17" s="6"/>
      <c r="CPA17" s="3"/>
      <c r="CPB17" s="6"/>
      <c r="CPK17" s="3"/>
      <c r="CPL17" s="6"/>
      <c r="CPU17" s="3"/>
      <c r="CPV17" s="6"/>
      <c r="CQE17" s="3"/>
      <c r="CQF17" s="6"/>
      <c r="CQO17" s="3"/>
      <c r="CQP17" s="6"/>
      <c r="CQY17" s="3"/>
      <c r="CQZ17" s="6"/>
      <c r="CRI17" s="3"/>
      <c r="CRJ17" s="6"/>
      <c r="CRS17" s="3"/>
      <c r="CRT17" s="6"/>
      <c r="CSC17" s="3"/>
      <c r="CSD17" s="6"/>
      <c r="CSM17" s="3"/>
      <c r="CSN17" s="6"/>
      <c r="CSW17" s="3"/>
      <c r="CSX17" s="6"/>
      <c r="CTG17" s="3"/>
      <c r="CTH17" s="6"/>
      <c r="CTQ17" s="3"/>
      <c r="CTR17" s="6"/>
      <c r="CUA17" s="3"/>
      <c r="CUB17" s="6"/>
      <c r="CUK17" s="3"/>
      <c r="CUL17" s="6"/>
      <c r="CUU17" s="3"/>
      <c r="CUV17" s="6"/>
      <c r="CVE17" s="3"/>
      <c r="CVF17" s="6"/>
      <c r="CVO17" s="3"/>
      <c r="CVP17" s="6"/>
      <c r="CVY17" s="3"/>
      <c r="CVZ17" s="6"/>
      <c r="CWI17" s="3"/>
      <c r="CWJ17" s="6"/>
      <c r="CWS17" s="3"/>
      <c r="CWT17" s="6"/>
      <c r="CXC17" s="3"/>
      <c r="CXD17" s="6"/>
      <c r="CXM17" s="3"/>
      <c r="CXN17" s="6"/>
      <c r="CXW17" s="3"/>
      <c r="CXX17" s="6"/>
      <c r="CYG17" s="3"/>
      <c r="CYH17" s="6"/>
      <c r="CYQ17" s="3"/>
      <c r="CYR17" s="6"/>
      <c r="CZA17" s="3"/>
      <c r="CZB17" s="6"/>
      <c r="CZK17" s="3"/>
      <c r="CZL17" s="6"/>
      <c r="CZU17" s="3"/>
      <c r="CZV17" s="6"/>
      <c r="DAE17" s="3"/>
      <c r="DAF17" s="6"/>
      <c r="DAO17" s="3"/>
      <c r="DAP17" s="6"/>
      <c r="DAY17" s="3"/>
      <c r="DAZ17" s="6"/>
      <c r="DBI17" s="3"/>
      <c r="DBJ17" s="6"/>
      <c r="DBS17" s="3"/>
      <c r="DBT17" s="6"/>
      <c r="DCC17" s="3"/>
      <c r="DCD17" s="6"/>
      <c r="DCM17" s="3"/>
      <c r="DCN17" s="6"/>
      <c r="DCW17" s="3"/>
      <c r="DCX17" s="6"/>
      <c r="DDG17" s="3"/>
      <c r="DDH17" s="6"/>
      <c r="DDQ17" s="3"/>
      <c r="DDR17" s="6"/>
      <c r="DEA17" s="3"/>
      <c r="DEB17" s="6"/>
      <c r="DEK17" s="3"/>
      <c r="DEL17" s="6"/>
      <c r="DEU17" s="3"/>
      <c r="DEV17" s="6"/>
      <c r="DFE17" s="3"/>
      <c r="DFF17" s="6"/>
      <c r="DFO17" s="3"/>
      <c r="DFP17" s="6"/>
      <c r="DFY17" s="3"/>
      <c r="DFZ17" s="6"/>
      <c r="DGI17" s="3"/>
      <c r="DGJ17" s="6"/>
      <c r="DGS17" s="3"/>
      <c r="DGT17" s="6"/>
      <c r="DHC17" s="3"/>
      <c r="DHD17" s="6"/>
      <c r="DHM17" s="3"/>
      <c r="DHN17" s="6"/>
      <c r="DHW17" s="3"/>
      <c r="DHX17" s="6"/>
      <c r="DIG17" s="3"/>
      <c r="DIH17" s="6"/>
      <c r="DIQ17" s="3"/>
      <c r="DIR17" s="6"/>
      <c r="DJA17" s="3"/>
      <c r="DJB17" s="6"/>
      <c r="DJK17" s="3"/>
      <c r="DJL17" s="6"/>
      <c r="DJU17" s="3"/>
      <c r="DJV17" s="6"/>
      <c r="DKE17" s="3"/>
      <c r="DKF17" s="6"/>
      <c r="DKO17" s="3"/>
      <c r="DKP17" s="6"/>
      <c r="DKY17" s="3"/>
      <c r="DKZ17" s="6"/>
      <c r="DLI17" s="3"/>
      <c r="DLJ17" s="6"/>
      <c r="DLS17" s="3"/>
      <c r="DLT17" s="6"/>
      <c r="DMC17" s="3"/>
      <c r="DMD17" s="6"/>
      <c r="DMM17" s="3"/>
      <c r="DMN17" s="6"/>
      <c r="DMW17" s="3"/>
      <c r="DMX17" s="6"/>
      <c r="DNG17" s="3"/>
      <c r="DNH17" s="6"/>
      <c r="DNQ17" s="3"/>
      <c r="DNR17" s="6"/>
      <c r="DOA17" s="3"/>
      <c r="DOB17" s="6"/>
      <c r="DOK17" s="3"/>
      <c r="DOL17" s="6"/>
      <c r="DOU17" s="3"/>
      <c r="DOV17" s="6"/>
      <c r="DPE17" s="3"/>
      <c r="DPF17" s="6"/>
      <c r="DPO17" s="3"/>
      <c r="DPP17" s="6"/>
      <c r="DPY17" s="3"/>
      <c r="DPZ17" s="6"/>
      <c r="DQI17" s="3"/>
      <c r="DQJ17" s="6"/>
      <c r="DQS17" s="3"/>
      <c r="DQT17" s="6"/>
      <c r="DRC17" s="3"/>
      <c r="DRD17" s="6"/>
      <c r="DRM17" s="3"/>
      <c r="DRN17" s="6"/>
      <c r="DRW17" s="3"/>
      <c r="DRX17" s="6"/>
      <c r="DSG17" s="3"/>
      <c r="DSH17" s="6"/>
      <c r="DSQ17" s="3"/>
      <c r="DSR17" s="6"/>
      <c r="DTA17" s="3"/>
      <c r="DTB17" s="6"/>
      <c r="DTK17" s="3"/>
      <c r="DTL17" s="6"/>
      <c r="DTU17" s="3"/>
      <c r="DTV17" s="6"/>
      <c r="DUE17" s="3"/>
      <c r="DUF17" s="6"/>
      <c r="DUO17" s="3"/>
      <c r="DUP17" s="6"/>
      <c r="DUY17" s="3"/>
      <c r="DUZ17" s="6"/>
      <c r="DVI17" s="3"/>
      <c r="DVJ17" s="6"/>
      <c r="DVS17" s="3"/>
      <c r="DVT17" s="6"/>
      <c r="DWC17" s="3"/>
      <c r="DWD17" s="6"/>
      <c r="DWM17" s="3"/>
      <c r="DWN17" s="6"/>
      <c r="DWW17" s="3"/>
      <c r="DWX17" s="6"/>
      <c r="DXG17" s="3"/>
      <c r="DXH17" s="6"/>
      <c r="DXQ17" s="3"/>
      <c r="DXR17" s="6"/>
      <c r="DYA17" s="3"/>
      <c r="DYB17" s="6"/>
      <c r="DYK17" s="3"/>
      <c r="DYL17" s="6"/>
      <c r="DYU17" s="3"/>
      <c r="DYV17" s="6"/>
      <c r="DZE17" s="3"/>
      <c r="DZF17" s="6"/>
      <c r="DZO17" s="3"/>
      <c r="DZP17" s="6"/>
      <c r="DZY17" s="3"/>
      <c r="DZZ17" s="6"/>
      <c r="EAI17" s="3"/>
      <c r="EAJ17" s="6"/>
      <c r="EAS17" s="3"/>
      <c r="EAT17" s="6"/>
      <c r="EBC17" s="3"/>
      <c r="EBD17" s="6"/>
      <c r="EBM17" s="3"/>
      <c r="EBN17" s="6"/>
      <c r="EBW17" s="3"/>
      <c r="EBX17" s="6"/>
      <c r="ECG17" s="3"/>
      <c r="ECH17" s="6"/>
      <c r="ECQ17" s="3"/>
      <c r="ECR17" s="6"/>
      <c r="EDA17" s="3"/>
      <c r="EDB17" s="6"/>
      <c r="EDK17" s="3"/>
      <c r="EDL17" s="6"/>
      <c r="EDU17" s="3"/>
      <c r="EDV17" s="6"/>
      <c r="EEE17" s="3"/>
      <c r="EEF17" s="6"/>
      <c r="EEO17" s="3"/>
      <c r="EEP17" s="6"/>
      <c r="EEY17" s="3"/>
      <c r="EEZ17" s="6"/>
      <c r="EFI17" s="3"/>
      <c r="EFJ17" s="6"/>
      <c r="EFS17" s="3"/>
      <c r="EFT17" s="6"/>
      <c r="EGC17" s="3"/>
      <c r="EGD17" s="6"/>
      <c r="EGM17" s="3"/>
      <c r="EGN17" s="6"/>
      <c r="EGW17" s="3"/>
      <c r="EGX17" s="6"/>
      <c r="EHG17" s="3"/>
      <c r="EHH17" s="6"/>
      <c r="EHQ17" s="3"/>
      <c r="EHR17" s="6"/>
      <c r="EIA17" s="3"/>
      <c r="EIB17" s="6"/>
      <c r="EIK17" s="3"/>
      <c r="EIL17" s="6"/>
      <c r="EIU17" s="3"/>
      <c r="EIV17" s="6"/>
      <c r="EJE17" s="3"/>
      <c r="EJF17" s="6"/>
      <c r="EJO17" s="3"/>
      <c r="EJP17" s="6"/>
      <c r="EJY17" s="3"/>
      <c r="EJZ17" s="6"/>
      <c r="EKI17" s="3"/>
      <c r="EKJ17" s="6"/>
      <c r="EKS17" s="3"/>
      <c r="EKT17" s="6"/>
      <c r="ELC17" s="3"/>
      <c r="ELD17" s="6"/>
      <c r="ELM17" s="3"/>
      <c r="ELN17" s="6"/>
      <c r="ELW17" s="3"/>
      <c r="ELX17" s="6"/>
      <c r="EMG17" s="3"/>
      <c r="EMH17" s="6"/>
      <c r="EMQ17" s="3"/>
      <c r="EMR17" s="6"/>
      <c r="ENA17" s="3"/>
      <c r="ENB17" s="6"/>
      <c r="ENK17" s="3"/>
      <c r="ENL17" s="6"/>
      <c r="ENU17" s="3"/>
      <c r="ENV17" s="6"/>
      <c r="EOE17" s="3"/>
      <c r="EOF17" s="6"/>
      <c r="EOO17" s="3"/>
      <c r="EOP17" s="6"/>
      <c r="EOY17" s="3"/>
      <c r="EOZ17" s="6"/>
      <c r="EPI17" s="3"/>
      <c r="EPJ17" s="6"/>
      <c r="EPS17" s="3"/>
      <c r="EPT17" s="6"/>
      <c r="EQC17" s="3"/>
      <c r="EQD17" s="6"/>
      <c r="EQM17" s="3"/>
      <c r="EQN17" s="6"/>
      <c r="EQW17" s="3"/>
      <c r="EQX17" s="6"/>
      <c r="ERG17" s="3"/>
      <c r="ERH17" s="6"/>
      <c r="ERQ17" s="3"/>
      <c r="ERR17" s="6"/>
      <c r="ESA17" s="3"/>
      <c r="ESB17" s="6"/>
      <c r="ESK17" s="3"/>
      <c r="ESL17" s="6"/>
      <c r="ESU17" s="3"/>
      <c r="ESV17" s="6"/>
      <c r="ETE17" s="3"/>
      <c r="ETF17" s="6"/>
      <c r="ETO17" s="3"/>
      <c r="ETP17" s="6"/>
      <c r="ETY17" s="3"/>
      <c r="ETZ17" s="6"/>
      <c r="EUI17" s="3"/>
      <c r="EUJ17" s="6"/>
      <c r="EUS17" s="3"/>
      <c r="EUT17" s="6"/>
      <c r="EVC17" s="3"/>
      <c r="EVD17" s="6"/>
      <c r="EVM17" s="3"/>
      <c r="EVN17" s="6"/>
      <c r="EVW17" s="3"/>
      <c r="EVX17" s="6"/>
      <c r="EWG17" s="3"/>
      <c r="EWH17" s="6"/>
      <c r="EWQ17" s="3"/>
      <c r="EWR17" s="6"/>
      <c r="EXA17" s="3"/>
      <c r="EXB17" s="6"/>
      <c r="EXK17" s="3"/>
      <c r="EXL17" s="6"/>
      <c r="EXU17" s="3"/>
      <c r="EXV17" s="6"/>
      <c r="EYE17" s="3"/>
      <c r="EYF17" s="6"/>
      <c r="EYO17" s="3"/>
      <c r="EYP17" s="6"/>
      <c r="EYY17" s="3"/>
      <c r="EYZ17" s="6"/>
      <c r="EZI17" s="3"/>
      <c r="EZJ17" s="6"/>
      <c r="EZS17" s="3"/>
      <c r="EZT17" s="6"/>
      <c r="FAC17" s="3"/>
      <c r="FAD17" s="6"/>
      <c r="FAM17" s="3"/>
      <c r="FAN17" s="6"/>
      <c r="FAW17" s="3"/>
      <c r="FAX17" s="6"/>
      <c r="FBG17" s="3"/>
      <c r="FBH17" s="6"/>
      <c r="FBQ17" s="3"/>
      <c r="FBR17" s="6"/>
      <c r="FCA17" s="3"/>
      <c r="FCB17" s="6"/>
      <c r="FCK17" s="3"/>
      <c r="FCL17" s="6"/>
      <c r="FCU17" s="3"/>
      <c r="FCV17" s="6"/>
      <c r="FDE17" s="3"/>
      <c r="FDF17" s="6"/>
      <c r="FDO17" s="3"/>
      <c r="FDP17" s="6"/>
      <c r="FDY17" s="3"/>
      <c r="FDZ17" s="6"/>
      <c r="FEI17" s="3"/>
      <c r="FEJ17" s="6"/>
      <c r="FES17" s="3"/>
      <c r="FET17" s="6"/>
      <c r="FFC17" s="3"/>
      <c r="FFD17" s="6"/>
      <c r="FFM17" s="3"/>
      <c r="FFN17" s="6"/>
      <c r="FFW17" s="3"/>
      <c r="FFX17" s="6"/>
      <c r="FGG17" s="3"/>
      <c r="FGH17" s="6"/>
      <c r="FGQ17" s="3"/>
      <c r="FGR17" s="6"/>
      <c r="FHA17" s="3"/>
      <c r="FHB17" s="6"/>
      <c r="FHK17" s="3"/>
      <c r="FHL17" s="6"/>
      <c r="FHU17" s="3"/>
      <c r="FHV17" s="6"/>
      <c r="FIE17" s="3"/>
      <c r="FIF17" s="6"/>
      <c r="FIO17" s="3"/>
      <c r="FIP17" s="6"/>
      <c r="FIY17" s="3"/>
      <c r="FIZ17" s="6"/>
      <c r="FJI17" s="3"/>
      <c r="FJJ17" s="6"/>
      <c r="FJS17" s="3"/>
      <c r="FJT17" s="6"/>
      <c r="FKC17" s="3"/>
      <c r="FKD17" s="6"/>
      <c r="FKM17" s="3"/>
      <c r="FKN17" s="6"/>
      <c r="FKW17" s="3"/>
      <c r="FKX17" s="6"/>
      <c r="FLG17" s="3"/>
      <c r="FLH17" s="6"/>
      <c r="FLQ17" s="3"/>
      <c r="FLR17" s="6"/>
      <c r="FMA17" s="3"/>
      <c r="FMB17" s="6"/>
      <c r="FMK17" s="3"/>
      <c r="FML17" s="6"/>
      <c r="FMU17" s="3"/>
      <c r="FMV17" s="6"/>
      <c r="FNE17" s="3"/>
      <c r="FNF17" s="6"/>
      <c r="FNO17" s="3"/>
      <c r="FNP17" s="6"/>
      <c r="FNY17" s="3"/>
      <c r="FNZ17" s="6"/>
      <c r="FOI17" s="3"/>
      <c r="FOJ17" s="6"/>
      <c r="FOS17" s="3"/>
      <c r="FOT17" s="6"/>
      <c r="FPC17" s="3"/>
      <c r="FPD17" s="6"/>
      <c r="FPM17" s="3"/>
      <c r="FPN17" s="6"/>
      <c r="FPW17" s="3"/>
      <c r="FPX17" s="6"/>
      <c r="FQG17" s="3"/>
      <c r="FQH17" s="6"/>
      <c r="FQQ17" s="3"/>
      <c r="FQR17" s="6"/>
      <c r="FRA17" s="3"/>
      <c r="FRB17" s="6"/>
      <c r="FRK17" s="3"/>
      <c r="FRL17" s="6"/>
      <c r="FRU17" s="3"/>
      <c r="FRV17" s="6"/>
      <c r="FSE17" s="3"/>
      <c r="FSF17" s="6"/>
      <c r="FSO17" s="3"/>
      <c r="FSP17" s="6"/>
      <c r="FSY17" s="3"/>
      <c r="FSZ17" s="6"/>
      <c r="FTI17" s="3"/>
      <c r="FTJ17" s="6"/>
      <c r="FTS17" s="3"/>
      <c r="FTT17" s="6"/>
      <c r="FUC17" s="3"/>
      <c r="FUD17" s="6"/>
      <c r="FUM17" s="3"/>
      <c r="FUN17" s="6"/>
      <c r="FUW17" s="3"/>
      <c r="FUX17" s="6"/>
      <c r="FVG17" s="3"/>
      <c r="FVH17" s="6"/>
      <c r="FVQ17" s="3"/>
      <c r="FVR17" s="6"/>
      <c r="FWA17" s="3"/>
      <c r="FWB17" s="6"/>
      <c r="FWK17" s="3"/>
      <c r="FWL17" s="6"/>
      <c r="FWU17" s="3"/>
      <c r="FWV17" s="6"/>
      <c r="FXE17" s="3"/>
      <c r="FXF17" s="6"/>
      <c r="FXO17" s="3"/>
      <c r="FXP17" s="6"/>
      <c r="FXY17" s="3"/>
      <c r="FXZ17" s="6"/>
      <c r="FYI17" s="3"/>
      <c r="FYJ17" s="6"/>
      <c r="FYS17" s="3"/>
      <c r="FYT17" s="6"/>
      <c r="FZC17" s="3"/>
      <c r="FZD17" s="6"/>
      <c r="FZM17" s="3"/>
      <c r="FZN17" s="6"/>
      <c r="FZW17" s="3"/>
      <c r="FZX17" s="6"/>
      <c r="GAG17" s="3"/>
      <c r="GAH17" s="6"/>
      <c r="GAQ17" s="3"/>
      <c r="GAR17" s="6"/>
      <c r="GBA17" s="3"/>
      <c r="GBB17" s="6"/>
      <c r="GBK17" s="3"/>
      <c r="GBL17" s="6"/>
      <c r="GBU17" s="3"/>
      <c r="GBV17" s="6"/>
      <c r="GCE17" s="3"/>
      <c r="GCF17" s="6"/>
      <c r="GCO17" s="3"/>
      <c r="GCP17" s="6"/>
      <c r="GCY17" s="3"/>
      <c r="GCZ17" s="6"/>
      <c r="GDI17" s="3"/>
      <c r="GDJ17" s="6"/>
      <c r="GDS17" s="3"/>
      <c r="GDT17" s="6"/>
      <c r="GEC17" s="3"/>
      <c r="GED17" s="6"/>
      <c r="GEM17" s="3"/>
      <c r="GEN17" s="6"/>
      <c r="GEW17" s="3"/>
      <c r="GEX17" s="6"/>
      <c r="GFG17" s="3"/>
      <c r="GFH17" s="6"/>
      <c r="GFQ17" s="3"/>
      <c r="GFR17" s="6"/>
      <c r="GGA17" s="3"/>
      <c r="GGB17" s="6"/>
      <c r="GGK17" s="3"/>
      <c r="GGL17" s="6"/>
      <c r="GGU17" s="3"/>
      <c r="GGV17" s="6"/>
      <c r="GHE17" s="3"/>
      <c r="GHF17" s="6"/>
      <c r="GHO17" s="3"/>
      <c r="GHP17" s="6"/>
      <c r="GHY17" s="3"/>
      <c r="GHZ17" s="6"/>
      <c r="GII17" s="3"/>
      <c r="GIJ17" s="6"/>
      <c r="GIS17" s="3"/>
      <c r="GIT17" s="6"/>
      <c r="GJC17" s="3"/>
      <c r="GJD17" s="6"/>
      <c r="GJM17" s="3"/>
      <c r="GJN17" s="6"/>
      <c r="GJW17" s="3"/>
      <c r="GJX17" s="6"/>
      <c r="GKG17" s="3"/>
      <c r="GKH17" s="6"/>
      <c r="GKQ17" s="3"/>
      <c r="GKR17" s="6"/>
      <c r="GLA17" s="3"/>
      <c r="GLB17" s="6"/>
      <c r="GLK17" s="3"/>
      <c r="GLL17" s="6"/>
      <c r="GLU17" s="3"/>
      <c r="GLV17" s="6"/>
      <c r="GME17" s="3"/>
      <c r="GMF17" s="6"/>
      <c r="GMO17" s="3"/>
      <c r="GMP17" s="6"/>
      <c r="GMY17" s="3"/>
      <c r="GMZ17" s="6"/>
      <c r="GNI17" s="3"/>
      <c r="GNJ17" s="6"/>
      <c r="GNS17" s="3"/>
      <c r="GNT17" s="6"/>
      <c r="GOC17" s="3"/>
      <c r="GOD17" s="6"/>
      <c r="GOM17" s="3"/>
      <c r="GON17" s="6"/>
      <c r="GOW17" s="3"/>
      <c r="GOX17" s="6"/>
      <c r="GPG17" s="3"/>
      <c r="GPH17" s="6"/>
      <c r="GPQ17" s="3"/>
      <c r="GPR17" s="6"/>
      <c r="GQA17" s="3"/>
      <c r="GQB17" s="6"/>
      <c r="GQK17" s="3"/>
      <c r="GQL17" s="6"/>
      <c r="GQU17" s="3"/>
      <c r="GQV17" s="6"/>
      <c r="GRE17" s="3"/>
      <c r="GRF17" s="6"/>
      <c r="GRO17" s="3"/>
      <c r="GRP17" s="6"/>
      <c r="GRY17" s="3"/>
      <c r="GRZ17" s="6"/>
      <c r="GSI17" s="3"/>
      <c r="GSJ17" s="6"/>
      <c r="GSS17" s="3"/>
      <c r="GST17" s="6"/>
      <c r="GTC17" s="3"/>
      <c r="GTD17" s="6"/>
      <c r="GTM17" s="3"/>
      <c r="GTN17" s="6"/>
      <c r="GTW17" s="3"/>
      <c r="GTX17" s="6"/>
      <c r="GUG17" s="3"/>
      <c r="GUH17" s="6"/>
      <c r="GUQ17" s="3"/>
      <c r="GUR17" s="6"/>
      <c r="GVA17" s="3"/>
      <c r="GVB17" s="6"/>
      <c r="GVK17" s="3"/>
      <c r="GVL17" s="6"/>
      <c r="GVU17" s="3"/>
      <c r="GVV17" s="6"/>
      <c r="GWE17" s="3"/>
      <c r="GWF17" s="6"/>
      <c r="GWO17" s="3"/>
      <c r="GWP17" s="6"/>
      <c r="GWY17" s="3"/>
      <c r="GWZ17" s="6"/>
      <c r="GXI17" s="3"/>
      <c r="GXJ17" s="6"/>
      <c r="GXS17" s="3"/>
      <c r="GXT17" s="6"/>
      <c r="GYC17" s="3"/>
      <c r="GYD17" s="6"/>
      <c r="GYM17" s="3"/>
      <c r="GYN17" s="6"/>
      <c r="GYW17" s="3"/>
      <c r="GYX17" s="6"/>
      <c r="GZG17" s="3"/>
      <c r="GZH17" s="6"/>
      <c r="GZQ17" s="3"/>
      <c r="GZR17" s="6"/>
      <c r="HAA17" s="3"/>
      <c r="HAB17" s="6"/>
      <c r="HAK17" s="3"/>
      <c r="HAL17" s="6"/>
      <c r="HAU17" s="3"/>
      <c r="HAV17" s="6"/>
      <c r="HBE17" s="3"/>
      <c r="HBF17" s="6"/>
      <c r="HBO17" s="3"/>
      <c r="HBP17" s="6"/>
      <c r="HBY17" s="3"/>
      <c r="HBZ17" s="6"/>
      <c r="HCI17" s="3"/>
      <c r="HCJ17" s="6"/>
      <c r="HCS17" s="3"/>
      <c r="HCT17" s="6"/>
      <c r="HDC17" s="3"/>
      <c r="HDD17" s="6"/>
      <c r="HDM17" s="3"/>
      <c r="HDN17" s="6"/>
      <c r="HDW17" s="3"/>
      <c r="HDX17" s="6"/>
      <c r="HEG17" s="3"/>
      <c r="HEH17" s="6"/>
      <c r="HEQ17" s="3"/>
      <c r="HER17" s="6"/>
      <c r="HFA17" s="3"/>
      <c r="HFB17" s="6"/>
      <c r="HFK17" s="3"/>
      <c r="HFL17" s="6"/>
      <c r="HFU17" s="3"/>
      <c r="HFV17" s="6"/>
      <c r="HGE17" s="3"/>
      <c r="HGF17" s="6"/>
      <c r="HGO17" s="3"/>
      <c r="HGP17" s="6"/>
      <c r="HGY17" s="3"/>
      <c r="HGZ17" s="6"/>
      <c r="HHI17" s="3"/>
      <c r="HHJ17" s="6"/>
      <c r="HHS17" s="3"/>
      <c r="HHT17" s="6"/>
      <c r="HIC17" s="3"/>
      <c r="HID17" s="6"/>
      <c r="HIM17" s="3"/>
      <c r="HIN17" s="6"/>
      <c r="HIW17" s="3"/>
      <c r="HIX17" s="6"/>
      <c r="HJG17" s="3"/>
      <c r="HJH17" s="6"/>
      <c r="HJQ17" s="3"/>
      <c r="HJR17" s="6"/>
      <c r="HKA17" s="3"/>
      <c r="HKB17" s="6"/>
      <c r="HKK17" s="3"/>
      <c r="HKL17" s="6"/>
      <c r="HKU17" s="3"/>
      <c r="HKV17" s="6"/>
      <c r="HLE17" s="3"/>
      <c r="HLF17" s="6"/>
      <c r="HLO17" s="3"/>
      <c r="HLP17" s="6"/>
      <c r="HLY17" s="3"/>
      <c r="HLZ17" s="6"/>
      <c r="HMI17" s="3"/>
      <c r="HMJ17" s="6"/>
      <c r="HMS17" s="3"/>
      <c r="HMT17" s="6"/>
      <c r="HNC17" s="3"/>
      <c r="HND17" s="6"/>
      <c r="HNM17" s="3"/>
      <c r="HNN17" s="6"/>
      <c r="HNW17" s="3"/>
      <c r="HNX17" s="6"/>
      <c r="HOG17" s="3"/>
      <c r="HOH17" s="6"/>
      <c r="HOQ17" s="3"/>
      <c r="HOR17" s="6"/>
      <c r="HPA17" s="3"/>
      <c r="HPB17" s="6"/>
      <c r="HPK17" s="3"/>
      <c r="HPL17" s="6"/>
      <c r="HPU17" s="3"/>
      <c r="HPV17" s="6"/>
      <c r="HQE17" s="3"/>
      <c r="HQF17" s="6"/>
      <c r="HQO17" s="3"/>
      <c r="HQP17" s="6"/>
      <c r="HQY17" s="3"/>
      <c r="HQZ17" s="6"/>
      <c r="HRI17" s="3"/>
      <c r="HRJ17" s="6"/>
      <c r="HRS17" s="3"/>
      <c r="HRT17" s="6"/>
      <c r="HSC17" s="3"/>
      <c r="HSD17" s="6"/>
      <c r="HSM17" s="3"/>
      <c r="HSN17" s="6"/>
      <c r="HSW17" s="3"/>
      <c r="HSX17" s="6"/>
      <c r="HTG17" s="3"/>
      <c r="HTH17" s="6"/>
      <c r="HTQ17" s="3"/>
      <c r="HTR17" s="6"/>
      <c r="HUA17" s="3"/>
      <c r="HUB17" s="6"/>
      <c r="HUK17" s="3"/>
      <c r="HUL17" s="6"/>
      <c r="HUU17" s="3"/>
      <c r="HUV17" s="6"/>
      <c r="HVE17" s="3"/>
      <c r="HVF17" s="6"/>
      <c r="HVO17" s="3"/>
      <c r="HVP17" s="6"/>
      <c r="HVY17" s="3"/>
      <c r="HVZ17" s="6"/>
      <c r="HWI17" s="3"/>
      <c r="HWJ17" s="6"/>
      <c r="HWS17" s="3"/>
      <c r="HWT17" s="6"/>
      <c r="HXC17" s="3"/>
      <c r="HXD17" s="6"/>
      <c r="HXM17" s="3"/>
      <c r="HXN17" s="6"/>
      <c r="HXW17" s="3"/>
      <c r="HXX17" s="6"/>
      <c r="HYG17" s="3"/>
      <c r="HYH17" s="6"/>
      <c r="HYQ17" s="3"/>
      <c r="HYR17" s="6"/>
      <c r="HZA17" s="3"/>
      <c r="HZB17" s="6"/>
      <c r="HZK17" s="3"/>
      <c r="HZL17" s="6"/>
      <c r="HZU17" s="3"/>
      <c r="HZV17" s="6"/>
      <c r="IAE17" s="3"/>
      <c r="IAF17" s="6"/>
      <c r="IAO17" s="3"/>
      <c r="IAP17" s="6"/>
      <c r="IAY17" s="3"/>
      <c r="IAZ17" s="6"/>
      <c r="IBI17" s="3"/>
      <c r="IBJ17" s="6"/>
      <c r="IBS17" s="3"/>
      <c r="IBT17" s="6"/>
      <c r="ICC17" s="3"/>
      <c r="ICD17" s="6"/>
      <c r="ICM17" s="3"/>
      <c r="ICN17" s="6"/>
      <c r="ICW17" s="3"/>
      <c r="ICX17" s="6"/>
      <c r="IDG17" s="3"/>
      <c r="IDH17" s="6"/>
      <c r="IDQ17" s="3"/>
      <c r="IDR17" s="6"/>
      <c r="IEA17" s="3"/>
      <c r="IEB17" s="6"/>
      <c r="IEK17" s="3"/>
      <c r="IEL17" s="6"/>
      <c r="IEU17" s="3"/>
      <c r="IEV17" s="6"/>
      <c r="IFE17" s="3"/>
      <c r="IFF17" s="6"/>
      <c r="IFO17" s="3"/>
      <c r="IFP17" s="6"/>
      <c r="IFY17" s="3"/>
      <c r="IFZ17" s="6"/>
      <c r="IGI17" s="3"/>
      <c r="IGJ17" s="6"/>
      <c r="IGS17" s="3"/>
      <c r="IGT17" s="6"/>
      <c r="IHC17" s="3"/>
      <c r="IHD17" s="6"/>
      <c r="IHM17" s="3"/>
      <c r="IHN17" s="6"/>
      <c r="IHW17" s="3"/>
      <c r="IHX17" s="6"/>
      <c r="IIG17" s="3"/>
      <c r="IIH17" s="6"/>
      <c r="IIQ17" s="3"/>
      <c r="IIR17" s="6"/>
      <c r="IJA17" s="3"/>
      <c r="IJB17" s="6"/>
      <c r="IJK17" s="3"/>
      <c r="IJL17" s="6"/>
      <c r="IJU17" s="3"/>
      <c r="IJV17" s="6"/>
      <c r="IKE17" s="3"/>
      <c r="IKF17" s="6"/>
      <c r="IKO17" s="3"/>
      <c r="IKP17" s="6"/>
      <c r="IKY17" s="3"/>
      <c r="IKZ17" s="6"/>
      <c r="ILI17" s="3"/>
      <c r="ILJ17" s="6"/>
      <c r="ILS17" s="3"/>
      <c r="ILT17" s="6"/>
      <c r="IMC17" s="3"/>
      <c r="IMD17" s="6"/>
      <c r="IMM17" s="3"/>
      <c r="IMN17" s="6"/>
      <c r="IMW17" s="3"/>
      <c r="IMX17" s="6"/>
      <c r="ING17" s="3"/>
      <c r="INH17" s="6"/>
      <c r="INQ17" s="3"/>
      <c r="INR17" s="6"/>
      <c r="IOA17" s="3"/>
      <c r="IOB17" s="6"/>
      <c r="IOK17" s="3"/>
      <c r="IOL17" s="6"/>
      <c r="IOU17" s="3"/>
      <c r="IOV17" s="6"/>
      <c r="IPE17" s="3"/>
      <c r="IPF17" s="6"/>
      <c r="IPO17" s="3"/>
      <c r="IPP17" s="6"/>
      <c r="IPY17" s="3"/>
      <c r="IPZ17" s="6"/>
      <c r="IQI17" s="3"/>
      <c r="IQJ17" s="6"/>
      <c r="IQS17" s="3"/>
      <c r="IQT17" s="6"/>
      <c r="IRC17" s="3"/>
      <c r="IRD17" s="6"/>
      <c r="IRM17" s="3"/>
      <c r="IRN17" s="6"/>
      <c r="IRW17" s="3"/>
      <c r="IRX17" s="6"/>
      <c r="ISG17" s="3"/>
      <c r="ISH17" s="6"/>
      <c r="ISQ17" s="3"/>
      <c r="ISR17" s="6"/>
      <c r="ITA17" s="3"/>
      <c r="ITB17" s="6"/>
      <c r="ITK17" s="3"/>
      <c r="ITL17" s="6"/>
      <c r="ITU17" s="3"/>
      <c r="ITV17" s="6"/>
      <c r="IUE17" s="3"/>
      <c r="IUF17" s="6"/>
      <c r="IUO17" s="3"/>
      <c r="IUP17" s="6"/>
      <c r="IUY17" s="3"/>
      <c r="IUZ17" s="6"/>
      <c r="IVI17" s="3"/>
      <c r="IVJ17" s="6"/>
      <c r="IVS17" s="3"/>
      <c r="IVT17" s="6"/>
      <c r="IWC17" s="3"/>
      <c r="IWD17" s="6"/>
      <c r="IWM17" s="3"/>
      <c r="IWN17" s="6"/>
      <c r="IWW17" s="3"/>
      <c r="IWX17" s="6"/>
      <c r="IXG17" s="3"/>
      <c r="IXH17" s="6"/>
      <c r="IXQ17" s="3"/>
      <c r="IXR17" s="6"/>
      <c r="IYA17" s="3"/>
      <c r="IYB17" s="6"/>
      <c r="IYK17" s="3"/>
      <c r="IYL17" s="6"/>
      <c r="IYU17" s="3"/>
      <c r="IYV17" s="6"/>
      <c r="IZE17" s="3"/>
      <c r="IZF17" s="6"/>
      <c r="IZO17" s="3"/>
      <c r="IZP17" s="6"/>
      <c r="IZY17" s="3"/>
      <c r="IZZ17" s="6"/>
      <c r="JAI17" s="3"/>
      <c r="JAJ17" s="6"/>
      <c r="JAS17" s="3"/>
      <c r="JAT17" s="6"/>
      <c r="JBC17" s="3"/>
      <c r="JBD17" s="6"/>
      <c r="JBM17" s="3"/>
      <c r="JBN17" s="6"/>
      <c r="JBW17" s="3"/>
      <c r="JBX17" s="6"/>
      <c r="JCG17" s="3"/>
      <c r="JCH17" s="6"/>
      <c r="JCQ17" s="3"/>
      <c r="JCR17" s="6"/>
      <c r="JDA17" s="3"/>
      <c r="JDB17" s="6"/>
      <c r="JDK17" s="3"/>
      <c r="JDL17" s="6"/>
      <c r="JDU17" s="3"/>
      <c r="JDV17" s="6"/>
      <c r="JEE17" s="3"/>
      <c r="JEF17" s="6"/>
      <c r="JEO17" s="3"/>
      <c r="JEP17" s="6"/>
      <c r="JEY17" s="3"/>
      <c r="JEZ17" s="6"/>
      <c r="JFI17" s="3"/>
      <c r="JFJ17" s="6"/>
      <c r="JFS17" s="3"/>
      <c r="JFT17" s="6"/>
      <c r="JGC17" s="3"/>
      <c r="JGD17" s="6"/>
      <c r="JGM17" s="3"/>
      <c r="JGN17" s="6"/>
      <c r="JGW17" s="3"/>
      <c r="JGX17" s="6"/>
      <c r="JHG17" s="3"/>
      <c r="JHH17" s="6"/>
      <c r="JHQ17" s="3"/>
      <c r="JHR17" s="6"/>
      <c r="JIA17" s="3"/>
      <c r="JIB17" s="6"/>
      <c r="JIK17" s="3"/>
      <c r="JIL17" s="6"/>
      <c r="JIU17" s="3"/>
      <c r="JIV17" s="6"/>
      <c r="JJE17" s="3"/>
      <c r="JJF17" s="6"/>
      <c r="JJO17" s="3"/>
      <c r="JJP17" s="6"/>
      <c r="JJY17" s="3"/>
      <c r="JJZ17" s="6"/>
      <c r="JKI17" s="3"/>
      <c r="JKJ17" s="6"/>
      <c r="JKS17" s="3"/>
      <c r="JKT17" s="6"/>
      <c r="JLC17" s="3"/>
      <c r="JLD17" s="6"/>
      <c r="JLM17" s="3"/>
      <c r="JLN17" s="6"/>
      <c r="JLW17" s="3"/>
      <c r="JLX17" s="6"/>
      <c r="JMG17" s="3"/>
      <c r="JMH17" s="6"/>
      <c r="JMQ17" s="3"/>
      <c r="JMR17" s="6"/>
      <c r="JNA17" s="3"/>
      <c r="JNB17" s="6"/>
      <c r="JNK17" s="3"/>
      <c r="JNL17" s="6"/>
      <c r="JNU17" s="3"/>
      <c r="JNV17" s="6"/>
      <c r="JOE17" s="3"/>
      <c r="JOF17" s="6"/>
      <c r="JOO17" s="3"/>
      <c r="JOP17" s="6"/>
      <c r="JOY17" s="3"/>
      <c r="JOZ17" s="6"/>
      <c r="JPI17" s="3"/>
      <c r="JPJ17" s="6"/>
      <c r="JPS17" s="3"/>
      <c r="JPT17" s="6"/>
      <c r="JQC17" s="3"/>
      <c r="JQD17" s="6"/>
      <c r="JQM17" s="3"/>
      <c r="JQN17" s="6"/>
      <c r="JQW17" s="3"/>
      <c r="JQX17" s="6"/>
      <c r="JRG17" s="3"/>
      <c r="JRH17" s="6"/>
      <c r="JRQ17" s="3"/>
      <c r="JRR17" s="6"/>
      <c r="JSA17" s="3"/>
      <c r="JSB17" s="6"/>
      <c r="JSK17" s="3"/>
      <c r="JSL17" s="6"/>
      <c r="JSU17" s="3"/>
      <c r="JSV17" s="6"/>
      <c r="JTE17" s="3"/>
      <c r="JTF17" s="6"/>
      <c r="JTO17" s="3"/>
      <c r="JTP17" s="6"/>
      <c r="JTY17" s="3"/>
      <c r="JTZ17" s="6"/>
      <c r="JUI17" s="3"/>
      <c r="JUJ17" s="6"/>
      <c r="JUS17" s="3"/>
      <c r="JUT17" s="6"/>
      <c r="JVC17" s="3"/>
      <c r="JVD17" s="6"/>
      <c r="JVM17" s="3"/>
      <c r="JVN17" s="6"/>
      <c r="JVW17" s="3"/>
      <c r="JVX17" s="6"/>
      <c r="JWG17" s="3"/>
      <c r="JWH17" s="6"/>
      <c r="JWQ17" s="3"/>
      <c r="JWR17" s="6"/>
      <c r="JXA17" s="3"/>
      <c r="JXB17" s="6"/>
      <c r="JXK17" s="3"/>
      <c r="JXL17" s="6"/>
      <c r="JXU17" s="3"/>
      <c r="JXV17" s="6"/>
      <c r="JYE17" s="3"/>
      <c r="JYF17" s="6"/>
      <c r="JYO17" s="3"/>
      <c r="JYP17" s="6"/>
      <c r="JYY17" s="3"/>
      <c r="JYZ17" s="6"/>
      <c r="JZI17" s="3"/>
      <c r="JZJ17" s="6"/>
      <c r="JZS17" s="3"/>
      <c r="JZT17" s="6"/>
      <c r="KAC17" s="3"/>
      <c r="KAD17" s="6"/>
      <c r="KAM17" s="3"/>
      <c r="KAN17" s="6"/>
      <c r="KAW17" s="3"/>
      <c r="KAX17" s="6"/>
      <c r="KBG17" s="3"/>
      <c r="KBH17" s="6"/>
      <c r="KBQ17" s="3"/>
      <c r="KBR17" s="6"/>
      <c r="KCA17" s="3"/>
      <c r="KCB17" s="6"/>
      <c r="KCK17" s="3"/>
      <c r="KCL17" s="6"/>
      <c r="KCU17" s="3"/>
      <c r="KCV17" s="6"/>
      <c r="KDE17" s="3"/>
      <c r="KDF17" s="6"/>
      <c r="KDO17" s="3"/>
      <c r="KDP17" s="6"/>
      <c r="KDY17" s="3"/>
      <c r="KDZ17" s="6"/>
      <c r="KEI17" s="3"/>
      <c r="KEJ17" s="6"/>
      <c r="KES17" s="3"/>
      <c r="KET17" s="6"/>
      <c r="KFC17" s="3"/>
      <c r="KFD17" s="6"/>
      <c r="KFM17" s="3"/>
      <c r="KFN17" s="6"/>
      <c r="KFW17" s="3"/>
      <c r="KFX17" s="6"/>
      <c r="KGG17" s="3"/>
      <c r="KGH17" s="6"/>
      <c r="KGQ17" s="3"/>
      <c r="KGR17" s="6"/>
      <c r="KHA17" s="3"/>
      <c r="KHB17" s="6"/>
      <c r="KHK17" s="3"/>
      <c r="KHL17" s="6"/>
      <c r="KHU17" s="3"/>
      <c r="KHV17" s="6"/>
      <c r="KIE17" s="3"/>
      <c r="KIF17" s="6"/>
      <c r="KIO17" s="3"/>
      <c r="KIP17" s="6"/>
      <c r="KIY17" s="3"/>
      <c r="KIZ17" s="6"/>
      <c r="KJI17" s="3"/>
      <c r="KJJ17" s="6"/>
      <c r="KJS17" s="3"/>
      <c r="KJT17" s="6"/>
      <c r="KKC17" s="3"/>
      <c r="KKD17" s="6"/>
      <c r="KKM17" s="3"/>
      <c r="KKN17" s="6"/>
      <c r="KKW17" s="3"/>
      <c r="KKX17" s="6"/>
      <c r="KLG17" s="3"/>
      <c r="KLH17" s="6"/>
      <c r="KLQ17" s="3"/>
      <c r="KLR17" s="6"/>
      <c r="KMA17" s="3"/>
      <c r="KMB17" s="6"/>
      <c r="KMK17" s="3"/>
      <c r="KML17" s="6"/>
      <c r="KMU17" s="3"/>
      <c r="KMV17" s="6"/>
      <c r="KNE17" s="3"/>
      <c r="KNF17" s="6"/>
      <c r="KNO17" s="3"/>
      <c r="KNP17" s="6"/>
      <c r="KNY17" s="3"/>
      <c r="KNZ17" s="6"/>
      <c r="KOI17" s="3"/>
      <c r="KOJ17" s="6"/>
      <c r="KOS17" s="3"/>
      <c r="KOT17" s="6"/>
      <c r="KPC17" s="3"/>
      <c r="KPD17" s="6"/>
      <c r="KPM17" s="3"/>
      <c r="KPN17" s="6"/>
      <c r="KPW17" s="3"/>
      <c r="KPX17" s="6"/>
      <c r="KQG17" s="3"/>
      <c r="KQH17" s="6"/>
      <c r="KQQ17" s="3"/>
      <c r="KQR17" s="6"/>
      <c r="KRA17" s="3"/>
      <c r="KRB17" s="6"/>
      <c r="KRK17" s="3"/>
      <c r="KRL17" s="6"/>
      <c r="KRU17" s="3"/>
      <c r="KRV17" s="6"/>
      <c r="KSE17" s="3"/>
      <c r="KSF17" s="6"/>
      <c r="KSO17" s="3"/>
      <c r="KSP17" s="6"/>
      <c r="KSY17" s="3"/>
      <c r="KSZ17" s="6"/>
      <c r="KTI17" s="3"/>
      <c r="KTJ17" s="6"/>
      <c r="KTS17" s="3"/>
      <c r="KTT17" s="6"/>
      <c r="KUC17" s="3"/>
      <c r="KUD17" s="6"/>
      <c r="KUM17" s="3"/>
      <c r="KUN17" s="6"/>
      <c r="KUW17" s="3"/>
      <c r="KUX17" s="6"/>
      <c r="KVG17" s="3"/>
      <c r="KVH17" s="6"/>
      <c r="KVQ17" s="3"/>
      <c r="KVR17" s="6"/>
      <c r="KWA17" s="3"/>
      <c r="KWB17" s="6"/>
      <c r="KWK17" s="3"/>
      <c r="KWL17" s="6"/>
      <c r="KWU17" s="3"/>
      <c r="KWV17" s="6"/>
      <c r="KXE17" s="3"/>
      <c r="KXF17" s="6"/>
      <c r="KXO17" s="3"/>
      <c r="KXP17" s="6"/>
      <c r="KXY17" s="3"/>
      <c r="KXZ17" s="6"/>
      <c r="KYI17" s="3"/>
      <c r="KYJ17" s="6"/>
      <c r="KYS17" s="3"/>
      <c r="KYT17" s="6"/>
      <c r="KZC17" s="3"/>
      <c r="KZD17" s="6"/>
      <c r="KZM17" s="3"/>
      <c r="KZN17" s="6"/>
      <c r="KZW17" s="3"/>
      <c r="KZX17" s="6"/>
      <c r="LAG17" s="3"/>
      <c r="LAH17" s="6"/>
      <c r="LAQ17" s="3"/>
      <c r="LAR17" s="6"/>
      <c r="LBA17" s="3"/>
      <c r="LBB17" s="6"/>
      <c r="LBK17" s="3"/>
      <c r="LBL17" s="6"/>
      <c r="LBU17" s="3"/>
      <c r="LBV17" s="6"/>
      <c r="LCE17" s="3"/>
      <c r="LCF17" s="6"/>
      <c r="LCO17" s="3"/>
      <c r="LCP17" s="6"/>
      <c r="LCY17" s="3"/>
      <c r="LCZ17" s="6"/>
      <c r="LDI17" s="3"/>
      <c r="LDJ17" s="6"/>
      <c r="LDS17" s="3"/>
      <c r="LDT17" s="6"/>
      <c r="LEC17" s="3"/>
      <c r="LED17" s="6"/>
      <c r="LEM17" s="3"/>
      <c r="LEN17" s="6"/>
      <c r="LEW17" s="3"/>
      <c r="LEX17" s="6"/>
      <c r="LFG17" s="3"/>
      <c r="LFH17" s="6"/>
      <c r="LFQ17" s="3"/>
      <c r="LFR17" s="6"/>
      <c r="LGA17" s="3"/>
      <c r="LGB17" s="6"/>
      <c r="LGK17" s="3"/>
      <c r="LGL17" s="6"/>
      <c r="LGU17" s="3"/>
      <c r="LGV17" s="6"/>
      <c r="LHE17" s="3"/>
      <c r="LHF17" s="6"/>
      <c r="LHO17" s="3"/>
      <c r="LHP17" s="6"/>
      <c r="LHY17" s="3"/>
      <c r="LHZ17" s="6"/>
      <c r="LII17" s="3"/>
      <c r="LIJ17" s="6"/>
      <c r="LIS17" s="3"/>
      <c r="LIT17" s="6"/>
      <c r="LJC17" s="3"/>
      <c r="LJD17" s="6"/>
      <c r="LJM17" s="3"/>
      <c r="LJN17" s="6"/>
      <c r="LJW17" s="3"/>
      <c r="LJX17" s="6"/>
      <c r="LKG17" s="3"/>
      <c r="LKH17" s="6"/>
      <c r="LKQ17" s="3"/>
      <c r="LKR17" s="6"/>
      <c r="LLA17" s="3"/>
      <c r="LLB17" s="6"/>
      <c r="LLK17" s="3"/>
      <c r="LLL17" s="6"/>
      <c r="LLU17" s="3"/>
      <c r="LLV17" s="6"/>
      <c r="LME17" s="3"/>
      <c r="LMF17" s="6"/>
      <c r="LMO17" s="3"/>
      <c r="LMP17" s="6"/>
      <c r="LMY17" s="3"/>
      <c r="LMZ17" s="6"/>
      <c r="LNI17" s="3"/>
      <c r="LNJ17" s="6"/>
      <c r="LNS17" s="3"/>
      <c r="LNT17" s="6"/>
      <c r="LOC17" s="3"/>
      <c r="LOD17" s="6"/>
      <c r="LOM17" s="3"/>
      <c r="LON17" s="6"/>
      <c r="LOW17" s="3"/>
      <c r="LOX17" s="6"/>
      <c r="LPG17" s="3"/>
      <c r="LPH17" s="6"/>
      <c r="LPQ17" s="3"/>
      <c r="LPR17" s="6"/>
      <c r="LQA17" s="3"/>
      <c r="LQB17" s="6"/>
      <c r="LQK17" s="3"/>
      <c r="LQL17" s="6"/>
      <c r="LQU17" s="3"/>
      <c r="LQV17" s="6"/>
      <c r="LRE17" s="3"/>
      <c r="LRF17" s="6"/>
      <c r="LRO17" s="3"/>
      <c r="LRP17" s="6"/>
      <c r="LRY17" s="3"/>
      <c r="LRZ17" s="6"/>
      <c r="LSI17" s="3"/>
      <c r="LSJ17" s="6"/>
      <c r="LSS17" s="3"/>
      <c r="LST17" s="6"/>
      <c r="LTC17" s="3"/>
      <c r="LTD17" s="6"/>
      <c r="LTM17" s="3"/>
      <c r="LTN17" s="6"/>
      <c r="LTW17" s="3"/>
      <c r="LTX17" s="6"/>
      <c r="LUG17" s="3"/>
      <c r="LUH17" s="6"/>
      <c r="LUQ17" s="3"/>
      <c r="LUR17" s="6"/>
      <c r="LVA17" s="3"/>
      <c r="LVB17" s="6"/>
      <c r="LVK17" s="3"/>
      <c r="LVL17" s="6"/>
      <c r="LVU17" s="3"/>
      <c r="LVV17" s="6"/>
      <c r="LWE17" s="3"/>
      <c r="LWF17" s="6"/>
      <c r="LWO17" s="3"/>
      <c r="LWP17" s="6"/>
      <c r="LWY17" s="3"/>
      <c r="LWZ17" s="6"/>
      <c r="LXI17" s="3"/>
      <c r="LXJ17" s="6"/>
      <c r="LXS17" s="3"/>
      <c r="LXT17" s="6"/>
      <c r="LYC17" s="3"/>
      <c r="LYD17" s="6"/>
      <c r="LYM17" s="3"/>
      <c r="LYN17" s="6"/>
      <c r="LYW17" s="3"/>
      <c r="LYX17" s="6"/>
      <c r="LZG17" s="3"/>
      <c r="LZH17" s="6"/>
      <c r="LZQ17" s="3"/>
      <c r="LZR17" s="6"/>
      <c r="MAA17" s="3"/>
      <c r="MAB17" s="6"/>
      <c r="MAK17" s="3"/>
      <c r="MAL17" s="6"/>
      <c r="MAU17" s="3"/>
      <c r="MAV17" s="6"/>
      <c r="MBE17" s="3"/>
      <c r="MBF17" s="6"/>
      <c r="MBO17" s="3"/>
      <c r="MBP17" s="6"/>
      <c r="MBY17" s="3"/>
      <c r="MBZ17" s="6"/>
      <c r="MCI17" s="3"/>
      <c r="MCJ17" s="6"/>
      <c r="MCS17" s="3"/>
      <c r="MCT17" s="6"/>
      <c r="MDC17" s="3"/>
      <c r="MDD17" s="6"/>
      <c r="MDM17" s="3"/>
      <c r="MDN17" s="6"/>
      <c r="MDW17" s="3"/>
      <c r="MDX17" s="6"/>
      <c r="MEG17" s="3"/>
      <c r="MEH17" s="6"/>
      <c r="MEQ17" s="3"/>
      <c r="MER17" s="6"/>
      <c r="MFA17" s="3"/>
      <c r="MFB17" s="6"/>
      <c r="MFK17" s="3"/>
      <c r="MFL17" s="6"/>
      <c r="MFU17" s="3"/>
      <c r="MFV17" s="6"/>
      <c r="MGE17" s="3"/>
      <c r="MGF17" s="6"/>
      <c r="MGO17" s="3"/>
      <c r="MGP17" s="6"/>
      <c r="MGY17" s="3"/>
      <c r="MGZ17" s="6"/>
      <c r="MHI17" s="3"/>
      <c r="MHJ17" s="6"/>
      <c r="MHS17" s="3"/>
      <c r="MHT17" s="6"/>
      <c r="MIC17" s="3"/>
      <c r="MID17" s="6"/>
      <c r="MIM17" s="3"/>
      <c r="MIN17" s="6"/>
      <c r="MIW17" s="3"/>
      <c r="MIX17" s="6"/>
      <c r="MJG17" s="3"/>
      <c r="MJH17" s="6"/>
      <c r="MJQ17" s="3"/>
      <c r="MJR17" s="6"/>
      <c r="MKA17" s="3"/>
      <c r="MKB17" s="6"/>
      <c r="MKK17" s="3"/>
      <c r="MKL17" s="6"/>
      <c r="MKU17" s="3"/>
      <c r="MKV17" s="6"/>
      <c r="MLE17" s="3"/>
      <c r="MLF17" s="6"/>
      <c r="MLO17" s="3"/>
      <c r="MLP17" s="6"/>
      <c r="MLY17" s="3"/>
      <c r="MLZ17" s="6"/>
      <c r="MMI17" s="3"/>
      <c r="MMJ17" s="6"/>
      <c r="MMS17" s="3"/>
      <c r="MMT17" s="6"/>
      <c r="MNC17" s="3"/>
      <c r="MND17" s="6"/>
      <c r="MNM17" s="3"/>
      <c r="MNN17" s="6"/>
      <c r="MNW17" s="3"/>
      <c r="MNX17" s="6"/>
      <c r="MOG17" s="3"/>
      <c r="MOH17" s="6"/>
      <c r="MOQ17" s="3"/>
      <c r="MOR17" s="6"/>
      <c r="MPA17" s="3"/>
      <c r="MPB17" s="6"/>
      <c r="MPK17" s="3"/>
      <c r="MPL17" s="6"/>
      <c r="MPU17" s="3"/>
      <c r="MPV17" s="6"/>
      <c r="MQE17" s="3"/>
      <c r="MQF17" s="6"/>
      <c r="MQO17" s="3"/>
      <c r="MQP17" s="6"/>
      <c r="MQY17" s="3"/>
      <c r="MQZ17" s="6"/>
      <c r="MRI17" s="3"/>
      <c r="MRJ17" s="6"/>
      <c r="MRS17" s="3"/>
      <c r="MRT17" s="6"/>
      <c r="MSC17" s="3"/>
      <c r="MSD17" s="6"/>
      <c r="MSM17" s="3"/>
      <c r="MSN17" s="6"/>
      <c r="MSW17" s="3"/>
      <c r="MSX17" s="6"/>
      <c r="MTG17" s="3"/>
      <c r="MTH17" s="6"/>
      <c r="MTQ17" s="3"/>
      <c r="MTR17" s="6"/>
      <c r="MUA17" s="3"/>
      <c r="MUB17" s="6"/>
      <c r="MUK17" s="3"/>
      <c r="MUL17" s="6"/>
      <c r="MUU17" s="3"/>
      <c r="MUV17" s="6"/>
      <c r="MVE17" s="3"/>
      <c r="MVF17" s="6"/>
      <c r="MVO17" s="3"/>
      <c r="MVP17" s="6"/>
      <c r="MVY17" s="3"/>
      <c r="MVZ17" s="6"/>
      <c r="MWI17" s="3"/>
      <c r="MWJ17" s="6"/>
      <c r="MWS17" s="3"/>
      <c r="MWT17" s="6"/>
      <c r="MXC17" s="3"/>
      <c r="MXD17" s="6"/>
      <c r="MXM17" s="3"/>
      <c r="MXN17" s="6"/>
      <c r="MXW17" s="3"/>
      <c r="MXX17" s="6"/>
      <c r="MYG17" s="3"/>
      <c r="MYH17" s="6"/>
      <c r="MYQ17" s="3"/>
      <c r="MYR17" s="6"/>
      <c r="MZA17" s="3"/>
      <c r="MZB17" s="6"/>
      <c r="MZK17" s="3"/>
      <c r="MZL17" s="6"/>
      <c r="MZU17" s="3"/>
      <c r="MZV17" s="6"/>
      <c r="NAE17" s="3"/>
      <c r="NAF17" s="6"/>
      <c r="NAO17" s="3"/>
      <c r="NAP17" s="6"/>
      <c r="NAY17" s="3"/>
      <c r="NAZ17" s="6"/>
      <c r="NBI17" s="3"/>
      <c r="NBJ17" s="6"/>
      <c r="NBS17" s="3"/>
      <c r="NBT17" s="6"/>
      <c r="NCC17" s="3"/>
      <c r="NCD17" s="6"/>
      <c r="NCM17" s="3"/>
      <c r="NCN17" s="6"/>
      <c r="NCW17" s="3"/>
      <c r="NCX17" s="6"/>
      <c r="NDG17" s="3"/>
      <c r="NDH17" s="6"/>
      <c r="NDQ17" s="3"/>
      <c r="NDR17" s="6"/>
      <c r="NEA17" s="3"/>
      <c r="NEB17" s="6"/>
      <c r="NEK17" s="3"/>
      <c r="NEL17" s="6"/>
      <c r="NEU17" s="3"/>
      <c r="NEV17" s="6"/>
      <c r="NFE17" s="3"/>
      <c r="NFF17" s="6"/>
      <c r="NFO17" s="3"/>
      <c r="NFP17" s="6"/>
      <c r="NFY17" s="3"/>
      <c r="NFZ17" s="6"/>
      <c r="NGI17" s="3"/>
      <c r="NGJ17" s="6"/>
      <c r="NGS17" s="3"/>
      <c r="NGT17" s="6"/>
      <c r="NHC17" s="3"/>
      <c r="NHD17" s="6"/>
      <c r="NHM17" s="3"/>
      <c r="NHN17" s="6"/>
      <c r="NHW17" s="3"/>
      <c r="NHX17" s="6"/>
      <c r="NIG17" s="3"/>
      <c r="NIH17" s="6"/>
      <c r="NIQ17" s="3"/>
      <c r="NIR17" s="6"/>
      <c r="NJA17" s="3"/>
      <c r="NJB17" s="6"/>
      <c r="NJK17" s="3"/>
      <c r="NJL17" s="6"/>
      <c r="NJU17" s="3"/>
      <c r="NJV17" s="6"/>
      <c r="NKE17" s="3"/>
      <c r="NKF17" s="6"/>
      <c r="NKO17" s="3"/>
      <c r="NKP17" s="6"/>
      <c r="NKY17" s="3"/>
      <c r="NKZ17" s="6"/>
      <c r="NLI17" s="3"/>
      <c r="NLJ17" s="6"/>
      <c r="NLS17" s="3"/>
      <c r="NLT17" s="6"/>
      <c r="NMC17" s="3"/>
      <c r="NMD17" s="6"/>
      <c r="NMM17" s="3"/>
      <c r="NMN17" s="6"/>
      <c r="NMW17" s="3"/>
      <c r="NMX17" s="6"/>
      <c r="NNG17" s="3"/>
      <c r="NNH17" s="6"/>
      <c r="NNQ17" s="3"/>
      <c r="NNR17" s="6"/>
      <c r="NOA17" s="3"/>
      <c r="NOB17" s="6"/>
      <c r="NOK17" s="3"/>
      <c r="NOL17" s="6"/>
      <c r="NOU17" s="3"/>
      <c r="NOV17" s="6"/>
      <c r="NPE17" s="3"/>
      <c r="NPF17" s="6"/>
      <c r="NPO17" s="3"/>
      <c r="NPP17" s="6"/>
      <c r="NPY17" s="3"/>
      <c r="NPZ17" s="6"/>
      <c r="NQI17" s="3"/>
      <c r="NQJ17" s="6"/>
      <c r="NQS17" s="3"/>
      <c r="NQT17" s="6"/>
      <c r="NRC17" s="3"/>
      <c r="NRD17" s="6"/>
      <c r="NRM17" s="3"/>
      <c r="NRN17" s="6"/>
      <c r="NRW17" s="3"/>
      <c r="NRX17" s="6"/>
      <c r="NSG17" s="3"/>
      <c r="NSH17" s="6"/>
      <c r="NSQ17" s="3"/>
      <c r="NSR17" s="6"/>
      <c r="NTA17" s="3"/>
      <c r="NTB17" s="6"/>
      <c r="NTK17" s="3"/>
      <c r="NTL17" s="6"/>
      <c r="NTU17" s="3"/>
      <c r="NTV17" s="6"/>
      <c r="NUE17" s="3"/>
      <c r="NUF17" s="6"/>
      <c r="NUO17" s="3"/>
      <c r="NUP17" s="6"/>
      <c r="NUY17" s="3"/>
      <c r="NUZ17" s="6"/>
      <c r="NVI17" s="3"/>
      <c r="NVJ17" s="6"/>
      <c r="NVS17" s="3"/>
      <c r="NVT17" s="6"/>
      <c r="NWC17" s="3"/>
      <c r="NWD17" s="6"/>
      <c r="NWM17" s="3"/>
      <c r="NWN17" s="6"/>
      <c r="NWW17" s="3"/>
      <c r="NWX17" s="6"/>
      <c r="NXG17" s="3"/>
      <c r="NXH17" s="6"/>
      <c r="NXQ17" s="3"/>
      <c r="NXR17" s="6"/>
      <c r="NYA17" s="3"/>
      <c r="NYB17" s="6"/>
      <c r="NYK17" s="3"/>
      <c r="NYL17" s="6"/>
      <c r="NYU17" s="3"/>
      <c r="NYV17" s="6"/>
      <c r="NZE17" s="3"/>
      <c r="NZF17" s="6"/>
      <c r="NZO17" s="3"/>
      <c r="NZP17" s="6"/>
      <c r="NZY17" s="3"/>
      <c r="NZZ17" s="6"/>
      <c r="OAI17" s="3"/>
      <c r="OAJ17" s="6"/>
      <c r="OAS17" s="3"/>
      <c r="OAT17" s="6"/>
      <c r="OBC17" s="3"/>
      <c r="OBD17" s="6"/>
      <c r="OBM17" s="3"/>
      <c r="OBN17" s="6"/>
      <c r="OBW17" s="3"/>
      <c r="OBX17" s="6"/>
      <c r="OCG17" s="3"/>
      <c r="OCH17" s="6"/>
      <c r="OCQ17" s="3"/>
      <c r="OCR17" s="6"/>
      <c r="ODA17" s="3"/>
      <c r="ODB17" s="6"/>
      <c r="ODK17" s="3"/>
      <c r="ODL17" s="6"/>
      <c r="ODU17" s="3"/>
      <c r="ODV17" s="6"/>
      <c r="OEE17" s="3"/>
      <c r="OEF17" s="6"/>
      <c r="OEO17" s="3"/>
      <c r="OEP17" s="6"/>
      <c r="OEY17" s="3"/>
      <c r="OEZ17" s="6"/>
      <c r="OFI17" s="3"/>
      <c r="OFJ17" s="6"/>
      <c r="OFS17" s="3"/>
      <c r="OFT17" s="6"/>
      <c r="OGC17" s="3"/>
      <c r="OGD17" s="6"/>
      <c r="OGM17" s="3"/>
      <c r="OGN17" s="6"/>
      <c r="OGW17" s="3"/>
      <c r="OGX17" s="6"/>
      <c r="OHG17" s="3"/>
      <c r="OHH17" s="6"/>
      <c r="OHQ17" s="3"/>
      <c r="OHR17" s="6"/>
      <c r="OIA17" s="3"/>
      <c r="OIB17" s="6"/>
      <c r="OIK17" s="3"/>
      <c r="OIL17" s="6"/>
      <c r="OIU17" s="3"/>
      <c r="OIV17" s="6"/>
      <c r="OJE17" s="3"/>
      <c r="OJF17" s="6"/>
      <c r="OJO17" s="3"/>
      <c r="OJP17" s="6"/>
      <c r="OJY17" s="3"/>
      <c r="OJZ17" s="6"/>
      <c r="OKI17" s="3"/>
      <c r="OKJ17" s="6"/>
      <c r="OKS17" s="3"/>
      <c r="OKT17" s="6"/>
      <c r="OLC17" s="3"/>
      <c r="OLD17" s="6"/>
      <c r="OLM17" s="3"/>
      <c r="OLN17" s="6"/>
      <c r="OLW17" s="3"/>
      <c r="OLX17" s="6"/>
      <c r="OMG17" s="3"/>
      <c r="OMH17" s="6"/>
      <c r="OMQ17" s="3"/>
      <c r="OMR17" s="6"/>
      <c r="ONA17" s="3"/>
      <c r="ONB17" s="6"/>
      <c r="ONK17" s="3"/>
      <c r="ONL17" s="6"/>
      <c r="ONU17" s="3"/>
      <c r="ONV17" s="6"/>
      <c r="OOE17" s="3"/>
      <c r="OOF17" s="6"/>
      <c r="OOO17" s="3"/>
      <c r="OOP17" s="6"/>
      <c r="OOY17" s="3"/>
      <c r="OOZ17" s="6"/>
      <c r="OPI17" s="3"/>
      <c r="OPJ17" s="6"/>
      <c r="OPS17" s="3"/>
      <c r="OPT17" s="6"/>
      <c r="OQC17" s="3"/>
      <c r="OQD17" s="6"/>
      <c r="OQM17" s="3"/>
      <c r="OQN17" s="6"/>
      <c r="OQW17" s="3"/>
      <c r="OQX17" s="6"/>
      <c r="ORG17" s="3"/>
      <c r="ORH17" s="6"/>
      <c r="ORQ17" s="3"/>
      <c r="ORR17" s="6"/>
      <c r="OSA17" s="3"/>
      <c r="OSB17" s="6"/>
      <c r="OSK17" s="3"/>
      <c r="OSL17" s="6"/>
      <c r="OSU17" s="3"/>
      <c r="OSV17" s="6"/>
      <c r="OTE17" s="3"/>
      <c r="OTF17" s="6"/>
      <c r="OTO17" s="3"/>
      <c r="OTP17" s="6"/>
      <c r="OTY17" s="3"/>
      <c r="OTZ17" s="6"/>
      <c r="OUI17" s="3"/>
      <c r="OUJ17" s="6"/>
      <c r="OUS17" s="3"/>
      <c r="OUT17" s="6"/>
      <c r="OVC17" s="3"/>
      <c r="OVD17" s="6"/>
      <c r="OVM17" s="3"/>
      <c r="OVN17" s="6"/>
      <c r="OVW17" s="3"/>
      <c r="OVX17" s="6"/>
      <c r="OWG17" s="3"/>
      <c r="OWH17" s="6"/>
      <c r="OWQ17" s="3"/>
      <c r="OWR17" s="6"/>
      <c r="OXA17" s="3"/>
      <c r="OXB17" s="6"/>
      <c r="OXK17" s="3"/>
      <c r="OXL17" s="6"/>
      <c r="OXU17" s="3"/>
      <c r="OXV17" s="6"/>
      <c r="OYE17" s="3"/>
      <c r="OYF17" s="6"/>
      <c r="OYO17" s="3"/>
      <c r="OYP17" s="6"/>
      <c r="OYY17" s="3"/>
      <c r="OYZ17" s="6"/>
      <c r="OZI17" s="3"/>
      <c r="OZJ17" s="6"/>
      <c r="OZS17" s="3"/>
      <c r="OZT17" s="6"/>
      <c r="PAC17" s="3"/>
      <c r="PAD17" s="6"/>
      <c r="PAM17" s="3"/>
      <c r="PAN17" s="6"/>
      <c r="PAW17" s="3"/>
      <c r="PAX17" s="6"/>
      <c r="PBG17" s="3"/>
      <c r="PBH17" s="6"/>
      <c r="PBQ17" s="3"/>
      <c r="PBR17" s="6"/>
      <c r="PCA17" s="3"/>
      <c r="PCB17" s="6"/>
      <c r="PCK17" s="3"/>
      <c r="PCL17" s="6"/>
      <c r="PCU17" s="3"/>
      <c r="PCV17" s="6"/>
      <c r="PDE17" s="3"/>
      <c r="PDF17" s="6"/>
      <c r="PDO17" s="3"/>
      <c r="PDP17" s="6"/>
      <c r="PDY17" s="3"/>
      <c r="PDZ17" s="6"/>
      <c r="PEI17" s="3"/>
      <c r="PEJ17" s="6"/>
      <c r="PES17" s="3"/>
      <c r="PET17" s="6"/>
      <c r="PFC17" s="3"/>
      <c r="PFD17" s="6"/>
      <c r="PFM17" s="3"/>
      <c r="PFN17" s="6"/>
      <c r="PFW17" s="3"/>
      <c r="PFX17" s="6"/>
      <c r="PGG17" s="3"/>
      <c r="PGH17" s="6"/>
      <c r="PGQ17" s="3"/>
      <c r="PGR17" s="6"/>
      <c r="PHA17" s="3"/>
      <c r="PHB17" s="6"/>
      <c r="PHK17" s="3"/>
      <c r="PHL17" s="6"/>
      <c r="PHU17" s="3"/>
      <c r="PHV17" s="6"/>
      <c r="PIE17" s="3"/>
      <c r="PIF17" s="6"/>
      <c r="PIO17" s="3"/>
      <c r="PIP17" s="6"/>
      <c r="PIY17" s="3"/>
      <c r="PIZ17" s="6"/>
      <c r="PJI17" s="3"/>
      <c r="PJJ17" s="6"/>
      <c r="PJS17" s="3"/>
      <c r="PJT17" s="6"/>
      <c r="PKC17" s="3"/>
      <c r="PKD17" s="6"/>
      <c r="PKM17" s="3"/>
      <c r="PKN17" s="6"/>
      <c r="PKW17" s="3"/>
      <c r="PKX17" s="6"/>
      <c r="PLG17" s="3"/>
      <c r="PLH17" s="6"/>
      <c r="PLQ17" s="3"/>
      <c r="PLR17" s="6"/>
      <c r="PMA17" s="3"/>
      <c r="PMB17" s="6"/>
      <c r="PMK17" s="3"/>
      <c r="PML17" s="6"/>
      <c r="PMU17" s="3"/>
      <c r="PMV17" s="6"/>
      <c r="PNE17" s="3"/>
      <c r="PNF17" s="6"/>
      <c r="PNO17" s="3"/>
      <c r="PNP17" s="6"/>
      <c r="PNY17" s="3"/>
      <c r="PNZ17" s="6"/>
      <c r="POI17" s="3"/>
      <c r="POJ17" s="6"/>
      <c r="POS17" s="3"/>
      <c r="POT17" s="6"/>
      <c r="PPC17" s="3"/>
      <c r="PPD17" s="6"/>
      <c r="PPM17" s="3"/>
      <c r="PPN17" s="6"/>
      <c r="PPW17" s="3"/>
      <c r="PPX17" s="6"/>
      <c r="PQG17" s="3"/>
      <c r="PQH17" s="6"/>
      <c r="PQQ17" s="3"/>
      <c r="PQR17" s="6"/>
      <c r="PRA17" s="3"/>
      <c r="PRB17" s="6"/>
      <c r="PRK17" s="3"/>
      <c r="PRL17" s="6"/>
      <c r="PRU17" s="3"/>
      <c r="PRV17" s="6"/>
      <c r="PSE17" s="3"/>
      <c r="PSF17" s="6"/>
      <c r="PSO17" s="3"/>
      <c r="PSP17" s="6"/>
      <c r="PSY17" s="3"/>
      <c r="PSZ17" s="6"/>
      <c r="PTI17" s="3"/>
      <c r="PTJ17" s="6"/>
      <c r="PTS17" s="3"/>
      <c r="PTT17" s="6"/>
      <c r="PUC17" s="3"/>
      <c r="PUD17" s="6"/>
      <c r="PUM17" s="3"/>
      <c r="PUN17" s="6"/>
      <c r="PUW17" s="3"/>
      <c r="PUX17" s="6"/>
      <c r="PVG17" s="3"/>
      <c r="PVH17" s="6"/>
      <c r="PVQ17" s="3"/>
      <c r="PVR17" s="6"/>
      <c r="PWA17" s="3"/>
      <c r="PWB17" s="6"/>
      <c r="PWK17" s="3"/>
      <c r="PWL17" s="6"/>
      <c r="PWU17" s="3"/>
      <c r="PWV17" s="6"/>
      <c r="PXE17" s="3"/>
      <c r="PXF17" s="6"/>
      <c r="PXO17" s="3"/>
      <c r="PXP17" s="6"/>
      <c r="PXY17" s="3"/>
      <c r="PXZ17" s="6"/>
      <c r="PYI17" s="3"/>
      <c r="PYJ17" s="6"/>
      <c r="PYS17" s="3"/>
      <c r="PYT17" s="6"/>
      <c r="PZC17" s="3"/>
      <c r="PZD17" s="6"/>
      <c r="PZM17" s="3"/>
      <c r="PZN17" s="6"/>
      <c r="PZW17" s="3"/>
      <c r="PZX17" s="6"/>
      <c r="QAG17" s="3"/>
      <c r="QAH17" s="6"/>
      <c r="QAQ17" s="3"/>
      <c r="QAR17" s="6"/>
      <c r="QBA17" s="3"/>
      <c r="QBB17" s="6"/>
      <c r="QBK17" s="3"/>
      <c r="QBL17" s="6"/>
      <c r="QBU17" s="3"/>
      <c r="QBV17" s="6"/>
      <c r="QCE17" s="3"/>
      <c r="QCF17" s="6"/>
      <c r="QCO17" s="3"/>
      <c r="QCP17" s="6"/>
      <c r="QCY17" s="3"/>
      <c r="QCZ17" s="6"/>
      <c r="QDI17" s="3"/>
      <c r="QDJ17" s="6"/>
      <c r="QDS17" s="3"/>
      <c r="QDT17" s="6"/>
      <c r="QEC17" s="3"/>
      <c r="QED17" s="6"/>
      <c r="QEM17" s="3"/>
      <c r="QEN17" s="6"/>
      <c r="QEW17" s="3"/>
      <c r="QEX17" s="6"/>
      <c r="QFG17" s="3"/>
      <c r="QFH17" s="6"/>
      <c r="QFQ17" s="3"/>
      <c r="QFR17" s="6"/>
      <c r="QGA17" s="3"/>
      <c r="QGB17" s="6"/>
      <c r="QGK17" s="3"/>
      <c r="QGL17" s="6"/>
      <c r="QGU17" s="3"/>
      <c r="QGV17" s="6"/>
      <c r="QHE17" s="3"/>
      <c r="QHF17" s="6"/>
      <c r="QHO17" s="3"/>
      <c r="QHP17" s="6"/>
      <c r="QHY17" s="3"/>
      <c r="QHZ17" s="6"/>
      <c r="QII17" s="3"/>
      <c r="QIJ17" s="6"/>
      <c r="QIS17" s="3"/>
      <c r="QIT17" s="6"/>
      <c r="QJC17" s="3"/>
      <c r="QJD17" s="6"/>
      <c r="QJM17" s="3"/>
      <c r="QJN17" s="6"/>
      <c r="QJW17" s="3"/>
      <c r="QJX17" s="6"/>
      <c r="QKG17" s="3"/>
      <c r="QKH17" s="6"/>
      <c r="QKQ17" s="3"/>
      <c r="QKR17" s="6"/>
      <c r="QLA17" s="3"/>
      <c r="QLB17" s="6"/>
      <c r="QLK17" s="3"/>
      <c r="QLL17" s="6"/>
      <c r="QLU17" s="3"/>
      <c r="QLV17" s="6"/>
      <c r="QME17" s="3"/>
      <c r="QMF17" s="6"/>
      <c r="QMO17" s="3"/>
      <c r="QMP17" s="6"/>
      <c r="QMY17" s="3"/>
      <c r="QMZ17" s="6"/>
      <c r="QNI17" s="3"/>
      <c r="QNJ17" s="6"/>
      <c r="QNS17" s="3"/>
      <c r="QNT17" s="6"/>
      <c r="QOC17" s="3"/>
      <c r="QOD17" s="6"/>
      <c r="QOM17" s="3"/>
      <c r="QON17" s="6"/>
      <c r="QOW17" s="3"/>
      <c r="QOX17" s="6"/>
      <c r="QPG17" s="3"/>
      <c r="QPH17" s="6"/>
      <c r="QPQ17" s="3"/>
      <c r="QPR17" s="6"/>
      <c r="QQA17" s="3"/>
      <c r="QQB17" s="6"/>
      <c r="QQK17" s="3"/>
      <c r="QQL17" s="6"/>
      <c r="QQU17" s="3"/>
      <c r="QQV17" s="6"/>
      <c r="QRE17" s="3"/>
      <c r="QRF17" s="6"/>
      <c r="QRO17" s="3"/>
      <c r="QRP17" s="6"/>
      <c r="QRY17" s="3"/>
      <c r="QRZ17" s="6"/>
      <c r="QSI17" s="3"/>
      <c r="QSJ17" s="6"/>
      <c r="QSS17" s="3"/>
      <c r="QST17" s="6"/>
      <c r="QTC17" s="3"/>
      <c r="QTD17" s="6"/>
      <c r="QTM17" s="3"/>
      <c r="QTN17" s="6"/>
      <c r="QTW17" s="3"/>
      <c r="QTX17" s="6"/>
      <c r="QUG17" s="3"/>
      <c r="QUH17" s="6"/>
      <c r="QUQ17" s="3"/>
      <c r="QUR17" s="6"/>
      <c r="QVA17" s="3"/>
      <c r="QVB17" s="6"/>
      <c r="QVK17" s="3"/>
      <c r="QVL17" s="6"/>
      <c r="QVU17" s="3"/>
      <c r="QVV17" s="6"/>
      <c r="QWE17" s="3"/>
      <c r="QWF17" s="6"/>
      <c r="QWO17" s="3"/>
      <c r="QWP17" s="6"/>
      <c r="QWY17" s="3"/>
      <c r="QWZ17" s="6"/>
      <c r="QXI17" s="3"/>
      <c r="QXJ17" s="6"/>
      <c r="QXS17" s="3"/>
      <c r="QXT17" s="6"/>
      <c r="QYC17" s="3"/>
      <c r="QYD17" s="6"/>
      <c r="QYM17" s="3"/>
      <c r="QYN17" s="6"/>
      <c r="QYW17" s="3"/>
      <c r="QYX17" s="6"/>
      <c r="QZG17" s="3"/>
      <c r="QZH17" s="6"/>
      <c r="QZQ17" s="3"/>
      <c r="QZR17" s="6"/>
      <c r="RAA17" s="3"/>
      <c r="RAB17" s="6"/>
      <c r="RAK17" s="3"/>
      <c r="RAL17" s="6"/>
      <c r="RAU17" s="3"/>
      <c r="RAV17" s="6"/>
      <c r="RBE17" s="3"/>
      <c r="RBF17" s="6"/>
      <c r="RBO17" s="3"/>
      <c r="RBP17" s="6"/>
      <c r="RBY17" s="3"/>
      <c r="RBZ17" s="6"/>
      <c r="RCI17" s="3"/>
      <c r="RCJ17" s="6"/>
      <c r="RCS17" s="3"/>
      <c r="RCT17" s="6"/>
      <c r="RDC17" s="3"/>
      <c r="RDD17" s="6"/>
      <c r="RDM17" s="3"/>
      <c r="RDN17" s="6"/>
      <c r="RDW17" s="3"/>
      <c r="RDX17" s="6"/>
      <c r="REG17" s="3"/>
      <c r="REH17" s="6"/>
      <c r="REQ17" s="3"/>
      <c r="RER17" s="6"/>
      <c r="RFA17" s="3"/>
      <c r="RFB17" s="6"/>
      <c r="RFK17" s="3"/>
      <c r="RFL17" s="6"/>
      <c r="RFU17" s="3"/>
      <c r="RFV17" s="6"/>
      <c r="RGE17" s="3"/>
      <c r="RGF17" s="6"/>
      <c r="RGO17" s="3"/>
      <c r="RGP17" s="6"/>
      <c r="RGY17" s="3"/>
      <c r="RGZ17" s="6"/>
      <c r="RHI17" s="3"/>
      <c r="RHJ17" s="6"/>
      <c r="RHS17" s="3"/>
      <c r="RHT17" s="6"/>
      <c r="RIC17" s="3"/>
      <c r="RID17" s="6"/>
      <c r="RIM17" s="3"/>
      <c r="RIN17" s="6"/>
      <c r="RIW17" s="3"/>
      <c r="RIX17" s="6"/>
      <c r="RJG17" s="3"/>
      <c r="RJH17" s="6"/>
      <c r="RJQ17" s="3"/>
      <c r="RJR17" s="6"/>
      <c r="RKA17" s="3"/>
      <c r="RKB17" s="6"/>
      <c r="RKK17" s="3"/>
      <c r="RKL17" s="6"/>
      <c r="RKU17" s="3"/>
      <c r="RKV17" s="6"/>
      <c r="RLE17" s="3"/>
      <c r="RLF17" s="6"/>
      <c r="RLO17" s="3"/>
      <c r="RLP17" s="6"/>
      <c r="RLY17" s="3"/>
      <c r="RLZ17" s="6"/>
      <c r="RMI17" s="3"/>
      <c r="RMJ17" s="6"/>
      <c r="RMS17" s="3"/>
      <c r="RMT17" s="6"/>
      <c r="RNC17" s="3"/>
      <c r="RND17" s="6"/>
      <c r="RNM17" s="3"/>
      <c r="RNN17" s="6"/>
      <c r="RNW17" s="3"/>
      <c r="RNX17" s="6"/>
      <c r="ROG17" s="3"/>
      <c r="ROH17" s="6"/>
      <c r="ROQ17" s="3"/>
      <c r="ROR17" s="6"/>
      <c r="RPA17" s="3"/>
      <c r="RPB17" s="6"/>
      <c r="RPK17" s="3"/>
      <c r="RPL17" s="6"/>
      <c r="RPU17" s="3"/>
      <c r="RPV17" s="6"/>
      <c r="RQE17" s="3"/>
      <c r="RQF17" s="6"/>
      <c r="RQO17" s="3"/>
      <c r="RQP17" s="6"/>
      <c r="RQY17" s="3"/>
      <c r="RQZ17" s="6"/>
      <c r="RRI17" s="3"/>
      <c r="RRJ17" s="6"/>
      <c r="RRS17" s="3"/>
      <c r="RRT17" s="6"/>
      <c r="RSC17" s="3"/>
      <c r="RSD17" s="6"/>
      <c r="RSM17" s="3"/>
      <c r="RSN17" s="6"/>
      <c r="RSW17" s="3"/>
      <c r="RSX17" s="6"/>
      <c r="RTG17" s="3"/>
      <c r="RTH17" s="6"/>
      <c r="RTQ17" s="3"/>
      <c r="RTR17" s="6"/>
      <c r="RUA17" s="3"/>
      <c r="RUB17" s="6"/>
      <c r="RUK17" s="3"/>
      <c r="RUL17" s="6"/>
      <c r="RUU17" s="3"/>
      <c r="RUV17" s="6"/>
      <c r="RVE17" s="3"/>
      <c r="RVF17" s="6"/>
      <c r="RVO17" s="3"/>
      <c r="RVP17" s="6"/>
      <c r="RVY17" s="3"/>
      <c r="RVZ17" s="6"/>
      <c r="RWI17" s="3"/>
      <c r="RWJ17" s="6"/>
      <c r="RWS17" s="3"/>
      <c r="RWT17" s="6"/>
      <c r="RXC17" s="3"/>
      <c r="RXD17" s="6"/>
      <c r="RXM17" s="3"/>
      <c r="RXN17" s="6"/>
      <c r="RXW17" s="3"/>
      <c r="RXX17" s="6"/>
      <c r="RYG17" s="3"/>
      <c r="RYH17" s="6"/>
      <c r="RYQ17" s="3"/>
      <c r="RYR17" s="6"/>
      <c r="RZA17" s="3"/>
      <c r="RZB17" s="6"/>
      <c r="RZK17" s="3"/>
      <c r="RZL17" s="6"/>
      <c r="RZU17" s="3"/>
      <c r="RZV17" s="6"/>
      <c r="SAE17" s="3"/>
      <c r="SAF17" s="6"/>
      <c r="SAO17" s="3"/>
      <c r="SAP17" s="6"/>
      <c r="SAY17" s="3"/>
      <c r="SAZ17" s="6"/>
      <c r="SBI17" s="3"/>
      <c r="SBJ17" s="6"/>
      <c r="SBS17" s="3"/>
      <c r="SBT17" s="6"/>
      <c r="SCC17" s="3"/>
      <c r="SCD17" s="6"/>
      <c r="SCM17" s="3"/>
      <c r="SCN17" s="6"/>
      <c r="SCW17" s="3"/>
      <c r="SCX17" s="6"/>
      <c r="SDG17" s="3"/>
      <c r="SDH17" s="6"/>
      <c r="SDQ17" s="3"/>
      <c r="SDR17" s="6"/>
      <c r="SEA17" s="3"/>
      <c r="SEB17" s="6"/>
      <c r="SEK17" s="3"/>
      <c r="SEL17" s="6"/>
      <c r="SEU17" s="3"/>
      <c r="SEV17" s="6"/>
      <c r="SFE17" s="3"/>
      <c r="SFF17" s="6"/>
      <c r="SFO17" s="3"/>
      <c r="SFP17" s="6"/>
      <c r="SFY17" s="3"/>
      <c r="SFZ17" s="6"/>
      <c r="SGI17" s="3"/>
      <c r="SGJ17" s="6"/>
      <c r="SGS17" s="3"/>
      <c r="SGT17" s="6"/>
      <c r="SHC17" s="3"/>
      <c r="SHD17" s="6"/>
      <c r="SHM17" s="3"/>
      <c r="SHN17" s="6"/>
      <c r="SHW17" s="3"/>
      <c r="SHX17" s="6"/>
      <c r="SIG17" s="3"/>
      <c r="SIH17" s="6"/>
      <c r="SIQ17" s="3"/>
      <c r="SIR17" s="6"/>
      <c r="SJA17" s="3"/>
      <c r="SJB17" s="6"/>
      <c r="SJK17" s="3"/>
      <c r="SJL17" s="6"/>
      <c r="SJU17" s="3"/>
      <c r="SJV17" s="6"/>
      <c r="SKE17" s="3"/>
      <c r="SKF17" s="6"/>
      <c r="SKO17" s="3"/>
      <c r="SKP17" s="6"/>
      <c r="SKY17" s="3"/>
      <c r="SKZ17" s="6"/>
      <c r="SLI17" s="3"/>
      <c r="SLJ17" s="6"/>
      <c r="SLS17" s="3"/>
      <c r="SLT17" s="6"/>
      <c r="SMC17" s="3"/>
      <c r="SMD17" s="6"/>
      <c r="SMM17" s="3"/>
      <c r="SMN17" s="6"/>
      <c r="SMW17" s="3"/>
      <c r="SMX17" s="6"/>
      <c r="SNG17" s="3"/>
      <c r="SNH17" s="6"/>
      <c r="SNQ17" s="3"/>
      <c r="SNR17" s="6"/>
      <c r="SOA17" s="3"/>
      <c r="SOB17" s="6"/>
      <c r="SOK17" s="3"/>
      <c r="SOL17" s="6"/>
      <c r="SOU17" s="3"/>
      <c r="SOV17" s="6"/>
      <c r="SPE17" s="3"/>
      <c r="SPF17" s="6"/>
      <c r="SPO17" s="3"/>
      <c r="SPP17" s="6"/>
      <c r="SPY17" s="3"/>
      <c r="SPZ17" s="6"/>
      <c r="SQI17" s="3"/>
      <c r="SQJ17" s="6"/>
      <c r="SQS17" s="3"/>
      <c r="SQT17" s="6"/>
      <c r="SRC17" s="3"/>
      <c r="SRD17" s="6"/>
      <c r="SRM17" s="3"/>
      <c r="SRN17" s="6"/>
      <c r="SRW17" s="3"/>
      <c r="SRX17" s="6"/>
      <c r="SSG17" s="3"/>
      <c r="SSH17" s="6"/>
      <c r="SSQ17" s="3"/>
      <c r="SSR17" s="6"/>
      <c r="STA17" s="3"/>
      <c r="STB17" s="6"/>
      <c r="STK17" s="3"/>
      <c r="STL17" s="6"/>
      <c r="STU17" s="3"/>
      <c r="STV17" s="6"/>
      <c r="SUE17" s="3"/>
      <c r="SUF17" s="6"/>
      <c r="SUO17" s="3"/>
      <c r="SUP17" s="6"/>
      <c r="SUY17" s="3"/>
      <c r="SUZ17" s="6"/>
      <c r="SVI17" s="3"/>
      <c r="SVJ17" s="6"/>
      <c r="SVS17" s="3"/>
      <c r="SVT17" s="6"/>
      <c r="SWC17" s="3"/>
      <c r="SWD17" s="6"/>
      <c r="SWM17" s="3"/>
      <c r="SWN17" s="6"/>
      <c r="SWW17" s="3"/>
      <c r="SWX17" s="6"/>
      <c r="SXG17" s="3"/>
      <c r="SXH17" s="6"/>
      <c r="SXQ17" s="3"/>
      <c r="SXR17" s="6"/>
      <c r="SYA17" s="3"/>
      <c r="SYB17" s="6"/>
      <c r="SYK17" s="3"/>
      <c r="SYL17" s="6"/>
      <c r="SYU17" s="3"/>
      <c r="SYV17" s="6"/>
      <c r="SZE17" s="3"/>
      <c r="SZF17" s="6"/>
      <c r="SZO17" s="3"/>
      <c r="SZP17" s="6"/>
      <c r="SZY17" s="3"/>
      <c r="SZZ17" s="6"/>
      <c r="TAI17" s="3"/>
      <c r="TAJ17" s="6"/>
      <c r="TAS17" s="3"/>
      <c r="TAT17" s="6"/>
      <c r="TBC17" s="3"/>
      <c r="TBD17" s="6"/>
      <c r="TBM17" s="3"/>
      <c r="TBN17" s="6"/>
      <c r="TBW17" s="3"/>
      <c r="TBX17" s="6"/>
      <c r="TCG17" s="3"/>
      <c r="TCH17" s="6"/>
      <c r="TCQ17" s="3"/>
      <c r="TCR17" s="6"/>
      <c r="TDA17" s="3"/>
      <c r="TDB17" s="6"/>
      <c r="TDK17" s="3"/>
      <c r="TDL17" s="6"/>
      <c r="TDU17" s="3"/>
      <c r="TDV17" s="6"/>
      <c r="TEE17" s="3"/>
      <c r="TEF17" s="6"/>
      <c r="TEO17" s="3"/>
      <c r="TEP17" s="6"/>
      <c r="TEY17" s="3"/>
      <c r="TEZ17" s="6"/>
      <c r="TFI17" s="3"/>
      <c r="TFJ17" s="6"/>
      <c r="TFS17" s="3"/>
      <c r="TFT17" s="6"/>
      <c r="TGC17" s="3"/>
      <c r="TGD17" s="6"/>
      <c r="TGM17" s="3"/>
      <c r="TGN17" s="6"/>
      <c r="TGW17" s="3"/>
      <c r="TGX17" s="6"/>
      <c r="THG17" s="3"/>
      <c r="THH17" s="6"/>
      <c r="THQ17" s="3"/>
      <c r="THR17" s="6"/>
      <c r="TIA17" s="3"/>
      <c r="TIB17" s="6"/>
      <c r="TIK17" s="3"/>
      <c r="TIL17" s="6"/>
      <c r="TIU17" s="3"/>
      <c r="TIV17" s="6"/>
      <c r="TJE17" s="3"/>
      <c r="TJF17" s="6"/>
      <c r="TJO17" s="3"/>
      <c r="TJP17" s="6"/>
      <c r="TJY17" s="3"/>
      <c r="TJZ17" s="6"/>
      <c r="TKI17" s="3"/>
      <c r="TKJ17" s="6"/>
      <c r="TKS17" s="3"/>
      <c r="TKT17" s="6"/>
      <c r="TLC17" s="3"/>
      <c r="TLD17" s="6"/>
      <c r="TLM17" s="3"/>
      <c r="TLN17" s="6"/>
      <c r="TLW17" s="3"/>
      <c r="TLX17" s="6"/>
      <c r="TMG17" s="3"/>
      <c r="TMH17" s="6"/>
      <c r="TMQ17" s="3"/>
      <c r="TMR17" s="6"/>
      <c r="TNA17" s="3"/>
      <c r="TNB17" s="6"/>
      <c r="TNK17" s="3"/>
      <c r="TNL17" s="6"/>
      <c r="TNU17" s="3"/>
      <c r="TNV17" s="6"/>
      <c r="TOE17" s="3"/>
      <c r="TOF17" s="6"/>
      <c r="TOO17" s="3"/>
      <c r="TOP17" s="6"/>
      <c r="TOY17" s="3"/>
      <c r="TOZ17" s="6"/>
      <c r="TPI17" s="3"/>
      <c r="TPJ17" s="6"/>
      <c r="TPS17" s="3"/>
      <c r="TPT17" s="6"/>
      <c r="TQC17" s="3"/>
      <c r="TQD17" s="6"/>
      <c r="TQM17" s="3"/>
      <c r="TQN17" s="6"/>
      <c r="TQW17" s="3"/>
      <c r="TQX17" s="6"/>
      <c r="TRG17" s="3"/>
      <c r="TRH17" s="6"/>
      <c r="TRQ17" s="3"/>
      <c r="TRR17" s="6"/>
      <c r="TSA17" s="3"/>
      <c r="TSB17" s="6"/>
      <c r="TSK17" s="3"/>
      <c r="TSL17" s="6"/>
      <c r="TSU17" s="3"/>
      <c r="TSV17" s="6"/>
      <c r="TTE17" s="3"/>
      <c r="TTF17" s="6"/>
      <c r="TTO17" s="3"/>
      <c r="TTP17" s="6"/>
      <c r="TTY17" s="3"/>
      <c r="TTZ17" s="6"/>
      <c r="TUI17" s="3"/>
      <c r="TUJ17" s="6"/>
      <c r="TUS17" s="3"/>
      <c r="TUT17" s="6"/>
      <c r="TVC17" s="3"/>
      <c r="TVD17" s="6"/>
      <c r="TVM17" s="3"/>
      <c r="TVN17" s="6"/>
      <c r="TVW17" s="3"/>
      <c r="TVX17" s="6"/>
      <c r="TWG17" s="3"/>
      <c r="TWH17" s="6"/>
      <c r="TWQ17" s="3"/>
      <c r="TWR17" s="6"/>
      <c r="TXA17" s="3"/>
      <c r="TXB17" s="6"/>
      <c r="TXK17" s="3"/>
      <c r="TXL17" s="6"/>
      <c r="TXU17" s="3"/>
      <c r="TXV17" s="6"/>
      <c r="TYE17" s="3"/>
      <c r="TYF17" s="6"/>
      <c r="TYO17" s="3"/>
      <c r="TYP17" s="6"/>
      <c r="TYY17" s="3"/>
      <c r="TYZ17" s="6"/>
      <c r="TZI17" s="3"/>
      <c r="TZJ17" s="6"/>
      <c r="TZS17" s="3"/>
      <c r="TZT17" s="6"/>
      <c r="UAC17" s="3"/>
      <c r="UAD17" s="6"/>
      <c r="UAM17" s="3"/>
      <c r="UAN17" s="6"/>
      <c r="UAW17" s="3"/>
      <c r="UAX17" s="6"/>
      <c r="UBG17" s="3"/>
      <c r="UBH17" s="6"/>
      <c r="UBQ17" s="3"/>
      <c r="UBR17" s="6"/>
      <c r="UCA17" s="3"/>
      <c r="UCB17" s="6"/>
      <c r="UCK17" s="3"/>
      <c r="UCL17" s="6"/>
      <c r="UCU17" s="3"/>
      <c r="UCV17" s="6"/>
      <c r="UDE17" s="3"/>
      <c r="UDF17" s="6"/>
      <c r="UDO17" s="3"/>
      <c r="UDP17" s="6"/>
      <c r="UDY17" s="3"/>
      <c r="UDZ17" s="6"/>
      <c r="UEI17" s="3"/>
      <c r="UEJ17" s="6"/>
      <c r="UES17" s="3"/>
      <c r="UET17" s="6"/>
      <c r="UFC17" s="3"/>
      <c r="UFD17" s="6"/>
      <c r="UFM17" s="3"/>
      <c r="UFN17" s="6"/>
      <c r="UFW17" s="3"/>
      <c r="UFX17" s="6"/>
      <c r="UGG17" s="3"/>
      <c r="UGH17" s="6"/>
      <c r="UGQ17" s="3"/>
      <c r="UGR17" s="6"/>
      <c r="UHA17" s="3"/>
      <c r="UHB17" s="6"/>
      <c r="UHK17" s="3"/>
      <c r="UHL17" s="6"/>
      <c r="UHU17" s="3"/>
      <c r="UHV17" s="6"/>
      <c r="UIE17" s="3"/>
      <c r="UIF17" s="6"/>
      <c r="UIO17" s="3"/>
      <c r="UIP17" s="6"/>
      <c r="UIY17" s="3"/>
      <c r="UIZ17" s="6"/>
      <c r="UJI17" s="3"/>
      <c r="UJJ17" s="6"/>
      <c r="UJS17" s="3"/>
      <c r="UJT17" s="6"/>
      <c r="UKC17" s="3"/>
      <c r="UKD17" s="6"/>
      <c r="UKM17" s="3"/>
      <c r="UKN17" s="6"/>
      <c r="UKW17" s="3"/>
      <c r="UKX17" s="6"/>
      <c r="ULG17" s="3"/>
      <c r="ULH17" s="6"/>
      <c r="ULQ17" s="3"/>
      <c r="ULR17" s="6"/>
      <c r="UMA17" s="3"/>
      <c r="UMB17" s="6"/>
      <c r="UMK17" s="3"/>
      <c r="UML17" s="6"/>
      <c r="UMU17" s="3"/>
      <c r="UMV17" s="6"/>
      <c r="UNE17" s="3"/>
      <c r="UNF17" s="6"/>
      <c r="UNO17" s="3"/>
      <c r="UNP17" s="6"/>
      <c r="UNY17" s="3"/>
      <c r="UNZ17" s="6"/>
      <c r="UOI17" s="3"/>
      <c r="UOJ17" s="6"/>
      <c r="UOS17" s="3"/>
      <c r="UOT17" s="6"/>
      <c r="UPC17" s="3"/>
      <c r="UPD17" s="6"/>
      <c r="UPM17" s="3"/>
      <c r="UPN17" s="6"/>
      <c r="UPW17" s="3"/>
      <c r="UPX17" s="6"/>
      <c r="UQG17" s="3"/>
      <c r="UQH17" s="6"/>
      <c r="UQQ17" s="3"/>
      <c r="UQR17" s="6"/>
      <c r="URA17" s="3"/>
      <c r="URB17" s="6"/>
      <c r="URK17" s="3"/>
      <c r="URL17" s="6"/>
      <c r="URU17" s="3"/>
      <c r="URV17" s="6"/>
      <c r="USE17" s="3"/>
      <c r="USF17" s="6"/>
      <c r="USO17" s="3"/>
      <c r="USP17" s="6"/>
      <c r="USY17" s="3"/>
      <c r="USZ17" s="6"/>
      <c r="UTI17" s="3"/>
      <c r="UTJ17" s="6"/>
      <c r="UTS17" s="3"/>
      <c r="UTT17" s="6"/>
      <c r="UUC17" s="3"/>
      <c r="UUD17" s="6"/>
      <c r="UUM17" s="3"/>
      <c r="UUN17" s="6"/>
      <c r="UUW17" s="3"/>
      <c r="UUX17" s="6"/>
      <c r="UVG17" s="3"/>
      <c r="UVH17" s="6"/>
      <c r="UVQ17" s="3"/>
      <c r="UVR17" s="6"/>
      <c r="UWA17" s="3"/>
      <c r="UWB17" s="6"/>
      <c r="UWK17" s="3"/>
      <c r="UWL17" s="6"/>
      <c r="UWU17" s="3"/>
      <c r="UWV17" s="6"/>
      <c r="UXE17" s="3"/>
      <c r="UXF17" s="6"/>
      <c r="UXO17" s="3"/>
      <c r="UXP17" s="6"/>
      <c r="UXY17" s="3"/>
      <c r="UXZ17" s="6"/>
      <c r="UYI17" s="3"/>
      <c r="UYJ17" s="6"/>
      <c r="UYS17" s="3"/>
      <c r="UYT17" s="6"/>
      <c r="UZC17" s="3"/>
      <c r="UZD17" s="6"/>
      <c r="UZM17" s="3"/>
      <c r="UZN17" s="6"/>
      <c r="UZW17" s="3"/>
      <c r="UZX17" s="6"/>
      <c r="VAG17" s="3"/>
      <c r="VAH17" s="6"/>
      <c r="VAQ17" s="3"/>
      <c r="VAR17" s="6"/>
      <c r="VBA17" s="3"/>
      <c r="VBB17" s="6"/>
      <c r="VBK17" s="3"/>
      <c r="VBL17" s="6"/>
      <c r="VBU17" s="3"/>
      <c r="VBV17" s="6"/>
      <c r="VCE17" s="3"/>
      <c r="VCF17" s="6"/>
      <c r="VCO17" s="3"/>
      <c r="VCP17" s="6"/>
      <c r="VCY17" s="3"/>
      <c r="VCZ17" s="6"/>
      <c r="VDI17" s="3"/>
      <c r="VDJ17" s="6"/>
      <c r="VDS17" s="3"/>
      <c r="VDT17" s="6"/>
      <c r="VEC17" s="3"/>
      <c r="VED17" s="6"/>
      <c r="VEM17" s="3"/>
      <c r="VEN17" s="6"/>
      <c r="VEW17" s="3"/>
      <c r="VEX17" s="6"/>
      <c r="VFG17" s="3"/>
      <c r="VFH17" s="6"/>
      <c r="VFQ17" s="3"/>
      <c r="VFR17" s="6"/>
      <c r="VGA17" s="3"/>
      <c r="VGB17" s="6"/>
      <c r="VGK17" s="3"/>
      <c r="VGL17" s="6"/>
      <c r="VGU17" s="3"/>
      <c r="VGV17" s="6"/>
      <c r="VHE17" s="3"/>
      <c r="VHF17" s="6"/>
      <c r="VHO17" s="3"/>
      <c r="VHP17" s="6"/>
      <c r="VHY17" s="3"/>
      <c r="VHZ17" s="6"/>
      <c r="VII17" s="3"/>
      <c r="VIJ17" s="6"/>
      <c r="VIS17" s="3"/>
      <c r="VIT17" s="6"/>
      <c r="VJC17" s="3"/>
      <c r="VJD17" s="6"/>
      <c r="VJM17" s="3"/>
      <c r="VJN17" s="6"/>
      <c r="VJW17" s="3"/>
      <c r="VJX17" s="6"/>
      <c r="VKG17" s="3"/>
      <c r="VKH17" s="6"/>
      <c r="VKQ17" s="3"/>
      <c r="VKR17" s="6"/>
      <c r="VLA17" s="3"/>
      <c r="VLB17" s="6"/>
      <c r="VLK17" s="3"/>
      <c r="VLL17" s="6"/>
      <c r="VLU17" s="3"/>
      <c r="VLV17" s="6"/>
      <c r="VME17" s="3"/>
      <c r="VMF17" s="6"/>
      <c r="VMO17" s="3"/>
      <c r="VMP17" s="6"/>
      <c r="VMY17" s="3"/>
      <c r="VMZ17" s="6"/>
      <c r="VNI17" s="3"/>
      <c r="VNJ17" s="6"/>
      <c r="VNS17" s="3"/>
      <c r="VNT17" s="6"/>
      <c r="VOC17" s="3"/>
      <c r="VOD17" s="6"/>
      <c r="VOM17" s="3"/>
      <c r="VON17" s="6"/>
      <c r="VOW17" s="3"/>
      <c r="VOX17" s="6"/>
      <c r="VPG17" s="3"/>
      <c r="VPH17" s="6"/>
      <c r="VPQ17" s="3"/>
      <c r="VPR17" s="6"/>
      <c r="VQA17" s="3"/>
      <c r="VQB17" s="6"/>
      <c r="VQK17" s="3"/>
      <c r="VQL17" s="6"/>
      <c r="VQU17" s="3"/>
      <c r="VQV17" s="6"/>
      <c r="VRE17" s="3"/>
      <c r="VRF17" s="6"/>
      <c r="VRO17" s="3"/>
      <c r="VRP17" s="6"/>
      <c r="VRY17" s="3"/>
      <c r="VRZ17" s="6"/>
      <c r="VSI17" s="3"/>
      <c r="VSJ17" s="6"/>
      <c r="VSS17" s="3"/>
      <c r="VST17" s="6"/>
      <c r="VTC17" s="3"/>
      <c r="VTD17" s="6"/>
      <c r="VTM17" s="3"/>
      <c r="VTN17" s="6"/>
      <c r="VTW17" s="3"/>
      <c r="VTX17" s="6"/>
      <c r="VUG17" s="3"/>
      <c r="VUH17" s="6"/>
      <c r="VUQ17" s="3"/>
      <c r="VUR17" s="6"/>
      <c r="VVA17" s="3"/>
      <c r="VVB17" s="6"/>
      <c r="VVK17" s="3"/>
      <c r="VVL17" s="6"/>
      <c r="VVU17" s="3"/>
      <c r="VVV17" s="6"/>
      <c r="VWE17" s="3"/>
      <c r="VWF17" s="6"/>
      <c r="VWO17" s="3"/>
      <c r="VWP17" s="6"/>
      <c r="VWY17" s="3"/>
      <c r="VWZ17" s="6"/>
      <c r="VXI17" s="3"/>
      <c r="VXJ17" s="6"/>
      <c r="VXS17" s="3"/>
      <c r="VXT17" s="6"/>
      <c r="VYC17" s="3"/>
      <c r="VYD17" s="6"/>
      <c r="VYM17" s="3"/>
      <c r="VYN17" s="6"/>
      <c r="VYW17" s="3"/>
      <c r="VYX17" s="6"/>
      <c r="VZG17" s="3"/>
      <c r="VZH17" s="6"/>
      <c r="VZQ17" s="3"/>
      <c r="VZR17" s="6"/>
      <c r="WAA17" s="3"/>
      <c r="WAB17" s="6"/>
      <c r="WAK17" s="3"/>
      <c r="WAL17" s="6"/>
      <c r="WAU17" s="3"/>
      <c r="WAV17" s="6"/>
      <c r="WBE17" s="3"/>
      <c r="WBF17" s="6"/>
      <c r="WBO17" s="3"/>
      <c r="WBP17" s="6"/>
      <c r="WBY17" s="3"/>
      <c r="WBZ17" s="6"/>
      <c r="WCI17" s="3"/>
      <c r="WCJ17" s="6"/>
      <c r="WCS17" s="3"/>
      <c r="WCT17" s="6"/>
      <c r="WDC17" s="3"/>
      <c r="WDD17" s="6"/>
      <c r="WDM17" s="3"/>
      <c r="WDN17" s="6"/>
      <c r="WDW17" s="3"/>
      <c r="WDX17" s="6"/>
      <c r="WEG17" s="3"/>
      <c r="WEH17" s="6"/>
      <c r="WEQ17" s="3"/>
      <c r="WER17" s="6"/>
      <c r="WFA17" s="3"/>
      <c r="WFB17" s="6"/>
      <c r="WFK17" s="3"/>
      <c r="WFL17" s="6"/>
      <c r="WFU17" s="3"/>
      <c r="WFV17" s="6"/>
      <c r="WGE17" s="3"/>
      <c r="WGF17" s="6"/>
      <c r="WGO17" s="3"/>
      <c r="WGP17" s="6"/>
      <c r="WGY17" s="3"/>
      <c r="WGZ17" s="6"/>
      <c r="WHI17" s="3"/>
      <c r="WHJ17" s="6"/>
      <c r="WHS17" s="3"/>
      <c r="WHT17" s="6"/>
      <c r="WIC17" s="3"/>
      <c r="WID17" s="6"/>
      <c r="WIM17" s="3"/>
      <c r="WIN17" s="6"/>
      <c r="WIW17" s="3"/>
      <c r="WIX17" s="6"/>
      <c r="WJG17" s="3"/>
      <c r="WJH17" s="6"/>
      <c r="WJQ17" s="3"/>
      <c r="WJR17" s="6"/>
      <c r="WKA17" s="3"/>
      <c r="WKB17" s="6"/>
      <c r="WKK17" s="3"/>
      <c r="WKL17" s="6"/>
      <c r="WKU17" s="3"/>
      <c r="WKV17" s="6"/>
      <c r="WLE17" s="3"/>
      <c r="WLF17" s="6"/>
      <c r="WLO17" s="3"/>
      <c r="WLP17" s="6"/>
      <c r="WLY17" s="3"/>
      <c r="WLZ17" s="6"/>
      <c r="WMI17" s="3"/>
      <c r="WMJ17" s="6"/>
      <c r="WMS17" s="3"/>
      <c r="WMT17" s="6"/>
      <c r="WNC17" s="3"/>
      <c r="WND17" s="6"/>
      <c r="WNM17" s="3"/>
      <c r="WNN17" s="6"/>
      <c r="WNW17" s="3"/>
      <c r="WNX17" s="6"/>
      <c r="WOG17" s="3"/>
      <c r="WOH17" s="6"/>
      <c r="WOQ17" s="3"/>
      <c r="WOR17" s="6"/>
      <c r="WPA17" s="3"/>
      <c r="WPB17" s="6"/>
      <c r="WPK17" s="3"/>
      <c r="WPL17" s="6"/>
      <c r="WPU17" s="3"/>
      <c r="WPV17" s="6"/>
      <c r="WQE17" s="3"/>
      <c r="WQF17" s="6"/>
      <c r="WQO17" s="3"/>
      <c r="WQP17" s="6"/>
      <c r="WQY17" s="3"/>
      <c r="WQZ17" s="6"/>
      <c r="WRI17" s="3"/>
      <c r="WRJ17" s="6"/>
      <c r="WRS17" s="3"/>
      <c r="WRT17" s="6"/>
      <c r="WSC17" s="3"/>
      <c r="WSD17" s="6"/>
      <c r="WSM17" s="3"/>
      <c r="WSN17" s="6"/>
      <c r="WSW17" s="3"/>
      <c r="WSX17" s="6"/>
      <c r="WTG17" s="3"/>
      <c r="WTH17" s="6"/>
      <c r="WTQ17" s="3"/>
      <c r="WTR17" s="6"/>
      <c r="WUA17" s="3"/>
      <c r="WUB17" s="6"/>
      <c r="WUK17" s="3"/>
      <c r="WUL17" s="6"/>
      <c r="WUU17" s="3"/>
      <c r="WUV17" s="6"/>
      <c r="WVE17" s="3"/>
      <c r="WVF17" s="6"/>
      <c r="WVO17" s="3"/>
      <c r="WVP17" s="6"/>
      <c r="WVY17" s="3"/>
      <c r="WVZ17" s="6"/>
      <c r="WWI17" s="3"/>
      <c r="WWJ17" s="6"/>
      <c r="WWS17" s="3"/>
      <c r="WWT17" s="6"/>
      <c r="WXC17" s="3"/>
      <c r="WXD17" s="6"/>
      <c r="WXM17" s="3"/>
      <c r="WXN17" s="6"/>
      <c r="WXW17" s="3"/>
      <c r="WXX17" s="6"/>
      <c r="WYG17" s="3"/>
      <c r="WYH17" s="6"/>
      <c r="WYQ17" s="3"/>
      <c r="WYR17" s="6"/>
      <c r="WZA17" s="3"/>
      <c r="WZB17" s="6"/>
      <c r="WZK17" s="3"/>
      <c r="WZL17" s="6"/>
      <c r="WZU17" s="3"/>
      <c r="WZV17" s="6"/>
      <c r="XAE17" s="3"/>
      <c r="XAF17" s="6"/>
      <c r="XAO17" s="3"/>
      <c r="XAP17" s="6"/>
      <c r="XAY17" s="3"/>
      <c r="XAZ17" s="6"/>
      <c r="XBI17" s="3"/>
      <c r="XBJ17" s="6"/>
      <c r="XBS17" s="3"/>
      <c r="XBT17" s="6"/>
      <c r="XCC17" s="3"/>
      <c r="XCD17" s="6"/>
      <c r="XCM17" s="3"/>
      <c r="XCN17" s="6"/>
      <c r="XCW17" s="3"/>
      <c r="XCX17" s="6"/>
      <c r="XDG17" s="3"/>
      <c r="XDH17" s="6"/>
      <c r="XDQ17" s="3"/>
      <c r="XDR17" s="6"/>
      <c r="XEA17" s="3"/>
      <c r="XEB17" s="6"/>
      <c r="XEK17" s="3"/>
      <c r="XEL17" s="6"/>
      <c r="XEU17" s="3"/>
      <c r="XEV17" s="6"/>
    </row>
    <row r="18" spans="1:1016 1025:2046 2055:3066 3075:4096 4105:5116 5125:6136 6145:7166 7175:8186 8195:9216 9225:10236 10245:11256 11265:12286 12295:13306 13315:14336 14345:15356 15365:16376" x14ac:dyDescent="0.25">
      <c r="A18">
        <f t="shared" si="1"/>
        <v>3</v>
      </c>
      <c r="B18" t="s">
        <v>33</v>
      </c>
      <c r="C18" t="str">
        <f>IF(B18&lt;&gt;"",VLOOKUP(B18,Lookup!$A$2:$B$55,2,FALSE),"")</f>
        <v>SAVINGS/INVESTMENT</v>
      </c>
      <c r="D18" s="3">
        <v>42795</v>
      </c>
      <c r="E18" s="14">
        <v>2000</v>
      </c>
      <c r="F18" s="14">
        <v>2000</v>
      </c>
      <c r="G18" t="s">
        <v>1</v>
      </c>
      <c r="H18" t="s">
        <v>83</v>
      </c>
      <c r="I18" t="s">
        <v>84</v>
      </c>
      <c r="J18" t="str">
        <f t="shared" si="0"/>
        <v/>
      </c>
      <c r="M18">
        <v>3</v>
      </c>
      <c r="N18" s="35" t="s">
        <v>3</v>
      </c>
      <c r="O18" s="35" t="s">
        <v>1</v>
      </c>
      <c r="P18" s="36">
        <v>42809</v>
      </c>
      <c r="Q18" s="37">
        <v>0</v>
      </c>
      <c r="R18" s="37">
        <v>0</v>
      </c>
      <c r="S18" s="35" t="s">
        <v>83</v>
      </c>
      <c r="T18" s="35" t="s">
        <v>85</v>
      </c>
      <c r="U18" s="35">
        <f ca="1">IF($T18="Done","",$P18-$F$1)</f>
        <v>-191</v>
      </c>
      <c r="Y18" s="3"/>
      <c r="Z18" s="6"/>
      <c r="AI18" s="3"/>
      <c r="AJ18" s="6"/>
      <c r="AS18" s="3"/>
      <c r="AT18" s="6"/>
      <c r="BC18" s="3"/>
      <c r="BD18" s="6"/>
      <c r="BM18" s="3"/>
      <c r="BN18" s="6"/>
      <c r="BW18" s="3"/>
      <c r="BX18" s="6"/>
      <c r="CG18" s="3"/>
      <c r="CH18" s="6"/>
      <c r="CQ18" s="3"/>
      <c r="CR18" s="6"/>
      <c r="DA18" s="3"/>
      <c r="DB18" s="6"/>
      <c r="DK18" s="3"/>
      <c r="DL18" s="6"/>
      <c r="DU18" s="3"/>
      <c r="DV18" s="6"/>
      <c r="EE18" s="3"/>
      <c r="EF18" s="6"/>
      <c r="EO18" s="3"/>
      <c r="EP18" s="6"/>
      <c r="EY18" s="3"/>
      <c r="EZ18" s="6"/>
      <c r="FI18" s="3"/>
      <c r="FJ18" s="6"/>
      <c r="FS18" s="3"/>
      <c r="FT18" s="6"/>
      <c r="GC18" s="3"/>
      <c r="GD18" s="6"/>
      <c r="GM18" s="3"/>
      <c r="GN18" s="6"/>
      <c r="GW18" s="3"/>
      <c r="GX18" s="6"/>
      <c r="HG18" s="3"/>
      <c r="HH18" s="6"/>
      <c r="HQ18" s="3"/>
      <c r="HR18" s="6"/>
      <c r="IA18" s="3"/>
      <c r="IB18" s="6"/>
      <c r="IK18" s="3"/>
      <c r="IL18" s="6"/>
      <c r="IU18" s="3"/>
      <c r="IV18" s="6"/>
      <c r="JE18" s="3"/>
      <c r="JF18" s="6"/>
      <c r="JO18" s="3"/>
      <c r="JP18" s="6"/>
      <c r="JY18" s="3"/>
      <c r="JZ18" s="6"/>
      <c r="KI18" s="3"/>
      <c r="KJ18" s="6"/>
      <c r="KS18" s="3"/>
      <c r="KT18" s="6"/>
      <c r="LC18" s="3"/>
      <c r="LD18" s="6"/>
      <c r="LM18" s="3"/>
      <c r="LN18" s="6"/>
      <c r="LW18" s="3"/>
      <c r="LX18" s="6"/>
      <c r="MG18" s="3"/>
      <c r="MH18" s="6"/>
      <c r="MQ18" s="3"/>
      <c r="MR18" s="6"/>
      <c r="NA18" s="3"/>
      <c r="NB18" s="6"/>
      <c r="NK18" s="3"/>
      <c r="NL18" s="6"/>
      <c r="NU18" s="3"/>
      <c r="NV18" s="6"/>
      <c r="OE18" s="3"/>
      <c r="OF18" s="6"/>
      <c r="OO18" s="3"/>
      <c r="OP18" s="6"/>
      <c r="OY18" s="3"/>
      <c r="OZ18" s="6"/>
      <c r="PI18" s="3"/>
      <c r="PJ18" s="6"/>
      <c r="PS18" s="3"/>
      <c r="PT18" s="6"/>
      <c r="QC18" s="3"/>
      <c r="QD18" s="6"/>
      <c r="QM18" s="3"/>
      <c r="QN18" s="6"/>
      <c r="QW18" s="3"/>
      <c r="QX18" s="6"/>
      <c r="RG18" s="3"/>
      <c r="RH18" s="6"/>
      <c r="RQ18" s="3"/>
      <c r="RR18" s="6"/>
      <c r="SA18" s="3"/>
      <c r="SB18" s="6"/>
      <c r="SK18" s="3"/>
      <c r="SL18" s="6"/>
      <c r="SU18" s="3"/>
      <c r="SV18" s="6"/>
      <c r="TE18" s="3"/>
      <c r="TF18" s="6"/>
      <c r="TO18" s="3"/>
      <c r="TP18" s="6"/>
      <c r="TY18" s="3"/>
      <c r="TZ18" s="6"/>
      <c r="UI18" s="3"/>
      <c r="UJ18" s="6"/>
      <c r="US18" s="3"/>
      <c r="UT18" s="6"/>
      <c r="VC18" s="3"/>
      <c r="VD18" s="6"/>
      <c r="VM18" s="3"/>
      <c r="VN18" s="6"/>
      <c r="VW18" s="3"/>
      <c r="VX18" s="6"/>
      <c r="WG18" s="3"/>
      <c r="WH18" s="6"/>
      <c r="WQ18" s="3"/>
      <c r="WR18" s="6"/>
      <c r="XA18" s="3"/>
      <c r="XB18" s="6"/>
      <c r="XK18" s="3"/>
      <c r="XL18" s="6"/>
      <c r="XU18" s="3"/>
      <c r="XV18" s="6"/>
      <c r="YE18" s="3"/>
      <c r="YF18" s="6"/>
      <c r="YO18" s="3"/>
      <c r="YP18" s="6"/>
      <c r="YY18" s="3"/>
      <c r="YZ18" s="6"/>
      <c r="ZI18" s="3"/>
      <c r="ZJ18" s="6"/>
      <c r="ZS18" s="3"/>
      <c r="ZT18" s="6"/>
      <c r="AAC18" s="3"/>
      <c r="AAD18" s="6"/>
      <c r="AAM18" s="3"/>
      <c r="AAN18" s="6"/>
      <c r="AAW18" s="3"/>
      <c r="AAX18" s="6"/>
      <c r="ABG18" s="3"/>
      <c r="ABH18" s="6"/>
      <c r="ABQ18" s="3"/>
      <c r="ABR18" s="6"/>
      <c r="ACA18" s="3"/>
      <c r="ACB18" s="6"/>
      <c r="ACK18" s="3"/>
      <c r="ACL18" s="6"/>
      <c r="ACU18" s="3"/>
      <c r="ACV18" s="6"/>
      <c r="ADE18" s="3"/>
      <c r="ADF18" s="6"/>
      <c r="ADO18" s="3"/>
      <c r="ADP18" s="6"/>
      <c r="ADY18" s="3"/>
      <c r="ADZ18" s="6"/>
      <c r="AEI18" s="3"/>
      <c r="AEJ18" s="6"/>
      <c r="AES18" s="3"/>
      <c r="AET18" s="6"/>
      <c r="AFC18" s="3"/>
      <c r="AFD18" s="6"/>
      <c r="AFM18" s="3"/>
      <c r="AFN18" s="6"/>
      <c r="AFW18" s="3"/>
      <c r="AFX18" s="6"/>
      <c r="AGG18" s="3"/>
      <c r="AGH18" s="6"/>
      <c r="AGQ18" s="3"/>
      <c r="AGR18" s="6"/>
      <c r="AHA18" s="3"/>
      <c r="AHB18" s="6"/>
      <c r="AHK18" s="3"/>
      <c r="AHL18" s="6"/>
      <c r="AHU18" s="3"/>
      <c r="AHV18" s="6"/>
      <c r="AIE18" s="3"/>
      <c r="AIF18" s="6"/>
      <c r="AIO18" s="3"/>
      <c r="AIP18" s="6"/>
      <c r="AIY18" s="3"/>
      <c r="AIZ18" s="6"/>
      <c r="AJI18" s="3"/>
      <c r="AJJ18" s="6"/>
      <c r="AJS18" s="3"/>
      <c r="AJT18" s="6"/>
      <c r="AKC18" s="3"/>
      <c r="AKD18" s="6"/>
      <c r="AKM18" s="3"/>
      <c r="AKN18" s="6"/>
      <c r="AKW18" s="3"/>
      <c r="AKX18" s="6"/>
      <c r="ALG18" s="3"/>
      <c r="ALH18" s="6"/>
      <c r="ALQ18" s="3"/>
      <c r="ALR18" s="6"/>
      <c r="AMA18" s="3"/>
      <c r="AMB18" s="6"/>
      <c r="AMK18" s="3"/>
      <c r="AML18" s="6"/>
      <c r="AMU18" s="3"/>
      <c r="AMV18" s="6"/>
      <c r="ANE18" s="3"/>
      <c r="ANF18" s="6"/>
      <c r="ANO18" s="3"/>
      <c r="ANP18" s="6"/>
      <c r="ANY18" s="3"/>
      <c r="ANZ18" s="6"/>
      <c r="AOI18" s="3"/>
      <c r="AOJ18" s="6"/>
      <c r="AOS18" s="3"/>
      <c r="AOT18" s="6"/>
      <c r="APC18" s="3"/>
      <c r="APD18" s="6"/>
      <c r="APM18" s="3"/>
      <c r="APN18" s="6"/>
      <c r="APW18" s="3"/>
      <c r="APX18" s="6"/>
      <c r="AQG18" s="3"/>
      <c r="AQH18" s="6"/>
      <c r="AQQ18" s="3"/>
      <c r="AQR18" s="6"/>
      <c r="ARA18" s="3"/>
      <c r="ARB18" s="6"/>
      <c r="ARK18" s="3"/>
      <c r="ARL18" s="6"/>
      <c r="ARU18" s="3"/>
      <c r="ARV18" s="6"/>
      <c r="ASE18" s="3"/>
      <c r="ASF18" s="6"/>
      <c r="ASO18" s="3"/>
      <c r="ASP18" s="6"/>
      <c r="ASY18" s="3"/>
      <c r="ASZ18" s="6"/>
      <c r="ATI18" s="3"/>
      <c r="ATJ18" s="6"/>
      <c r="ATS18" s="3"/>
      <c r="ATT18" s="6"/>
      <c r="AUC18" s="3"/>
      <c r="AUD18" s="6"/>
      <c r="AUM18" s="3"/>
      <c r="AUN18" s="6"/>
      <c r="AUW18" s="3"/>
      <c r="AUX18" s="6"/>
      <c r="AVG18" s="3"/>
      <c r="AVH18" s="6"/>
      <c r="AVQ18" s="3"/>
      <c r="AVR18" s="6"/>
      <c r="AWA18" s="3"/>
      <c r="AWB18" s="6"/>
      <c r="AWK18" s="3"/>
      <c r="AWL18" s="6"/>
      <c r="AWU18" s="3"/>
      <c r="AWV18" s="6"/>
      <c r="AXE18" s="3"/>
      <c r="AXF18" s="6"/>
      <c r="AXO18" s="3"/>
      <c r="AXP18" s="6"/>
      <c r="AXY18" s="3"/>
      <c r="AXZ18" s="6"/>
      <c r="AYI18" s="3"/>
      <c r="AYJ18" s="6"/>
      <c r="AYS18" s="3"/>
      <c r="AYT18" s="6"/>
      <c r="AZC18" s="3"/>
      <c r="AZD18" s="6"/>
      <c r="AZM18" s="3"/>
      <c r="AZN18" s="6"/>
      <c r="AZW18" s="3"/>
      <c r="AZX18" s="6"/>
      <c r="BAG18" s="3"/>
      <c r="BAH18" s="6"/>
      <c r="BAQ18" s="3"/>
      <c r="BAR18" s="6"/>
      <c r="BBA18" s="3"/>
      <c r="BBB18" s="6"/>
      <c r="BBK18" s="3"/>
      <c r="BBL18" s="6"/>
      <c r="BBU18" s="3"/>
      <c r="BBV18" s="6"/>
      <c r="BCE18" s="3"/>
      <c r="BCF18" s="6"/>
      <c r="BCO18" s="3"/>
      <c r="BCP18" s="6"/>
      <c r="BCY18" s="3"/>
      <c r="BCZ18" s="6"/>
      <c r="BDI18" s="3"/>
      <c r="BDJ18" s="6"/>
      <c r="BDS18" s="3"/>
      <c r="BDT18" s="6"/>
      <c r="BEC18" s="3"/>
      <c r="BED18" s="6"/>
      <c r="BEM18" s="3"/>
      <c r="BEN18" s="6"/>
      <c r="BEW18" s="3"/>
      <c r="BEX18" s="6"/>
      <c r="BFG18" s="3"/>
      <c r="BFH18" s="6"/>
      <c r="BFQ18" s="3"/>
      <c r="BFR18" s="6"/>
      <c r="BGA18" s="3"/>
      <c r="BGB18" s="6"/>
      <c r="BGK18" s="3"/>
      <c r="BGL18" s="6"/>
      <c r="BGU18" s="3"/>
      <c r="BGV18" s="6"/>
      <c r="BHE18" s="3"/>
      <c r="BHF18" s="6"/>
      <c r="BHO18" s="3"/>
      <c r="BHP18" s="6"/>
      <c r="BHY18" s="3"/>
      <c r="BHZ18" s="6"/>
      <c r="BII18" s="3"/>
      <c r="BIJ18" s="6"/>
      <c r="BIS18" s="3"/>
      <c r="BIT18" s="6"/>
      <c r="BJC18" s="3"/>
      <c r="BJD18" s="6"/>
      <c r="BJM18" s="3"/>
      <c r="BJN18" s="6"/>
      <c r="BJW18" s="3"/>
      <c r="BJX18" s="6"/>
      <c r="BKG18" s="3"/>
      <c r="BKH18" s="6"/>
      <c r="BKQ18" s="3"/>
      <c r="BKR18" s="6"/>
      <c r="BLA18" s="3"/>
      <c r="BLB18" s="6"/>
      <c r="BLK18" s="3"/>
      <c r="BLL18" s="6"/>
      <c r="BLU18" s="3"/>
      <c r="BLV18" s="6"/>
      <c r="BME18" s="3"/>
      <c r="BMF18" s="6"/>
      <c r="BMO18" s="3"/>
      <c r="BMP18" s="6"/>
      <c r="BMY18" s="3"/>
      <c r="BMZ18" s="6"/>
      <c r="BNI18" s="3"/>
      <c r="BNJ18" s="6"/>
      <c r="BNS18" s="3"/>
      <c r="BNT18" s="6"/>
      <c r="BOC18" s="3"/>
      <c r="BOD18" s="6"/>
      <c r="BOM18" s="3"/>
      <c r="BON18" s="6"/>
      <c r="BOW18" s="3"/>
      <c r="BOX18" s="6"/>
      <c r="BPG18" s="3"/>
      <c r="BPH18" s="6"/>
      <c r="BPQ18" s="3"/>
      <c r="BPR18" s="6"/>
      <c r="BQA18" s="3"/>
      <c r="BQB18" s="6"/>
      <c r="BQK18" s="3"/>
      <c r="BQL18" s="6"/>
      <c r="BQU18" s="3"/>
      <c r="BQV18" s="6"/>
      <c r="BRE18" s="3"/>
      <c r="BRF18" s="6"/>
      <c r="BRO18" s="3"/>
      <c r="BRP18" s="6"/>
      <c r="BRY18" s="3"/>
      <c r="BRZ18" s="6"/>
      <c r="BSI18" s="3"/>
      <c r="BSJ18" s="6"/>
      <c r="BSS18" s="3"/>
      <c r="BST18" s="6"/>
      <c r="BTC18" s="3"/>
      <c r="BTD18" s="6"/>
      <c r="BTM18" s="3"/>
      <c r="BTN18" s="6"/>
      <c r="BTW18" s="3"/>
      <c r="BTX18" s="6"/>
      <c r="BUG18" s="3"/>
      <c r="BUH18" s="6"/>
      <c r="BUQ18" s="3"/>
      <c r="BUR18" s="6"/>
      <c r="BVA18" s="3"/>
      <c r="BVB18" s="6"/>
      <c r="BVK18" s="3"/>
      <c r="BVL18" s="6"/>
      <c r="BVU18" s="3"/>
      <c r="BVV18" s="6"/>
      <c r="BWE18" s="3"/>
      <c r="BWF18" s="6"/>
      <c r="BWO18" s="3"/>
      <c r="BWP18" s="6"/>
      <c r="BWY18" s="3"/>
      <c r="BWZ18" s="6"/>
      <c r="BXI18" s="3"/>
      <c r="BXJ18" s="6"/>
      <c r="BXS18" s="3"/>
      <c r="BXT18" s="6"/>
      <c r="BYC18" s="3"/>
      <c r="BYD18" s="6"/>
      <c r="BYM18" s="3"/>
      <c r="BYN18" s="6"/>
      <c r="BYW18" s="3"/>
      <c r="BYX18" s="6"/>
      <c r="BZG18" s="3"/>
      <c r="BZH18" s="6"/>
      <c r="BZQ18" s="3"/>
      <c r="BZR18" s="6"/>
      <c r="CAA18" s="3"/>
      <c r="CAB18" s="6"/>
      <c r="CAK18" s="3"/>
      <c r="CAL18" s="6"/>
      <c r="CAU18" s="3"/>
      <c r="CAV18" s="6"/>
      <c r="CBE18" s="3"/>
      <c r="CBF18" s="6"/>
      <c r="CBO18" s="3"/>
      <c r="CBP18" s="6"/>
      <c r="CBY18" s="3"/>
      <c r="CBZ18" s="6"/>
      <c r="CCI18" s="3"/>
      <c r="CCJ18" s="6"/>
      <c r="CCS18" s="3"/>
      <c r="CCT18" s="6"/>
      <c r="CDC18" s="3"/>
      <c r="CDD18" s="6"/>
      <c r="CDM18" s="3"/>
      <c r="CDN18" s="6"/>
      <c r="CDW18" s="3"/>
      <c r="CDX18" s="6"/>
      <c r="CEG18" s="3"/>
      <c r="CEH18" s="6"/>
      <c r="CEQ18" s="3"/>
      <c r="CER18" s="6"/>
      <c r="CFA18" s="3"/>
      <c r="CFB18" s="6"/>
      <c r="CFK18" s="3"/>
      <c r="CFL18" s="6"/>
      <c r="CFU18" s="3"/>
      <c r="CFV18" s="6"/>
      <c r="CGE18" s="3"/>
      <c r="CGF18" s="6"/>
      <c r="CGO18" s="3"/>
      <c r="CGP18" s="6"/>
      <c r="CGY18" s="3"/>
      <c r="CGZ18" s="6"/>
      <c r="CHI18" s="3"/>
      <c r="CHJ18" s="6"/>
      <c r="CHS18" s="3"/>
      <c r="CHT18" s="6"/>
      <c r="CIC18" s="3"/>
      <c r="CID18" s="6"/>
      <c r="CIM18" s="3"/>
      <c r="CIN18" s="6"/>
      <c r="CIW18" s="3"/>
      <c r="CIX18" s="6"/>
      <c r="CJG18" s="3"/>
      <c r="CJH18" s="6"/>
      <c r="CJQ18" s="3"/>
      <c r="CJR18" s="6"/>
      <c r="CKA18" s="3"/>
      <c r="CKB18" s="6"/>
      <c r="CKK18" s="3"/>
      <c r="CKL18" s="6"/>
      <c r="CKU18" s="3"/>
      <c r="CKV18" s="6"/>
      <c r="CLE18" s="3"/>
      <c r="CLF18" s="6"/>
      <c r="CLO18" s="3"/>
      <c r="CLP18" s="6"/>
      <c r="CLY18" s="3"/>
      <c r="CLZ18" s="6"/>
      <c r="CMI18" s="3"/>
      <c r="CMJ18" s="6"/>
      <c r="CMS18" s="3"/>
      <c r="CMT18" s="6"/>
      <c r="CNC18" s="3"/>
      <c r="CND18" s="6"/>
      <c r="CNM18" s="3"/>
      <c r="CNN18" s="6"/>
      <c r="CNW18" s="3"/>
      <c r="CNX18" s="6"/>
      <c r="COG18" s="3"/>
      <c r="COH18" s="6"/>
      <c r="COQ18" s="3"/>
      <c r="COR18" s="6"/>
      <c r="CPA18" s="3"/>
      <c r="CPB18" s="6"/>
      <c r="CPK18" s="3"/>
      <c r="CPL18" s="6"/>
      <c r="CPU18" s="3"/>
      <c r="CPV18" s="6"/>
      <c r="CQE18" s="3"/>
      <c r="CQF18" s="6"/>
      <c r="CQO18" s="3"/>
      <c r="CQP18" s="6"/>
      <c r="CQY18" s="3"/>
      <c r="CQZ18" s="6"/>
      <c r="CRI18" s="3"/>
      <c r="CRJ18" s="6"/>
      <c r="CRS18" s="3"/>
      <c r="CRT18" s="6"/>
      <c r="CSC18" s="3"/>
      <c r="CSD18" s="6"/>
      <c r="CSM18" s="3"/>
      <c r="CSN18" s="6"/>
      <c r="CSW18" s="3"/>
      <c r="CSX18" s="6"/>
      <c r="CTG18" s="3"/>
      <c r="CTH18" s="6"/>
      <c r="CTQ18" s="3"/>
      <c r="CTR18" s="6"/>
      <c r="CUA18" s="3"/>
      <c r="CUB18" s="6"/>
      <c r="CUK18" s="3"/>
      <c r="CUL18" s="6"/>
      <c r="CUU18" s="3"/>
      <c r="CUV18" s="6"/>
      <c r="CVE18" s="3"/>
      <c r="CVF18" s="6"/>
      <c r="CVO18" s="3"/>
      <c r="CVP18" s="6"/>
      <c r="CVY18" s="3"/>
      <c r="CVZ18" s="6"/>
      <c r="CWI18" s="3"/>
      <c r="CWJ18" s="6"/>
      <c r="CWS18" s="3"/>
      <c r="CWT18" s="6"/>
      <c r="CXC18" s="3"/>
      <c r="CXD18" s="6"/>
      <c r="CXM18" s="3"/>
      <c r="CXN18" s="6"/>
      <c r="CXW18" s="3"/>
      <c r="CXX18" s="6"/>
      <c r="CYG18" s="3"/>
      <c r="CYH18" s="6"/>
      <c r="CYQ18" s="3"/>
      <c r="CYR18" s="6"/>
      <c r="CZA18" s="3"/>
      <c r="CZB18" s="6"/>
      <c r="CZK18" s="3"/>
      <c r="CZL18" s="6"/>
      <c r="CZU18" s="3"/>
      <c r="CZV18" s="6"/>
      <c r="DAE18" s="3"/>
      <c r="DAF18" s="6"/>
      <c r="DAO18" s="3"/>
      <c r="DAP18" s="6"/>
      <c r="DAY18" s="3"/>
      <c r="DAZ18" s="6"/>
      <c r="DBI18" s="3"/>
      <c r="DBJ18" s="6"/>
      <c r="DBS18" s="3"/>
      <c r="DBT18" s="6"/>
      <c r="DCC18" s="3"/>
      <c r="DCD18" s="6"/>
      <c r="DCM18" s="3"/>
      <c r="DCN18" s="6"/>
      <c r="DCW18" s="3"/>
      <c r="DCX18" s="6"/>
      <c r="DDG18" s="3"/>
      <c r="DDH18" s="6"/>
      <c r="DDQ18" s="3"/>
      <c r="DDR18" s="6"/>
      <c r="DEA18" s="3"/>
      <c r="DEB18" s="6"/>
      <c r="DEK18" s="3"/>
      <c r="DEL18" s="6"/>
      <c r="DEU18" s="3"/>
      <c r="DEV18" s="6"/>
      <c r="DFE18" s="3"/>
      <c r="DFF18" s="6"/>
      <c r="DFO18" s="3"/>
      <c r="DFP18" s="6"/>
      <c r="DFY18" s="3"/>
      <c r="DFZ18" s="6"/>
      <c r="DGI18" s="3"/>
      <c r="DGJ18" s="6"/>
      <c r="DGS18" s="3"/>
      <c r="DGT18" s="6"/>
      <c r="DHC18" s="3"/>
      <c r="DHD18" s="6"/>
      <c r="DHM18" s="3"/>
      <c r="DHN18" s="6"/>
      <c r="DHW18" s="3"/>
      <c r="DHX18" s="6"/>
      <c r="DIG18" s="3"/>
      <c r="DIH18" s="6"/>
      <c r="DIQ18" s="3"/>
      <c r="DIR18" s="6"/>
      <c r="DJA18" s="3"/>
      <c r="DJB18" s="6"/>
      <c r="DJK18" s="3"/>
      <c r="DJL18" s="6"/>
      <c r="DJU18" s="3"/>
      <c r="DJV18" s="6"/>
      <c r="DKE18" s="3"/>
      <c r="DKF18" s="6"/>
      <c r="DKO18" s="3"/>
      <c r="DKP18" s="6"/>
      <c r="DKY18" s="3"/>
      <c r="DKZ18" s="6"/>
      <c r="DLI18" s="3"/>
      <c r="DLJ18" s="6"/>
      <c r="DLS18" s="3"/>
      <c r="DLT18" s="6"/>
      <c r="DMC18" s="3"/>
      <c r="DMD18" s="6"/>
      <c r="DMM18" s="3"/>
      <c r="DMN18" s="6"/>
      <c r="DMW18" s="3"/>
      <c r="DMX18" s="6"/>
      <c r="DNG18" s="3"/>
      <c r="DNH18" s="6"/>
      <c r="DNQ18" s="3"/>
      <c r="DNR18" s="6"/>
      <c r="DOA18" s="3"/>
      <c r="DOB18" s="6"/>
      <c r="DOK18" s="3"/>
      <c r="DOL18" s="6"/>
      <c r="DOU18" s="3"/>
      <c r="DOV18" s="6"/>
      <c r="DPE18" s="3"/>
      <c r="DPF18" s="6"/>
      <c r="DPO18" s="3"/>
      <c r="DPP18" s="6"/>
      <c r="DPY18" s="3"/>
      <c r="DPZ18" s="6"/>
      <c r="DQI18" s="3"/>
      <c r="DQJ18" s="6"/>
      <c r="DQS18" s="3"/>
      <c r="DQT18" s="6"/>
      <c r="DRC18" s="3"/>
      <c r="DRD18" s="6"/>
      <c r="DRM18" s="3"/>
      <c r="DRN18" s="6"/>
      <c r="DRW18" s="3"/>
      <c r="DRX18" s="6"/>
      <c r="DSG18" s="3"/>
      <c r="DSH18" s="6"/>
      <c r="DSQ18" s="3"/>
      <c r="DSR18" s="6"/>
      <c r="DTA18" s="3"/>
      <c r="DTB18" s="6"/>
      <c r="DTK18" s="3"/>
      <c r="DTL18" s="6"/>
      <c r="DTU18" s="3"/>
      <c r="DTV18" s="6"/>
      <c r="DUE18" s="3"/>
      <c r="DUF18" s="6"/>
      <c r="DUO18" s="3"/>
      <c r="DUP18" s="6"/>
      <c r="DUY18" s="3"/>
      <c r="DUZ18" s="6"/>
      <c r="DVI18" s="3"/>
      <c r="DVJ18" s="6"/>
      <c r="DVS18" s="3"/>
      <c r="DVT18" s="6"/>
      <c r="DWC18" s="3"/>
      <c r="DWD18" s="6"/>
      <c r="DWM18" s="3"/>
      <c r="DWN18" s="6"/>
      <c r="DWW18" s="3"/>
      <c r="DWX18" s="6"/>
      <c r="DXG18" s="3"/>
      <c r="DXH18" s="6"/>
      <c r="DXQ18" s="3"/>
      <c r="DXR18" s="6"/>
      <c r="DYA18" s="3"/>
      <c r="DYB18" s="6"/>
      <c r="DYK18" s="3"/>
      <c r="DYL18" s="6"/>
      <c r="DYU18" s="3"/>
      <c r="DYV18" s="6"/>
      <c r="DZE18" s="3"/>
      <c r="DZF18" s="6"/>
      <c r="DZO18" s="3"/>
      <c r="DZP18" s="6"/>
      <c r="DZY18" s="3"/>
      <c r="DZZ18" s="6"/>
      <c r="EAI18" s="3"/>
      <c r="EAJ18" s="6"/>
      <c r="EAS18" s="3"/>
      <c r="EAT18" s="6"/>
      <c r="EBC18" s="3"/>
      <c r="EBD18" s="6"/>
      <c r="EBM18" s="3"/>
      <c r="EBN18" s="6"/>
      <c r="EBW18" s="3"/>
      <c r="EBX18" s="6"/>
      <c r="ECG18" s="3"/>
      <c r="ECH18" s="6"/>
      <c r="ECQ18" s="3"/>
      <c r="ECR18" s="6"/>
      <c r="EDA18" s="3"/>
      <c r="EDB18" s="6"/>
      <c r="EDK18" s="3"/>
      <c r="EDL18" s="6"/>
      <c r="EDU18" s="3"/>
      <c r="EDV18" s="6"/>
      <c r="EEE18" s="3"/>
      <c r="EEF18" s="6"/>
      <c r="EEO18" s="3"/>
      <c r="EEP18" s="6"/>
      <c r="EEY18" s="3"/>
      <c r="EEZ18" s="6"/>
      <c r="EFI18" s="3"/>
      <c r="EFJ18" s="6"/>
      <c r="EFS18" s="3"/>
      <c r="EFT18" s="6"/>
      <c r="EGC18" s="3"/>
      <c r="EGD18" s="6"/>
      <c r="EGM18" s="3"/>
      <c r="EGN18" s="6"/>
      <c r="EGW18" s="3"/>
      <c r="EGX18" s="6"/>
      <c r="EHG18" s="3"/>
      <c r="EHH18" s="6"/>
      <c r="EHQ18" s="3"/>
      <c r="EHR18" s="6"/>
      <c r="EIA18" s="3"/>
      <c r="EIB18" s="6"/>
      <c r="EIK18" s="3"/>
      <c r="EIL18" s="6"/>
      <c r="EIU18" s="3"/>
      <c r="EIV18" s="6"/>
      <c r="EJE18" s="3"/>
      <c r="EJF18" s="6"/>
      <c r="EJO18" s="3"/>
      <c r="EJP18" s="6"/>
      <c r="EJY18" s="3"/>
      <c r="EJZ18" s="6"/>
      <c r="EKI18" s="3"/>
      <c r="EKJ18" s="6"/>
      <c r="EKS18" s="3"/>
      <c r="EKT18" s="6"/>
      <c r="ELC18" s="3"/>
      <c r="ELD18" s="6"/>
      <c r="ELM18" s="3"/>
      <c r="ELN18" s="6"/>
      <c r="ELW18" s="3"/>
      <c r="ELX18" s="6"/>
      <c r="EMG18" s="3"/>
      <c r="EMH18" s="6"/>
      <c r="EMQ18" s="3"/>
      <c r="EMR18" s="6"/>
      <c r="ENA18" s="3"/>
      <c r="ENB18" s="6"/>
      <c r="ENK18" s="3"/>
      <c r="ENL18" s="6"/>
      <c r="ENU18" s="3"/>
      <c r="ENV18" s="6"/>
      <c r="EOE18" s="3"/>
      <c r="EOF18" s="6"/>
      <c r="EOO18" s="3"/>
      <c r="EOP18" s="6"/>
      <c r="EOY18" s="3"/>
      <c r="EOZ18" s="6"/>
      <c r="EPI18" s="3"/>
      <c r="EPJ18" s="6"/>
      <c r="EPS18" s="3"/>
      <c r="EPT18" s="6"/>
      <c r="EQC18" s="3"/>
      <c r="EQD18" s="6"/>
      <c r="EQM18" s="3"/>
      <c r="EQN18" s="6"/>
      <c r="EQW18" s="3"/>
      <c r="EQX18" s="6"/>
      <c r="ERG18" s="3"/>
      <c r="ERH18" s="6"/>
      <c r="ERQ18" s="3"/>
      <c r="ERR18" s="6"/>
      <c r="ESA18" s="3"/>
      <c r="ESB18" s="6"/>
      <c r="ESK18" s="3"/>
      <c r="ESL18" s="6"/>
      <c r="ESU18" s="3"/>
      <c r="ESV18" s="6"/>
      <c r="ETE18" s="3"/>
      <c r="ETF18" s="6"/>
      <c r="ETO18" s="3"/>
      <c r="ETP18" s="6"/>
      <c r="ETY18" s="3"/>
      <c r="ETZ18" s="6"/>
      <c r="EUI18" s="3"/>
      <c r="EUJ18" s="6"/>
      <c r="EUS18" s="3"/>
      <c r="EUT18" s="6"/>
      <c r="EVC18" s="3"/>
      <c r="EVD18" s="6"/>
      <c r="EVM18" s="3"/>
      <c r="EVN18" s="6"/>
      <c r="EVW18" s="3"/>
      <c r="EVX18" s="6"/>
      <c r="EWG18" s="3"/>
      <c r="EWH18" s="6"/>
      <c r="EWQ18" s="3"/>
      <c r="EWR18" s="6"/>
      <c r="EXA18" s="3"/>
      <c r="EXB18" s="6"/>
      <c r="EXK18" s="3"/>
      <c r="EXL18" s="6"/>
      <c r="EXU18" s="3"/>
      <c r="EXV18" s="6"/>
      <c r="EYE18" s="3"/>
      <c r="EYF18" s="6"/>
      <c r="EYO18" s="3"/>
      <c r="EYP18" s="6"/>
      <c r="EYY18" s="3"/>
      <c r="EYZ18" s="6"/>
      <c r="EZI18" s="3"/>
      <c r="EZJ18" s="6"/>
      <c r="EZS18" s="3"/>
      <c r="EZT18" s="6"/>
      <c r="FAC18" s="3"/>
      <c r="FAD18" s="6"/>
      <c r="FAM18" s="3"/>
      <c r="FAN18" s="6"/>
      <c r="FAW18" s="3"/>
      <c r="FAX18" s="6"/>
      <c r="FBG18" s="3"/>
      <c r="FBH18" s="6"/>
      <c r="FBQ18" s="3"/>
      <c r="FBR18" s="6"/>
      <c r="FCA18" s="3"/>
      <c r="FCB18" s="6"/>
      <c r="FCK18" s="3"/>
      <c r="FCL18" s="6"/>
      <c r="FCU18" s="3"/>
      <c r="FCV18" s="6"/>
      <c r="FDE18" s="3"/>
      <c r="FDF18" s="6"/>
      <c r="FDO18" s="3"/>
      <c r="FDP18" s="6"/>
      <c r="FDY18" s="3"/>
      <c r="FDZ18" s="6"/>
      <c r="FEI18" s="3"/>
      <c r="FEJ18" s="6"/>
      <c r="FES18" s="3"/>
      <c r="FET18" s="6"/>
      <c r="FFC18" s="3"/>
      <c r="FFD18" s="6"/>
      <c r="FFM18" s="3"/>
      <c r="FFN18" s="6"/>
      <c r="FFW18" s="3"/>
      <c r="FFX18" s="6"/>
      <c r="FGG18" s="3"/>
      <c r="FGH18" s="6"/>
      <c r="FGQ18" s="3"/>
      <c r="FGR18" s="6"/>
      <c r="FHA18" s="3"/>
      <c r="FHB18" s="6"/>
      <c r="FHK18" s="3"/>
      <c r="FHL18" s="6"/>
      <c r="FHU18" s="3"/>
      <c r="FHV18" s="6"/>
      <c r="FIE18" s="3"/>
      <c r="FIF18" s="6"/>
      <c r="FIO18" s="3"/>
      <c r="FIP18" s="6"/>
      <c r="FIY18" s="3"/>
      <c r="FIZ18" s="6"/>
      <c r="FJI18" s="3"/>
      <c r="FJJ18" s="6"/>
      <c r="FJS18" s="3"/>
      <c r="FJT18" s="6"/>
      <c r="FKC18" s="3"/>
      <c r="FKD18" s="6"/>
      <c r="FKM18" s="3"/>
      <c r="FKN18" s="6"/>
      <c r="FKW18" s="3"/>
      <c r="FKX18" s="6"/>
      <c r="FLG18" s="3"/>
      <c r="FLH18" s="6"/>
      <c r="FLQ18" s="3"/>
      <c r="FLR18" s="6"/>
      <c r="FMA18" s="3"/>
      <c r="FMB18" s="6"/>
      <c r="FMK18" s="3"/>
      <c r="FML18" s="6"/>
      <c r="FMU18" s="3"/>
      <c r="FMV18" s="6"/>
      <c r="FNE18" s="3"/>
      <c r="FNF18" s="6"/>
      <c r="FNO18" s="3"/>
      <c r="FNP18" s="6"/>
      <c r="FNY18" s="3"/>
      <c r="FNZ18" s="6"/>
      <c r="FOI18" s="3"/>
      <c r="FOJ18" s="6"/>
      <c r="FOS18" s="3"/>
      <c r="FOT18" s="6"/>
      <c r="FPC18" s="3"/>
      <c r="FPD18" s="6"/>
      <c r="FPM18" s="3"/>
      <c r="FPN18" s="6"/>
      <c r="FPW18" s="3"/>
      <c r="FPX18" s="6"/>
      <c r="FQG18" s="3"/>
      <c r="FQH18" s="6"/>
      <c r="FQQ18" s="3"/>
      <c r="FQR18" s="6"/>
      <c r="FRA18" s="3"/>
      <c r="FRB18" s="6"/>
      <c r="FRK18" s="3"/>
      <c r="FRL18" s="6"/>
      <c r="FRU18" s="3"/>
      <c r="FRV18" s="6"/>
      <c r="FSE18" s="3"/>
      <c r="FSF18" s="6"/>
      <c r="FSO18" s="3"/>
      <c r="FSP18" s="6"/>
      <c r="FSY18" s="3"/>
      <c r="FSZ18" s="6"/>
      <c r="FTI18" s="3"/>
      <c r="FTJ18" s="6"/>
      <c r="FTS18" s="3"/>
      <c r="FTT18" s="6"/>
      <c r="FUC18" s="3"/>
      <c r="FUD18" s="6"/>
      <c r="FUM18" s="3"/>
      <c r="FUN18" s="6"/>
      <c r="FUW18" s="3"/>
      <c r="FUX18" s="6"/>
      <c r="FVG18" s="3"/>
      <c r="FVH18" s="6"/>
      <c r="FVQ18" s="3"/>
      <c r="FVR18" s="6"/>
      <c r="FWA18" s="3"/>
      <c r="FWB18" s="6"/>
      <c r="FWK18" s="3"/>
      <c r="FWL18" s="6"/>
      <c r="FWU18" s="3"/>
      <c r="FWV18" s="6"/>
      <c r="FXE18" s="3"/>
      <c r="FXF18" s="6"/>
      <c r="FXO18" s="3"/>
      <c r="FXP18" s="6"/>
      <c r="FXY18" s="3"/>
      <c r="FXZ18" s="6"/>
      <c r="FYI18" s="3"/>
      <c r="FYJ18" s="6"/>
      <c r="FYS18" s="3"/>
      <c r="FYT18" s="6"/>
      <c r="FZC18" s="3"/>
      <c r="FZD18" s="6"/>
      <c r="FZM18" s="3"/>
      <c r="FZN18" s="6"/>
      <c r="FZW18" s="3"/>
      <c r="FZX18" s="6"/>
      <c r="GAG18" s="3"/>
      <c r="GAH18" s="6"/>
      <c r="GAQ18" s="3"/>
      <c r="GAR18" s="6"/>
      <c r="GBA18" s="3"/>
      <c r="GBB18" s="6"/>
      <c r="GBK18" s="3"/>
      <c r="GBL18" s="6"/>
      <c r="GBU18" s="3"/>
      <c r="GBV18" s="6"/>
      <c r="GCE18" s="3"/>
      <c r="GCF18" s="6"/>
      <c r="GCO18" s="3"/>
      <c r="GCP18" s="6"/>
      <c r="GCY18" s="3"/>
      <c r="GCZ18" s="6"/>
      <c r="GDI18" s="3"/>
      <c r="GDJ18" s="6"/>
      <c r="GDS18" s="3"/>
      <c r="GDT18" s="6"/>
      <c r="GEC18" s="3"/>
      <c r="GED18" s="6"/>
      <c r="GEM18" s="3"/>
      <c r="GEN18" s="6"/>
      <c r="GEW18" s="3"/>
      <c r="GEX18" s="6"/>
      <c r="GFG18" s="3"/>
      <c r="GFH18" s="6"/>
      <c r="GFQ18" s="3"/>
      <c r="GFR18" s="6"/>
      <c r="GGA18" s="3"/>
      <c r="GGB18" s="6"/>
      <c r="GGK18" s="3"/>
      <c r="GGL18" s="6"/>
      <c r="GGU18" s="3"/>
      <c r="GGV18" s="6"/>
      <c r="GHE18" s="3"/>
      <c r="GHF18" s="6"/>
      <c r="GHO18" s="3"/>
      <c r="GHP18" s="6"/>
      <c r="GHY18" s="3"/>
      <c r="GHZ18" s="6"/>
      <c r="GII18" s="3"/>
      <c r="GIJ18" s="6"/>
      <c r="GIS18" s="3"/>
      <c r="GIT18" s="6"/>
      <c r="GJC18" s="3"/>
      <c r="GJD18" s="6"/>
      <c r="GJM18" s="3"/>
      <c r="GJN18" s="6"/>
      <c r="GJW18" s="3"/>
      <c r="GJX18" s="6"/>
      <c r="GKG18" s="3"/>
      <c r="GKH18" s="6"/>
      <c r="GKQ18" s="3"/>
      <c r="GKR18" s="6"/>
      <c r="GLA18" s="3"/>
      <c r="GLB18" s="6"/>
      <c r="GLK18" s="3"/>
      <c r="GLL18" s="6"/>
      <c r="GLU18" s="3"/>
      <c r="GLV18" s="6"/>
      <c r="GME18" s="3"/>
      <c r="GMF18" s="6"/>
      <c r="GMO18" s="3"/>
      <c r="GMP18" s="6"/>
      <c r="GMY18" s="3"/>
      <c r="GMZ18" s="6"/>
      <c r="GNI18" s="3"/>
      <c r="GNJ18" s="6"/>
      <c r="GNS18" s="3"/>
      <c r="GNT18" s="6"/>
      <c r="GOC18" s="3"/>
      <c r="GOD18" s="6"/>
      <c r="GOM18" s="3"/>
      <c r="GON18" s="6"/>
      <c r="GOW18" s="3"/>
      <c r="GOX18" s="6"/>
      <c r="GPG18" s="3"/>
      <c r="GPH18" s="6"/>
      <c r="GPQ18" s="3"/>
      <c r="GPR18" s="6"/>
      <c r="GQA18" s="3"/>
      <c r="GQB18" s="6"/>
      <c r="GQK18" s="3"/>
      <c r="GQL18" s="6"/>
      <c r="GQU18" s="3"/>
      <c r="GQV18" s="6"/>
      <c r="GRE18" s="3"/>
      <c r="GRF18" s="6"/>
      <c r="GRO18" s="3"/>
      <c r="GRP18" s="6"/>
      <c r="GRY18" s="3"/>
      <c r="GRZ18" s="6"/>
      <c r="GSI18" s="3"/>
      <c r="GSJ18" s="6"/>
      <c r="GSS18" s="3"/>
      <c r="GST18" s="6"/>
      <c r="GTC18" s="3"/>
      <c r="GTD18" s="6"/>
      <c r="GTM18" s="3"/>
      <c r="GTN18" s="6"/>
      <c r="GTW18" s="3"/>
      <c r="GTX18" s="6"/>
      <c r="GUG18" s="3"/>
      <c r="GUH18" s="6"/>
      <c r="GUQ18" s="3"/>
      <c r="GUR18" s="6"/>
      <c r="GVA18" s="3"/>
      <c r="GVB18" s="6"/>
      <c r="GVK18" s="3"/>
      <c r="GVL18" s="6"/>
      <c r="GVU18" s="3"/>
      <c r="GVV18" s="6"/>
      <c r="GWE18" s="3"/>
      <c r="GWF18" s="6"/>
      <c r="GWO18" s="3"/>
      <c r="GWP18" s="6"/>
      <c r="GWY18" s="3"/>
      <c r="GWZ18" s="6"/>
      <c r="GXI18" s="3"/>
      <c r="GXJ18" s="6"/>
      <c r="GXS18" s="3"/>
      <c r="GXT18" s="6"/>
      <c r="GYC18" s="3"/>
      <c r="GYD18" s="6"/>
      <c r="GYM18" s="3"/>
      <c r="GYN18" s="6"/>
      <c r="GYW18" s="3"/>
      <c r="GYX18" s="6"/>
      <c r="GZG18" s="3"/>
      <c r="GZH18" s="6"/>
      <c r="GZQ18" s="3"/>
      <c r="GZR18" s="6"/>
      <c r="HAA18" s="3"/>
      <c r="HAB18" s="6"/>
      <c r="HAK18" s="3"/>
      <c r="HAL18" s="6"/>
      <c r="HAU18" s="3"/>
      <c r="HAV18" s="6"/>
      <c r="HBE18" s="3"/>
      <c r="HBF18" s="6"/>
      <c r="HBO18" s="3"/>
      <c r="HBP18" s="6"/>
      <c r="HBY18" s="3"/>
      <c r="HBZ18" s="6"/>
      <c r="HCI18" s="3"/>
      <c r="HCJ18" s="6"/>
      <c r="HCS18" s="3"/>
      <c r="HCT18" s="6"/>
      <c r="HDC18" s="3"/>
      <c r="HDD18" s="6"/>
      <c r="HDM18" s="3"/>
      <c r="HDN18" s="6"/>
      <c r="HDW18" s="3"/>
      <c r="HDX18" s="6"/>
      <c r="HEG18" s="3"/>
      <c r="HEH18" s="6"/>
      <c r="HEQ18" s="3"/>
      <c r="HER18" s="6"/>
      <c r="HFA18" s="3"/>
      <c r="HFB18" s="6"/>
      <c r="HFK18" s="3"/>
      <c r="HFL18" s="6"/>
      <c r="HFU18" s="3"/>
      <c r="HFV18" s="6"/>
      <c r="HGE18" s="3"/>
      <c r="HGF18" s="6"/>
      <c r="HGO18" s="3"/>
      <c r="HGP18" s="6"/>
      <c r="HGY18" s="3"/>
      <c r="HGZ18" s="6"/>
      <c r="HHI18" s="3"/>
      <c r="HHJ18" s="6"/>
      <c r="HHS18" s="3"/>
      <c r="HHT18" s="6"/>
      <c r="HIC18" s="3"/>
      <c r="HID18" s="6"/>
      <c r="HIM18" s="3"/>
      <c r="HIN18" s="6"/>
      <c r="HIW18" s="3"/>
      <c r="HIX18" s="6"/>
      <c r="HJG18" s="3"/>
      <c r="HJH18" s="6"/>
      <c r="HJQ18" s="3"/>
      <c r="HJR18" s="6"/>
      <c r="HKA18" s="3"/>
      <c r="HKB18" s="6"/>
      <c r="HKK18" s="3"/>
      <c r="HKL18" s="6"/>
      <c r="HKU18" s="3"/>
      <c r="HKV18" s="6"/>
      <c r="HLE18" s="3"/>
      <c r="HLF18" s="6"/>
      <c r="HLO18" s="3"/>
      <c r="HLP18" s="6"/>
      <c r="HLY18" s="3"/>
      <c r="HLZ18" s="6"/>
      <c r="HMI18" s="3"/>
      <c r="HMJ18" s="6"/>
      <c r="HMS18" s="3"/>
      <c r="HMT18" s="6"/>
      <c r="HNC18" s="3"/>
      <c r="HND18" s="6"/>
      <c r="HNM18" s="3"/>
      <c r="HNN18" s="6"/>
      <c r="HNW18" s="3"/>
      <c r="HNX18" s="6"/>
      <c r="HOG18" s="3"/>
      <c r="HOH18" s="6"/>
      <c r="HOQ18" s="3"/>
      <c r="HOR18" s="6"/>
      <c r="HPA18" s="3"/>
      <c r="HPB18" s="6"/>
      <c r="HPK18" s="3"/>
      <c r="HPL18" s="6"/>
      <c r="HPU18" s="3"/>
      <c r="HPV18" s="6"/>
      <c r="HQE18" s="3"/>
      <c r="HQF18" s="6"/>
      <c r="HQO18" s="3"/>
      <c r="HQP18" s="6"/>
      <c r="HQY18" s="3"/>
      <c r="HQZ18" s="6"/>
      <c r="HRI18" s="3"/>
      <c r="HRJ18" s="6"/>
      <c r="HRS18" s="3"/>
      <c r="HRT18" s="6"/>
      <c r="HSC18" s="3"/>
      <c r="HSD18" s="6"/>
      <c r="HSM18" s="3"/>
      <c r="HSN18" s="6"/>
      <c r="HSW18" s="3"/>
      <c r="HSX18" s="6"/>
      <c r="HTG18" s="3"/>
      <c r="HTH18" s="6"/>
      <c r="HTQ18" s="3"/>
      <c r="HTR18" s="6"/>
      <c r="HUA18" s="3"/>
      <c r="HUB18" s="6"/>
      <c r="HUK18" s="3"/>
      <c r="HUL18" s="6"/>
      <c r="HUU18" s="3"/>
      <c r="HUV18" s="6"/>
      <c r="HVE18" s="3"/>
      <c r="HVF18" s="6"/>
      <c r="HVO18" s="3"/>
      <c r="HVP18" s="6"/>
      <c r="HVY18" s="3"/>
      <c r="HVZ18" s="6"/>
      <c r="HWI18" s="3"/>
      <c r="HWJ18" s="6"/>
      <c r="HWS18" s="3"/>
      <c r="HWT18" s="6"/>
      <c r="HXC18" s="3"/>
      <c r="HXD18" s="6"/>
      <c r="HXM18" s="3"/>
      <c r="HXN18" s="6"/>
      <c r="HXW18" s="3"/>
      <c r="HXX18" s="6"/>
      <c r="HYG18" s="3"/>
      <c r="HYH18" s="6"/>
      <c r="HYQ18" s="3"/>
      <c r="HYR18" s="6"/>
      <c r="HZA18" s="3"/>
      <c r="HZB18" s="6"/>
      <c r="HZK18" s="3"/>
      <c r="HZL18" s="6"/>
      <c r="HZU18" s="3"/>
      <c r="HZV18" s="6"/>
      <c r="IAE18" s="3"/>
      <c r="IAF18" s="6"/>
      <c r="IAO18" s="3"/>
      <c r="IAP18" s="6"/>
      <c r="IAY18" s="3"/>
      <c r="IAZ18" s="6"/>
      <c r="IBI18" s="3"/>
      <c r="IBJ18" s="6"/>
      <c r="IBS18" s="3"/>
      <c r="IBT18" s="6"/>
      <c r="ICC18" s="3"/>
      <c r="ICD18" s="6"/>
      <c r="ICM18" s="3"/>
      <c r="ICN18" s="6"/>
      <c r="ICW18" s="3"/>
      <c r="ICX18" s="6"/>
      <c r="IDG18" s="3"/>
      <c r="IDH18" s="6"/>
      <c r="IDQ18" s="3"/>
      <c r="IDR18" s="6"/>
      <c r="IEA18" s="3"/>
      <c r="IEB18" s="6"/>
      <c r="IEK18" s="3"/>
      <c r="IEL18" s="6"/>
      <c r="IEU18" s="3"/>
      <c r="IEV18" s="6"/>
      <c r="IFE18" s="3"/>
      <c r="IFF18" s="6"/>
      <c r="IFO18" s="3"/>
      <c r="IFP18" s="6"/>
      <c r="IFY18" s="3"/>
      <c r="IFZ18" s="6"/>
      <c r="IGI18" s="3"/>
      <c r="IGJ18" s="6"/>
      <c r="IGS18" s="3"/>
      <c r="IGT18" s="6"/>
      <c r="IHC18" s="3"/>
      <c r="IHD18" s="6"/>
      <c r="IHM18" s="3"/>
      <c r="IHN18" s="6"/>
      <c r="IHW18" s="3"/>
      <c r="IHX18" s="6"/>
      <c r="IIG18" s="3"/>
      <c r="IIH18" s="6"/>
      <c r="IIQ18" s="3"/>
      <c r="IIR18" s="6"/>
      <c r="IJA18" s="3"/>
      <c r="IJB18" s="6"/>
      <c r="IJK18" s="3"/>
      <c r="IJL18" s="6"/>
      <c r="IJU18" s="3"/>
      <c r="IJV18" s="6"/>
      <c r="IKE18" s="3"/>
      <c r="IKF18" s="6"/>
      <c r="IKO18" s="3"/>
      <c r="IKP18" s="6"/>
      <c r="IKY18" s="3"/>
      <c r="IKZ18" s="6"/>
      <c r="ILI18" s="3"/>
      <c r="ILJ18" s="6"/>
      <c r="ILS18" s="3"/>
      <c r="ILT18" s="6"/>
      <c r="IMC18" s="3"/>
      <c r="IMD18" s="6"/>
      <c r="IMM18" s="3"/>
      <c r="IMN18" s="6"/>
      <c r="IMW18" s="3"/>
      <c r="IMX18" s="6"/>
      <c r="ING18" s="3"/>
      <c r="INH18" s="6"/>
      <c r="INQ18" s="3"/>
      <c r="INR18" s="6"/>
      <c r="IOA18" s="3"/>
      <c r="IOB18" s="6"/>
      <c r="IOK18" s="3"/>
      <c r="IOL18" s="6"/>
      <c r="IOU18" s="3"/>
      <c r="IOV18" s="6"/>
      <c r="IPE18" s="3"/>
      <c r="IPF18" s="6"/>
      <c r="IPO18" s="3"/>
      <c r="IPP18" s="6"/>
      <c r="IPY18" s="3"/>
      <c r="IPZ18" s="6"/>
      <c r="IQI18" s="3"/>
      <c r="IQJ18" s="6"/>
      <c r="IQS18" s="3"/>
      <c r="IQT18" s="6"/>
      <c r="IRC18" s="3"/>
      <c r="IRD18" s="6"/>
      <c r="IRM18" s="3"/>
      <c r="IRN18" s="6"/>
      <c r="IRW18" s="3"/>
      <c r="IRX18" s="6"/>
      <c r="ISG18" s="3"/>
      <c r="ISH18" s="6"/>
      <c r="ISQ18" s="3"/>
      <c r="ISR18" s="6"/>
      <c r="ITA18" s="3"/>
      <c r="ITB18" s="6"/>
      <c r="ITK18" s="3"/>
      <c r="ITL18" s="6"/>
      <c r="ITU18" s="3"/>
      <c r="ITV18" s="6"/>
      <c r="IUE18" s="3"/>
      <c r="IUF18" s="6"/>
      <c r="IUO18" s="3"/>
      <c r="IUP18" s="6"/>
      <c r="IUY18" s="3"/>
      <c r="IUZ18" s="6"/>
      <c r="IVI18" s="3"/>
      <c r="IVJ18" s="6"/>
      <c r="IVS18" s="3"/>
      <c r="IVT18" s="6"/>
      <c r="IWC18" s="3"/>
      <c r="IWD18" s="6"/>
      <c r="IWM18" s="3"/>
      <c r="IWN18" s="6"/>
      <c r="IWW18" s="3"/>
      <c r="IWX18" s="6"/>
      <c r="IXG18" s="3"/>
      <c r="IXH18" s="6"/>
      <c r="IXQ18" s="3"/>
      <c r="IXR18" s="6"/>
      <c r="IYA18" s="3"/>
      <c r="IYB18" s="6"/>
      <c r="IYK18" s="3"/>
      <c r="IYL18" s="6"/>
      <c r="IYU18" s="3"/>
      <c r="IYV18" s="6"/>
      <c r="IZE18" s="3"/>
      <c r="IZF18" s="6"/>
      <c r="IZO18" s="3"/>
      <c r="IZP18" s="6"/>
      <c r="IZY18" s="3"/>
      <c r="IZZ18" s="6"/>
      <c r="JAI18" s="3"/>
      <c r="JAJ18" s="6"/>
      <c r="JAS18" s="3"/>
      <c r="JAT18" s="6"/>
      <c r="JBC18" s="3"/>
      <c r="JBD18" s="6"/>
      <c r="JBM18" s="3"/>
      <c r="JBN18" s="6"/>
      <c r="JBW18" s="3"/>
      <c r="JBX18" s="6"/>
      <c r="JCG18" s="3"/>
      <c r="JCH18" s="6"/>
      <c r="JCQ18" s="3"/>
      <c r="JCR18" s="6"/>
      <c r="JDA18" s="3"/>
      <c r="JDB18" s="6"/>
      <c r="JDK18" s="3"/>
      <c r="JDL18" s="6"/>
      <c r="JDU18" s="3"/>
      <c r="JDV18" s="6"/>
      <c r="JEE18" s="3"/>
      <c r="JEF18" s="6"/>
      <c r="JEO18" s="3"/>
      <c r="JEP18" s="6"/>
      <c r="JEY18" s="3"/>
      <c r="JEZ18" s="6"/>
      <c r="JFI18" s="3"/>
      <c r="JFJ18" s="6"/>
      <c r="JFS18" s="3"/>
      <c r="JFT18" s="6"/>
      <c r="JGC18" s="3"/>
      <c r="JGD18" s="6"/>
      <c r="JGM18" s="3"/>
      <c r="JGN18" s="6"/>
      <c r="JGW18" s="3"/>
      <c r="JGX18" s="6"/>
      <c r="JHG18" s="3"/>
      <c r="JHH18" s="6"/>
      <c r="JHQ18" s="3"/>
      <c r="JHR18" s="6"/>
      <c r="JIA18" s="3"/>
      <c r="JIB18" s="6"/>
      <c r="JIK18" s="3"/>
      <c r="JIL18" s="6"/>
      <c r="JIU18" s="3"/>
      <c r="JIV18" s="6"/>
      <c r="JJE18" s="3"/>
      <c r="JJF18" s="6"/>
      <c r="JJO18" s="3"/>
      <c r="JJP18" s="6"/>
      <c r="JJY18" s="3"/>
      <c r="JJZ18" s="6"/>
      <c r="JKI18" s="3"/>
      <c r="JKJ18" s="6"/>
      <c r="JKS18" s="3"/>
      <c r="JKT18" s="6"/>
      <c r="JLC18" s="3"/>
      <c r="JLD18" s="6"/>
      <c r="JLM18" s="3"/>
      <c r="JLN18" s="6"/>
      <c r="JLW18" s="3"/>
      <c r="JLX18" s="6"/>
      <c r="JMG18" s="3"/>
      <c r="JMH18" s="6"/>
      <c r="JMQ18" s="3"/>
      <c r="JMR18" s="6"/>
      <c r="JNA18" s="3"/>
      <c r="JNB18" s="6"/>
      <c r="JNK18" s="3"/>
      <c r="JNL18" s="6"/>
      <c r="JNU18" s="3"/>
      <c r="JNV18" s="6"/>
      <c r="JOE18" s="3"/>
      <c r="JOF18" s="6"/>
      <c r="JOO18" s="3"/>
      <c r="JOP18" s="6"/>
      <c r="JOY18" s="3"/>
      <c r="JOZ18" s="6"/>
      <c r="JPI18" s="3"/>
      <c r="JPJ18" s="6"/>
      <c r="JPS18" s="3"/>
      <c r="JPT18" s="6"/>
      <c r="JQC18" s="3"/>
      <c r="JQD18" s="6"/>
      <c r="JQM18" s="3"/>
      <c r="JQN18" s="6"/>
      <c r="JQW18" s="3"/>
      <c r="JQX18" s="6"/>
      <c r="JRG18" s="3"/>
      <c r="JRH18" s="6"/>
      <c r="JRQ18" s="3"/>
      <c r="JRR18" s="6"/>
      <c r="JSA18" s="3"/>
      <c r="JSB18" s="6"/>
      <c r="JSK18" s="3"/>
      <c r="JSL18" s="6"/>
      <c r="JSU18" s="3"/>
      <c r="JSV18" s="6"/>
      <c r="JTE18" s="3"/>
      <c r="JTF18" s="6"/>
      <c r="JTO18" s="3"/>
      <c r="JTP18" s="6"/>
      <c r="JTY18" s="3"/>
      <c r="JTZ18" s="6"/>
      <c r="JUI18" s="3"/>
      <c r="JUJ18" s="6"/>
      <c r="JUS18" s="3"/>
      <c r="JUT18" s="6"/>
      <c r="JVC18" s="3"/>
      <c r="JVD18" s="6"/>
      <c r="JVM18" s="3"/>
      <c r="JVN18" s="6"/>
      <c r="JVW18" s="3"/>
      <c r="JVX18" s="6"/>
      <c r="JWG18" s="3"/>
      <c r="JWH18" s="6"/>
      <c r="JWQ18" s="3"/>
      <c r="JWR18" s="6"/>
      <c r="JXA18" s="3"/>
      <c r="JXB18" s="6"/>
      <c r="JXK18" s="3"/>
      <c r="JXL18" s="6"/>
      <c r="JXU18" s="3"/>
      <c r="JXV18" s="6"/>
      <c r="JYE18" s="3"/>
      <c r="JYF18" s="6"/>
      <c r="JYO18" s="3"/>
      <c r="JYP18" s="6"/>
      <c r="JYY18" s="3"/>
      <c r="JYZ18" s="6"/>
      <c r="JZI18" s="3"/>
      <c r="JZJ18" s="6"/>
      <c r="JZS18" s="3"/>
      <c r="JZT18" s="6"/>
      <c r="KAC18" s="3"/>
      <c r="KAD18" s="6"/>
      <c r="KAM18" s="3"/>
      <c r="KAN18" s="6"/>
      <c r="KAW18" s="3"/>
      <c r="KAX18" s="6"/>
      <c r="KBG18" s="3"/>
      <c r="KBH18" s="6"/>
      <c r="KBQ18" s="3"/>
      <c r="KBR18" s="6"/>
      <c r="KCA18" s="3"/>
      <c r="KCB18" s="6"/>
      <c r="KCK18" s="3"/>
      <c r="KCL18" s="6"/>
      <c r="KCU18" s="3"/>
      <c r="KCV18" s="6"/>
      <c r="KDE18" s="3"/>
      <c r="KDF18" s="6"/>
      <c r="KDO18" s="3"/>
      <c r="KDP18" s="6"/>
      <c r="KDY18" s="3"/>
      <c r="KDZ18" s="6"/>
      <c r="KEI18" s="3"/>
      <c r="KEJ18" s="6"/>
      <c r="KES18" s="3"/>
      <c r="KET18" s="6"/>
      <c r="KFC18" s="3"/>
      <c r="KFD18" s="6"/>
      <c r="KFM18" s="3"/>
      <c r="KFN18" s="6"/>
      <c r="KFW18" s="3"/>
      <c r="KFX18" s="6"/>
      <c r="KGG18" s="3"/>
      <c r="KGH18" s="6"/>
      <c r="KGQ18" s="3"/>
      <c r="KGR18" s="6"/>
      <c r="KHA18" s="3"/>
      <c r="KHB18" s="6"/>
      <c r="KHK18" s="3"/>
      <c r="KHL18" s="6"/>
      <c r="KHU18" s="3"/>
      <c r="KHV18" s="6"/>
      <c r="KIE18" s="3"/>
      <c r="KIF18" s="6"/>
      <c r="KIO18" s="3"/>
      <c r="KIP18" s="6"/>
      <c r="KIY18" s="3"/>
      <c r="KIZ18" s="6"/>
      <c r="KJI18" s="3"/>
      <c r="KJJ18" s="6"/>
      <c r="KJS18" s="3"/>
      <c r="KJT18" s="6"/>
      <c r="KKC18" s="3"/>
      <c r="KKD18" s="6"/>
      <c r="KKM18" s="3"/>
      <c r="KKN18" s="6"/>
      <c r="KKW18" s="3"/>
      <c r="KKX18" s="6"/>
      <c r="KLG18" s="3"/>
      <c r="KLH18" s="6"/>
      <c r="KLQ18" s="3"/>
      <c r="KLR18" s="6"/>
      <c r="KMA18" s="3"/>
      <c r="KMB18" s="6"/>
      <c r="KMK18" s="3"/>
      <c r="KML18" s="6"/>
      <c r="KMU18" s="3"/>
      <c r="KMV18" s="6"/>
      <c r="KNE18" s="3"/>
      <c r="KNF18" s="6"/>
      <c r="KNO18" s="3"/>
      <c r="KNP18" s="6"/>
      <c r="KNY18" s="3"/>
      <c r="KNZ18" s="6"/>
      <c r="KOI18" s="3"/>
      <c r="KOJ18" s="6"/>
      <c r="KOS18" s="3"/>
      <c r="KOT18" s="6"/>
      <c r="KPC18" s="3"/>
      <c r="KPD18" s="6"/>
      <c r="KPM18" s="3"/>
      <c r="KPN18" s="6"/>
      <c r="KPW18" s="3"/>
      <c r="KPX18" s="6"/>
      <c r="KQG18" s="3"/>
      <c r="KQH18" s="6"/>
      <c r="KQQ18" s="3"/>
      <c r="KQR18" s="6"/>
      <c r="KRA18" s="3"/>
      <c r="KRB18" s="6"/>
      <c r="KRK18" s="3"/>
      <c r="KRL18" s="6"/>
      <c r="KRU18" s="3"/>
      <c r="KRV18" s="6"/>
      <c r="KSE18" s="3"/>
      <c r="KSF18" s="6"/>
      <c r="KSO18" s="3"/>
      <c r="KSP18" s="6"/>
      <c r="KSY18" s="3"/>
      <c r="KSZ18" s="6"/>
      <c r="KTI18" s="3"/>
      <c r="KTJ18" s="6"/>
      <c r="KTS18" s="3"/>
      <c r="KTT18" s="6"/>
      <c r="KUC18" s="3"/>
      <c r="KUD18" s="6"/>
      <c r="KUM18" s="3"/>
      <c r="KUN18" s="6"/>
      <c r="KUW18" s="3"/>
      <c r="KUX18" s="6"/>
      <c r="KVG18" s="3"/>
      <c r="KVH18" s="6"/>
      <c r="KVQ18" s="3"/>
      <c r="KVR18" s="6"/>
      <c r="KWA18" s="3"/>
      <c r="KWB18" s="6"/>
      <c r="KWK18" s="3"/>
      <c r="KWL18" s="6"/>
      <c r="KWU18" s="3"/>
      <c r="KWV18" s="6"/>
      <c r="KXE18" s="3"/>
      <c r="KXF18" s="6"/>
      <c r="KXO18" s="3"/>
      <c r="KXP18" s="6"/>
      <c r="KXY18" s="3"/>
      <c r="KXZ18" s="6"/>
      <c r="KYI18" s="3"/>
      <c r="KYJ18" s="6"/>
      <c r="KYS18" s="3"/>
      <c r="KYT18" s="6"/>
      <c r="KZC18" s="3"/>
      <c r="KZD18" s="6"/>
      <c r="KZM18" s="3"/>
      <c r="KZN18" s="6"/>
      <c r="KZW18" s="3"/>
      <c r="KZX18" s="6"/>
      <c r="LAG18" s="3"/>
      <c r="LAH18" s="6"/>
      <c r="LAQ18" s="3"/>
      <c r="LAR18" s="6"/>
      <c r="LBA18" s="3"/>
      <c r="LBB18" s="6"/>
      <c r="LBK18" s="3"/>
      <c r="LBL18" s="6"/>
      <c r="LBU18" s="3"/>
      <c r="LBV18" s="6"/>
      <c r="LCE18" s="3"/>
      <c r="LCF18" s="6"/>
      <c r="LCO18" s="3"/>
      <c r="LCP18" s="6"/>
      <c r="LCY18" s="3"/>
      <c r="LCZ18" s="6"/>
      <c r="LDI18" s="3"/>
      <c r="LDJ18" s="6"/>
      <c r="LDS18" s="3"/>
      <c r="LDT18" s="6"/>
      <c r="LEC18" s="3"/>
      <c r="LED18" s="6"/>
      <c r="LEM18" s="3"/>
      <c r="LEN18" s="6"/>
      <c r="LEW18" s="3"/>
      <c r="LEX18" s="6"/>
      <c r="LFG18" s="3"/>
      <c r="LFH18" s="6"/>
      <c r="LFQ18" s="3"/>
      <c r="LFR18" s="6"/>
      <c r="LGA18" s="3"/>
      <c r="LGB18" s="6"/>
      <c r="LGK18" s="3"/>
      <c r="LGL18" s="6"/>
      <c r="LGU18" s="3"/>
      <c r="LGV18" s="6"/>
      <c r="LHE18" s="3"/>
      <c r="LHF18" s="6"/>
      <c r="LHO18" s="3"/>
      <c r="LHP18" s="6"/>
      <c r="LHY18" s="3"/>
      <c r="LHZ18" s="6"/>
      <c r="LII18" s="3"/>
      <c r="LIJ18" s="6"/>
      <c r="LIS18" s="3"/>
      <c r="LIT18" s="6"/>
      <c r="LJC18" s="3"/>
      <c r="LJD18" s="6"/>
      <c r="LJM18" s="3"/>
      <c r="LJN18" s="6"/>
      <c r="LJW18" s="3"/>
      <c r="LJX18" s="6"/>
      <c r="LKG18" s="3"/>
      <c r="LKH18" s="6"/>
      <c r="LKQ18" s="3"/>
      <c r="LKR18" s="6"/>
      <c r="LLA18" s="3"/>
      <c r="LLB18" s="6"/>
      <c r="LLK18" s="3"/>
      <c r="LLL18" s="6"/>
      <c r="LLU18" s="3"/>
      <c r="LLV18" s="6"/>
      <c r="LME18" s="3"/>
      <c r="LMF18" s="6"/>
      <c r="LMO18" s="3"/>
      <c r="LMP18" s="6"/>
      <c r="LMY18" s="3"/>
      <c r="LMZ18" s="6"/>
      <c r="LNI18" s="3"/>
      <c r="LNJ18" s="6"/>
      <c r="LNS18" s="3"/>
      <c r="LNT18" s="6"/>
      <c r="LOC18" s="3"/>
      <c r="LOD18" s="6"/>
      <c r="LOM18" s="3"/>
      <c r="LON18" s="6"/>
      <c r="LOW18" s="3"/>
      <c r="LOX18" s="6"/>
      <c r="LPG18" s="3"/>
      <c r="LPH18" s="6"/>
      <c r="LPQ18" s="3"/>
      <c r="LPR18" s="6"/>
      <c r="LQA18" s="3"/>
      <c r="LQB18" s="6"/>
      <c r="LQK18" s="3"/>
      <c r="LQL18" s="6"/>
      <c r="LQU18" s="3"/>
      <c r="LQV18" s="6"/>
      <c r="LRE18" s="3"/>
      <c r="LRF18" s="6"/>
      <c r="LRO18" s="3"/>
      <c r="LRP18" s="6"/>
      <c r="LRY18" s="3"/>
      <c r="LRZ18" s="6"/>
      <c r="LSI18" s="3"/>
      <c r="LSJ18" s="6"/>
      <c r="LSS18" s="3"/>
      <c r="LST18" s="6"/>
      <c r="LTC18" s="3"/>
      <c r="LTD18" s="6"/>
      <c r="LTM18" s="3"/>
      <c r="LTN18" s="6"/>
      <c r="LTW18" s="3"/>
      <c r="LTX18" s="6"/>
      <c r="LUG18" s="3"/>
      <c r="LUH18" s="6"/>
      <c r="LUQ18" s="3"/>
      <c r="LUR18" s="6"/>
      <c r="LVA18" s="3"/>
      <c r="LVB18" s="6"/>
      <c r="LVK18" s="3"/>
      <c r="LVL18" s="6"/>
      <c r="LVU18" s="3"/>
      <c r="LVV18" s="6"/>
      <c r="LWE18" s="3"/>
      <c r="LWF18" s="6"/>
      <c r="LWO18" s="3"/>
      <c r="LWP18" s="6"/>
      <c r="LWY18" s="3"/>
      <c r="LWZ18" s="6"/>
      <c r="LXI18" s="3"/>
      <c r="LXJ18" s="6"/>
      <c r="LXS18" s="3"/>
      <c r="LXT18" s="6"/>
      <c r="LYC18" s="3"/>
      <c r="LYD18" s="6"/>
      <c r="LYM18" s="3"/>
      <c r="LYN18" s="6"/>
      <c r="LYW18" s="3"/>
      <c r="LYX18" s="6"/>
      <c r="LZG18" s="3"/>
      <c r="LZH18" s="6"/>
      <c r="LZQ18" s="3"/>
      <c r="LZR18" s="6"/>
      <c r="MAA18" s="3"/>
      <c r="MAB18" s="6"/>
      <c r="MAK18" s="3"/>
      <c r="MAL18" s="6"/>
      <c r="MAU18" s="3"/>
      <c r="MAV18" s="6"/>
      <c r="MBE18" s="3"/>
      <c r="MBF18" s="6"/>
      <c r="MBO18" s="3"/>
      <c r="MBP18" s="6"/>
      <c r="MBY18" s="3"/>
      <c r="MBZ18" s="6"/>
      <c r="MCI18" s="3"/>
      <c r="MCJ18" s="6"/>
      <c r="MCS18" s="3"/>
      <c r="MCT18" s="6"/>
      <c r="MDC18" s="3"/>
      <c r="MDD18" s="6"/>
      <c r="MDM18" s="3"/>
      <c r="MDN18" s="6"/>
      <c r="MDW18" s="3"/>
      <c r="MDX18" s="6"/>
      <c r="MEG18" s="3"/>
      <c r="MEH18" s="6"/>
      <c r="MEQ18" s="3"/>
      <c r="MER18" s="6"/>
      <c r="MFA18" s="3"/>
      <c r="MFB18" s="6"/>
      <c r="MFK18" s="3"/>
      <c r="MFL18" s="6"/>
      <c r="MFU18" s="3"/>
      <c r="MFV18" s="6"/>
      <c r="MGE18" s="3"/>
      <c r="MGF18" s="6"/>
      <c r="MGO18" s="3"/>
      <c r="MGP18" s="6"/>
      <c r="MGY18" s="3"/>
      <c r="MGZ18" s="6"/>
      <c r="MHI18" s="3"/>
      <c r="MHJ18" s="6"/>
      <c r="MHS18" s="3"/>
      <c r="MHT18" s="6"/>
      <c r="MIC18" s="3"/>
      <c r="MID18" s="6"/>
      <c r="MIM18" s="3"/>
      <c r="MIN18" s="6"/>
      <c r="MIW18" s="3"/>
      <c r="MIX18" s="6"/>
      <c r="MJG18" s="3"/>
      <c r="MJH18" s="6"/>
      <c r="MJQ18" s="3"/>
      <c r="MJR18" s="6"/>
      <c r="MKA18" s="3"/>
      <c r="MKB18" s="6"/>
      <c r="MKK18" s="3"/>
      <c r="MKL18" s="6"/>
      <c r="MKU18" s="3"/>
      <c r="MKV18" s="6"/>
      <c r="MLE18" s="3"/>
      <c r="MLF18" s="6"/>
      <c r="MLO18" s="3"/>
      <c r="MLP18" s="6"/>
      <c r="MLY18" s="3"/>
      <c r="MLZ18" s="6"/>
      <c r="MMI18" s="3"/>
      <c r="MMJ18" s="6"/>
      <c r="MMS18" s="3"/>
      <c r="MMT18" s="6"/>
      <c r="MNC18" s="3"/>
      <c r="MND18" s="6"/>
      <c r="MNM18" s="3"/>
      <c r="MNN18" s="6"/>
      <c r="MNW18" s="3"/>
      <c r="MNX18" s="6"/>
      <c r="MOG18" s="3"/>
      <c r="MOH18" s="6"/>
      <c r="MOQ18" s="3"/>
      <c r="MOR18" s="6"/>
      <c r="MPA18" s="3"/>
      <c r="MPB18" s="6"/>
      <c r="MPK18" s="3"/>
      <c r="MPL18" s="6"/>
      <c r="MPU18" s="3"/>
      <c r="MPV18" s="6"/>
      <c r="MQE18" s="3"/>
      <c r="MQF18" s="6"/>
      <c r="MQO18" s="3"/>
      <c r="MQP18" s="6"/>
      <c r="MQY18" s="3"/>
      <c r="MQZ18" s="6"/>
      <c r="MRI18" s="3"/>
      <c r="MRJ18" s="6"/>
      <c r="MRS18" s="3"/>
      <c r="MRT18" s="6"/>
      <c r="MSC18" s="3"/>
      <c r="MSD18" s="6"/>
      <c r="MSM18" s="3"/>
      <c r="MSN18" s="6"/>
      <c r="MSW18" s="3"/>
      <c r="MSX18" s="6"/>
      <c r="MTG18" s="3"/>
      <c r="MTH18" s="6"/>
      <c r="MTQ18" s="3"/>
      <c r="MTR18" s="6"/>
      <c r="MUA18" s="3"/>
      <c r="MUB18" s="6"/>
      <c r="MUK18" s="3"/>
      <c r="MUL18" s="6"/>
      <c r="MUU18" s="3"/>
      <c r="MUV18" s="6"/>
      <c r="MVE18" s="3"/>
      <c r="MVF18" s="6"/>
      <c r="MVO18" s="3"/>
      <c r="MVP18" s="6"/>
      <c r="MVY18" s="3"/>
      <c r="MVZ18" s="6"/>
      <c r="MWI18" s="3"/>
      <c r="MWJ18" s="6"/>
      <c r="MWS18" s="3"/>
      <c r="MWT18" s="6"/>
      <c r="MXC18" s="3"/>
      <c r="MXD18" s="6"/>
      <c r="MXM18" s="3"/>
      <c r="MXN18" s="6"/>
      <c r="MXW18" s="3"/>
      <c r="MXX18" s="6"/>
      <c r="MYG18" s="3"/>
      <c r="MYH18" s="6"/>
      <c r="MYQ18" s="3"/>
      <c r="MYR18" s="6"/>
      <c r="MZA18" s="3"/>
      <c r="MZB18" s="6"/>
      <c r="MZK18" s="3"/>
      <c r="MZL18" s="6"/>
      <c r="MZU18" s="3"/>
      <c r="MZV18" s="6"/>
      <c r="NAE18" s="3"/>
      <c r="NAF18" s="6"/>
      <c r="NAO18" s="3"/>
      <c r="NAP18" s="6"/>
      <c r="NAY18" s="3"/>
      <c r="NAZ18" s="6"/>
      <c r="NBI18" s="3"/>
      <c r="NBJ18" s="6"/>
      <c r="NBS18" s="3"/>
      <c r="NBT18" s="6"/>
      <c r="NCC18" s="3"/>
      <c r="NCD18" s="6"/>
      <c r="NCM18" s="3"/>
      <c r="NCN18" s="6"/>
      <c r="NCW18" s="3"/>
      <c r="NCX18" s="6"/>
      <c r="NDG18" s="3"/>
      <c r="NDH18" s="6"/>
      <c r="NDQ18" s="3"/>
      <c r="NDR18" s="6"/>
      <c r="NEA18" s="3"/>
      <c r="NEB18" s="6"/>
      <c r="NEK18" s="3"/>
      <c r="NEL18" s="6"/>
      <c r="NEU18" s="3"/>
      <c r="NEV18" s="6"/>
      <c r="NFE18" s="3"/>
      <c r="NFF18" s="6"/>
      <c r="NFO18" s="3"/>
      <c r="NFP18" s="6"/>
      <c r="NFY18" s="3"/>
      <c r="NFZ18" s="6"/>
      <c r="NGI18" s="3"/>
      <c r="NGJ18" s="6"/>
      <c r="NGS18" s="3"/>
      <c r="NGT18" s="6"/>
      <c r="NHC18" s="3"/>
      <c r="NHD18" s="6"/>
      <c r="NHM18" s="3"/>
      <c r="NHN18" s="6"/>
      <c r="NHW18" s="3"/>
      <c r="NHX18" s="6"/>
      <c r="NIG18" s="3"/>
      <c r="NIH18" s="6"/>
      <c r="NIQ18" s="3"/>
      <c r="NIR18" s="6"/>
      <c r="NJA18" s="3"/>
      <c r="NJB18" s="6"/>
      <c r="NJK18" s="3"/>
      <c r="NJL18" s="6"/>
      <c r="NJU18" s="3"/>
      <c r="NJV18" s="6"/>
      <c r="NKE18" s="3"/>
      <c r="NKF18" s="6"/>
      <c r="NKO18" s="3"/>
      <c r="NKP18" s="6"/>
      <c r="NKY18" s="3"/>
      <c r="NKZ18" s="6"/>
      <c r="NLI18" s="3"/>
      <c r="NLJ18" s="6"/>
      <c r="NLS18" s="3"/>
      <c r="NLT18" s="6"/>
      <c r="NMC18" s="3"/>
      <c r="NMD18" s="6"/>
      <c r="NMM18" s="3"/>
      <c r="NMN18" s="6"/>
      <c r="NMW18" s="3"/>
      <c r="NMX18" s="6"/>
      <c r="NNG18" s="3"/>
      <c r="NNH18" s="6"/>
      <c r="NNQ18" s="3"/>
      <c r="NNR18" s="6"/>
      <c r="NOA18" s="3"/>
      <c r="NOB18" s="6"/>
      <c r="NOK18" s="3"/>
      <c r="NOL18" s="6"/>
      <c r="NOU18" s="3"/>
      <c r="NOV18" s="6"/>
      <c r="NPE18" s="3"/>
      <c r="NPF18" s="6"/>
      <c r="NPO18" s="3"/>
      <c r="NPP18" s="6"/>
      <c r="NPY18" s="3"/>
      <c r="NPZ18" s="6"/>
      <c r="NQI18" s="3"/>
      <c r="NQJ18" s="6"/>
      <c r="NQS18" s="3"/>
      <c r="NQT18" s="6"/>
      <c r="NRC18" s="3"/>
      <c r="NRD18" s="6"/>
      <c r="NRM18" s="3"/>
      <c r="NRN18" s="6"/>
      <c r="NRW18" s="3"/>
      <c r="NRX18" s="6"/>
      <c r="NSG18" s="3"/>
      <c r="NSH18" s="6"/>
      <c r="NSQ18" s="3"/>
      <c r="NSR18" s="6"/>
      <c r="NTA18" s="3"/>
      <c r="NTB18" s="6"/>
      <c r="NTK18" s="3"/>
      <c r="NTL18" s="6"/>
      <c r="NTU18" s="3"/>
      <c r="NTV18" s="6"/>
      <c r="NUE18" s="3"/>
      <c r="NUF18" s="6"/>
      <c r="NUO18" s="3"/>
      <c r="NUP18" s="6"/>
      <c r="NUY18" s="3"/>
      <c r="NUZ18" s="6"/>
      <c r="NVI18" s="3"/>
      <c r="NVJ18" s="6"/>
      <c r="NVS18" s="3"/>
      <c r="NVT18" s="6"/>
      <c r="NWC18" s="3"/>
      <c r="NWD18" s="6"/>
      <c r="NWM18" s="3"/>
      <c r="NWN18" s="6"/>
      <c r="NWW18" s="3"/>
      <c r="NWX18" s="6"/>
      <c r="NXG18" s="3"/>
      <c r="NXH18" s="6"/>
      <c r="NXQ18" s="3"/>
      <c r="NXR18" s="6"/>
      <c r="NYA18" s="3"/>
      <c r="NYB18" s="6"/>
      <c r="NYK18" s="3"/>
      <c r="NYL18" s="6"/>
      <c r="NYU18" s="3"/>
      <c r="NYV18" s="6"/>
      <c r="NZE18" s="3"/>
      <c r="NZF18" s="6"/>
      <c r="NZO18" s="3"/>
      <c r="NZP18" s="6"/>
      <c r="NZY18" s="3"/>
      <c r="NZZ18" s="6"/>
      <c r="OAI18" s="3"/>
      <c r="OAJ18" s="6"/>
      <c r="OAS18" s="3"/>
      <c r="OAT18" s="6"/>
      <c r="OBC18" s="3"/>
      <c r="OBD18" s="6"/>
      <c r="OBM18" s="3"/>
      <c r="OBN18" s="6"/>
      <c r="OBW18" s="3"/>
      <c r="OBX18" s="6"/>
      <c r="OCG18" s="3"/>
      <c r="OCH18" s="6"/>
      <c r="OCQ18" s="3"/>
      <c r="OCR18" s="6"/>
      <c r="ODA18" s="3"/>
      <c r="ODB18" s="6"/>
      <c r="ODK18" s="3"/>
      <c r="ODL18" s="6"/>
      <c r="ODU18" s="3"/>
      <c r="ODV18" s="6"/>
      <c r="OEE18" s="3"/>
      <c r="OEF18" s="6"/>
      <c r="OEO18" s="3"/>
      <c r="OEP18" s="6"/>
      <c r="OEY18" s="3"/>
      <c r="OEZ18" s="6"/>
      <c r="OFI18" s="3"/>
      <c r="OFJ18" s="6"/>
      <c r="OFS18" s="3"/>
      <c r="OFT18" s="6"/>
      <c r="OGC18" s="3"/>
      <c r="OGD18" s="6"/>
      <c r="OGM18" s="3"/>
      <c r="OGN18" s="6"/>
      <c r="OGW18" s="3"/>
      <c r="OGX18" s="6"/>
      <c r="OHG18" s="3"/>
      <c r="OHH18" s="6"/>
      <c r="OHQ18" s="3"/>
      <c r="OHR18" s="6"/>
      <c r="OIA18" s="3"/>
      <c r="OIB18" s="6"/>
      <c r="OIK18" s="3"/>
      <c r="OIL18" s="6"/>
      <c r="OIU18" s="3"/>
      <c r="OIV18" s="6"/>
      <c r="OJE18" s="3"/>
      <c r="OJF18" s="6"/>
      <c r="OJO18" s="3"/>
      <c r="OJP18" s="6"/>
      <c r="OJY18" s="3"/>
      <c r="OJZ18" s="6"/>
      <c r="OKI18" s="3"/>
      <c r="OKJ18" s="6"/>
      <c r="OKS18" s="3"/>
      <c r="OKT18" s="6"/>
      <c r="OLC18" s="3"/>
      <c r="OLD18" s="6"/>
      <c r="OLM18" s="3"/>
      <c r="OLN18" s="6"/>
      <c r="OLW18" s="3"/>
      <c r="OLX18" s="6"/>
      <c r="OMG18" s="3"/>
      <c r="OMH18" s="6"/>
      <c r="OMQ18" s="3"/>
      <c r="OMR18" s="6"/>
      <c r="ONA18" s="3"/>
      <c r="ONB18" s="6"/>
      <c r="ONK18" s="3"/>
      <c r="ONL18" s="6"/>
      <c r="ONU18" s="3"/>
      <c r="ONV18" s="6"/>
      <c r="OOE18" s="3"/>
      <c r="OOF18" s="6"/>
      <c r="OOO18" s="3"/>
      <c r="OOP18" s="6"/>
      <c r="OOY18" s="3"/>
      <c r="OOZ18" s="6"/>
      <c r="OPI18" s="3"/>
      <c r="OPJ18" s="6"/>
      <c r="OPS18" s="3"/>
      <c r="OPT18" s="6"/>
      <c r="OQC18" s="3"/>
      <c r="OQD18" s="6"/>
      <c r="OQM18" s="3"/>
      <c r="OQN18" s="6"/>
      <c r="OQW18" s="3"/>
      <c r="OQX18" s="6"/>
      <c r="ORG18" s="3"/>
      <c r="ORH18" s="6"/>
      <c r="ORQ18" s="3"/>
      <c r="ORR18" s="6"/>
      <c r="OSA18" s="3"/>
      <c r="OSB18" s="6"/>
      <c r="OSK18" s="3"/>
      <c r="OSL18" s="6"/>
      <c r="OSU18" s="3"/>
      <c r="OSV18" s="6"/>
      <c r="OTE18" s="3"/>
      <c r="OTF18" s="6"/>
      <c r="OTO18" s="3"/>
      <c r="OTP18" s="6"/>
      <c r="OTY18" s="3"/>
      <c r="OTZ18" s="6"/>
      <c r="OUI18" s="3"/>
      <c r="OUJ18" s="6"/>
      <c r="OUS18" s="3"/>
      <c r="OUT18" s="6"/>
      <c r="OVC18" s="3"/>
      <c r="OVD18" s="6"/>
      <c r="OVM18" s="3"/>
      <c r="OVN18" s="6"/>
      <c r="OVW18" s="3"/>
      <c r="OVX18" s="6"/>
      <c r="OWG18" s="3"/>
      <c r="OWH18" s="6"/>
      <c r="OWQ18" s="3"/>
      <c r="OWR18" s="6"/>
      <c r="OXA18" s="3"/>
      <c r="OXB18" s="6"/>
      <c r="OXK18" s="3"/>
      <c r="OXL18" s="6"/>
      <c r="OXU18" s="3"/>
      <c r="OXV18" s="6"/>
      <c r="OYE18" s="3"/>
      <c r="OYF18" s="6"/>
      <c r="OYO18" s="3"/>
      <c r="OYP18" s="6"/>
      <c r="OYY18" s="3"/>
      <c r="OYZ18" s="6"/>
      <c r="OZI18" s="3"/>
      <c r="OZJ18" s="6"/>
      <c r="OZS18" s="3"/>
      <c r="OZT18" s="6"/>
      <c r="PAC18" s="3"/>
      <c r="PAD18" s="6"/>
      <c r="PAM18" s="3"/>
      <c r="PAN18" s="6"/>
      <c r="PAW18" s="3"/>
      <c r="PAX18" s="6"/>
      <c r="PBG18" s="3"/>
      <c r="PBH18" s="6"/>
      <c r="PBQ18" s="3"/>
      <c r="PBR18" s="6"/>
      <c r="PCA18" s="3"/>
      <c r="PCB18" s="6"/>
      <c r="PCK18" s="3"/>
      <c r="PCL18" s="6"/>
      <c r="PCU18" s="3"/>
      <c r="PCV18" s="6"/>
      <c r="PDE18" s="3"/>
      <c r="PDF18" s="6"/>
      <c r="PDO18" s="3"/>
      <c r="PDP18" s="6"/>
      <c r="PDY18" s="3"/>
      <c r="PDZ18" s="6"/>
      <c r="PEI18" s="3"/>
      <c r="PEJ18" s="6"/>
      <c r="PES18" s="3"/>
      <c r="PET18" s="6"/>
      <c r="PFC18" s="3"/>
      <c r="PFD18" s="6"/>
      <c r="PFM18" s="3"/>
      <c r="PFN18" s="6"/>
      <c r="PFW18" s="3"/>
      <c r="PFX18" s="6"/>
      <c r="PGG18" s="3"/>
      <c r="PGH18" s="6"/>
      <c r="PGQ18" s="3"/>
      <c r="PGR18" s="6"/>
      <c r="PHA18" s="3"/>
      <c r="PHB18" s="6"/>
      <c r="PHK18" s="3"/>
      <c r="PHL18" s="6"/>
      <c r="PHU18" s="3"/>
      <c r="PHV18" s="6"/>
      <c r="PIE18" s="3"/>
      <c r="PIF18" s="6"/>
      <c r="PIO18" s="3"/>
      <c r="PIP18" s="6"/>
      <c r="PIY18" s="3"/>
      <c r="PIZ18" s="6"/>
      <c r="PJI18" s="3"/>
      <c r="PJJ18" s="6"/>
      <c r="PJS18" s="3"/>
      <c r="PJT18" s="6"/>
      <c r="PKC18" s="3"/>
      <c r="PKD18" s="6"/>
      <c r="PKM18" s="3"/>
      <c r="PKN18" s="6"/>
      <c r="PKW18" s="3"/>
      <c r="PKX18" s="6"/>
      <c r="PLG18" s="3"/>
      <c r="PLH18" s="6"/>
      <c r="PLQ18" s="3"/>
      <c r="PLR18" s="6"/>
      <c r="PMA18" s="3"/>
      <c r="PMB18" s="6"/>
      <c r="PMK18" s="3"/>
      <c r="PML18" s="6"/>
      <c r="PMU18" s="3"/>
      <c r="PMV18" s="6"/>
      <c r="PNE18" s="3"/>
      <c r="PNF18" s="6"/>
      <c r="PNO18" s="3"/>
      <c r="PNP18" s="6"/>
      <c r="PNY18" s="3"/>
      <c r="PNZ18" s="6"/>
      <c r="POI18" s="3"/>
      <c r="POJ18" s="6"/>
      <c r="POS18" s="3"/>
      <c r="POT18" s="6"/>
      <c r="PPC18" s="3"/>
      <c r="PPD18" s="6"/>
      <c r="PPM18" s="3"/>
      <c r="PPN18" s="6"/>
      <c r="PPW18" s="3"/>
      <c r="PPX18" s="6"/>
      <c r="PQG18" s="3"/>
      <c r="PQH18" s="6"/>
      <c r="PQQ18" s="3"/>
      <c r="PQR18" s="6"/>
      <c r="PRA18" s="3"/>
      <c r="PRB18" s="6"/>
      <c r="PRK18" s="3"/>
      <c r="PRL18" s="6"/>
      <c r="PRU18" s="3"/>
      <c r="PRV18" s="6"/>
      <c r="PSE18" s="3"/>
      <c r="PSF18" s="6"/>
      <c r="PSO18" s="3"/>
      <c r="PSP18" s="6"/>
      <c r="PSY18" s="3"/>
      <c r="PSZ18" s="6"/>
      <c r="PTI18" s="3"/>
      <c r="PTJ18" s="6"/>
      <c r="PTS18" s="3"/>
      <c r="PTT18" s="6"/>
      <c r="PUC18" s="3"/>
      <c r="PUD18" s="6"/>
      <c r="PUM18" s="3"/>
      <c r="PUN18" s="6"/>
      <c r="PUW18" s="3"/>
      <c r="PUX18" s="6"/>
      <c r="PVG18" s="3"/>
      <c r="PVH18" s="6"/>
      <c r="PVQ18" s="3"/>
      <c r="PVR18" s="6"/>
      <c r="PWA18" s="3"/>
      <c r="PWB18" s="6"/>
      <c r="PWK18" s="3"/>
      <c r="PWL18" s="6"/>
      <c r="PWU18" s="3"/>
      <c r="PWV18" s="6"/>
      <c r="PXE18" s="3"/>
      <c r="PXF18" s="6"/>
      <c r="PXO18" s="3"/>
      <c r="PXP18" s="6"/>
      <c r="PXY18" s="3"/>
      <c r="PXZ18" s="6"/>
      <c r="PYI18" s="3"/>
      <c r="PYJ18" s="6"/>
      <c r="PYS18" s="3"/>
      <c r="PYT18" s="6"/>
      <c r="PZC18" s="3"/>
      <c r="PZD18" s="6"/>
      <c r="PZM18" s="3"/>
      <c r="PZN18" s="6"/>
      <c r="PZW18" s="3"/>
      <c r="PZX18" s="6"/>
      <c r="QAG18" s="3"/>
      <c r="QAH18" s="6"/>
      <c r="QAQ18" s="3"/>
      <c r="QAR18" s="6"/>
      <c r="QBA18" s="3"/>
      <c r="QBB18" s="6"/>
      <c r="QBK18" s="3"/>
      <c r="QBL18" s="6"/>
      <c r="QBU18" s="3"/>
      <c r="QBV18" s="6"/>
      <c r="QCE18" s="3"/>
      <c r="QCF18" s="6"/>
      <c r="QCO18" s="3"/>
      <c r="QCP18" s="6"/>
      <c r="QCY18" s="3"/>
      <c r="QCZ18" s="6"/>
      <c r="QDI18" s="3"/>
      <c r="QDJ18" s="6"/>
      <c r="QDS18" s="3"/>
      <c r="QDT18" s="6"/>
      <c r="QEC18" s="3"/>
      <c r="QED18" s="6"/>
      <c r="QEM18" s="3"/>
      <c r="QEN18" s="6"/>
      <c r="QEW18" s="3"/>
      <c r="QEX18" s="6"/>
      <c r="QFG18" s="3"/>
      <c r="QFH18" s="6"/>
      <c r="QFQ18" s="3"/>
      <c r="QFR18" s="6"/>
      <c r="QGA18" s="3"/>
      <c r="QGB18" s="6"/>
      <c r="QGK18" s="3"/>
      <c r="QGL18" s="6"/>
      <c r="QGU18" s="3"/>
      <c r="QGV18" s="6"/>
      <c r="QHE18" s="3"/>
      <c r="QHF18" s="6"/>
      <c r="QHO18" s="3"/>
      <c r="QHP18" s="6"/>
      <c r="QHY18" s="3"/>
      <c r="QHZ18" s="6"/>
      <c r="QII18" s="3"/>
      <c r="QIJ18" s="6"/>
      <c r="QIS18" s="3"/>
      <c r="QIT18" s="6"/>
      <c r="QJC18" s="3"/>
      <c r="QJD18" s="6"/>
      <c r="QJM18" s="3"/>
      <c r="QJN18" s="6"/>
      <c r="QJW18" s="3"/>
      <c r="QJX18" s="6"/>
      <c r="QKG18" s="3"/>
      <c r="QKH18" s="6"/>
      <c r="QKQ18" s="3"/>
      <c r="QKR18" s="6"/>
      <c r="QLA18" s="3"/>
      <c r="QLB18" s="6"/>
      <c r="QLK18" s="3"/>
      <c r="QLL18" s="6"/>
      <c r="QLU18" s="3"/>
      <c r="QLV18" s="6"/>
      <c r="QME18" s="3"/>
      <c r="QMF18" s="6"/>
      <c r="QMO18" s="3"/>
      <c r="QMP18" s="6"/>
      <c r="QMY18" s="3"/>
      <c r="QMZ18" s="6"/>
      <c r="QNI18" s="3"/>
      <c r="QNJ18" s="6"/>
      <c r="QNS18" s="3"/>
      <c r="QNT18" s="6"/>
      <c r="QOC18" s="3"/>
      <c r="QOD18" s="6"/>
      <c r="QOM18" s="3"/>
      <c r="QON18" s="6"/>
      <c r="QOW18" s="3"/>
      <c r="QOX18" s="6"/>
      <c r="QPG18" s="3"/>
      <c r="QPH18" s="6"/>
      <c r="QPQ18" s="3"/>
      <c r="QPR18" s="6"/>
      <c r="QQA18" s="3"/>
      <c r="QQB18" s="6"/>
      <c r="QQK18" s="3"/>
      <c r="QQL18" s="6"/>
      <c r="QQU18" s="3"/>
      <c r="QQV18" s="6"/>
      <c r="QRE18" s="3"/>
      <c r="QRF18" s="6"/>
      <c r="QRO18" s="3"/>
      <c r="QRP18" s="6"/>
      <c r="QRY18" s="3"/>
      <c r="QRZ18" s="6"/>
      <c r="QSI18" s="3"/>
      <c r="QSJ18" s="6"/>
      <c r="QSS18" s="3"/>
      <c r="QST18" s="6"/>
      <c r="QTC18" s="3"/>
      <c r="QTD18" s="6"/>
      <c r="QTM18" s="3"/>
      <c r="QTN18" s="6"/>
      <c r="QTW18" s="3"/>
      <c r="QTX18" s="6"/>
      <c r="QUG18" s="3"/>
      <c r="QUH18" s="6"/>
      <c r="QUQ18" s="3"/>
      <c r="QUR18" s="6"/>
      <c r="QVA18" s="3"/>
      <c r="QVB18" s="6"/>
      <c r="QVK18" s="3"/>
      <c r="QVL18" s="6"/>
      <c r="QVU18" s="3"/>
      <c r="QVV18" s="6"/>
      <c r="QWE18" s="3"/>
      <c r="QWF18" s="6"/>
      <c r="QWO18" s="3"/>
      <c r="QWP18" s="6"/>
      <c r="QWY18" s="3"/>
      <c r="QWZ18" s="6"/>
      <c r="QXI18" s="3"/>
      <c r="QXJ18" s="6"/>
      <c r="QXS18" s="3"/>
      <c r="QXT18" s="6"/>
      <c r="QYC18" s="3"/>
      <c r="QYD18" s="6"/>
      <c r="QYM18" s="3"/>
      <c r="QYN18" s="6"/>
      <c r="QYW18" s="3"/>
      <c r="QYX18" s="6"/>
      <c r="QZG18" s="3"/>
      <c r="QZH18" s="6"/>
      <c r="QZQ18" s="3"/>
      <c r="QZR18" s="6"/>
      <c r="RAA18" s="3"/>
      <c r="RAB18" s="6"/>
      <c r="RAK18" s="3"/>
      <c r="RAL18" s="6"/>
      <c r="RAU18" s="3"/>
      <c r="RAV18" s="6"/>
      <c r="RBE18" s="3"/>
      <c r="RBF18" s="6"/>
      <c r="RBO18" s="3"/>
      <c r="RBP18" s="6"/>
      <c r="RBY18" s="3"/>
      <c r="RBZ18" s="6"/>
      <c r="RCI18" s="3"/>
      <c r="RCJ18" s="6"/>
      <c r="RCS18" s="3"/>
      <c r="RCT18" s="6"/>
      <c r="RDC18" s="3"/>
      <c r="RDD18" s="6"/>
      <c r="RDM18" s="3"/>
      <c r="RDN18" s="6"/>
      <c r="RDW18" s="3"/>
      <c r="RDX18" s="6"/>
      <c r="REG18" s="3"/>
      <c r="REH18" s="6"/>
      <c r="REQ18" s="3"/>
      <c r="RER18" s="6"/>
      <c r="RFA18" s="3"/>
      <c r="RFB18" s="6"/>
      <c r="RFK18" s="3"/>
      <c r="RFL18" s="6"/>
      <c r="RFU18" s="3"/>
      <c r="RFV18" s="6"/>
      <c r="RGE18" s="3"/>
      <c r="RGF18" s="6"/>
      <c r="RGO18" s="3"/>
      <c r="RGP18" s="6"/>
      <c r="RGY18" s="3"/>
      <c r="RGZ18" s="6"/>
      <c r="RHI18" s="3"/>
      <c r="RHJ18" s="6"/>
      <c r="RHS18" s="3"/>
      <c r="RHT18" s="6"/>
      <c r="RIC18" s="3"/>
      <c r="RID18" s="6"/>
      <c r="RIM18" s="3"/>
      <c r="RIN18" s="6"/>
      <c r="RIW18" s="3"/>
      <c r="RIX18" s="6"/>
      <c r="RJG18" s="3"/>
      <c r="RJH18" s="6"/>
      <c r="RJQ18" s="3"/>
      <c r="RJR18" s="6"/>
      <c r="RKA18" s="3"/>
      <c r="RKB18" s="6"/>
      <c r="RKK18" s="3"/>
      <c r="RKL18" s="6"/>
      <c r="RKU18" s="3"/>
      <c r="RKV18" s="6"/>
      <c r="RLE18" s="3"/>
      <c r="RLF18" s="6"/>
      <c r="RLO18" s="3"/>
      <c r="RLP18" s="6"/>
      <c r="RLY18" s="3"/>
      <c r="RLZ18" s="6"/>
      <c r="RMI18" s="3"/>
      <c r="RMJ18" s="6"/>
      <c r="RMS18" s="3"/>
      <c r="RMT18" s="6"/>
      <c r="RNC18" s="3"/>
      <c r="RND18" s="6"/>
      <c r="RNM18" s="3"/>
      <c r="RNN18" s="6"/>
      <c r="RNW18" s="3"/>
      <c r="RNX18" s="6"/>
      <c r="ROG18" s="3"/>
      <c r="ROH18" s="6"/>
      <c r="ROQ18" s="3"/>
      <c r="ROR18" s="6"/>
      <c r="RPA18" s="3"/>
      <c r="RPB18" s="6"/>
      <c r="RPK18" s="3"/>
      <c r="RPL18" s="6"/>
      <c r="RPU18" s="3"/>
      <c r="RPV18" s="6"/>
      <c r="RQE18" s="3"/>
      <c r="RQF18" s="6"/>
      <c r="RQO18" s="3"/>
      <c r="RQP18" s="6"/>
      <c r="RQY18" s="3"/>
      <c r="RQZ18" s="6"/>
      <c r="RRI18" s="3"/>
      <c r="RRJ18" s="6"/>
      <c r="RRS18" s="3"/>
      <c r="RRT18" s="6"/>
      <c r="RSC18" s="3"/>
      <c r="RSD18" s="6"/>
      <c r="RSM18" s="3"/>
      <c r="RSN18" s="6"/>
      <c r="RSW18" s="3"/>
      <c r="RSX18" s="6"/>
      <c r="RTG18" s="3"/>
      <c r="RTH18" s="6"/>
      <c r="RTQ18" s="3"/>
      <c r="RTR18" s="6"/>
      <c r="RUA18" s="3"/>
      <c r="RUB18" s="6"/>
      <c r="RUK18" s="3"/>
      <c r="RUL18" s="6"/>
      <c r="RUU18" s="3"/>
      <c r="RUV18" s="6"/>
      <c r="RVE18" s="3"/>
      <c r="RVF18" s="6"/>
      <c r="RVO18" s="3"/>
      <c r="RVP18" s="6"/>
      <c r="RVY18" s="3"/>
      <c r="RVZ18" s="6"/>
      <c r="RWI18" s="3"/>
      <c r="RWJ18" s="6"/>
      <c r="RWS18" s="3"/>
      <c r="RWT18" s="6"/>
      <c r="RXC18" s="3"/>
      <c r="RXD18" s="6"/>
      <c r="RXM18" s="3"/>
      <c r="RXN18" s="6"/>
      <c r="RXW18" s="3"/>
      <c r="RXX18" s="6"/>
      <c r="RYG18" s="3"/>
      <c r="RYH18" s="6"/>
      <c r="RYQ18" s="3"/>
      <c r="RYR18" s="6"/>
      <c r="RZA18" s="3"/>
      <c r="RZB18" s="6"/>
      <c r="RZK18" s="3"/>
      <c r="RZL18" s="6"/>
      <c r="RZU18" s="3"/>
      <c r="RZV18" s="6"/>
      <c r="SAE18" s="3"/>
      <c r="SAF18" s="6"/>
      <c r="SAO18" s="3"/>
      <c r="SAP18" s="6"/>
      <c r="SAY18" s="3"/>
      <c r="SAZ18" s="6"/>
      <c r="SBI18" s="3"/>
      <c r="SBJ18" s="6"/>
      <c r="SBS18" s="3"/>
      <c r="SBT18" s="6"/>
      <c r="SCC18" s="3"/>
      <c r="SCD18" s="6"/>
      <c r="SCM18" s="3"/>
      <c r="SCN18" s="6"/>
      <c r="SCW18" s="3"/>
      <c r="SCX18" s="6"/>
      <c r="SDG18" s="3"/>
      <c r="SDH18" s="6"/>
      <c r="SDQ18" s="3"/>
      <c r="SDR18" s="6"/>
      <c r="SEA18" s="3"/>
      <c r="SEB18" s="6"/>
      <c r="SEK18" s="3"/>
      <c r="SEL18" s="6"/>
      <c r="SEU18" s="3"/>
      <c r="SEV18" s="6"/>
      <c r="SFE18" s="3"/>
      <c r="SFF18" s="6"/>
      <c r="SFO18" s="3"/>
      <c r="SFP18" s="6"/>
      <c r="SFY18" s="3"/>
      <c r="SFZ18" s="6"/>
      <c r="SGI18" s="3"/>
      <c r="SGJ18" s="6"/>
      <c r="SGS18" s="3"/>
      <c r="SGT18" s="6"/>
      <c r="SHC18" s="3"/>
      <c r="SHD18" s="6"/>
      <c r="SHM18" s="3"/>
      <c r="SHN18" s="6"/>
      <c r="SHW18" s="3"/>
      <c r="SHX18" s="6"/>
      <c r="SIG18" s="3"/>
      <c r="SIH18" s="6"/>
      <c r="SIQ18" s="3"/>
      <c r="SIR18" s="6"/>
      <c r="SJA18" s="3"/>
      <c r="SJB18" s="6"/>
      <c r="SJK18" s="3"/>
      <c r="SJL18" s="6"/>
      <c r="SJU18" s="3"/>
      <c r="SJV18" s="6"/>
      <c r="SKE18" s="3"/>
      <c r="SKF18" s="6"/>
      <c r="SKO18" s="3"/>
      <c r="SKP18" s="6"/>
      <c r="SKY18" s="3"/>
      <c r="SKZ18" s="6"/>
      <c r="SLI18" s="3"/>
      <c r="SLJ18" s="6"/>
      <c r="SLS18" s="3"/>
      <c r="SLT18" s="6"/>
      <c r="SMC18" s="3"/>
      <c r="SMD18" s="6"/>
      <c r="SMM18" s="3"/>
      <c r="SMN18" s="6"/>
      <c r="SMW18" s="3"/>
      <c r="SMX18" s="6"/>
      <c r="SNG18" s="3"/>
      <c r="SNH18" s="6"/>
      <c r="SNQ18" s="3"/>
      <c r="SNR18" s="6"/>
      <c r="SOA18" s="3"/>
      <c r="SOB18" s="6"/>
      <c r="SOK18" s="3"/>
      <c r="SOL18" s="6"/>
      <c r="SOU18" s="3"/>
      <c r="SOV18" s="6"/>
      <c r="SPE18" s="3"/>
      <c r="SPF18" s="6"/>
      <c r="SPO18" s="3"/>
      <c r="SPP18" s="6"/>
      <c r="SPY18" s="3"/>
      <c r="SPZ18" s="6"/>
      <c r="SQI18" s="3"/>
      <c r="SQJ18" s="6"/>
      <c r="SQS18" s="3"/>
      <c r="SQT18" s="6"/>
      <c r="SRC18" s="3"/>
      <c r="SRD18" s="6"/>
      <c r="SRM18" s="3"/>
      <c r="SRN18" s="6"/>
      <c r="SRW18" s="3"/>
      <c r="SRX18" s="6"/>
      <c r="SSG18" s="3"/>
      <c r="SSH18" s="6"/>
      <c r="SSQ18" s="3"/>
      <c r="SSR18" s="6"/>
      <c r="STA18" s="3"/>
      <c r="STB18" s="6"/>
      <c r="STK18" s="3"/>
      <c r="STL18" s="6"/>
      <c r="STU18" s="3"/>
      <c r="STV18" s="6"/>
      <c r="SUE18" s="3"/>
      <c r="SUF18" s="6"/>
      <c r="SUO18" s="3"/>
      <c r="SUP18" s="6"/>
      <c r="SUY18" s="3"/>
      <c r="SUZ18" s="6"/>
      <c r="SVI18" s="3"/>
      <c r="SVJ18" s="6"/>
      <c r="SVS18" s="3"/>
      <c r="SVT18" s="6"/>
      <c r="SWC18" s="3"/>
      <c r="SWD18" s="6"/>
      <c r="SWM18" s="3"/>
      <c r="SWN18" s="6"/>
      <c r="SWW18" s="3"/>
      <c r="SWX18" s="6"/>
      <c r="SXG18" s="3"/>
      <c r="SXH18" s="6"/>
      <c r="SXQ18" s="3"/>
      <c r="SXR18" s="6"/>
      <c r="SYA18" s="3"/>
      <c r="SYB18" s="6"/>
      <c r="SYK18" s="3"/>
      <c r="SYL18" s="6"/>
      <c r="SYU18" s="3"/>
      <c r="SYV18" s="6"/>
      <c r="SZE18" s="3"/>
      <c r="SZF18" s="6"/>
      <c r="SZO18" s="3"/>
      <c r="SZP18" s="6"/>
      <c r="SZY18" s="3"/>
      <c r="SZZ18" s="6"/>
      <c r="TAI18" s="3"/>
      <c r="TAJ18" s="6"/>
      <c r="TAS18" s="3"/>
      <c r="TAT18" s="6"/>
      <c r="TBC18" s="3"/>
      <c r="TBD18" s="6"/>
      <c r="TBM18" s="3"/>
      <c r="TBN18" s="6"/>
      <c r="TBW18" s="3"/>
      <c r="TBX18" s="6"/>
      <c r="TCG18" s="3"/>
      <c r="TCH18" s="6"/>
      <c r="TCQ18" s="3"/>
      <c r="TCR18" s="6"/>
      <c r="TDA18" s="3"/>
      <c r="TDB18" s="6"/>
      <c r="TDK18" s="3"/>
      <c r="TDL18" s="6"/>
      <c r="TDU18" s="3"/>
      <c r="TDV18" s="6"/>
      <c r="TEE18" s="3"/>
      <c r="TEF18" s="6"/>
      <c r="TEO18" s="3"/>
      <c r="TEP18" s="6"/>
      <c r="TEY18" s="3"/>
      <c r="TEZ18" s="6"/>
      <c r="TFI18" s="3"/>
      <c r="TFJ18" s="6"/>
      <c r="TFS18" s="3"/>
      <c r="TFT18" s="6"/>
      <c r="TGC18" s="3"/>
      <c r="TGD18" s="6"/>
      <c r="TGM18" s="3"/>
      <c r="TGN18" s="6"/>
      <c r="TGW18" s="3"/>
      <c r="TGX18" s="6"/>
      <c r="THG18" s="3"/>
      <c r="THH18" s="6"/>
      <c r="THQ18" s="3"/>
      <c r="THR18" s="6"/>
      <c r="TIA18" s="3"/>
      <c r="TIB18" s="6"/>
      <c r="TIK18" s="3"/>
      <c r="TIL18" s="6"/>
      <c r="TIU18" s="3"/>
      <c r="TIV18" s="6"/>
      <c r="TJE18" s="3"/>
      <c r="TJF18" s="6"/>
      <c r="TJO18" s="3"/>
      <c r="TJP18" s="6"/>
      <c r="TJY18" s="3"/>
      <c r="TJZ18" s="6"/>
      <c r="TKI18" s="3"/>
      <c r="TKJ18" s="6"/>
      <c r="TKS18" s="3"/>
      <c r="TKT18" s="6"/>
      <c r="TLC18" s="3"/>
      <c r="TLD18" s="6"/>
      <c r="TLM18" s="3"/>
      <c r="TLN18" s="6"/>
      <c r="TLW18" s="3"/>
      <c r="TLX18" s="6"/>
      <c r="TMG18" s="3"/>
      <c r="TMH18" s="6"/>
      <c r="TMQ18" s="3"/>
      <c r="TMR18" s="6"/>
      <c r="TNA18" s="3"/>
      <c r="TNB18" s="6"/>
      <c r="TNK18" s="3"/>
      <c r="TNL18" s="6"/>
      <c r="TNU18" s="3"/>
      <c r="TNV18" s="6"/>
      <c r="TOE18" s="3"/>
      <c r="TOF18" s="6"/>
      <c r="TOO18" s="3"/>
      <c r="TOP18" s="6"/>
      <c r="TOY18" s="3"/>
      <c r="TOZ18" s="6"/>
      <c r="TPI18" s="3"/>
      <c r="TPJ18" s="6"/>
      <c r="TPS18" s="3"/>
      <c r="TPT18" s="6"/>
      <c r="TQC18" s="3"/>
      <c r="TQD18" s="6"/>
      <c r="TQM18" s="3"/>
      <c r="TQN18" s="6"/>
      <c r="TQW18" s="3"/>
      <c r="TQX18" s="6"/>
      <c r="TRG18" s="3"/>
      <c r="TRH18" s="6"/>
      <c r="TRQ18" s="3"/>
      <c r="TRR18" s="6"/>
      <c r="TSA18" s="3"/>
      <c r="TSB18" s="6"/>
      <c r="TSK18" s="3"/>
      <c r="TSL18" s="6"/>
      <c r="TSU18" s="3"/>
      <c r="TSV18" s="6"/>
      <c r="TTE18" s="3"/>
      <c r="TTF18" s="6"/>
      <c r="TTO18" s="3"/>
      <c r="TTP18" s="6"/>
      <c r="TTY18" s="3"/>
      <c r="TTZ18" s="6"/>
      <c r="TUI18" s="3"/>
      <c r="TUJ18" s="6"/>
      <c r="TUS18" s="3"/>
      <c r="TUT18" s="6"/>
      <c r="TVC18" s="3"/>
      <c r="TVD18" s="6"/>
      <c r="TVM18" s="3"/>
      <c r="TVN18" s="6"/>
      <c r="TVW18" s="3"/>
      <c r="TVX18" s="6"/>
      <c r="TWG18" s="3"/>
      <c r="TWH18" s="6"/>
      <c r="TWQ18" s="3"/>
      <c r="TWR18" s="6"/>
      <c r="TXA18" s="3"/>
      <c r="TXB18" s="6"/>
      <c r="TXK18" s="3"/>
      <c r="TXL18" s="6"/>
      <c r="TXU18" s="3"/>
      <c r="TXV18" s="6"/>
      <c r="TYE18" s="3"/>
      <c r="TYF18" s="6"/>
      <c r="TYO18" s="3"/>
      <c r="TYP18" s="6"/>
      <c r="TYY18" s="3"/>
      <c r="TYZ18" s="6"/>
      <c r="TZI18" s="3"/>
      <c r="TZJ18" s="6"/>
      <c r="TZS18" s="3"/>
      <c r="TZT18" s="6"/>
      <c r="UAC18" s="3"/>
      <c r="UAD18" s="6"/>
      <c r="UAM18" s="3"/>
      <c r="UAN18" s="6"/>
      <c r="UAW18" s="3"/>
      <c r="UAX18" s="6"/>
      <c r="UBG18" s="3"/>
      <c r="UBH18" s="6"/>
      <c r="UBQ18" s="3"/>
      <c r="UBR18" s="6"/>
      <c r="UCA18" s="3"/>
      <c r="UCB18" s="6"/>
      <c r="UCK18" s="3"/>
      <c r="UCL18" s="6"/>
      <c r="UCU18" s="3"/>
      <c r="UCV18" s="6"/>
      <c r="UDE18" s="3"/>
      <c r="UDF18" s="6"/>
      <c r="UDO18" s="3"/>
      <c r="UDP18" s="6"/>
      <c r="UDY18" s="3"/>
      <c r="UDZ18" s="6"/>
      <c r="UEI18" s="3"/>
      <c r="UEJ18" s="6"/>
      <c r="UES18" s="3"/>
      <c r="UET18" s="6"/>
      <c r="UFC18" s="3"/>
      <c r="UFD18" s="6"/>
      <c r="UFM18" s="3"/>
      <c r="UFN18" s="6"/>
      <c r="UFW18" s="3"/>
      <c r="UFX18" s="6"/>
      <c r="UGG18" s="3"/>
      <c r="UGH18" s="6"/>
      <c r="UGQ18" s="3"/>
      <c r="UGR18" s="6"/>
      <c r="UHA18" s="3"/>
      <c r="UHB18" s="6"/>
      <c r="UHK18" s="3"/>
      <c r="UHL18" s="6"/>
      <c r="UHU18" s="3"/>
      <c r="UHV18" s="6"/>
      <c r="UIE18" s="3"/>
      <c r="UIF18" s="6"/>
      <c r="UIO18" s="3"/>
      <c r="UIP18" s="6"/>
      <c r="UIY18" s="3"/>
      <c r="UIZ18" s="6"/>
      <c r="UJI18" s="3"/>
      <c r="UJJ18" s="6"/>
      <c r="UJS18" s="3"/>
      <c r="UJT18" s="6"/>
      <c r="UKC18" s="3"/>
      <c r="UKD18" s="6"/>
      <c r="UKM18" s="3"/>
      <c r="UKN18" s="6"/>
      <c r="UKW18" s="3"/>
      <c r="UKX18" s="6"/>
      <c r="ULG18" s="3"/>
      <c r="ULH18" s="6"/>
      <c r="ULQ18" s="3"/>
      <c r="ULR18" s="6"/>
      <c r="UMA18" s="3"/>
      <c r="UMB18" s="6"/>
      <c r="UMK18" s="3"/>
      <c r="UML18" s="6"/>
      <c r="UMU18" s="3"/>
      <c r="UMV18" s="6"/>
      <c r="UNE18" s="3"/>
      <c r="UNF18" s="6"/>
      <c r="UNO18" s="3"/>
      <c r="UNP18" s="6"/>
      <c r="UNY18" s="3"/>
      <c r="UNZ18" s="6"/>
      <c r="UOI18" s="3"/>
      <c r="UOJ18" s="6"/>
      <c r="UOS18" s="3"/>
      <c r="UOT18" s="6"/>
      <c r="UPC18" s="3"/>
      <c r="UPD18" s="6"/>
      <c r="UPM18" s="3"/>
      <c r="UPN18" s="6"/>
      <c r="UPW18" s="3"/>
      <c r="UPX18" s="6"/>
      <c r="UQG18" s="3"/>
      <c r="UQH18" s="6"/>
      <c r="UQQ18" s="3"/>
      <c r="UQR18" s="6"/>
      <c r="URA18" s="3"/>
      <c r="URB18" s="6"/>
      <c r="URK18" s="3"/>
      <c r="URL18" s="6"/>
      <c r="URU18" s="3"/>
      <c r="URV18" s="6"/>
      <c r="USE18" s="3"/>
      <c r="USF18" s="6"/>
      <c r="USO18" s="3"/>
      <c r="USP18" s="6"/>
      <c r="USY18" s="3"/>
      <c r="USZ18" s="6"/>
      <c r="UTI18" s="3"/>
      <c r="UTJ18" s="6"/>
      <c r="UTS18" s="3"/>
      <c r="UTT18" s="6"/>
      <c r="UUC18" s="3"/>
      <c r="UUD18" s="6"/>
      <c r="UUM18" s="3"/>
      <c r="UUN18" s="6"/>
      <c r="UUW18" s="3"/>
      <c r="UUX18" s="6"/>
      <c r="UVG18" s="3"/>
      <c r="UVH18" s="6"/>
      <c r="UVQ18" s="3"/>
      <c r="UVR18" s="6"/>
      <c r="UWA18" s="3"/>
      <c r="UWB18" s="6"/>
      <c r="UWK18" s="3"/>
      <c r="UWL18" s="6"/>
      <c r="UWU18" s="3"/>
      <c r="UWV18" s="6"/>
      <c r="UXE18" s="3"/>
      <c r="UXF18" s="6"/>
      <c r="UXO18" s="3"/>
      <c r="UXP18" s="6"/>
      <c r="UXY18" s="3"/>
      <c r="UXZ18" s="6"/>
      <c r="UYI18" s="3"/>
      <c r="UYJ18" s="6"/>
      <c r="UYS18" s="3"/>
      <c r="UYT18" s="6"/>
      <c r="UZC18" s="3"/>
      <c r="UZD18" s="6"/>
      <c r="UZM18" s="3"/>
      <c r="UZN18" s="6"/>
      <c r="UZW18" s="3"/>
      <c r="UZX18" s="6"/>
      <c r="VAG18" s="3"/>
      <c r="VAH18" s="6"/>
      <c r="VAQ18" s="3"/>
      <c r="VAR18" s="6"/>
      <c r="VBA18" s="3"/>
      <c r="VBB18" s="6"/>
      <c r="VBK18" s="3"/>
      <c r="VBL18" s="6"/>
      <c r="VBU18" s="3"/>
      <c r="VBV18" s="6"/>
      <c r="VCE18" s="3"/>
      <c r="VCF18" s="6"/>
      <c r="VCO18" s="3"/>
      <c r="VCP18" s="6"/>
      <c r="VCY18" s="3"/>
      <c r="VCZ18" s="6"/>
      <c r="VDI18" s="3"/>
      <c r="VDJ18" s="6"/>
      <c r="VDS18" s="3"/>
      <c r="VDT18" s="6"/>
      <c r="VEC18" s="3"/>
      <c r="VED18" s="6"/>
      <c r="VEM18" s="3"/>
      <c r="VEN18" s="6"/>
      <c r="VEW18" s="3"/>
      <c r="VEX18" s="6"/>
      <c r="VFG18" s="3"/>
      <c r="VFH18" s="6"/>
      <c r="VFQ18" s="3"/>
      <c r="VFR18" s="6"/>
      <c r="VGA18" s="3"/>
      <c r="VGB18" s="6"/>
      <c r="VGK18" s="3"/>
      <c r="VGL18" s="6"/>
      <c r="VGU18" s="3"/>
      <c r="VGV18" s="6"/>
      <c r="VHE18" s="3"/>
      <c r="VHF18" s="6"/>
      <c r="VHO18" s="3"/>
      <c r="VHP18" s="6"/>
      <c r="VHY18" s="3"/>
      <c r="VHZ18" s="6"/>
      <c r="VII18" s="3"/>
      <c r="VIJ18" s="6"/>
      <c r="VIS18" s="3"/>
      <c r="VIT18" s="6"/>
      <c r="VJC18" s="3"/>
      <c r="VJD18" s="6"/>
      <c r="VJM18" s="3"/>
      <c r="VJN18" s="6"/>
      <c r="VJW18" s="3"/>
      <c r="VJX18" s="6"/>
      <c r="VKG18" s="3"/>
      <c r="VKH18" s="6"/>
      <c r="VKQ18" s="3"/>
      <c r="VKR18" s="6"/>
      <c r="VLA18" s="3"/>
      <c r="VLB18" s="6"/>
      <c r="VLK18" s="3"/>
      <c r="VLL18" s="6"/>
      <c r="VLU18" s="3"/>
      <c r="VLV18" s="6"/>
      <c r="VME18" s="3"/>
      <c r="VMF18" s="6"/>
      <c r="VMO18" s="3"/>
      <c r="VMP18" s="6"/>
      <c r="VMY18" s="3"/>
      <c r="VMZ18" s="6"/>
      <c r="VNI18" s="3"/>
      <c r="VNJ18" s="6"/>
      <c r="VNS18" s="3"/>
      <c r="VNT18" s="6"/>
      <c r="VOC18" s="3"/>
      <c r="VOD18" s="6"/>
      <c r="VOM18" s="3"/>
      <c r="VON18" s="6"/>
      <c r="VOW18" s="3"/>
      <c r="VOX18" s="6"/>
      <c r="VPG18" s="3"/>
      <c r="VPH18" s="6"/>
      <c r="VPQ18" s="3"/>
      <c r="VPR18" s="6"/>
      <c r="VQA18" s="3"/>
      <c r="VQB18" s="6"/>
      <c r="VQK18" s="3"/>
      <c r="VQL18" s="6"/>
      <c r="VQU18" s="3"/>
      <c r="VQV18" s="6"/>
      <c r="VRE18" s="3"/>
      <c r="VRF18" s="6"/>
      <c r="VRO18" s="3"/>
      <c r="VRP18" s="6"/>
      <c r="VRY18" s="3"/>
      <c r="VRZ18" s="6"/>
      <c r="VSI18" s="3"/>
      <c r="VSJ18" s="6"/>
      <c r="VSS18" s="3"/>
      <c r="VST18" s="6"/>
      <c r="VTC18" s="3"/>
      <c r="VTD18" s="6"/>
      <c r="VTM18" s="3"/>
      <c r="VTN18" s="6"/>
      <c r="VTW18" s="3"/>
      <c r="VTX18" s="6"/>
      <c r="VUG18" s="3"/>
      <c r="VUH18" s="6"/>
      <c r="VUQ18" s="3"/>
      <c r="VUR18" s="6"/>
      <c r="VVA18" s="3"/>
      <c r="VVB18" s="6"/>
      <c r="VVK18" s="3"/>
      <c r="VVL18" s="6"/>
      <c r="VVU18" s="3"/>
      <c r="VVV18" s="6"/>
      <c r="VWE18" s="3"/>
      <c r="VWF18" s="6"/>
      <c r="VWO18" s="3"/>
      <c r="VWP18" s="6"/>
      <c r="VWY18" s="3"/>
      <c r="VWZ18" s="6"/>
      <c r="VXI18" s="3"/>
      <c r="VXJ18" s="6"/>
      <c r="VXS18" s="3"/>
      <c r="VXT18" s="6"/>
      <c r="VYC18" s="3"/>
      <c r="VYD18" s="6"/>
      <c r="VYM18" s="3"/>
      <c r="VYN18" s="6"/>
      <c r="VYW18" s="3"/>
      <c r="VYX18" s="6"/>
      <c r="VZG18" s="3"/>
      <c r="VZH18" s="6"/>
      <c r="VZQ18" s="3"/>
      <c r="VZR18" s="6"/>
      <c r="WAA18" s="3"/>
      <c r="WAB18" s="6"/>
      <c r="WAK18" s="3"/>
      <c r="WAL18" s="6"/>
      <c r="WAU18" s="3"/>
      <c r="WAV18" s="6"/>
      <c r="WBE18" s="3"/>
      <c r="WBF18" s="6"/>
      <c r="WBO18" s="3"/>
      <c r="WBP18" s="6"/>
      <c r="WBY18" s="3"/>
      <c r="WBZ18" s="6"/>
      <c r="WCI18" s="3"/>
      <c r="WCJ18" s="6"/>
      <c r="WCS18" s="3"/>
      <c r="WCT18" s="6"/>
      <c r="WDC18" s="3"/>
      <c r="WDD18" s="6"/>
      <c r="WDM18" s="3"/>
      <c r="WDN18" s="6"/>
      <c r="WDW18" s="3"/>
      <c r="WDX18" s="6"/>
      <c r="WEG18" s="3"/>
      <c r="WEH18" s="6"/>
      <c r="WEQ18" s="3"/>
      <c r="WER18" s="6"/>
      <c r="WFA18" s="3"/>
      <c r="WFB18" s="6"/>
      <c r="WFK18" s="3"/>
      <c r="WFL18" s="6"/>
      <c r="WFU18" s="3"/>
      <c r="WFV18" s="6"/>
      <c r="WGE18" s="3"/>
      <c r="WGF18" s="6"/>
      <c r="WGO18" s="3"/>
      <c r="WGP18" s="6"/>
      <c r="WGY18" s="3"/>
      <c r="WGZ18" s="6"/>
      <c r="WHI18" s="3"/>
      <c r="WHJ18" s="6"/>
      <c r="WHS18" s="3"/>
      <c r="WHT18" s="6"/>
      <c r="WIC18" s="3"/>
      <c r="WID18" s="6"/>
      <c r="WIM18" s="3"/>
      <c r="WIN18" s="6"/>
      <c r="WIW18" s="3"/>
      <c r="WIX18" s="6"/>
      <c r="WJG18" s="3"/>
      <c r="WJH18" s="6"/>
      <c r="WJQ18" s="3"/>
      <c r="WJR18" s="6"/>
      <c r="WKA18" s="3"/>
      <c r="WKB18" s="6"/>
      <c r="WKK18" s="3"/>
      <c r="WKL18" s="6"/>
      <c r="WKU18" s="3"/>
      <c r="WKV18" s="6"/>
      <c r="WLE18" s="3"/>
      <c r="WLF18" s="6"/>
      <c r="WLO18" s="3"/>
      <c r="WLP18" s="6"/>
      <c r="WLY18" s="3"/>
      <c r="WLZ18" s="6"/>
      <c r="WMI18" s="3"/>
      <c r="WMJ18" s="6"/>
      <c r="WMS18" s="3"/>
      <c r="WMT18" s="6"/>
      <c r="WNC18" s="3"/>
      <c r="WND18" s="6"/>
      <c r="WNM18" s="3"/>
      <c r="WNN18" s="6"/>
      <c r="WNW18" s="3"/>
      <c r="WNX18" s="6"/>
      <c r="WOG18" s="3"/>
      <c r="WOH18" s="6"/>
      <c r="WOQ18" s="3"/>
      <c r="WOR18" s="6"/>
      <c r="WPA18" s="3"/>
      <c r="WPB18" s="6"/>
      <c r="WPK18" s="3"/>
      <c r="WPL18" s="6"/>
      <c r="WPU18" s="3"/>
      <c r="WPV18" s="6"/>
      <c r="WQE18" s="3"/>
      <c r="WQF18" s="6"/>
      <c r="WQO18" s="3"/>
      <c r="WQP18" s="6"/>
      <c r="WQY18" s="3"/>
      <c r="WQZ18" s="6"/>
      <c r="WRI18" s="3"/>
      <c r="WRJ18" s="6"/>
      <c r="WRS18" s="3"/>
      <c r="WRT18" s="6"/>
      <c r="WSC18" s="3"/>
      <c r="WSD18" s="6"/>
      <c r="WSM18" s="3"/>
      <c r="WSN18" s="6"/>
      <c r="WSW18" s="3"/>
      <c r="WSX18" s="6"/>
      <c r="WTG18" s="3"/>
      <c r="WTH18" s="6"/>
      <c r="WTQ18" s="3"/>
      <c r="WTR18" s="6"/>
      <c r="WUA18" s="3"/>
      <c r="WUB18" s="6"/>
      <c r="WUK18" s="3"/>
      <c r="WUL18" s="6"/>
      <c r="WUU18" s="3"/>
      <c r="WUV18" s="6"/>
      <c r="WVE18" s="3"/>
      <c r="WVF18" s="6"/>
      <c r="WVO18" s="3"/>
      <c r="WVP18" s="6"/>
      <c r="WVY18" s="3"/>
      <c r="WVZ18" s="6"/>
      <c r="WWI18" s="3"/>
      <c r="WWJ18" s="6"/>
      <c r="WWS18" s="3"/>
      <c r="WWT18" s="6"/>
      <c r="WXC18" s="3"/>
      <c r="WXD18" s="6"/>
      <c r="WXM18" s="3"/>
      <c r="WXN18" s="6"/>
      <c r="WXW18" s="3"/>
      <c r="WXX18" s="6"/>
      <c r="WYG18" s="3"/>
      <c r="WYH18" s="6"/>
      <c r="WYQ18" s="3"/>
      <c r="WYR18" s="6"/>
      <c r="WZA18" s="3"/>
      <c r="WZB18" s="6"/>
      <c r="WZK18" s="3"/>
      <c r="WZL18" s="6"/>
      <c r="WZU18" s="3"/>
      <c r="WZV18" s="6"/>
      <c r="XAE18" s="3"/>
      <c r="XAF18" s="6"/>
      <c r="XAO18" s="3"/>
      <c r="XAP18" s="6"/>
      <c r="XAY18" s="3"/>
      <c r="XAZ18" s="6"/>
      <c r="XBI18" s="3"/>
      <c r="XBJ18" s="6"/>
      <c r="XBS18" s="3"/>
      <c r="XBT18" s="6"/>
      <c r="XCC18" s="3"/>
      <c r="XCD18" s="6"/>
      <c r="XCM18" s="3"/>
      <c r="XCN18" s="6"/>
      <c r="XCW18" s="3"/>
      <c r="XCX18" s="6"/>
      <c r="XDG18" s="3"/>
      <c r="XDH18" s="6"/>
      <c r="XDQ18" s="3"/>
      <c r="XDR18" s="6"/>
      <c r="XEA18" s="3"/>
      <c r="XEB18" s="6"/>
      <c r="XEK18" s="3"/>
      <c r="XEL18" s="6"/>
      <c r="XEU18" s="3"/>
      <c r="XEV18" s="6"/>
    </row>
    <row r="19" spans="1:1016 1025:2046 2055:3066 3075:4096 4105:5116 5125:6136 6145:7166 7175:8186 8195:9216 9225:10236 10245:11256 11265:12286 12295:13306 13315:14336 14345:15356 15365:16376" x14ac:dyDescent="0.25">
      <c r="A19">
        <f t="shared" si="1"/>
        <v>4</v>
      </c>
      <c r="B19" t="s">
        <v>33</v>
      </c>
      <c r="C19" t="str">
        <f>IF(B19&lt;&gt;"",VLOOKUP(B19,Lookup!$A$2:$B$55,2,FALSE),"")</f>
        <v>SAVINGS/INVESTMENT</v>
      </c>
      <c r="D19" s="3">
        <v>42809</v>
      </c>
      <c r="E19" s="14">
        <v>2000</v>
      </c>
      <c r="F19" s="14"/>
      <c r="G19" t="s">
        <v>1</v>
      </c>
      <c r="H19" t="s">
        <v>83</v>
      </c>
      <c r="I19" t="s">
        <v>85</v>
      </c>
      <c r="J19">
        <f t="shared" ca="1" si="0"/>
        <v>-191</v>
      </c>
      <c r="M19" t="s">
        <v>7</v>
      </c>
      <c r="N19" s="35"/>
      <c r="O19" s="35"/>
      <c r="P19" s="35"/>
      <c r="Q19" s="37">
        <f>SUBTOTAL(109,Account5912151821[Projected / Budgeted Cost])</f>
        <v>35000</v>
      </c>
      <c r="R19" s="37">
        <f>SUBTOTAL(109,Account5912151821[Actual Cost])</f>
        <v>35000</v>
      </c>
      <c r="S19" s="35"/>
      <c r="T19" s="35"/>
      <c r="U19" s="35"/>
    </row>
    <row r="20" spans="1:1016 1025:2046 2055:3066 3075:4096 4105:5116 5125:6136 6145:7166 7175:8186 8195:9216 9225:10236 10245:11256 11265:12286 12295:13306 13315:14336 14345:15356 15365:16376" x14ac:dyDescent="0.25">
      <c r="A20">
        <f t="shared" si="1"/>
        <v>5</v>
      </c>
      <c r="B20" t="s">
        <v>29</v>
      </c>
      <c r="C20" t="str">
        <f>IF(B20&lt;&gt;"",VLOOKUP(B20,Lookup!$A$2:$B$55,2,FALSE),"")</f>
        <v>TRANSPORTATION</v>
      </c>
      <c r="D20" s="3">
        <v>42799</v>
      </c>
      <c r="E20" s="14">
        <v>1000</v>
      </c>
      <c r="F20" s="14"/>
      <c r="G20" t="s">
        <v>1</v>
      </c>
      <c r="H20" t="s">
        <v>83</v>
      </c>
      <c r="I20" t="s">
        <v>85</v>
      </c>
      <c r="J20">
        <f t="shared" ca="1" si="0"/>
        <v>-201</v>
      </c>
      <c r="O20" s="31"/>
      <c r="P20" s="6"/>
    </row>
    <row r="21" spans="1:1016 1025:2046 2055:3066 3075:4096 4105:5116 5125:6136 6145:7166 7175:8186 8195:9216 9225:10236 10245:11256 11265:12286 12295:13306 13315:14336 14345:15356 15365:16376" x14ac:dyDescent="0.25">
      <c r="A21">
        <f t="shared" si="1"/>
        <v>6</v>
      </c>
      <c r="B21" t="s">
        <v>20</v>
      </c>
      <c r="C21" t="str">
        <f>IF(B21&lt;&gt;"",VLOOKUP(B21,Lookup!$A$2:$B$55,2,FALSE),"")</f>
        <v>HOUSING</v>
      </c>
      <c r="D21" s="3">
        <v>42809</v>
      </c>
      <c r="E21" s="14">
        <v>500</v>
      </c>
      <c r="F21" s="14"/>
      <c r="G21" t="s">
        <v>1</v>
      </c>
      <c r="H21" t="s">
        <v>83</v>
      </c>
      <c r="I21" t="s">
        <v>85</v>
      </c>
      <c r="J21">
        <f t="shared" ca="1" si="0"/>
        <v>-191</v>
      </c>
      <c r="P21" s="6"/>
    </row>
    <row r="22" spans="1:1016 1025:2046 2055:3066 3075:4096 4105:5116 5125:6136 6145:7166 7175:8186 8195:9216 9225:10236 10245:11256 11265:12286 12295:13306 13315:14336 14345:15356 15365:16376" x14ac:dyDescent="0.25">
      <c r="A22">
        <f t="shared" si="1"/>
        <v>7</v>
      </c>
      <c r="B22" t="s">
        <v>21</v>
      </c>
      <c r="C22" t="str">
        <f>IF(B22&lt;&gt;"",VLOOKUP(B22,Lookup!$A$2:$B$55,2,FALSE),"")</f>
        <v>PERSONAL</v>
      </c>
      <c r="D22" s="3">
        <v>42809</v>
      </c>
      <c r="E22" s="14">
        <v>15000</v>
      </c>
      <c r="F22" s="14"/>
      <c r="G22" t="s">
        <v>95</v>
      </c>
      <c r="H22" t="s">
        <v>95</v>
      </c>
      <c r="I22" t="s">
        <v>85</v>
      </c>
      <c r="J22">
        <f t="shared" ca="1" si="0"/>
        <v>-191</v>
      </c>
    </row>
    <row r="23" spans="1:1016 1025:2046 2055:3066 3075:4096 4105:5116 5125:6136 6145:7166 7175:8186 8195:9216 9225:10236 10245:11256 11265:12286 12295:13306 13315:14336 14345:15356 15365:16376" x14ac:dyDescent="0.25">
      <c r="A23">
        <f t="shared" si="1"/>
        <v>8</v>
      </c>
      <c r="B23" t="s">
        <v>25</v>
      </c>
      <c r="C23" t="str">
        <f>IF(B23&lt;&gt;"",VLOOKUP(B23,Lookup!$A$2:$B$55,2,FALSE),"")</f>
        <v>FOOD</v>
      </c>
      <c r="D23" s="3">
        <v>42776</v>
      </c>
      <c r="E23" s="14">
        <v>0</v>
      </c>
      <c r="F23" s="14"/>
      <c r="G23" t="s">
        <v>1</v>
      </c>
      <c r="H23" t="s">
        <v>83</v>
      </c>
      <c r="I23" t="s">
        <v>85</v>
      </c>
      <c r="J23">
        <f t="shared" ca="1" si="0"/>
        <v>-224</v>
      </c>
    </row>
    <row r="24" spans="1:1016 1025:2046 2055:3066 3075:4096 4105:5116 5125:6136 6145:7166 7175:8186 8195:9216 9225:10236 10245:11256 11265:12286 12295:13306 13315:14336 14345:15356 15365:16376" x14ac:dyDescent="0.25">
      <c r="A24">
        <f t="shared" si="1"/>
        <v>9</v>
      </c>
      <c r="B24" t="s">
        <v>27</v>
      </c>
      <c r="C24" t="str">
        <f>IF(B24&lt;&gt;"",VLOOKUP(B24,Lookup!$A$2:$B$55,2,FALSE),"")</f>
        <v>HOUSING</v>
      </c>
      <c r="D24" s="3">
        <v>42807</v>
      </c>
      <c r="E24" s="14">
        <v>500</v>
      </c>
      <c r="F24" s="14"/>
      <c r="G24" t="s">
        <v>1</v>
      </c>
      <c r="H24" t="s">
        <v>83</v>
      </c>
      <c r="I24" t="s">
        <v>85</v>
      </c>
      <c r="J24">
        <f t="shared" ca="1" si="0"/>
        <v>-193</v>
      </c>
    </row>
    <row r="25" spans="1:1016 1025:2046 2055:3066 3075:4096 4105:5116 5125:6136 6145:7166 7175:8186 8195:9216 9225:10236 10245:11256 11265:12286 12295:13306 13315:14336 14345:15356 15365:16376" x14ac:dyDescent="0.25">
      <c r="A25">
        <f t="shared" si="1"/>
        <v>10</v>
      </c>
      <c r="B25" t="s">
        <v>32</v>
      </c>
      <c r="C25" t="str">
        <f>IF(B25&lt;&gt;"",VLOOKUP(B25,Lookup!$A$2:$B$55,2,FALSE),"")</f>
        <v>SAVINGS/INVESTMENT</v>
      </c>
      <c r="D25" s="3">
        <v>42799</v>
      </c>
      <c r="E25" s="14">
        <v>20000</v>
      </c>
      <c r="F25" s="14"/>
      <c r="G25" t="s">
        <v>2</v>
      </c>
      <c r="H25" t="s">
        <v>83</v>
      </c>
      <c r="I25" t="s">
        <v>85</v>
      </c>
      <c r="J25">
        <f t="shared" ca="1" si="0"/>
        <v>-201</v>
      </c>
    </row>
    <row r="26" spans="1:1016 1025:2046 2055:3066 3075:4096 4105:5116 5125:6136 6145:7166 7175:8186 8195:9216 9225:10236 10245:11256 11265:12286 12295:13306 13315:14336 14345:15356 15365:16376" x14ac:dyDescent="0.25">
      <c r="A26">
        <f t="shared" si="1"/>
        <v>11</v>
      </c>
      <c r="B26" t="s">
        <v>40</v>
      </c>
      <c r="C26" t="str">
        <f>IF(B26&lt;&gt;"",VLOOKUP(B26,Lookup!$A$2:$B$55,2,FALSE),"")</f>
        <v>HOUSING</v>
      </c>
      <c r="D26" s="3">
        <v>42818</v>
      </c>
      <c r="E26" s="14">
        <v>2528</v>
      </c>
      <c r="F26" s="14"/>
      <c r="G26" t="s">
        <v>1</v>
      </c>
      <c r="H26" t="s">
        <v>83</v>
      </c>
      <c r="I26" t="s">
        <v>85</v>
      </c>
      <c r="J26">
        <f t="shared" ca="1" si="0"/>
        <v>-182</v>
      </c>
    </row>
    <row r="27" spans="1:1016 1025:2046 2055:3066 3075:4096 4105:5116 5125:6136 6145:7166 7175:8186 8195:9216 9225:10236 10245:11256 11265:12286 12295:13306 13315:14336 14345:15356 15365:16376" x14ac:dyDescent="0.25">
      <c r="A27">
        <f t="shared" si="1"/>
        <v>12</v>
      </c>
      <c r="B27" t="s">
        <v>30</v>
      </c>
      <c r="C27" t="str">
        <f>IF(B27&lt;&gt;"",VLOOKUP(B27,Lookup!$A$2:$B$55,2,FALSE),"")</f>
        <v>TRANSPORTATION</v>
      </c>
      <c r="D27" s="3">
        <v>42809</v>
      </c>
      <c r="E27" s="14">
        <v>500</v>
      </c>
      <c r="F27" s="14"/>
      <c r="G27" t="s">
        <v>3</v>
      </c>
      <c r="H27" t="s">
        <v>3</v>
      </c>
      <c r="I27" t="s">
        <v>85</v>
      </c>
      <c r="J27">
        <f t="shared" ca="1" si="0"/>
        <v>-191</v>
      </c>
    </row>
    <row r="28" spans="1:1016 1025:2046 2055:3066 3075:4096 4105:5116 5125:6136 6145:7166 7175:8186 8195:9216 9225:10236 10245:11256 11265:12286 12295:13306 13315:14336 14345:15356 15365:16376" x14ac:dyDescent="0.25">
      <c r="A28">
        <f t="shared" si="1"/>
        <v>13</v>
      </c>
      <c r="B28" t="s">
        <v>65</v>
      </c>
      <c r="C28" t="str">
        <f>IF(B28&lt;&gt;"",VLOOKUP(B28,Lookup!$A$2:$B$55,2,FALSE),"")</f>
        <v>HOUSING</v>
      </c>
      <c r="D28" s="3">
        <v>42795</v>
      </c>
      <c r="E28" s="14">
        <v>500</v>
      </c>
      <c r="F28" s="14"/>
      <c r="G28" t="s">
        <v>3</v>
      </c>
      <c r="H28" t="s">
        <v>3</v>
      </c>
      <c r="I28" t="s">
        <v>85</v>
      </c>
      <c r="J28">
        <f t="shared" ca="1" si="0"/>
        <v>-205</v>
      </c>
    </row>
    <row r="29" spans="1:1016 1025:2046 2055:3066 3075:4096 4105:5116 5125:6136 6145:7166 7175:8186 8195:9216 9225:10236 10245:11256 11265:12286 12295:13306 13315:14336 14345:15356 15365:16376" x14ac:dyDescent="0.25">
      <c r="A29">
        <f t="shared" si="1"/>
        <v>14</v>
      </c>
      <c r="B29" t="s">
        <v>63</v>
      </c>
      <c r="C29" t="str">
        <f>IF(B29&lt;&gt;"",VLOOKUP(B29,Lookup!$A$2:$B$55,2,FALSE),"")</f>
        <v>HOUSING</v>
      </c>
      <c r="D29" s="3">
        <v>42795</v>
      </c>
      <c r="E29" s="14">
        <v>2000</v>
      </c>
      <c r="F29" s="14"/>
      <c r="G29" t="s">
        <v>3</v>
      </c>
      <c r="H29" t="s">
        <v>3</v>
      </c>
      <c r="I29" t="s">
        <v>85</v>
      </c>
      <c r="J29">
        <f t="shared" ca="1" si="0"/>
        <v>-205</v>
      </c>
    </row>
    <row r="30" spans="1:1016 1025:2046 2055:3066 3075:4096 4105:5116 5125:6136 6145:7166 7175:8186 8195:9216 9225:10236 10245:11256 11265:12286 12295:13306 13315:14336 14345:15356 15365:16376" x14ac:dyDescent="0.25">
      <c r="A30">
        <f t="shared" si="1"/>
        <v>15</v>
      </c>
      <c r="B30" t="s">
        <v>38</v>
      </c>
      <c r="C30" t="str">
        <f>IF(B30&lt;&gt;"",VLOOKUP(B30,Lookup!$A$2:$B$55,2,FALSE),"")</f>
        <v>HEALTH</v>
      </c>
      <c r="D30" s="3">
        <v>42795</v>
      </c>
      <c r="E30" s="14">
        <v>1000</v>
      </c>
      <c r="F30" s="14">
        <v>0</v>
      </c>
      <c r="G30" t="s">
        <v>1</v>
      </c>
      <c r="H30" t="s">
        <v>83</v>
      </c>
      <c r="I30" t="s">
        <v>85</v>
      </c>
      <c r="J30">
        <f t="shared" ca="1" si="0"/>
        <v>-205</v>
      </c>
    </row>
    <row r="31" spans="1:1016 1025:2046 2055:3066 3075:4096 4105:5116 5125:6136 6145:7166 7175:8186 8195:9216 9225:10236 10245:11256 11265:12286 12295:13306 13315:14336 14345:15356 15365:16376" x14ac:dyDescent="0.25">
      <c r="A31">
        <f t="shared" si="1"/>
        <v>16</v>
      </c>
      <c r="B31" t="s">
        <v>36</v>
      </c>
      <c r="C31" t="str">
        <f>IF(B31&lt;&gt;"",VLOOKUP(B31,Lookup!$A$2:$B$55,2,FALSE),"")</f>
        <v>FOOD</v>
      </c>
      <c r="D31" s="3">
        <v>42799</v>
      </c>
      <c r="E31" s="14">
        <v>2000</v>
      </c>
      <c r="F31" s="14">
        <v>0</v>
      </c>
      <c r="G31" t="s">
        <v>1</v>
      </c>
      <c r="H31" t="s">
        <v>83</v>
      </c>
      <c r="I31" t="s">
        <v>85</v>
      </c>
      <c r="J31">
        <f t="shared" ca="1" si="0"/>
        <v>-201</v>
      </c>
    </row>
    <row r="32" spans="1:1016 1025:2046 2055:3066 3075:4096 4105:5116 5125:6136 6145:7166 7175:8186 8195:9216 9225:10236 10245:11256 11265:12286 12295:13306 13315:14336 14345:15356 15365:16376" x14ac:dyDescent="0.25">
      <c r="A32">
        <f t="shared" si="1"/>
        <v>17</v>
      </c>
      <c r="B32" t="s">
        <v>39</v>
      </c>
      <c r="C32" t="str">
        <f>IF(B32&lt;&gt;"",VLOOKUP(B32,Lookup!$A$2:$B$55,2,FALSE),"")</f>
        <v>HEALTH</v>
      </c>
      <c r="D32" s="3">
        <v>42781</v>
      </c>
      <c r="E32" s="6">
        <v>3000</v>
      </c>
      <c r="F32" s="14">
        <v>1325</v>
      </c>
      <c r="G32" t="s">
        <v>1</v>
      </c>
      <c r="H32" t="s">
        <v>83</v>
      </c>
      <c r="I32" t="s">
        <v>84</v>
      </c>
      <c r="J32" s="15" t="str">
        <f t="shared" si="0"/>
        <v/>
      </c>
    </row>
    <row r="33" spans="1:10" x14ac:dyDescent="0.25">
      <c r="A33">
        <f t="shared" si="1"/>
        <v>18</v>
      </c>
      <c r="B33" t="s">
        <v>24</v>
      </c>
      <c r="C33" t="str">
        <f>IF(B33&lt;&gt;"",VLOOKUP(B33,Lookup!$A$2:$B$55,2,FALSE),"")</f>
        <v>HOUSING</v>
      </c>
      <c r="D33" s="3">
        <v>42799</v>
      </c>
      <c r="E33" s="6">
        <v>1000</v>
      </c>
      <c r="F33" s="14">
        <v>0</v>
      </c>
      <c r="G33" t="s">
        <v>3</v>
      </c>
      <c r="H33" t="s">
        <v>3</v>
      </c>
      <c r="I33" t="s">
        <v>85</v>
      </c>
      <c r="J33" s="15">
        <f t="shared" ca="1" si="0"/>
        <v>-201</v>
      </c>
    </row>
    <row r="34" spans="1:10" x14ac:dyDescent="0.25">
      <c r="A34">
        <v>19</v>
      </c>
      <c r="B34" t="s">
        <v>46</v>
      </c>
      <c r="C34" t="str">
        <f>IF(B34&lt;&gt;"",VLOOKUP(B34,Lookup!$A$2:$B$55,2,FALSE),"")</f>
        <v>HOUSING</v>
      </c>
      <c r="D34" s="3">
        <v>42796</v>
      </c>
      <c r="E34" s="6">
        <v>500</v>
      </c>
      <c r="F34" s="14"/>
      <c r="G34" t="s">
        <v>3</v>
      </c>
      <c r="H34" t="s">
        <v>3</v>
      </c>
      <c r="I34" t="s">
        <v>85</v>
      </c>
      <c r="J34" s="15">
        <f t="shared" ca="1" si="0"/>
        <v>-204</v>
      </c>
    </row>
    <row r="35" spans="1:10" x14ac:dyDescent="0.25">
      <c r="A35">
        <v>20</v>
      </c>
      <c r="B35" t="s">
        <v>59</v>
      </c>
      <c r="C35" t="str">
        <f>IF(B35&lt;&gt;"",VLOOKUP(B35,Lookup!$A$2:$B$55,2,FALSE),"")</f>
        <v>PERSONAL</v>
      </c>
      <c r="D35" s="3">
        <v>42813</v>
      </c>
      <c r="E35" s="6">
        <v>600</v>
      </c>
      <c r="F35" s="14"/>
      <c r="G35" t="s">
        <v>1</v>
      </c>
      <c r="H35" t="s">
        <v>83</v>
      </c>
      <c r="I35" t="s">
        <v>85</v>
      </c>
      <c r="J35" s="15">
        <f t="shared" ca="1" si="0"/>
        <v>-187</v>
      </c>
    </row>
    <row r="36" spans="1:10" x14ac:dyDescent="0.25">
      <c r="A36">
        <v>21</v>
      </c>
      <c r="B36" t="s">
        <v>58</v>
      </c>
      <c r="C36" t="str">
        <f>IF(B36&lt;&gt;"",VLOOKUP(B36,Lookup!$A$2:$B$55,2,FALSE),"")</f>
        <v>PERSONAL</v>
      </c>
      <c r="D36" s="3">
        <v>42813</v>
      </c>
      <c r="E36" s="6">
        <v>800</v>
      </c>
      <c r="F36" s="14"/>
      <c r="G36" t="s">
        <v>1</v>
      </c>
      <c r="H36" t="s">
        <v>83</v>
      </c>
      <c r="I36" t="s">
        <v>85</v>
      </c>
      <c r="J36" s="15">
        <f t="shared" ca="1" si="0"/>
        <v>-187</v>
      </c>
    </row>
    <row r="37" spans="1:10" x14ac:dyDescent="0.25">
      <c r="A37" t="s">
        <v>7</v>
      </c>
      <c r="E37" s="6">
        <f>SUBTOTAL(109,Expenses5811141720[Projected / Budgeted Cost])</f>
        <v>75817.5</v>
      </c>
      <c r="F37" s="6">
        <f>SUBTOTAL(109,Expenses5811141720[Actual Cost])</f>
        <v>18825</v>
      </c>
    </row>
    <row r="38" spans="1:10" x14ac:dyDescent="0.25">
      <c r="C38" t="s">
        <v>102</v>
      </c>
    </row>
    <row r="39" spans="1:10" x14ac:dyDescent="0.25">
      <c r="C39" s="29" t="s">
        <v>10</v>
      </c>
      <c r="D39" s="29"/>
      <c r="E39" s="29" t="s">
        <v>103</v>
      </c>
      <c r="F39" s="29" t="s">
        <v>104</v>
      </c>
    </row>
    <row r="40" spans="1:10" x14ac:dyDescent="0.25">
      <c r="C40" s="17" t="s">
        <v>76</v>
      </c>
      <c r="D40" s="17"/>
      <c r="E40" s="19">
        <f>SUMPRODUCT((Expenses5811141720[[#Data],[Category]]=$C40)*(Expenses5811141720[[#Data],[Projected / Budgeted Cost]]))</f>
        <v>0</v>
      </c>
      <c r="F40" s="19">
        <f>SUMPRODUCT((Expenses5811141720[[#Data],[Category]]=$C40)*(Expenses5811141720[[#Data],[Actual Cost]]))</f>
        <v>0</v>
      </c>
    </row>
    <row r="41" spans="1:10" x14ac:dyDescent="0.25">
      <c r="C41" s="17" t="s">
        <v>78</v>
      </c>
      <c r="D41" s="17"/>
      <c r="E41" s="19">
        <f>SUMPRODUCT((Expenses5811141720[[#Data],[Category]]=$C41)*(Expenses5811141720[[#Data],[Projected / Budgeted Cost]]))</f>
        <v>2000</v>
      </c>
      <c r="F41" s="19">
        <f>SUMPRODUCT((Expenses5811141720[[#Data],[Category]]=$C41)*(Expenses5811141720[[#Data],[Actual Cost]]))</f>
        <v>0</v>
      </c>
    </row>
    <row r="42" spans="1:10" x14ac:dyDescent="0.25">
      <c r="C42" s="17" t="s">
        <v>80</v>
      </c>
      <c r="D42" s="17"/>
      <c r="E42" s="19">
        <f>SUMPRODUCT((Expenses5811141720[[#Data],[Category]]=$C42)*(Expenses5811141720[[#Data],[Projected / Budgeted Cost]]))</f>
        <v>0</v>
      </c>
      <c r="F42" s="19">
        <f>SUMPRODUCT((Expenses5811141720[[#Data],[Category]]=$C42)*(Expenses5811141720[[#Data],[Actual Cost]]))</f>
        <v>0</v>
      </c>
    </row>
    <row r="43" spans="1:10" x14ac:dyDescent="0.25">
      <c r="C43" s="17" t="s">
        <v>81</v>
      </c>
      <c r="D43" s="17"/>
      <c r="E43" s="19">
        <f>SUMPRODUCT((Expenses5811141720[[#Data],[Category]]=$C43)*(Expenses5811141720[[#Data],[Projected / Budgeted Cost]]))</f>
        <v>4000</v>
      </c>
      <c r="F43" s="19">
        <f>SUMPRODUCT((Expenses5811141720[[#Data],[Category]]=$C43)*(Expenses5811141720[[#Data],[Actual Cost]]))</f>
        <v>1325</v>
      </c>
    </row>
    <row r="44" spans="1:10" x14ac:dyDescent="0.25">
      <c r="C44" s="17" t="s">
        <v>74</v>
      </c>
      <c r="D44" s="17"/>
      <c r="E44" s="19">
        <f>SUMPRODUCT((Expenses5811141720[[#Data],[Category]]=$C44)*(Expenses5811141720[[#Data],[Projected / Budgeted Cost]]))</f>
        <v>23028</v>
      </c>
      <c r="F44" s="19">
        <f>SUMPRODUCT((Expenses5811141720[[#Data],[Category]]=$C44)*(Expenses5811141720[[#Data],[Actual Cost]]))</f>
        <v>15500</v>
      </c>
    </row>
    <row r="45" spans="1:10" x14ac:dyDescent="0.25">
      <c r="C45" s="17" t="s">
        <v>82</v>
      </c>
      <c r="D45" s="17"/>
      <c r="E45" s="19">
        <f>SUMPRODUCT((Expenses5811141720[[#Data],[Category]]=$C45)*(Expenses5811141720[[#Data],[Projected / Budgeted Cost]]))</f>
        <v>0</v>
      </c>
      <c r="F45" s="19">
        <f>SUMPRODUCT((Expenses5811141720[[#Data],[Category]]=$C45)*(Expenses5811141720[[#Data],[Actual Cost]]))</f>
        <v>0</v>
      </c>
    </row>
    <row r="46" spans="1:10" x14ac:dyDescent="0.25">
      <c r="C46" s="17" t="s">
        <v>77</v>
      </c>
      <c r="D46" s="17"/>
      <c r="E46" s="19">
        <f>SUMPRODUCT((Expenses5811141720[[#Data],[Category]]=$C46)*(Expenses5811141720[[#Data],[Projected / Budgeted Cost]]))</f>
        <v>4889.5</v>
      </c>
      <c r="F46" s="19">
        <f>SUMPRODUCT((Expenses5811141720[[#Data],[Category]]=$C46)*(Expenses5811141720[[#Data],[Actual Cost]]))</f>
        <v>0</v>
      </c>
    </row>
    <row r="47" spans="1:10" x14ac:dyDescent="0.25">
      <c r="C47" s="17" t="s">
        <v>75</v>
      </c>
      <c r="D47" s="17"/>
      <c r="E47" s="19">
        <f>SUMPRODUCT((Expenses5811141720[[#Data],[Category]]=$C47)*(Expenses5811141720[[#Data],[Projected / Budgeted Cost]]))</f>
        <v>16400</v>
      </c>
      <c r="F47" s="19">
        <f>SUMPRODUCT((Expenses5811141720[[#Data],[Category]]=$C47)*(Expenses5811141720[[#Data],[Actual Cost]]))</f>
        <v>0</v>
      </c>
    </row>
    <row r="48" spans="1:10" x14ac:dyDescent="0.25">
      <c r="C48" s="17" t="s">
        <v>79</v>
      </c>
      <c r="D48" s="17"/>
      <c r="E48" s="19">
        <f>SUMPRODUCT((Expenses5811141720[[#Data],[Category]]=$C48)*(Expenses5811141720[[#Data],[Projected / Budgeted Cost]]))</f>
        <v>24000</v>
      </c>
      <c r="F48" s="19">
        <f>SUMPRODUCT((Expenses5811141720[[#Data],[Category]]=$C48)*(Expenses5811141720[[#Data],[Actual Cost]]))</f>
        <v>2000</v>
      </c>
    </row>
    <row r="49" spans="3:6" x14ac:dyDescent="0.25">
      <c r="C49" s="17" t="s">
        <v>71</v>
      </c>
      <c r="D49" s="17"/>
      <c r="E49" s="19">
        <f>SUMPRODUCT((Expenses5811141720[[#Data],[Category]]=$C49)*(Expenses5811141720[[#Data],[Projected / Budgeted Cost]]))</f>
        <v>1500</v>
      </c>
      <c r="F49" s="19">
        <f>SUMPRODUCT((Expenses5811141720[[#Data],[Category]]=$C49)*(Expenses5811141720[[#Data],[Actual Cost]]))</f>
        <v>0</v>
      </c>
    </row>
    <row r="50" spans="3:6" x14ac:dyDescent="0.25">
      <c r="C50" s="17"/>
      <c r="D50" s="17"/>
      <c r="E50" s="19"/>
      <c r="F50" s="19"/>
    </row>
    <row r="51" spans="3:6" x14ac:dyDescent="0.25">
      <c r="C51" s="28" t="s">
        <v>105</v>
      </c>
      <c r="D51" s="28"/>
      <c r="E51" s="30">
        <f>SUM(E40:E50)</f>
        <v>75817.5</v>
      </c>
      <c r="F51" s="30">
        <f>SUM(F40:F50)</f>
        <v>18825</v>
      </c>
    </row>
  </sheetData>
  <conditionalFormatting sqref="A16:J16 J17:K17 K18 V18:XFD18 N17:XFD17 G17:G29 J18:J29 H18:H29 B18:E29 I17:I36">
    <cfRule type="expression" dxfId="405" priority="24">
      <formula>$I16="Pending"</formula>
    </cfRule>
  </conditionalFormatting>
  <conditionalFormatting sqref="A17:F17 H17 A18:A33">
    <cfRule type="expression" dxfId="404" priority="23">
      <formula>$I17="Pending"</formula>
    </cfRule>
  </conditionalFormatting>
  <conditionalFormatting sqref="F18">
    <cfRule type="expression" dxfId="403" priority="22">
      <formula>$I18="Pending"</formula>
    </cfRule>
  </conditionalFormatting>
  <conditionalFormatting sqref="G30">
    <cfRule type="expression" dxfId="402" priority="21">
      <formula>$I30="Pending"</formula>
    </cfRule>
  </conditionalFormatting>
  <conditionalFormatting sqref="J30">
    <cfRule type="expression" dxfId="401" priority="20">
      <formula>$I30="Pending"</formula>
    </cfRule>
  </conditionalFormatting>
  <conditionalFormatting sqref="E30">
    <cfRule type="expression" dxfId="400" priority="19">
      <formula>$I30="Pending"</formula>
    </cfRule>
  </conditionalFormatting>
  <conditionalFormatting sqref="D30">
    <cfRule type="expression" dxfId="399" priority="18">
      <formula>$I30="Pending"</formula>
    </cfRule>
  </conditionalFormatting>
  <conditionalFormatting sqref="C30">
    <cfRule type="expression" dxfId="398" priority="17">
      <formula>$I30="Pending"</formula>
    </cfRule>
  </conditionalFormatting>
  <conditionalFormatting sqref="B30">
    <cfRule type="expression" dxfId="397" priority="16">
      <formula>$I30="Pending"</formula>
    </cfRule>
  </conditionalFormatting>
  <conditionalFormatting sqref="H30">
    <cfRule type="expression" dxfId="396" priority="15">
      <formula>$I30="Pending"</formula>
    </cfRule>
  </conditionalFormatting>
  <conditionalFormatting sqref="G31">
    <cfRule type="expression" dxfId="395" priority="14">
      <formula>$I31="Pending"</formula>
    </cfRule>
  </conditionalFormatting>
  <conditionalFormatting sqref="J31">
    <cfRule type="expression" dxfId="394" priority="13">
      <formula>$I31="Pending"</formula>
    </cfRule>
  </conditionalFormatting>
  <conditionalFormatting sqref="E31">
    <cfRule type="expression" dxfId="393" priority="12">
      <formula>$I31="Pending"</formula>
    </cfRule>
  </conditionalFormatting>
  <conditionalFormatting sqref="D31">
    <cfRule type="expression" dxfId="392" priority="11">
      <formula>$I31="Pending"</formula>
    </cfRule>
  </conditionalFormatting>
  <conditionalFormatting sqref="C31">
    <cfRule type="expression" dxfId="391" priority="10">
      <formula>$I31="Pending"</formula>
    </cfRule>
  </conditionalFormatting>
  <conditionalFormatting sqref="B31">
    <cfRule type="expression" dxfId="390" priority="9">
      <formula>$I31="Pending"</formula>
    </cfRule>
  </conditionalFormatting>
  <conditionalFormatting sqref="H31">
    <cfRule type="expression" dxfId="389" priority="8">
      <formula>$I31="Pending"</formula>
    </cfRule>
  </conditionalFormatting>
  <conditionalFormatting sqref="N16:N18">
    <cfRule type="expression" dxfId="388" priority="7">
      <formula>$I16="Pending"</formula>
    </cfRule>
  </conditionalFormatting>
  <conditionalFormatting sqref="O16:O18">
    <cfRule type="expression" dxfId="387" priority="6">
      <formula>$I16="Pending"</formula>
    </cfRule>
  </conditionalFormatting>
  <conditionalFormatting sqref="P16:P18">
    <cfRule type="expression" dxfId="386" priority="5">
      <formula>$I16="Pending"</formula>
    </cfRule>
  </conditionalFormatting>
  <conditionalFormatting sqref="Q16:R18">
    <cfRule type="expression" dxfId="385" priority="4">
      <formula>$I16="Pending"</formula>
    </cfRule>
  </conditionalFormatting>
  <conditionalFormatting sqref="S16:S18">
    <cfRule type="expression" dxfId="384" priority="3">
      <formula>$I16="Pending"</formula>
    </cfRule>
  </conditionalFormatting>
  <conditionalFormatting sqref="T16:T18">
    <cfRule type="expression" dxfId="383" priority="2">
      <formula>$I16="Pending"</formula>
    </cfRule>
  </conditionalFormatting>
  <conditionalFormatting sqref="U16:U18">
    <cfRule type="expression" dxfId="382" priority="1">
      <formula>$I16="Pending"</formula>
    </cfRule>
  </conditionalFormatting>
  <conditionalFormatting sqref="M20:U20 M21:N21 P21:U21">
    <cfRule type="expression" dxfId="381" priority="25">
      <formula>$I17="Pending"</formula>
    </cfRule>
  </conditionalFormatting>
  <dataValidations count="3">
    <dataValidation type="list" allowBlank="1" showInputMessage="1" showErrorMessage="1" sqref="S16:S18 H16:H36">
      <formula1>"Cash, Cheque, Direct Debit/ECS, Credit Card"</formula1>
    </dataValidation>
    <dataValidation type="list" allowBlank="1" showInputMessage="1" showErrorMessage="1" sqref="T16:T18 I16:I36">
      <formula1>"Done,Partial-Done,Pending"</formula1>
    </dataValidation>
    <dataValidation type="list" allowBlank="1" showInputMessage="1" showErrorMessage="1" sqref="N16:O18 G16:G36">
      <formula1>$C$4:$F$4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Lookup!$A$2:$A$55</xm:f>
          </x14:formula1>
          <xm:sqref>B16:B36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EV51"/>
  <sheetViews>
    <sheetView zoomScaleNormal="100" workbookViewId="0">
      <selection activeCell="M31" sqref="M31"/>
    </sheetView>
  </sheetViews>
  <sheetFormatPr defaultRowHeight="15" x14ac:dyDescent="0.25"/>
  <cols>
    <col min="2" max="2" width="18.42578125" bestFit="1" customWidth="1"/>
    <col min="3" max="3" width="21.5703125" bestFit="1" customWidth="1"/>
    <col min="4" max="4" width="11.28515625" customWidth="1"/>
    <col min="5" max="5" width="26.28515625" customWidth="1"/>
    <col min="6" max="6" width="15.42578125" bestFit="1" customWidth="1"/>
    <col min="7" max="7" width="19.28515625" customWidth="1"/>
    <col min="8" max="8" width="17.140625" bestFit="1" customWidth="1"/>
    <col min="9" max="9" width="12" bestFit="1" customWidth="1"/>
    <col min="10" max="10" width="16.7109375" bestFit="1" customWidth="1"/>
    <col min="11" max="11" width="11.5703125" bestFit="1" customWidth="1"/>
    <col min="12" max="12" width="3.42578125" customWidth="1"/>
    <col min="14" max="14" width="12.85546875" customWidth="1"/>
    <col min="15" max="15" width="15.28515625" customWidth="1"/>
    <col min="16" max="16" width="11.28515625" customWidth="1"/>
    <col min="17" max="17" width="26.28515625" customWidth="1"/>
    <col min="18" max="18" width="13" customWidth="1"/>
    <col min="19" max="19" width="18.85546875" customWidth="1"/>
    <col min="21" max="21" width="18.5703125" customWidth="1"/>
  </cols>
  <sheetData>
    <row r="1" spans="1:21" ht="18.75" x14ac:dyDescent="0.3">
      <c r="A1" s="8" t="s">
        <v>8</v>
      </c>
      <c r="B1" s="9">
        <v>42826</v>
      </c>
      <c r="E1" t="s">
        <v>17</v>
      </c>
      <c r="F1" s="3">
        <f ca="1">TODAY()</f>
        <v>43000</v>
      </c>
    </row>
    <row r="3" spans="1:21" ht="18.75" x14ac:dyDescent="0.3">
      <c r="A3" s="13" t="s">
        <v>87</v>
      </c>
      <c r="B3" s="12"/>
      <c r="C3" s="12"/>
      <c r="D3" s="12"/>
      <c r="E3" s="12"/>
      <c r="G3" s="5" t="s">
        <v>91</v>
      </c>
      <c r="M3" s="5" t="s">
        <v>111</v>
      </c>
    </row>
    <row r="4" spans="1:21" x14ac:dyDescent="0.25">
      <c r="A4" s="4" t="s">
        <v>0</v>
      </c>
      <c r="B4" s="4" t="s">
        <v>4</v>
      </c>
      <c r="C4" s="4" t="s">
        <v>1</v>
      </c>
      <c r="D4" s="4" t="s">
        <v>2</v>
      </c>
      <c r="E4" s="4" t="s">
        <v>3</v>
      </c>
      <c r="F4" s="4" t="s">
        <v>95</v>
      </c>
      <c r="G4" s="18" t="s">
        <v>89</v>
      </c>
      <c r="H4" s="18" t="s">
        <v>84</v>
      </c>
      <c r="I4" s="18" t="s">
        <v>106</v>
      </c>
      <c r="J4" s="18" t="s">
        <v>85</v>
      </c>
      <c r="K4" s="18" t="s">
        <v>7</v>
      </c>
      <c r="M4" s="18" t="s">
        <v>89</v>
      </c>
      <c r="N4" s="18" t="s">
        <v>84</v>
      </c>
      <c r="O4" s="18" t="s">
        <v>106</v>
      </c>
      <c r="P4" s="18" t="s">
        <v>85</v>
      </c>
      <c r="Q4" s="18" t="s">
        <v>7</v>
      </c>
    </row>
    <row r="5" spans="1:21" x14ac:dyDescent="0.25">
      <c r="A5">
        <v>1</v>
      </c>
      <c r="B5" t="s">
        <v>92</v>
      </c>
      <c r="C5" s="14">
        <v>0</v>
      </c>
      <c r="D5" s="14">
        <v>30000</v>
      </c>
      <c r="E5" s="14">
        <v>0</v>
      </c>
      <c r="F5" s="14">
        <v>0</v>
      </c>
      <c r="G5" s="17" t="str">
        <f>Table1471013161922[[#Headers],[Atul A/C]]</f>
        <v>Atul A/C</v>
      </c>
      <c r="H5" s="19">
        <f>SUMPRODUCT((Expenses581114172023[[#Data],[Paid from Account]]=$G5)*(Expenses581114172023[[#Data],[Actual Cost]])*(Expenses581114172023[[#Data],[Status]]=$H$4))</f>
        <v>33991</v>
      </c>
      <c r="I5" s="19">
        <f>SUMPRODUCT((Expenses581114172023[[#Data],[Paid from Account]]=$G5)*(Expenses581114172023[[#Data],[Actual Cost]])*(Expenses581114172023[[#Data],[Status]]=$I$4))</f>
        <v>530</v>
      </c>
      <c r="J5" s="19">
        <f>SUMPRODUCT((Expenses581114172023[[#Data],[Paid from Account]]=$G5)*(Expenses581114172023[[#Data],[Projected / Budgeted Cost]])*(Expenses581114172023[[#Data],[Status]]=$J$4))</f>
        <v>6279</v>
      </c>
      <c r="K5" s="19">
        <f>SUM(H5:J5)</f>
        <v>40800</v>
      </c>
      <c r="M5" s="17" t="str">
        <f>Table1471013161922[[#Headers],[Atul A/C]]</f>
        <v>Atul A/C</v>
      </c>
      <c r="N5" s="19">
        <f>SUMPRODUCT((Account591215182124[[#Data],[From Account]]=$M5)*(Account591215182124[[#Data],[Actual Cost]])*(Account591215182124[[#Data],[Status]]=$N$4))</f>
        <v>27000</v>
      </c>
      <c r="O5" s="19">
        <f>SUMPRODUCT((Account591215182124[[#Data],[From Account]]=$M5)*(Account591215182124[[#Data],[Actual Cost]])*(Account591215182124[[#Data],[Status]]=$O$4))</f>
        <v>0</v>
      </c>
      <c r="P5" s="19">
        <f>SUMPRODUCT((Account591215182124[[#Data],[From Account]]=$G5)*(Account591215182124[[#Data],[Projected / Budgeted Cost]])*(Account591215182124[[#Data],[Status]]=$P$4))</f>
        <v>0</v>
      </c>
      <c r="Q5" s="19">
        <f>SUM(N5:P5)</f>
        <v>27000</v>
      </c>
      <c r="S5" s="14">
        <f>K5+Q5</f>
        <v>67800</v>
      </c>
    </row>
    <row r="6" spans="1:21" x14ac:dyDescent="0.25">
      <c r="A6">
        <v>2</v>
      </c>
      <c r="B6" t="s">
        <v>5</v>
      </c>
      <c r="C6" s="14">
        <v>75000</v>
      </c>
      <c r="D6" s="14">
        <v>0</v>
      </c>
      <c r="E6" s="14">
        <v>0</v>
      </c>
      <c r="F6" s="14"/>
      <c r="G6" s="17" t="str">
        <f>Table1471013161922[[#Headers],[Esha A/C]]</f>
        <v>Esha A/C</v>
      </c>
      <c r="H6" s="19">
        <f>SUMPRODUCT((Expenses581114172023[[#Data],[Paid from Account]]=$G6)*(Expenses581114172023[[#Data],[Actual Cost]])*(Expenses581114172023[[#Data],[Status]]=$H$4))</f>
        <v>0</v>
      </c>
      <c r="I6" s="19">
        <f>SUMPRODUCT((Expenses581114172023[[#Data],[Paid from Account]]=$G6)*(Expenses581114172023[[#Data],[Actual Cost]])*(Expenses581114172023[[#Data],[Status]]=$I$4))</f>
        <v>0</v>
      </c>
      <c r="J6" s="19">
        <f>SUMPRODUCT((Expenses581114172023[[#Data],[Paid from Account]]=$G6)*(Expenses581114172023[[#Data],[Projected / Budgeted Cost]])*(Expenses581114172023[[#Data],[Status]]=$J$4))</f>
        <v>20000</v>
      </c>
      <c r="K6" s="19">
        <f>SUM(H6:J6)</f>
        <v>20000</v>
      </c>
      <c r="M6" s="17" t="str">
        <f>Table1471013161922[[#Headers],[Esha A/C]]</f>
        <v>Esha A/C</v>
      </c>
      <c r="N6" s="19">
        <f>SUMPRODUCT((Account591215182124[[#Data],[From Account]]=$M6)*(Account591215182124[[#Data],[Actual Cost]])*(Account591215182124[[#Data],[Status]]=$N$4))</f>
        <v>30000</v>
      </c>
      <c r="O6" s="19">
        <f>SUMPRODUCT((Account591215182124[[#Data],[From Account]]=$M6)*(Account591215182124[[#Data],[Actual Cost]])*(Account591215182124[[#Data],[Status]]=$O$4))</f>
        <v>0</v>
      </c>
      <c r="P6" s="19">
        <f>SUMPRODUCT((Account591215182124[[#Data],[From Account]]=$G6)*(Account591215182124[[#Data],[Projected / Budgeted Cost]])*(Account591215182124[[#Data],[Status]]=$P$4))</f>
        <v>0</v>
      </c>
      <c r="Q6" s="19">
        <f>SUM(N6:P6)</f>
        <v>30000</v>
      </c>
      <c r="S6" s="14">
        <f>K6+Q6</f>
        <v>50000</v>
      </c>
    </row>
    <row r="7" spans="1:21" x14ac:dyDescent="0.25">
      <c r="A7">
        <v>3</v>
      </c>
      <c r="B7" t="s">
        <v>6</v>
      </c>
      <c r="C7" s="14">
        <f>SUMPRODUCT((Account591215182124[[#Data],[To Account]]=Table1471013161922[[#Headers],[Atul A/C]])*(Account591215182124[[#Data],[Actual Cost]]))</f>
        <v>30000</v>
      </c>
      <c r="D7" s="14">
        <f>SUMPRODUCT((Account591215182124[[#Data],[To Account]]=Table1471013161922[[#Headers],[Esha A/C]])*(Account591215182124[[#Data],[Actual Cost]]))</f>
        <v>22000</v>
      </c>
      <c r="E7" s="14">
        <f>SUMPRODUCT((Account591215182124[[#Data],[To Account]]=Table1471013161922[[#Headers],[Cash]])*(Account591215182124[[#Data],[Actual Cost]]))</f>
        <v>5000</v>
      </c>
      <c r="F7" s="14"/>
      <c r="G7" s="17" t="str">
        <f>Table1471013161922[[#Headers],[Cash]]</f>
        <v>Cash</v>
      </c>
      <c r="H7" s="19">
        <f>SUMPRODUCT((Expenses581114172023[[#Data],[Paid from Account]]=$G7)*(Expenses581114172023[[#Data],[Actual Cost]])*(Expenses581114172023[[#Data],[Status]]=$H$4))</f>
        <v>2100</v>
      </c>
      <c r="I7" s="19">
        <f>SUMPRODUCT((Expenses581114172023[[#Data],[Paid from Account]]=$G7)*(Expenses581114172023[[#Data],[Actual Cost]])*(Expenses581114172023[[#Data],[Status]]=$I$4))</f>
        <v>0</v>
      </c>
      <c r="J7" s="19">
        <f>SUMPRODUCT((Expenses581114172023[[#Data],[Paid from Account]]=$G7)*(Expenses581114172023[[#Data],[Projected / Budgeted Cost]])*(Expenses581114172023[[#Data],[Status]]=$J$4))</f>
        <v>1200</v>
      </c>
      <c r="K7" s="19">
        <f>SUM(H7:J7)</f>
        <v>3300</v>
      </c>
      <c r="M7" s="17" t="str">
        <f>Table1471013161922[[#Headers],[Cash]]</f>
        <v>Cash</v>
      </c>
      <c r="N7" s="19">
        <f>SUMPRODUCT((Account591215182124[[#Data],[From Account]]=$M7)*(Account591215182124[[#Data],[Actual Cost]])*(Account591215182124[[#Data],[Status]]=$N$4))</f>
        <v>0</v>
      </c>
      <c r="O7" s="19">
        <f>SUMPRODUCT((Account591215182124[[#Data],[From Account]]=$M7)*(Account591215182124[[#Data],[Actual Cost]])*(Account591215182124[[#Data],[Status]]=$O$4))</f>
        <v>0</v>
      </c>
      <c r="P7" s="19">
        <f>SUMPRODUCT((Account591215182124[[#Data],[From Account]]=$G7)*(Account591215182124[[#Data],[Projected / Budgeted Cost]])*(Account591215182124[[#Data],[Status]]=$P$4))</f>
        <v>0</v>
      </c>
      <c r="Q7" s="19">
        <f>SUM(N7:P7)</f>
        <v>0</v>
      </c>
      <c r="S7" s="14">
        <f>K7+Q7</f>
        <v>3300</v>
      </c>
    </row>
    <row r="8" spans="1:21" x14ac:dyDescent="0.25">
      <c r="A8" t="s">
        <v>7</v>
      </c>
      <c r="C8" s="14">
        <f>SUBTOTAL(109,Table1471013161922[Atul A/C])</f>
        <v>105000</v>
      </c>
      <c r="D8" s="14">
        <f>SUBTOTAL(109,Table1471013161922[Esha A/C])</f>
        <v>52000</v>
      </c>
      <c r="E8" s="14">
        <f>SUBTOTAL(109,Table1471013161922[Cash])</f>
        <v>5000</v>
      </c>
      <c r="F8" s="14"/>
      <c r="G8" t="s">
        <v>95</v>
      </c>
      <c r="H8" s="19">
        <f>SUMPRODUCT((Expenses581114172023[[#Data],[Paid from Account]]=$G8)*(Expenses581114172023[[#Data],[Actual Cost]])*(Expenses581114172023[[#Data],[Status]]=$H$4))</f>
        <v>0</v>
      </c>
      <c r="I8" s="19">
        <f>SUMPRODUCT((Expenses581114172023[[#Data],[Paid from Account]]=$G8)*(Expenses581114172023[[#Data],[Actual Cost]])*(Expenses581114172023[[#Data],[Status]]=$I$4))</f>
        <v>0</v>
      </c>
      <c r="J8" s="19">
        <f>SUMPRODUCT((Expenses581114172023[[#Data],[Paid from Account]]=$G8)*(Expenses581114172023[[#Data],[Projected / Budgeted Cost]])*(Expenses581114172023[[#Data],[Status]]=$J$4))</f>
        <v>0</v>
      </c>
      <c r="K8" s="19">
        <f>SUM(H8:J8)</f>
        <v>0</v>
      </c>
      <c r="M8" t="s">
        <v>95</v>
      </c>
      <c r="N8" s="19">
        <f>SUMPRODUCT((Account591215182124[[#Data],[From Account]]=$M8)*(Account591215182124[[#Data],[Actual Cost]])*(Account591215182124[[#Data],[Status]]=$N$4))</f>
        <v>0</v>
      </c>
      <c r="O8" s="19">
        <f>SUMPRODUCT((Account591215182124[[#Data],[From Account]]=$M8)*(Account591215182124[[#Data],[Actual Cost]])*(Account591215182124[[#Data],[Status]]=$O$4))</f>
        <v>0</v>
      </c>
      <c r="P8" s="19">
        <f>SUMPRODUCT((Account591215182124[[#Data],[From Account]]=$G8)*(Account591215182124[[#Data],[Projected / Budgeted Cost]])*(Account591215182124[[#Data],[Status]]=$P$4))</f>
        <v>0</v>
      </c>
      <c r="Q8" s="19">
        <f>SUM(N8:P8)</f>
        <v>0</v>
      </c>
      <c r="S8" s="14">
        <f>K8+Q8</f>
        <v>0</v>
      </c>
    </row>
    <row r="9" spans="1:21" x14ac:dyDescent="0.25">
      <c r="C9" s="14"/>
      <c r="D9" s="14"/>
      <c r="E9" s="14"/>
      <c r="F9" s="14"/>
      <c r="G9" s="16" t="s">
        <v>7</v>
      </c>
      <c r="H9" s="20">
        <f>SUM(H5:H8)</f>
        <v>36091</v>
      </c>
      <c r="I9" s="20">
        <f>SUM(I5:I8)</f>
        <v>530</v>
      </c>
      <c r="J9" s="20">
        <f>SUM(J5:J8)</f>
        <v>27479</v>
      </c>
      <c r="K9" s="20">
        <f>SUM(K5:K8)</f>
        <v>64100</v>
      </c>
      <c r="M9" s="16" t="s">
        <v>7</v>
      </c>
      <c r="N9" s="20">
        <f>SUM(N5:N8)</f>
        <v>57000</v>
      </c>
      <c r="O9" s="20">
        <f>SUM(O5:O8)</f>
        <v>0</v>
      </c>
      <c r="P9" s="20">
        <f>SUM(P5:P8)</f>
        <v>0</v>
      </c>
      <c r="Q9" s="20">
        <f>SUM(Q5:Q8)</f>
        <v>57000</v>
      </c>
    </row>
    <row r="10" spans="1:21" x14ac:dyDescent="0.25">
      <c r="B10" t="s">
        <v>93</v>
      </c>
      <c r="C10" s="14">
        <f>Table1471013161922[[#Totals],[Atul A/C]]-H5-N5</f>
        <v>44009</v>
      </c>
      <c r="D10" s="14">
        <f>Table1471013161922[[#Totals],[Esha A/C]]-H6-N6</f>
        <v>22000</v>
      </c>
      <c r="E10" s="14">
        <f>Table1471013161922[[#Totals],[Cash]]-H7-N7</f>
        <v>2900</v>
      </c>
      <c r="F10" s="14"/>
    </row>
    <row r="11" spans="1:21" x14ac:dyDescent="0.25">
      <c r="B11" t="s">
        <v>94</v>
      </c>
      <c r="C11" s="14">
        <f>Table1471013161922[[#Totals],[Atul A/C]]-K5-Q5</f>
        <v>37200</v>
      </c>
      <c r="D11" s="14">
        <f>Table1471013161922[[#Totals],[Esha A/C]]-K6-Q6</f>
        <v>2000</v>
      </c>
      <c r="E11" s="14">
        <f>Table1471013161922[[#Totals],[Cash]]-K7-Q8</f>
        <v>1700</v>
      </c>
      <c r="F11" s="14">
        <f>Table1471013161922[[#Totals],[Credit Card]]-K8-Q8</f>
        <v>0</v>
      </c>
    </row>
    <row r="12" spans="1:21" x14ac:dyDescent="0.25">
      <c r="C12" s="14"/>
      <c r="D12" s="14"/>
      <c r="E12" s="14"/>
      <c r="F12" s="14"/>
    </row>
    <row r="14" spans="1:21" ht="18.75" x14ac:dyDescent="0.3">
      <c r="A14" s="10" t="s">
        <v>86</v>
      </c>
      <c r="B14" s="11"/>
      <c r="C14" s="11"/>
      <c r="D14" s="11"/>
      <c r="E14" s="11"/>
      <c r="F14" s="11"/>
      <c r="G14" s="11"/>
      <c r="H14" s="11"/>
      <c r="I14" s="11"/>
      <c r="J14" s="11"/>
      <c r="M14" t="s">
        <v>107</v>
      </c>
    </row>
    <row r="15" spans="1:21" x14ac:dyDescent="0.25">
      <c r="A15" t="s">
        <v>0</v>
      </c>
      <c r="B15" t="s">
        <v>9</v>
      </c>
      <c r="C15" t="s">
        <v>10</v>
      </c>
      <c r="D15" t="s">
        <v>11</v>
      </c>
      <c r="E15" s="2" t="s">
        <v>12</v>
      </c>
      <c r="F15" s="2" t="s">
        <v>28</v>
      </c>
      <c r="G15" s="2" t="s">
        <v>13</v>
      </c>
      <c r="H15" s="2" t="s">
        <v>14</v>
      </c>
      <c r="I15" s="2" t="s">
        <v>15</v>
      </c>
      <c r="J15" s="2" t="s">
        <v>16</v>
      </c>
      <c r="M15" t="s">
        <v>0</v>
      </c>
      <c r="N15" t="s">
        <v>108</v>
      </c>
      <c r="O15" t="s">
        <v>109</v>
      </c>
      <c r="P15" t="s">
        <v>11</v>
      </c>
      <c r="Q15" t="s">
        <v>12</v>
      </c>
      <c r="R15" t="s">
        <v>28</v>
      </c>
      <c r="S15" t="s">
        <v>14</v>
      </c>
      <c r="T15" t="s">
        <v>15</v>
      </c>
      <c r="U15" t="s">
        <v>110</v>
      </c>
    </row>
    <row r="16" spans="1:21" x14ac:dyDescent="0.25">
      <c r="A16">
        <v>1</v>
      </c>
      <c r="B16" t="s">
        <v>49</v>
      </c>
      <c r="C16" t="str">
        <f>IF(B16&lt;&gt;"",VLOOKUP(B16,Lookup!$A$2:$B$55,2,FALSE),"")</f>
        <v>HOUSING</v>
      </c>
      <c r="D16" s="3">
        <v>42826</v>
      </c>
      <c r="E16" s="14">
        <v>15500</v>
      </c>
      <c r="F16" s="14">
        <v>15500</v>
      </c>
      <c r="G16" t="s">
        <v>1</v>
      </c>
      <c r="H16" t="s">
        <v>83</v>
      </c>
      <c r="I16" t="s">
        <v>84</v>
      </c>
      <c r="J16" t="str">
        <f t="shared" ref="J16:J36" si="0">IF($I16="Done","",$D16-$F$1)</f>
        <v/>
      </c>
      <c r="M16">
        <v>1</v>
      </c>
      <c r="N16" s="32" t="s">
        <v>2</v>
      </c>
      <c r="O16" s="32" t="s">
        <v>1</v>
      </c>
      <c r="P16" s="33">
        <v>42826</v>
      </c>
      <c r="Q16" s="34">
        <v>25000</v>
      </c>
      <c r="R16" s="34">
        <v>22000</v>
      </c>
      <c r="S16" s="32" t="s">
        <v>83</v>
      </c>
      <c r="T16" s="32" t="s">
        <v>84</v>
      </c>
      <c r="U16" s="32" t="str">
        <f>IF($T16="Done","",$P16-$F$1)</f>
        <v/>
      </c>
    </row>
    <row r="17" spans="1:1016 1025:2046 2055:3066 3075:4096 4105:5116 5125:6136 6145:7166 7175:8186 8195:9216 9225:10236 10245:11256 11265:12286 12295:13306 13315:14336 14345:15356 15365:16376" x14ac:dyDescent="0.25">
      <c r="A17">
        <f t="shared" ref="A17:A33" si="1">A16+1</f>
        <v>2</v>
      </c>
      <c r="B17" t="s">
        <v>23</v>
      </c>
      <c r="C17" t="str">
        <f>IF(B17&lt;&gt;"",VLOOKUP(B17,Lookup!$A$2:$B$55,2,FALSE),"")</f>
        <v>LOANS</v>
      </c>
      <c r="D17" s="3">
        <v>42828</v>
      </c>
      <c r="E17" s="14">
        <v>15991</v>
      </c>
      <c r="F17" s="14">
        <v>15991</v>
      </c>
      <c r="G17" t="s">
        <v>1</v>
      </c>
      <c r="H17" t="s">
        <v>83</v>
      </c>
      <c r="I17" t="s">
        <v>84</v>
      </c>
      <c r="J17" t="str">
        <f t="shared" si="0"/>
        <v/>
      </c>
      <c r="M17">
        <v>2</v>
      </c>
      <c r="N17" s="35" t="s">
        <v>3</v>
      </c>
      <c r="O17" s="35" t="s">
        <v>1</v>
      </c>
      <c r="P17" s="36">
        <v>42826</v>
      </c>
      <c r="Q17" s="37">
        <v>5000</v>
      </c>
      <c r="R17" s="37">
        <v>5000</v>
      </c>
      <c r="S17" s="35" t="s">
        <v>83</v>
      </c>
      <c r="T17" s="35" t="s">
        <v>84</v>
      </c>
      <c r="U17" s="35" t="str">
        <f>IF($T17="Done","",$P17-$F$1)</f>
        <v/>
      </c>
      <c r="Y17" s="3"/>
      <c r="Z17" s="6"/>
      <c r="AI17" s="3"/>
      <c r="AJ17" s="6"/>
      <c r="AS17" s="3"/>
      <c r="AT17" s="6"/>
      <c r="BC17" s="3"/>
      <c r="BD17" s="6"/>
      <c r="BM17" s="3"/>
      <c r="BN17" s="6"/>
      <c r="BW17" s="3"/>
      <c r="BX17" s="6"/>
      <c r="CG17" s="3"/>
      <c r="CH17" s="6"/>
      <c r="CQ17" s="3"/>
      <c r="CR17" s="6"/>
      <c r="DA17" s="3"/>
      <c r="DB17" s="6"/>
      <c r="DK17" s="3"/>
      <c r="DL17" s="6"/>
      <c r="DU17" s="3"/>
      <c r="DV17" s="6"/>
      <c r="EE17" s="3"/>
      <c r="EF17" s="6"/>
      <c r="EO17" s="3"/>
      <c r="EP17" s="6"/>
      <c r="EY17" s="3"/>
      <c r="EZ17" s="6"/>
      <c r="FI17" s="3"/>
      <c r="FJ17" s="6"/>
      <c r="FS17" s="3"/>
      <c r="FT17" s="6"/>
      <c r="GC17" s="3"/>
      <c r="GD17" s="6"/>
      <c r="GM17" s="3"/>
      <c r="GN17" s="6"/>
      <c r="GW17" s="3"/>
      <c r="GX17" s="6"/>
      <c r="HG17" s="3"/>
      <c r="HH17" s="6"/>
      <c r="HQ17" s="3"/>
      <c r="HR17" s="6"/>
      <c r="IA17" s="3"/>
      <c r="IB17" s="6"/>
      <c r="IK17" s="3"/>
      <c r="IL17" s="6"/>
      <c r="IU17" s="3"/>
      <c r="IV17" s="6"/>
      <c r="JE17" s="3"/>
      <c r="JF17" s="6"/>
      <c r="JO17" s="3"/>
      <c r="JP17" s="6"/>
      <c r="JY17" s="3"/>
      <c r="JZ17" s="6"/>
      <c r="KI17" s="3"/>
      <c r="KJ17" s="6"/>
      <c r="KS17" s="3"/>
      <c r="KT17" s="6"/>
      <c r="LC17" s="3"/>
      <c r="LD17" s="6"/>
      <c r="LM17" s="3"/>
      <c r="LN17" s="6"/>
      <c r="LW17" s="3"/>
      <c r="LX17" s="6"/>
      <c r="MG17" s="3"/>
      <c r="MH17" s="6"/>
      <c r="MQ17" s="3"/>
      <c r="MR17" s="6"/>
      <c r="NA17" s="3"/>
      <c r="NB17" s="6"/>
      <c r="NK17" s="3"/>
      <c r="NL17" s="6"/>
      <c r="NU17" s="3"/>
      <c r="NV17" s="6"/>
      <c r="OE17" s="3"/>
      <c r="OF17" s="6"/>
      <c r="OO17" s="3"/>
      <c r="OP17" s="6"/>
      <c r="OY17" s="3"/>
      <c r="OZ17" s="6"/>
      <c r="PI17" s="3"/>
      <c r="PJ17" s="6"/>
      <c r="PS17" s="3"/>
      <c r="PT17" s="6"/>
      <c r="QC17" s="3"/>
      <c r="QD17" s="6"/>
      <c r="QM17" s="3"/>
      <c r="QN17" s="6"/>
      <c r="QW17" s="3"/>
      <c r="QX17" s="6"/>
      <c r="RG17" s="3"/>
      <c r="RH17" s="6"/>
      <c r="RQ17" s="3"/>
      <c r="RR17" s="6"/>
      <c r="SA17" s="3"/>
      <c r="SB17" s="6"/>
      <c r="SK17" s="3"/>
      <c r="SL17" s="6"/>
      <c r="SU17" s="3"/>
      <c r="SV17" s="6"/>
      <c r="TE17" s="3"/>
      <c r="TF17" s="6"/>
      <c r="TO17" s="3"/>
      <c r="TP17" s="6"/>
      <c r="TY17" s="3"/>
      <c r="TZ17" s="6"/>
      <c r="UI17" s="3"/>
      <c r="UJ17" s="6"/>
      <c r="US17" s="3"/>
      <c r="UT17" s="6"/>
      <c r="VC17" s="3"/>
      <c r="VD17" s="6"/>
      <c r="VM17" s="3"/>
      <c r="VN17" s="6"/>
      <c r="VW17" s="3"/>
      <c r="VX17" s="6"/>
      <c r="WG17" s="3"/>
      <c r="WH17" s="6"/>
      <c r="WQ17" s="3"/>
      <c r="WR17" s="6"/>
      <c r="XA17" s="3"/>
      <c r="XB17" s="6"/>
      <c r="XK17" s="3"/>
      <c r="XL17" s="6"/>
      <c r="XU17" s="3"/>
      <c r="XV17" s="6"/>
      <c r="YE17" s="3"/>
      <c r="YF17" s="6"/>
      <c r="YO17" s="3"/>
      <c r="YP17" s="6"/>
      <c r="YY17" s="3"/>
      <c r="YZ17" s="6"/>
      <c r="ZI17" s="3"/>
      <c r="ZJ17" s="6"/>
      <c r="ZS17" s="3"/>
      <c r="ZT17" s="6"/>
      <c r="AAC17" s="3"/>
      <c r="AAD17" s="6"/>
      <c r="AAM17" s="3"/>
      <c r="AAN17" s="6"/>
      <c r="AAW17" s="3"/>
      <c r="AAX17" s="6"/>
      <c r="ABG17" s="3"/>
      <c r="ABH17" s="6"/>
      <c r="ABQ17" s="3"/>
      <c r="ABR17" s="6"/>
      <c r="ACA17" s="3"/>
      <c r="ACB17" s="6"/>
      <c r="ACK17" s="3"/>
      <c r="ACL17" s="6"/>
      <c r="ACU17" s="3"/>
      <c r="ACV17" s="6"/>
      <c r="ADE17" s="3"/>
      <c r="ADF17" s="6"/>
      <c r="ADO17" s="3"/>
      <c r="ADP17" s="6"/>
      <c r="ADY17" s="3"/>
      <c r="ADZ17" s="6"/>
      <c r="AEI17" s="3"/>
      <c r="AEJ17" s="6"/>
      <c r="AES17" s="3"/>
      <c r="AET17" s="6"/>
      <c r="AFC17" s="3"/>
      <c r="AFD17" s="6"/>
      <c r="AFM17" s="3"/>
      <c r="AFN17" s="6"/>
      <c r="AFW17" s="3"/>
      <c r="AFX17" s="6"/>
      <c r="AGG17" s="3"/>
      <c r="AGH17" s="6"/>
      <c r="AGQ17" s="3"/>
      <c r="AGR17" s="6"/>
      <c r="AHA17" s="3"/>
      <c r="AHB17" s="6"/>
      <c r="AHK17" s="3"/>
      <c r="AHL17" s="6"/>
      <c r="AHU17" s="3"/>
      <c r="AHV17" s="6"/>
      <c r="AIE17" s="3"/>
      <c r="AIF17" s="6"/>
      <c r="AIO17" s="3"/>
      <c r="AIP17" s="6"/>
      <c r="AIY17" s="3"/>
      <c r="AIZ17" s="6"/>
      <c r="AJI17" s="3"/>
      <c r="AJJ17" s="6"/>
      <c r="AJS17" s="3"/>
      <c r="AJT17" s="6"/>
      <c r="AKC17" s="3"/>
      <c r="AKD17" s="6"/>
      <c r="AKM17" s="3"/>
      <c r="AKN17" s="6"/>
      <c r="AKW17" s="3"/>
      <c r="AKX17" s="6"/>
      <c r="ALG17" s="3"/>
      <c r="ALH17" s="6"/>
      <c r="ALQ17" s="3"/>
      <c r="ALR17" s="6"/>
      <c r="AMA17" s="3"/>
      <c r="AMB17" s="6"/>
      <c r="AMK17" s="3"/>
      <c r="AML17" s="6"/>
      <c r="AMU17" s="3"/>
      <c r="AMV17" s="6"/>
      <c r="ANE17" s="3"/>
      <c r="ANF17" s="6"/>
      <c r="ANO17" s="3"/>
      <c r="ANP17" s="6"/>
      <c r="ANY17" s="3"/>
      <c r="ANZ17" s="6"/>
      <c r="AOI17" s="3"/>
      <c r="AOJ17" s="6"/>
      <c r="AOS17" s="3"/>
      <c r="AOT17" s="6"/>
      <c r="APC17" s="3"/>
      <c r="APD17" s="6"/>
      <c r="APM17" s="3"/>
      <c r="APN17" s="6"/>
      <c r="APW17" s="3"/>
      <c r="APX17" s="6"/>
      <c r="AQG17" s="3"/>
      <c r="AQH17" s="6"/>
      <c r="AQQ17" s="3"/>
      <c r="AQR17" s="6"/>
      <c r="ARA17" s="3"/>
      <c r="ARB17" s="6"/>
      <c r="ARK17" s="3"/>
      <c r="ARL17" s="6"/>
      <c r="ARU17" s="3"/>
      <c r="ARV17" s="6"/>
      <c r="ASE17" s="3"/>
      <c r="ASF17" s="6"/>
      <c r="ASO17" s="3"/>
      <c r="ASP17" s="6"/>
      <c r="ASY17" s="3"/>
      <c r="ASZ17" s="6"/>
      <c r="ATI17" s="3"/>
      <c r="ATJ17" s="6"/>
      <c r="ATS17" s="3"/>
      <c r="ATT17" s="6"/>
      <c r="AUC17" s="3"/>
      <c r="AUD17" s="6"/>
      <c r="AUM17" s="3"/>
      <c r="AUN17" s="6"/>
      <c r="AUW17" s="3"/>
      <c r="AUX17" s="6"/>
      <c r="AVG17" s="3"/>
      <c r="AVH17" s="6"/>
      <c r="AVQ17" s="3"/>
      <c r="AVR17" s="6"/>
      <c r="AWA17" s="3"/>
      <c r="AWB17" s="6"/>
      <c r="AWK17" s="3"/>
      <c r="AWL17" s="6"/>
      <c r="AWU17" s="3"/>
      <c r="AWV17" s="6"/>
      <c r="AXE17" s="3"/>
      <c r="AXF17" s="6"/>
      <c r="AXO17" s="3"/>
      <c r="AXP17" s="6"/>
      <c r="AXY17" s="3"/>
      <c r="AXZ17" s="6"/>
      <c r="AYI17" s="3"/>
      <c r="AYJ17" s="6"/>
      <c r="AYS17" s="3"/>
      <c r="AYT17" s="6"/>
      <c r="AZC17" s="3"/>
      <c r="AZD17" s="6"/>
      <c r="AZM17" s="3"/>
      <c r="AZN17" s="6"/>
      <c r="AZW17" s="3"/>
      <c r="AZX17" s="6"/>
      <c r="BAG17" s="3"/>
      <c r="BAH17" s="6"/>
      <c r="BAQ17" s="3"/>
      <c r="BAR17" s="6"/>
      <c r="BBA17" s="3"/>
      <c r="BBB17" s="6"/>
      <c r="BBK17" s="3"/>
      <c r="BBL17" s="6"/>
      <c r="BBU17" s="3"/>
      <c r="BBV17" s="6"/>
      <c r="BCE17" s="3"/>
      <c r="BCF17" s="6"/>
      <c r="BCO17" s="3"/>
      <c r="BCP17" s="6"/>
      <c r="BCY17" s="3"/>
      <c r="BCZ17" s="6"/>
      <c r="BDI17" s="3"/>
      <c r="BDJ17" s="6"/>
      <c r="BDS17" s="3"/>
      <c r="BDT17" s="6"/>
      <c r="BEC17" s="3"/>
      <c r="BED17" s="6"/>
      <c r="BEM17" s="3"/>
      <c r="BEN17" s="6"/>
      <c r="BEW17" s="3"/>
      <c r="BEX17" s="6"/>
      <c r="BFG17" s="3"/>
      <c r="BFH17" s="6"/>
      <c r="BFQ17" s="3"/>
      <c r="BFR17" s="6"/>
      <c r="BGA17" s="3"/>
      <c r="BGB17" s="6"/>
      <c r="BGK17" s="3"/>
      <c r="BGL17" s="6"/>
      <c r="BGU17" s="3"/>
      <c r="BGV17" s="6"/>
      <c r="BHE17" s="3"/>
      <c r="BHF17" s="6"/>
      <c r="BHO17" s="3"/>
      <c r="BHP17" s="6"/>
      <c r="BHY17" s="3"/>
      <c r="BHZ17" s="6"/>
      <c r="BII17" s="3"/>
      <c r="BIJ17" s="6"/>
      <c r="BIS17" s="3"/>
      <c r="BIT17" s="6"/>
      <c r="BJC17" s="3"/>
      <c r="BJD17" s="6"/>
      <c r="BJM17" s="3"/>
      <c r="BJN17" s="6"/>
      <c r="BJW17" s="3"/>
      <c r="BJX17" s="6"/>
      <c r="BKG17" s="3"/>
      <c r="BKH17" s="6"/>
      <c r="BKQ17" s="3"/>
      <c r="BKR17" s="6"/>
      <c r="BLA17" s="3"/>
      <c r="BLB17" s="6"/>
      <c r="BLK17" s="3"/>
      <c r="BLL17" s="6"/>
      <c r="BLU17" s="3"/>
      <c r="BLV17" s="6"/>
      <c r="BME17" s="3"/>
      <c r="BMF17" s="6"/>
      <c r="BMO17" s="3"/>
      <c r="BMP17" s="6"/>
      <c r="BMY17" s="3"/>
      <c r="BMZ17" s="6"/>
      <c r="BNI17" s="3"/>
      <c r="BNJ17" s="6"/>
      <c r="BNS17" s="3"/>
      <c r="BNT17" s="6"/>
      <c r="BOC17" s="3"/>
      <c r="BOD17" s="6"/>
      <c r="BOM17" s="3"/>
      <c r="BON17" s="6"/>
      <c r="BOW17" s="3"/>
      <c r="BOX17" s="6"/>
      <c r="BPG17" s="3"/>
      <c r="BPH17" s="6"/>
      <c r="BPQ17" s="3"/>
      <c r="BPR17" s="6"/>
      <c r="BQA17" s="3"/>
      <c r="BQB17" s="6"/>
      <c r="BQK17" s="3"/>
      <c r="BQL17" s="6"/>
      <c r="BQU17" s="3"/>
      <c r="BQV17" s="6"/>
      <c r="BRE17" s="3"/>
      <c r="BRF17" s="6"/>
      <c r="BRO17" s="3"/>
      <c r="BRP17" s="6"/>
      <c r="BRY17" s="3"/>
      <c r="BRZ17" s="6"/>
      <c r="BSI17" s="3"/>
      <c r="BSJ17" s="6"/>
      <c r="BSS17" s="3"/>
      <c r="BST17" s="6"/>
      <c r="BTC17" s="3"/>
      <c r="BTD17" s="6"/>
      <c r="BTM17" s="3"/>
      <c r="BTN17" s="6"/>
      <c r="BTW17" s="3"/>
      <c r="BTX17" s="6"/>
      <c r="BUG17" s="3"/>
      <c r="BUH17" s="6"/>
      <c r="BUQ17" s="3"/>
      <c r="BUR17" s="6"/>
      <c r="BVA17" s="3"/>
      <c r="BVB17" s="6"/>
      <c r="BVK17" s="3"/>
      <c r="BVL17" s="6"/>
      <c r="BVU17" s="3"/>
      <c r="BVV17" s="6"/>
      <c r="BWE17" s="3"/>
      <c r="BWF17" s="6"/>
      <c r="BWO17" s="3"/>
      <c r="BWP17" s="6"/>
      <c r="BWY17" s="3"/>
      <c r="BWZ17" s="6"/>
      <c r="BXI17" s="3"/>
      <c r="BXJ17" s="6"/>
      <c r="BXS17" s="3"/>
      <c r="BXT17" s="6"/>
      <c r="BYC17" s="3"/>
      <c r="BYD17" s="6"/>
      <c r="BYM17" s="3"/>
      <c r="BYN17" s="6"/>
      <c r="BYW17" s="3"/>
      <c r="BYX17" s="6"/>
      <c r="BZG17" s="3"/>
      <c r="BZH17" s="6"/>
      <c r="BZQ17" s="3"/>
      <c r="BZR17" s="6"/>
      <c r="CAA17" s="3"/>
      <c r="CAB17" s="6"/>
      <c r="CAK17" s="3"/>
      <c r="CAL17" s="6"/>
      <c r="CAU17" s="3"/>
      <c r="CAV17" s="6"/>
      <c r="CBE17" s="3"/>
      <c r="CBF17" s="6"/>
      <c r="CBO17" s="3"/>
      <c r="CBP17" s="6"/>
      <c r="CBY17" s="3"/>
      <c r="CBZ17" s="6"/>
      <c r="CCI17" s="3"/>
      <c r="CCJ17" s="6"/>
      <c r="CCS17" s="3"/>
      <c r="CCT17" s="6"/>
      <c r="CDC17" s="3"/>
      <c r="CDD17" s="6"/>
      <c r="CDM17" s="3"/>
      <c r="CDN17" s="6"/>
      <c r="CDW17" s="3"/>
      <c r="CDX17" s="6"/>
      <c r="CEG17" s="3"/>
      <c r="CEH17" s="6"/>
      <c r="CEQ17" s="3"/>
      <c r="CER17" s="6"/>
      <c r="CFA17" s="3"/>
      <c r="CFB17" s="6"/>
      <c r="CFK17" s="3"/>
      <c r="CFL17" s="6"/>
      <c r="CFU17" s="3"/>
      <c r="CFV17" s="6"/>
      <c r="CGE17" s="3"/>
      <c r="CGF17" s="6"/>
      <c r="CGO17" s="3"/>
      <c r="CGP17" s="6"/>
      <c r="CGY17" s="3"/>
      <c r="CGZ17" s="6"/>
      <c r="CHI17" s="3"/>
      <c r="CHJ17" s="6"/>
      <c r="CHS17" s="3"/>
      <c r="CHT17" s="6"/>
      <c r="CIC17" s="3"/>
      <c r="CID17" s="6"/>
      <c r="CIM17" s="3"/>
      <c r="CIN17" s="6"/>
      <c r="CIW17" s="3"/>
      <c r="CIX17" s="6"/>
      <c r="CJG17" s="3"/>
      <c r="CJH17" s="6"/>
      <c r="CJQ17" s="3"/>
      <c r="CJR17" s="6"/>
      <c r="CKA17" s="3"/>
      <c r="CKB17" s="6"/>
      <c r="CKK17" s="3"/>
      <c r="CKL17" s="6"/>
      <c r="CKU17" s="3"/>
      <c r="CKV17" s="6"/>
      <c r="CLE17" s="3"/>
      <c r="CLF17" s="6"/>
      <c r="CLO17" s="3"/>
      <c r="CLP17" s="6"/>
      <c r="CLY17" s="3"/>
      <c r="CLZ17" s="6"/>
      <c r="CMI17" s="3"/>
      <c r="CMJ17" s="6"/>
      <c r="CMS17" s="3"/>
      <c r="CMT17" s="6"/>
      <c r="CNC17" s="3"/>
      <c r="CND17" s="6"/>
      <c r="CNM17" s="3"/>
      <c r="CNN17" s="6"/>
      <c r="CNW17" s="3"/>
      <c r="CNX17" s="6"/>
      <c r="COG17" s="3"/>
      <c r="COH17" s="6"/>
      <c r="COQ17" s="3"/>
      <c r="COR17" s="6"/>
      <c r="CPA17" s="3"/>
      <c r="CPB17" s="6"/>
      <c r="CPK17" s="3"/>
      <c r="CPL17" s="6"/>
      <c r="CPU17" s="3"/>
      <c r="CPV17" s="6"/>
      <c r="CQE17" s="3"/>
      <c r="CQF17" s="6"/>
      <c r="CQO17" s="3"/>
      <c r="CQP17" s="6"/>
      <c r="CQY17" s="3"/>
      <c r="CQZ17" s="6"/>
      <c r="CRI17" s="3"/>
      <c r="CRJ17" s="6"/>
      <c r="CRS17" s="3"/>
      <c r="CRT17" s="6"/>
      <c r="CSC17" s="3"/>
      <c r="CSD17" s="6"/>
      <c r="CSM17" s="3"/>
      <c r="CSN17" s="6"/>
      <c r="CSW17" s="3"/>
      <c r="CSX17" s="6"/>
      <c r="CTG17" s="3"/>
      <c r="CTH17" s="6"/>
      <c r="CTQ17" s="3"/>
      <c r="CTR17" s="6"/>
      <c r="CUA17" s="3"/>
      <c r="CUB17" s="6"/>
      <c r="CUK17" s="3"/>
      <c r="CUL17" s="6"/>
      <c r="CUU17" s="3"/>
      <c r="CUV17" s="6"/>
      <c r="CVE17" s="3"/>
      <c r="CVF17" s="6"/>
      <c r="CVO17" s="3"/>
      <c r="CVP17" s="6"/>
      <c r="CVY17" s="3"/>
      <c r="CVZ17" s="6"/>
      <c r="CWI17" s="3"/>
      <c r="CWJ17" s="6"/>
      <c r="CWS17" s="3"/>
      <c r="CWT17" s="6"/>
      <c r="CXC17" s="3"/>
      <c r="CXD17" s="6"/>
      <c r="CXM17" s="3"/>
      <c r="CXN17" s="6"/>
      <c r="CXW17" s="3"/>
      <c r="CXX17" s="6"/>
      <c r="CYG17" s="3"/>
      <c r="CYH17" s="6"/>
      <c r="CYQ17" s="3"/>
      <c r="CYR17" s="6"/>
      <c r="CZA17" s="3"/>
      <c r="CZB17" s="6"/>
      <c r="CZK17" s="3"/>
      <c r="CZL17" s="6"/>
      <c r="CZU17" s="3"/>
      <c r="CZV17" s="6"/>
      <c r="DAE17" s="3"/>
      <c r="DAF17" s="6"/>
      <c r="DAO17" s="3"/>
      <c r="DAP17" s="6"/>
      <c r="DAY17" s="3"/>
      <c r="DAZ17" s="6"/>
      <c r="DBI17" s="3"/>
      <c r="DBJ17" s="6"/>
      <c r="DBS17" s="3"/>
      <c r="DBT17" s="6"/>
      <c r="DCC17" s="3"/>
      <c r="DCD17" s="6"/>
      <c r="DCM17" s="3"/>
      <c r="DCN17" s="6"/>
      <c r="DCW17" s="3"/>
      <c r="DCX17" s="6"/>
      <c r="DDG17" s="3"/>
      <c r="DDH17" s="6"/>
      <c r="DDQ17" s="3"/>
      <c r="DDR17" s="6"/>
      <c r="DEA17" s="3"/>
      <c r="DEB17" s="6"/>
      <c r="DEK17" s="3"/>
      <c r="DEL17" s="6"/>
      <c r="DEU17" s="3"/>
      <c r="DEV17" s="6"/>
      <c r="DFE17" s="3"/>
      <c r="DFF17" s="6"/>
      <c r="DFO17" s="3"/>
      <c r="DFP17" s="6"/>
      <c r="DFY17" s="3"/>
      <c r="DFZ17" s="6"/>
      <c r="DGI17" s="3"/>
      <c r="DGJ17" s="6"/>
      <c r="DGS17" s="3"/>
      <c r="DGT17" s="6"/>
      <c r="DHC17" s="3"/>
      <c r="DHD17" s="6"/>
      <c r="DHM17" s="3"/>
      <c r="DHN17" s="6"/>
      <c r="DHW17" s="3"/>
      <c r="DHX17" s="6"/>
      <c r="DIG17" s="3"/>
      <c r="DIH17" s="6"/>
      <c r="DIQ17" s="3"/>
      <c r="DIR17" s="6"/>
      <c r="DJA17" s="3"/>
      <c r="DJB17" s="6"/>
      <c r="DJK17" s="3"/>
      <c r="DJL17" s="6"/>
      <c r="DJU17" s="3"/>
      <c r="DJV17" s="6"/>
      <c r="DKE17" s="3"/>
      <c r="DKF17" s="6"/>
      <c r="DKO17" s="3"/>
      <c r="DKP17" s="6"/>
      <c r="DKY17" s="3"/>
      <c r="DKZ17" s="6"/>
      <c r="DLI17" s="3"/>
      <c r="DLJ17" s="6"/>
      <c r="DLS17" s="3"/>
      <c r="DLT17" s="6"/>
      <c r="DMC17" s="3"/>
      <c r="DMD17" s="6"/>
      <c r="DMM17" s="3"/>
      <c r="DMN17" s="6"/>
      <c r="DMW17" s="3"/>
      <c r="DMX17" s="6"/>
      <c r="DNG17" s="3"/>
      <c r="DNH17" s="6"/>
      <c r="DNQ17" s="3"/>
      <c r="DNR17" s="6"/>
      <c r="DOA17" s="3"/>
      <c r="DOB17" s="6"/>
      <c r="DOK17" s="3"/>
      <c r="DOL17" s="6"/>
      <c r="DOU17" s="3"/>
      <c r="DOV17" s="6"/>
      <c r="DPE17" s="3"/>
      <c r="DPF17" s="6"/>
      <c r="DPO17" s="3"/>
      <c r="DPP17" s="6"/>
      <c r="DPY17" s="3"/>
      <c r="DPZ17" s="6"/>
      <c r="DQI17" s="3"/>
      <c r="DQJ17" s="6"/>
      <c r="DQS17" s="3"/>
      <c r="DQT17" s="6"/>
      <c r="DRC17" s="3"/>
      <c r="DRD17" s="6"/>
      <c r="DRM17" s="3"/>
      <c r="DRN17" s="6"/>
      <c r="DRW17" s="3"/>
      <c r="DRX17" s="6"/>
      <c r="DSG17" s="3"/>
      <c r="DSH17" s="6"/>
      <c r="DSQ17" s="3"/>
      <c r="DSR17" s="6"/>
      <c r="DTA17" s="3"/>
      <c r="DTB17" s="6"/>
      <c r="DTK17" s="3"/>
      <c r="DTL17" s="6"/>
      <c r="DTU17" s="3"/>
      <c r="DTV17" s="6"/>
      <c r="DUE17" s="3"/>
      <c r="DUF17" s="6"/>
      <c r="DUO17" s="3"/>
      <c r="DUP17" s="6"/>
      <c r="DUY17" s="3"/>
      <c r="DUZ17" s="6"/>
      <c r="DVI17" s="3"/>
      <c r="DVJ17" s="6"/>
      <c r="DVS17" s="3"/>
      <c r="DVT17" s="6"/>
      <c r="DWC17" s="3"/>
      <c r="DWD17" s="6"/>
      <c r="DWM17" s="3"/>
      <c r="DWN17" s="6"/>
      <c r="DWW17" s="3"/>
      <c r="DWX17" s="6"/>
      <c r="DXG17" s="3"/>
      <c r="DXH17" s="6"/>
      <c r="DXQ17" s="3"/>
      <c r="DXR17" s="6"/>
      <c r="DYA17" s="3"/>
      <c r="DYB17" s="6"/>
      <c r="DYK17" s="3"/>
      <c r="DYL17" s="6"/>
      <c r="DYU17" s="3"/>
      <c r="DYV17" s="6"/>
      <c r="DZE17" s="3"/>
      <c r="DZF17" s="6"/>
      <c r="DZO17" s="3"/>
      <c r="DZP17" s="6"/>
      <c r="DZY17" s="3"/>
      <c r="DZZ17" s="6"/>
      <c r="EAI17" s="3"/>
      <c r="EAJ17" s="6"/>
      <c r="EAS17" s="3"/>
      <c r="EAT17" s="6"/>
      <c r="EBC17" s="3"/>
      <c r="EBD17" s="6"/>
      <c r="EBM17" s="3"/>
      <c r="EBN17" s="6"/>
      <c r="EBW17" s="3"/>
      <c r="EBX17" s="6"/>
      <c r="ECG17" s="3"/>
      <c r="ECH17" s="6"/>
      <c r="ECQ17" s="3"/>
      <c r="ECR17" s="6"/>
      <c r="EDA17" s="3"/>
      <c r="EDB17" s="6"/>
      <c r="EDK17" s="3"/>
      <c r="EDL17" s="6"/>
      <c r="EDU17" s="3"/>
      <c r="EDV17" s="6"/>
      <c r="EEE17" s="3"/>
      <c r="EEF17" s="6"/>
      <c r="EEO17" s="3"/>
      <c r="EEP17" s="6"/>
      <c r="EEY17" s="3"/>
      <c r="EEZ17" s="6"/>
      <c r="EFI17" s="3"/>
      <c r="EFJ17" s="6"/>
      <c r="EFS17" s="3"/>
      <c r="EFT17" s="6"/>
      <c r="EGC17" s="3"/>
      <c r="EGD17" s="6"/>
      <c r="EGM17" s="3"/>
      <c r="EGN17" s="6"/>
      <c r="EGW17" s="3"/>
      <c r="EGX17" s="6"/>
      <c r="EHG17" s="3"/>
      <c r="EHH17" s="6"/>
      <c r="EHQ17" s="3"/>
      <c r="EHR17" s="6"/>
      <c r="EIA17" s="3"/>
      <c r="EIB17" s="6"/>
      <c r="EIK17" s="3"/>
      <c r="EIL17" s="6"/>
      <c r="EIU17" s="3"/>
      <c r="EIV17" s="6"/>
      <c r="EJE17" s="3"/>
      <c r="EJF17" s="6"/>
      <c r="EJO17" s="3"/>
      <c r="EJP17" s="6"/>
      <c r="EJY17" s="3"/>
      <c r="EJZ17" s="6"/>
      <c r="EKI17" s="3"/>
      <c r="EKJ17" s="6"/>
      <c r="EKS17" s="3"/>
      <c r="EKT17" s="6"/>
      <c r="ELC17" s="3"/>
      <c r="ELD17" s="6"/>
      <c r="ELM17" s="3"/>
      <c r="ELN17" s="6"/>
      <c r="ELW17" s="3"/>
      <c r="ELX17" s="6"/>
      <c r="EMG17" s="3"/>
      <c r="EMH17" s="6"/>
      <c r="EMQ17" s="3"/>
      <c r="EMR17" s="6"/>
      <c r="ENA17" s="3"/>
      <c r="ENB17" s="6"/>
      <c r="ENK17" s="3"/>
      <c r="ENL17" s="6"/>
      <c r="ENU17" s="3"/>
      <c r="ENV17" s="6"/>
      <c r="EOE17" s="3"/>
      <c r="EOF17" s="6"/>
      <c r="EOO17" s="3"/>
      <c r="EOP17" s="6"/>
      <c r="EOY17" s="3"/>
      <c r="EOZ17" s="6"/>
      <c r="EPI17" s="3"/>
      <c r="EPJ17" s="6"/>
      <c r="EPS17" s="3"/>
      <c r="EPT17" s="6"/>
      <c r="EQC17" s="3"/>
      <c r="EQD17" s="6"/>
      <c r="EQM17" s="3"/>
      <c r="EQN17" s="6"/>
      <c r="EQW17" s="3"/>
      <c r="EQX17" s="6"/>
      <c r="ERG17" s="3"/>
      <c r="ERH17" s="6"/>
      <c r="ERQ17" s="3"/>
      <c r="ERR17" s="6"/>
      <c r="ESA17" s="3"/>
      <c r="ESB17" s="6"/>
      <c r="ESK17" s="3"/>
      <c r="ESL17" s="6"/>
      <c r="ESU17" s="3"/>
      <c r="ESV17" s="6"/>
      <c r="ETE17" s="3"/>
      <c r="ETF17" s="6"/>
      <c r="ETO17" s="3"/>
      <c r="ETP17" s="6"/>
      <c r="ETY17" s="3"/>
      <c r="ETZ17" s="6"/>
      <c r="EUI17" s="3"/>
      <c r="EUJ17" s="6"/>
      <c r="EUS17" s="3"/>
      <c r="EUT17" s="6"/>
      <c r="EVC17" s="3"/>
      <c r="EVD17" s="6"/>
      <c r="EVM17" s="3"/>
      <c r="EVN17" s="6"/>
      <c r="EVW17" s="3"/>
      <c r="EVX17" s="6"/>
      <c r="EWG17" s="3"/>
      <c r="EWH17" s="6"/>
      <c r="EWQ17" s="3"/>
      <c r="EWR17" s="6"/>
      <c r="EXA17" s="3"/>
      <c r="EXB17" s="6"/>
      <c r="EXK17" s="3"/>
      <c r="EXL17" s="6"/>
      <c r="EXU17" s="3"/>
      <c r="EXV17" s="6"/>
      <c r="EYE17" s="3"/>
      <c r="EYF17" s="6"/>
      <c r="EYO17" s="3"/>
      <c r="EYP17" s="6"/>
      <c r="EYY17" s="3"/>
      <c r="EYZ17" s="6"/>
      <c r="EZI17" s="3"/>
      <c r="EZJ17" s="6"/>
      <c r="EZS17" s="3"/>
      <c r="EZT17" s="6"/>
      <c r="FAC17" s="3"/>
      <c r="FAD17" s="6"/>
      <c r="FAM17" s="3"/>
      <c r="FAN17" s="6"/>
      <c r="FAW17" s="3"/>
      <c r="FAX17" s="6"/>
      <c r="FBG17" s="3"/>
      <c r="FBH17" s="6"/>
      <c r="FBQ17" s="3"/>
      <c r="FBR17" s="6"/>
      <c r="FCA17" s="3"/>
      <c r="FCB17" s="6"/>
      <c r="FCK17" s="3"/>
      <c r="FCL17" s="6"/>
      <c r="FCU17" s="3"/>
      <c r="FCV17" s="6"/>
      <c r="FDE17" s="3"/>
      <c r="FDF17" s="6"/>
      <c r="FDO17" s="3"/>
      <c r="FDP17" s="6"/>
      <c r="FDY17" s="3"/>
      <c r="FDZ17" s="6"/>
      <c r="FEI17" s="3"/>
      <c r="FEJ17" s="6"/>
      <c r="FES17" s="3"/>
      <c r="FET17" s="6"/>
      <c r="FFC17" s="3"/>
      <c r="FFD17" s="6"/>
      <c r="FFM17" s="3"/>
      <c r="FFN17" s="6"/>
      <c r="FFW17" s="3"/>
      <c r="FFX17" s="6"/>
      <c r="FGG17" s="3"/>
      <c r="FGH17" s="6"/>
      <c r="FGQ17" s="3"/>
      <c r="FGR17" s="6"/>
      <c r="FHA17" s="3"/>
      <c r="FHB17" s="6"/>
      <c r="FHK17" s="3"/>
      <c r="FHL17" s="6"/>
      <c r="FHU17" s="3"/>
      <c r="FHV17" s="6"/>
      <c r="FIE17" s="3"/>
      <c r="FIF17" s="6"/>
      <c r="FIO17" s="3"/>
      <c r="FIP17" s="6"/>
      <c r="FIY17" s="3"/>
      <c r="FIZ17" s="6"/>
      <c r="FJI17" s="3"/>
      <c r="FJJ17" s="6"/>
      <c r="FJS17" s="3"/>
      <c r="FJT17" s="6"/>
      <c r="FKC17" s="3"/>
      <c r="FKD17" s="6"/>
      <c r="FKM17" s="3"/>
      <c r="FKN17" s="6"/>
      <c r="FKW17" s="3"/>
      <c r="FKX17" s="6"/>
      <c r="FLG17" s="3"/>
      <c r="FLH17" s="6"/>
      <c r="FLQ17" s="3"/>
      <c r="FLR17" s="6"/>
      <c r="FMA17" s="3"/>
      <c r="FMB17" s="6"/>
      <c r="FMK17" s="3"/>
      <c r="FML17" s="6"/>
      <c r="FMU17" s="3"/>
      <c r="FMV17" s="6"/>
      <c r="FNE17" s="3"/>
      <c r="FNF17" s="6"/>
      <c r="FNO17" s="3"/>
      <c r="FNP17" s="6"/>
      <c r="FNY17" s="3"/>
      <c r="FNZ17" s="6"/>
      <c r="FOI17" s="3"/>
      <c r="FOJ17" s="6"/>
      <c r="FOS17" s="3"/>
      <c r="FOT17" s="6"/>
      <c r="FPC17" s="3"/>
      <c r="FPD17" s="6"/>
      <c r="FPM17" s="3"/>
      <c r="FPN17" s="6"/>
      <c r="FPW17" s="3"/>
      <c r="FPX17" s="6"/>
      <c r="FQG17" s="3"/>
      <c r="FQH17" s="6"/>
      <c r="FQQ17" s="3"/>
      <c r="FQR17" s="6"/>
      <c r="FRA17" s="3"/>
      <c r="FRB17" s="6"/>
      <c r="FRK17" s="3"/>
      <c r="FRL17" s="6"/>
      <c r="FRU17" s="3"/>
      <c r="FRV17" s="6"/>
      <c r="FSE17" s="3"/>
      <c r="FSF17" s="6"/>
      <c r="FSO17" s="3"/>
      <c r="FSP17" s="6"/>
      <c r="FSY17" s="3"/>
      <c r="FSZ17" s="6"/>
      <c r="FTI17" s="3"/>
      <c r="FTJ17" s="6"/>
      <c r="FTS17" s="3"/>
      <c r="FTT17" s="6"/>
      <c r="FUC17" s="3"/>
      <c r="FUD17" s="6"/>
      <c r="FUM17" s="3"/>
      <c r="FUN17" s="6"/>
      <c r="FUW17" s="3"/>
      <c r="FUX17" s="6"/>
      <c r="FVG17" s="3"/>
      <c r="FVH17" s="6"/>
      <c r="FVQ17" s="3"/>
      <c r="FVR17" s="6"/>
      <c r="FWA17" s="3"/>
      <c r="FWB17" s="6"/>
      <c r="FWK17" s="3"/>
      <c r="FWL17" s="6"/>
      <c r="FWU17" s="3"/>
      <c r="FWV17" s="6"/>
      <c r="FXE17" s="3"/>
      <c r="FXF17" s="6"/>
      <c r="FXO17" s="3"/>
      <c r="FXP17" s="6"/>
      <c r="FXY17" s="3"/>
      <c r="FXZ17" s="6"/>
      <c r="FYI17" s="3"/>
      <c r="FYJ17" s="6"/>
      <c r="FYS17" s="3"/>
      <c r="FYT17" s="6"/>
      <c r="FZC17" s="3"/>
      <c r="FZD17" s="6"/>
      <c r="FZM17" s="3"/>
      <c r="FZN17" s="6"/>
      <c r="FZW17" s="3"/>
      <c r="FZX17" s="6"/>
      <c r="GAG17" s="3"/>
      <c r="GAH17" s="6"/>
      <c r="GAQ17" s="3"/>
      <c r="GAR17" s="6"/>
      <c r="GBA17" s="3"/>
      <c r="GBB17" s="6"/>
      <c r="GBK17" s="3"/>
      <c r="GBL17" s="6"/>
      <c r="GBU17" s="3"/>
      <c r="GBV17" s="6"/>
      <c r="GCE17" s="3"/>
      <c r="GCF17" s="6"/>
      <c r="GCO17" s="3"/>
      <c r="GCP17" s="6"/>
      <c r="GCY17" s="3"/>
      <c r="GCZ17" s="6"/>
      <c r="GDI17" s="3"/>
      <c r="GDJ17" s="6"/>
      <c r="GDS17" s="3"/>
      <c r="GDT17" s="6"/>
      <c r="GEC17" s="3"/>
      <c r="GED17" s="6"/>
      <c r="GEM17" s="3"/>
      <c r="GEN17" s="6"/>
      <c r="GEW17" s="3"/>
      <c r="GEX17" s="6"/>
      <c r="GFG17" s="3"/>
      <c r="GFH17" s="6"/>
      <c r="GFQ17" s="3"/>
      <c r="GFR17" s="6"/>
      <c r="GGA17" s="3"/>
      <c r="GGB17" s="6"/>
      <c r="GGK17" s="3"/>
      <c r="GGL17" s="6"/>
      <c r="GGU17" s="3"/>
      <c r="GGV17" s="6"/>
      <c r="GHE17" s="3"/>
      <c r="GHF17" s="6"/>
      <c r="GHO17" s="3"/>
      <c r="GHP17" s="6"/>
      <c r="GHY17" s="3"/>
      <c r="GHZ17" s="6"/>
      <c r="GII17" s="3"/>
      <c r="GIJ17" s="6"/>
      <c r="GIS17" s="3"/>
      <c r="GIT17" s="6"/>
      <c r="GJC17" s="3"/>
      <c r="GJD17" s="6"/>
      <c r="GJM17" s="3"/>
      <c r="GJN17" s="6"/>
      <c r="GJW17" s="3"/>
      <c r="GJX17" s="6"/>
      <c r="GKG17" s="3"/>
      <c r="GKH17" s="6"/>
      <c r="GKQ17" s="3"/>
      <c r="GKR17" s="6"/>
      <c r="GLA17" s="3"/>
      <c r="GLB17" s="6"/>
      <c r="GLK17" s="3"/>
      <c r="GLL17" s="6"/>
      <c r="GLU17" s="3"/>
      <c r="GLV17" s="6"/>
      <c r="GME17" s="3"/>
      <c r="GMF17" s="6"/>
      <c r="GMO17" s="3"/>
      <c r="GMP17" s="6"/>
      <c r="GMY17" s="3"/>
      <c r="GMZ17" s="6"/>
      <c r="GNI17" s="3"/>
      <c r="GNJ17" s="6"/>
      <c r="GNS17" s="3"/>
      <c r="GNT17" s="6"/>
      <c r="GOC17" s="3"/>
      <c r="GOD17" s="6"/>
      <c r="GOM17" s="3"/>
      <c r="GON17" s="6"/>
      <c r="GOW17" s="3"/>
      <c r="GOX17" s="6"/>
      <c r="GPG17" s="3"/>
      <c r="GPH17" s="6"/>
      <c r="GPQ17" s="3"/>
      <c r="GPR17" s="6"/>
      <c r="GQA17" s="3"/>
      <c r="GQB17" s="6"/>
      <c r="GQK17" s="3"/>
      <c r="GQL17" s="6"/>
      <c r="GQU17" s="3"/>
      <c r="GQV17" s="6"/>
      <c r="GRE17" s="3"/>
      <c r="GRF17" s="6"/>
      <c r="GRO17" s="3"/>
      <c r="GRP17" s="6"/>
      <c r="GRY17" s="3"/>
      <c r="GRZ17" s="6"/>
      <c r="GSI17" s="3"/>
      <c r="GSJ17" s="6"/>
      <c r="GSS17" s="3"/>
      <c r="GST17" s="6"/>
      <c r="GTC17" s="3"/>
      <c r="GTD17" s="6"/>
      <c r="GTM17" s="3"/>
      <c r="GTN17" s="6"/>
      <c r="GTW17" s="3"/>
      <c r="GTX17" s="6"/>
      <c r="GUG17" s="3"/>
      <c r="GUH17" s="6"/>
      <c r="GUQ17" s="3"/>
      <c r="GUR17" s="6"/>
      <c r="GVA17" s="3"/>
      <c r="GVB17" s="6"/>
      <c r="GVK17" s="3"/>
      <c r="GVL17" s="6"/>
      <c r="GVU17" s="3"/>
      <c r="GVV17" s="6"/>
      <c r="GWE17" s="3"/>
      <c r="GWF17" s="6"/>
      <c r="GWO17" s="3"/>
      <c r="GWP17" s="6"/>
      <c r="GWY17" s="3"/>
      <c r="GWZ17" s="6"/>
      <c r="GXI17" s="3"/>
      <c r="GXJ17" s="6"/>
      <c r="GXS17" s="3"/>
      <c r="GXT17" s="6"/>
      <c r="GYC17" s="3"/>
      <c r="GYD17" s="6"/>
      <c r="GYM17" s="3"/>
      <c r="GYN17" s="6"/>
      <c r="GYW17" s="3"/>
      <c r="GYX17" s="6"/>
      <c r="GZG17" s="3"/>
      <c r="GZH17" s="6"/>
      <c r="GZQ17" s="3"/>
      <c r="GZR17" s="6"/>
      <c r="HAA17" s="3"/>
      <c r="HAB17" s="6"/>
      <c r="HAK17" s="3"/>
      <c r="HAL17" s="6"/>
      <c r="HAU17" s="3"/>
      <c r="HAV17" s="6"/>
      <c r="HBE17" s="3"/>
      <c r="HBF17" s="6"/>
      <c r="HBO17" s="3"/>
      <c r="HBP17" s="6"/>
      <c r="HBY17" s="3"/>
      <c r="HBZ17" s="6"/>
      <c r="HCI17" s="3"/>
      <c r="HCJ17" s="6"/>
      <c r="HCS17" s="3"/>
      <c r="HCT17" s="6"/>
      <c r="HDC17" s="3"/>
      <c r="HDD17" s="6"/>
      <c r="HDM17" s="3"/>
      <c r="HDN17" s="6"/>
      <c r="HDW17" s="3"/>
      <c r="HDX17" s="6"/>
      <c r="HEG17" s="3"/>
      <c r="HEH17" s="6"/>
      <c r="HEQ17" s="3"/>
      <c r="HER17" s="6"/>
      <c r="HFA17" s="3"/>
      <c r="HFB17" s="6"/>
      <c r="HFK17" s="3"/>
      <c r="HFL17" s="6"/>
      <c r="HFU17" s="3"/>
      <c r="HFV17" s="6"/>
      <c r="HGE17" s="3"/>
      <c r="HGF17" s="6"/>
      <c r="HGO17" s="3"/>
      <c r="HGP17" s="6"/>
      <c r="HGY17" s="3"/>
      <c r="HGZ17" s="6"/>
      <c r="HHI17" s="3"/>
      <c r="HHJ17" s="6"/>
      <c r="HHS17" s="3"/>
      <c r="HHT17" s="6"/>
      <c r="HIC17" s="3"/>
      <c r="HID17" s="6"/>
      <c r="HIM17" s="3"/>
      <c r="HIN17" s="6"/>
      <c r="HIW17" s="3"/>
      <c r="HIX17" s="6"/>
      <c r="HJG17" s="3"/>
      <c r="HJH17" s="6"/>
      <c r="HJQ17" s="3"/>
      <c r="HJR17" s="6"/>
      <c r="HKA17" s="3"/>
      <c r="HKB17" s="6"/>
      <c r="HKK17" s="3"/>
      <c r="HKL17" s="6"/>
      <c r="HKU17" s="3"/>
      <c r="HKV17" s="6"/>
      <c r="HLE17" s="3"/>
      <c r="HLF17" s="6"/>
      <c r="HLO17" s="3"/>
      <c r="HLP17" s="6"/>
      <c r="HLY17" s="3"/>
      <c r="HLZ17" s="6"/>
      <c r="HMI17" s="3"/>
      <c r="HMJ17" s="6"/>
      <c r="HMS17" s="3"/>
      <c r="HMT17" s="6"/>
      <c r="HNC17" s="3"/>
      <c r="HND17" s="6"/>
      <c r="HNM17" s="3"/>
      <c r="HNN17" s="6"/>
      <c r="HNW17" s="3"/>
      <c r="HNX17" s="6"/>
      <c r="HOG17" s="3"/>
      <c r="HOH17" s="6"/>
      <c r="HOQ17" s="3"/>
      <c r="HOR17" s="6"/>
      <c r="HPA17" s="3"/>
      <c r="HPB17" s="6"/>
      <c r="HPK17" s="3"/>
      <c r="HPL17" s="6"/>
      <c r="HPU17" s="3"/>
      <c r="HPV17" s="6"/>
      <c r="HQE17" s="3"/>
      <c r="HQF17" s="6"/>
      <c r="HQO17" s="3"/>
      <c r="HQP17" s="6"/>
      <c r="HQY17" s="3"/>
      <c r="HQZ17" s="6"/>
      <c r="HRI17" s="3"/>
      <c r="HRJ17" s="6"/>
      <c r="HRS17" s="3"/>
      <c r="HRT17" s="6"/>
      <c r="HSC17" s="3"/>
      <c r="HSD17" s="6"/>
      <c r="HSM17" s="3"/>
      <c r="HSN17" s="6"/>
      <c r="HSW17" s="3"/>
      <c r="HSX17" s="6"/>
      <c r="HTG17" s="3"/>
      <c r="HTH17" s="6"/>
      <c r="HTQ17" s="3"/>
      <c r="HTR17" s="6"/>
      <c r="HUA17" s="3"/>
      <c r="HUB17" s="6"/>
      <c r="HUK17" s="3"/>
      <c r="HUL17" s="6"/>
      <c r="HUU17" s="3"/>
      <c r="HUV17" s="6"/>
      <c r="HVE17" s="3"/>
      <c r="HVF17" s="6"/>
      <c r="HVO17" s="3"/>
      <c r="HVP17" s="6"/>
      <c r="HVY17" s="3"/>
      <c r="HVZ17" s="6"/>
      <c r="HWI17" s="3"/>
      <c r="HWJ17" s="6"/>
      <c r="HWS17" s="3"/>
      <c r="HWT17" s="6"/>
      <c r="HXC17" s="3"/>
      <c r="HXD17" s="6"/>
      <c r="HXM17" s="3"/>
      <c r="HXN17" s="6"/>
      <c r="HXW17" s="3"/>
      <c r="HXX17" s="6"/>
      <c r="HYG17" s="3"/>
      <c r="HYH17" s="6"/>
      <c r="HYQ17" s="3"/>
      <c r="HYR17" s="6"/>
      <c r="HZA17" s="3"/>
      <c r="HZB17" s="6"/>
      <c r="HZK17" s="3"/>
      <c r="HZL17" s="6"/>
      <c r="HZU17" s="3"/>
      <c r="HZV17" s="6"/>
      <c r="IAE17" s="3"/>
      <c r="IAF17" s="6"/>
      <c r="IAO17" s="3"/>
      <c r="IAP17" s="6"/>
      <c r="IAY17" s="3"/>
      <c r="IAZ17" s="6"/>
      <c r="IBI17" s="3"/>
      <c r="IBJ17" s="6"/>
      <c r="IBS17" s="3"/>
      <c r="IBT17" s="6"/>
      <c r="ICC17" s="3"/>
      <c r="ICD17" s="6"/>
      <c r="ICM17" s="3"/>
      <c r="ICN17" s="6"/>
      <c r="ICW17" s="3"/>
      <c r="ICX17" s="6"/>
      <c r="IDG17" s="3"/>
      <c r="IDH17" s="6"/>
      <c r="IDQ17" s="3"/>
      <c r="IDR17" s="6"/>
      <c r="IEA17" s="3"/>
      <c r="IEB17" s="6"/>
      <c r="IEK17" s="3"/>
      <c r="IEL17" s="6"/>
      <c r="IEU17" s="3"/>
      <c r="IEV17" s="6"/>
      <c r="IFE17" s="3"/>
      <c r="IFF17" s="6"/>
      <c r="IFO17" s="3"/>
      <c r="IFP17" s="6"/>
      <c r="IFY17" s="3"/>
      <c r="IFZ17" s="6"/>
      <c r="IGI17" s="3"/>
      <c r="IGJ17" s="6"/>
      <c r="IGS17" s="3"/>
      <c r="IGT17" s="6"/>
      <c r="IHC17" s="3"/>
      <c r="IHD17" s="6"/>
      <c r="IHM17" s="3"/>
      <c r="IHN17" s="6"/>
      <c r="IHW17" s="3"/>
      <c r="IHX17" s="6"/>
      <c r="IIG17" s="3"/>
      <c r="IIH17" s="6"/>
      <c r="IIQ17" s="3"/>
      <c r="IIR17" s="6"/>
      <c r="IJA17" s="3"/>
      <c r="IJB17" s="6"/>
      <c r="IJK17" s="3"/>
      <c r="IJL17" s="6"/>
      <c r="IJU17" s="3"/>
      <c r="IJV17" s="6"/>
      <c r="IKE17" s="3"/>
      <c r="IKF17" s="6"/>
      <c r="IKO17" s="3"/>
      <c r="IKP17" s="6"/>
      <c r="IKY17" s="3"/>
      <c r="IKZ17" s="6"/>
      <c r="ILI17" s="3"/>
      <c r="ILJ17" s="6"/>
      <c r="ILS17" s="3"/>
      <c r="ILT17" s="6"/>
      <c r="IMC17" s="3"/>
      <c r="IMD17" s="6"/>
      <c r="IMM17" s="3"/>
      <c r="IMN17" s="6"/>
      <c r="IMW17" s="3"/>
      <c r="IMX17" s="6"/>
      <c r="ING17" s="3"/>
      <c r="INH17" s="6"/>
      <c r="INQ17" s="3"/>
      <c r="INR17" s="6"/>
      <c r="IOA17" s="3"/>
      <c r="IOB17" s="6"/>
      <c r="IOK17" s="3"/>
      <c r="IOL17" s="6"/>
      <c r="IOU17" s="3"/>
      <c r="IOV17" s="6"/>
      <c r="IPE17" s="3"/>
      <c r="IPF17" s="6"/>
      <c r="IPO17" s="3"/>
      <c r="IPP17" s="6"/>
      <c r="IPY17" s="3"/>
      <c r="IPZ17" s="6"/>
      <c r="IQI17" s="3"/>
      <c r="IQJ17" s="6"/>
      <c r="IQS17" s="3"/>
      <c r="IQT17" s="6"/>
      <c r="IRC17" s="3"/>
      <c r="IRD17" s="6"/>
      <c r="IRM17" s="3"/>
      <c r="IRN17" s="6"/>
      <c r="IRW17" s="3"/>
      <c r="IRX17" s="6"/>
      <c r="ISG17" s="3"/>
      <c r="ISH17" s="6"/>
      <c r="ISQ17" s="3"/>
      <c r="ISR17" s="6"/>
      <c r="ITA17" s="3"/>
      <c r="ITB17" s="6"/>
      <c r="ITK17" s="3"/>
      <c r="ITL17" s="6"/>
      <c r="ITU17" s="3"/>
      <c r="ITV17" s="6"/>
      <c r="IUE17" s="3"/>
      <c r="IUF17" s="6"/>
      <c r="IUO17" s="3"/>
      <c r="IUP17" s="6"/>
      <c r="IUY17" s="3"/>
      <c r="IUZ17" s="6"/>
      <c r="IVI17" s="3"/>
      <c r="IVJ17" s="6"/>
      <c r="IVS17" s="3"/>
      <c r="IVT17" s="6"/>
      <c r="IWC17" s="3"/>
      <c r="IWD17" s="6"/>
      <c r="IWM17" s="3"/>
      <c r="IWN17" s="6"/>
      <c r="IWW17" s="3"/>
      <c r="IWX17" s="6"/>
      <c r="IXG17" s="3"/>
      <c r="IXH17" s="6"/>
      <c r="IXQ17" s="3"/>
      <c r="IXR17" s="6"/>
      <c r="IYA17" s="3"/>
      <c r="IYB17" s="6"/>
      <c r="IYK17" s="3"/>
      <c r="IYL17" s="6"/>
      <c r="IYU17" s="3"/>
      <c r="IYV17" s="6"/>
      <c r="IZE17" s="3"/>
      <c r="IZF17" s="6"/>
      <c r="IZO17" s="3"/>
      <c r="IZP17" s="6"/>
      <c r="IZY17" s="3"/>
      <c r="IZZ17" s="6"/>
      <c r="JAI17" s="3"/>
      <c r="JAJ17" s="6"/>
      <c r="JAS17" s="3"/>
      <c r="JAT17" s="6"/>
      <c r="JBC17" s="3"/>
      <c r="JBD17" s="6"/>
      <c r="JBM17" s="3"/>
      <c r="JBN17" s="6"/>
      <c r="JBW17" s="3"/>
      <c r="JBX17" s="6"/>
      <c r="JCG17" s="3"/>
      <c r="JCH17" s="6"/>
      <c r="JCQ17" s="3"/>
      <c r="JCR17" s="6"/>
      <c r="JDA17" s="3"/>
      <c r="JDB17" s="6"/>
      <c r="JDK17" s="3"/>
      <c r="JDL17" s="6"/>
      <c r="JDU17" s="3"/>
      <c r="JDV17" s="6"/>
      <c r="JEE17" s="3"/>
      <c r="JEF17" s="6"/>
      <c r="JEO17" s="3"/>
      <c r="JEP17" s="6"/>
      <c r="JEY17" s="3"/>
      <c r="JEZ17" s="6"/>
      <c r="JFI17" s="3"/>
      <c r="JFJ17" s="6"/>
      <c r="JFS17" s="3"/>
      <c r="JFT17" s="6"/>
      <c r="JGC17" s="3"/>
      <c r="JGD17" s="6"/>
      <c r="JGM17" s="3"/>
      <c r="JGN17" s="6"/>
      <c r="JGW17" s="3"/>
      <c r="JGX17" s="6"/>
      <c r="JHG17" s="3"/>
      <c r="JHH17" s="6"/>
      <c r="JHQ17" s="3"/>
      <c r="JHR17" s="6"/>
      <c r="JIA17" s="3"/>
      <c r="JIB17" s="6"/>
      <c r="JIK17" s="3"/>
      <c r="JIL17" s="6"/>
      <c r="JIU17" s="3"/>
      <c r="JIV17" s="6"/>
      <c r="JJE17" s="3"/>
      <c r="JJF17" s="6"/>
      <c r="JJO17" s="3"/>
      <c r="JJP17" s="6"/>
      <c r="JJY17" s="3"/>
      <c r="JJZ17" s="6"/>
      <c r="JKI17" s="3"/>
      <c r="JKJ17" s="6"/>
      <c r="JKS17" s="3"/>
      <c r="JKT17" s="6"/>
      <c r="JLC17" s="3"/>
      <c r="JLD17" s="6"/>
      <c r="JLM17" s="3"/>
      <c r="JLN17" s="6"/>
      <c r="JLW17" s="3"/>
      <c r="JLX17" s="6"/>
      <c r="JMG17" s="3"/>
      <c r="JMH17" s="6"/>
      <c r="JMQ17" s="3"/>
      <c r="JMR17" s="6"/>
      <c r="JNA17" s="3"/>
      <c r="JNB17" s="6"/>
      <c r="JNK17" s="3"/>
      <c r="JNL17" s="6"/>
      <c r="JNU17" s="3"/>
      <c r="JNV17" s="6"/>
      <c r="JOE17" s="3"/>
      <c r="JOF17" s="6"/>
      <c r="JOO17" s="3"/>
      <c r="JOP17" s="6"/>
      <c r="JOY17" s="3"/>
      <c r="JOZ17" s="6"/>
      <c r="JPI17" s="3"/>
      <c r="JPJ17" s="6"/>
      <c r="JPS17" s="3"/>
      <c r="JPT17" s="6"/>
      <c r="JQC17" s="3"/>
      <c r="JQD17" s="6"/>
      <c r="JQM17" s="3"/>
      <c r="JQN17" s="6"/>
      <c r="JQW17" s="3"/>
      <c r="JQX17" s="6"/>
      <c r="JRG17" s="3"/>
      <c r="JRH17" s="6"/>
      <c r="JRQ17" s="3"/>
      <c r="JRR17" s="6"/>
      <c r="JSA17" s="3"/>
      <c r="JSB17" s="6"/>
      <c r="JSK17" s="3"/>
      <c r="JSL17" s="6"/>
      <c r="JSU17" s="3"/>
      <c r="JSV17" s="6"/>
      <c r="JTE17" s="3"/>
      <c r="JTF17" s="6"/>
      <c r="JTO17" s="3"/>
      <c r="JTP17" s="6"/>
      <c r="JTY17" s="3"/>
      <c r="JTZ17" s="6"/>
      <c r="JUI17" s="3"/>
      <c r="JUJ17" s="6"/>
      <c r="JUS17" s="3"/>
      <c r="JUT17" s="6"/>
      <c r="JVC17" s="3"/>
      <c r="JVD17" s="6"/>
      <c r="JVM17" s="3"/>
      <c r="JVN17" s="6"/>
      <c r="JVW17" s="3"/>
      <c r="JVX17" s="6"/>
      <c r="JWG17" s="3"/>
      <c r="JWH17" s="6"/>
      <c r="JWQ17" s="3"/>
      <c r="JWR17" s="6"/>
      <c r="JXA17" s="3"/>
      <c r="JXB17" s="6"/>
      <c r="JXK17" s="3"/>
      <c r="JXL17" s="6"/>
      <c r="JXU17" s="3"/>
      <c r="JXV17" s="6"/>
      <c r="JYE17" s="3"/>
      <c r="JYF17" s="6"/>
      <c r="JYO17" s="3"/>
      <c r="JYP17" s="6"/>
      <c r="JYY17" s="3"/>
      <c r="JYZ17" s="6"/>
      <c r="JZI17" s="3"/>
      <c r="JZJ17" s="6"/>
      <c r="JZS17" s="3"/>
      <c r="JZT17" s="6"/>
      <c r="KAC17" s="3"/>
      <c r="KAD17" s="6"/>
      <c r="KAM17" s="3"/>
      <c r="KAN17" s="6"/>
      <c r="KAW17" s="3"/>
      <c r="KAX17" s="6"/>
      <c r="KBG17" s="3"/>
      <c r="KBH17" s="6"/>
      <c r="KBQ17" s="3"/>
      <c r="KBR17" s="6"/>
      <c r="KCA17" s="3"/>
      <c r="KCB17" s="6"/>
      <c r="KCK17" s="3"/>
      <c r="KCL17" s="6"/>
      <c r="KCU17" s="3"/>
      <c r="KCV17" s="6"/>
      <c r="KDE17" s="3"/>
      <c r="KDF17" s="6"/>
      <c r="KDO17" s="3"/>
      <c r="KDP17" s="6"/>
      <c r="KDY17" s="3"/>
      <c r="KDZ17" s="6"/>
      <c r="KEI17" s="3"/>
      <c r="KEJ17" s="6"/>
      <c r="KES17" s="3"/>
      <c r="KET17" s="6"/>
      <c r="KFC17" s="3"/>
      <c r="KFD17" s="6"/>
      <c r="KFM17" s="3"/>
      <c r="KFN17" s="6"/>
      <c r="KFW17" s="3"/>
      <c r="KFX17" s="6"/>
      <c r="KGG17" s="3"/>
      <c r="KGH17" s="6"/>
      <c r="KGQ17" s="3"/>
      <c r="KGR17" s="6"/>
      <c r="KHA17" s="3"/>
      <c r="KHB17" s="6"/>
      <c r="KHK17" s="3"/>
      <c r="KHL17" s="6"/>
      <c r="KHU17" s="3"/>
      <c r="KHV17" s="6"/>
      <c r="KIE17" s="3"/>
      <c r="KIF17" s="6"/>
      <c r="KIO17" s="3"/>
      <c r="KIP17" s="6"/>
      <c r="KIY17" s="3"/>
      <c r="KIZ17" s="6"/>
      <c r="KJI17" s="3"/>
      <c r="KJJ17" s="6"/>
      <c r="KJS17" s="3"/>
      <c r="KJT17" s="6"/>
      <c r="KKC17" s="3"/>
      <c r="KKD17" s="6"/>
      <c r="KKM17" s="3"/>
      <c r="KKN17" s="6"/>
      <c r="KKW17" s="3"/>
      <c r="KKX17" s="6"/>
      <c r="KLG17" s="3"/>
      <c r="KLH17" s="6"/>
      <c r="KLQ17" s="3"/>
      <c r="KLR17" s="6"/>
      <c r="KMA17" s="3"/>
      <c r="KMB17" s="6"/>
      <c r="KMK17" s="3"/>
      <c r="KML17" s="6"/>
      <c r="KMU17" s="3"/>
      <c r="KMV17" s="6"/>
      <c r="KNE17" s="3"/>
      <c r="KNF17" s="6"/>
      <c r="KNO17" s="3"/>
      <c r="KNP17" s="6"/>
      <c r="KNY17" s="3"/>
      <c r="KNZ17" s="6"/>
      <c r="KOI17" s="3"/>
      <c r="KOJ17" s="6"/>
      <c r="KOS17" s="3"/>
      <c r="KOT17" s="6"/>
      <c r="KPC17" s="3"/>
      <c r="KPD17" s="6"/>
      <c r="KPM17" s="3"/>
      <c r="KPN17" s="6"/>
      <c r="KPW17" s="3"/>
      <c r="KPX17" s="6"/>
      <c r="KQG17" s="3"/>
      <c r="KQH17" s="6"/>
      <c r="KQQ17" s="3"/>
      <c r="KQR17" s="6"/>
      <c r="KRA17" s="3"/>
      <c r="KRB17" s="6"/>
      <c r="KRK17" s="3"/>
      <c r="KRL17" s="6"/>
      <c r="KRU17" s="3"/>
      <c r="KRV17" s="6"/>
      <c r="KSE17" s="3"/>
      <c r="KSF17" s="6"/>
      <c r="KSO17" s="3"/>
      <c r="KSP17" s="6"/>
      <c r="KSY17" s="3"/>
      <c r="KSZ17" s="6"/>
      <c r="KTI17" s="3"/>
      <c r="KTJ17" s="6"/>
      <c r="KTS17" s="3"/>
      <c r="KTT17" s="6"/>
      <c r="KUC17" s="3"/>
      <c r="KUD17" s="6"/>
      <c r="KUM17" s="3"/>
      <c r="KUN17" s="6"/>
      <c r="KUW17" s="3"/>
      <c r="KUX17" s="6"/>
      <c r="KVG17" s="3"/>
      <c r="KVH17" s="6"/>
      <c r="KVQ17" s="3"/>
      <c r="KVR17" s="6"/>
      <c r="KWA17" s="3"/>
      <c r="KWB17" s="6"/>
      <c r="KWK17" s="3"/>
      <c r="KWL17" s="6"/>
      <c r="KWU17" s="3"/>
      <c r="KWV17" s="6"/>
      <c r="KXE17" s="3"/>
      <c r="KXF17" s="6"/>
      <c r="KXO17" s="3"/>
      <c r="KXP17" s="6"/>
      <c r="KXY17" s="3"/>
      <c r="KXZ17" s="6"/>
      <c r="KYI17" s="3"/>
      <c r="KYJ17" s="6"/>
      <c r="KYS17" s="3"/>
      <c r="KYT17" s="6"/>
      <c r="KZC17" s="3"/>
      <c r="KZD17" s="6"/>
      <c r="KZM17" s="3"/>
      <c r="KZN17" s="6"/>
      <c r="KZW17" s="3"/>
      <c r="KZX17" s="6"/>
      <c r="LAG17" s="3"/>
      <c r="LAH17" s="6"/>
      <c r="LAQ17" s="3"/>
      <c r="LAR17" s="6"/>
      <c r="LBA17" s="3"/>
      <c r="LBB17" s="6"/>
      <c r="LBK17" s="3"/>
      <c r="LBL17" s="6"/>
      <c r="LBU17" s="3"/>
      <c r="LBV17" s="6"/>
      <c r="LCE17" s="3"/>
      <c r="LCF17" s="6"/>
      <c r="LCO17" s="3"/>
      <c r="LCP17" s="6"/>
      <c r="LCY17" s="3"/>
      <c r="LCZ17" s="6"/>
      <c r="LDI17" s="3"/>
      <c r="LDJ17" s="6"/>
      <c r="LDS17" s="3"/>
      <c r="LDT17" s="6"/>
      <c r="LEC17" s="3"/>
      <c r="LED17" s="6"/>
      <c r="LEM17" s="3"/>
      <c r="LEN17" s="6"/>
      <c r="LEW17" s="3"/>
      <c r="LEX17" s="6"/>
      <c r="LFG17" s="3"/>
      <c r="LFH17" s="6"/>
      <c r="LFQ17" s="3"/>
      <c r="LFR17" s="6"/>
      <c r="LGA17" s="3"/>
      <c r="LGB17" s="6"/>
      <c r="LGK17" s="3"/>
      <c r="LGL17" s="6"/>
      <c r="LGU17" s="3"/>
      <c r="LGV17" s="6"/>
      <c r="LHE17" s="3"/>
      <c r="LHF17" s="6"/>
      <c r="LHO17" s="3"/>
      <c r="LHP17" s="6"/>
      <c r="LHY17" s="3"/>
      <c r="LHZ17" s="6"/>
      <c r="LII17" s="3"/>
      <c r="LIJ17" s="6"/>
      <c r="LIS17" s="3"/>
      <c r="LIT17" s="6"/>
      <c r="LJC17" s="3"/>
      <c r="LJD17" s="6"/>
      <c r="LJM17" s="3"/>
      <c r="LJN17" s="6"/>
      <c r="LJW17" s="3"/>
      <c r="LJX17" s="6"/>
      <c r="LKG17" s="3"/>
      <c r="LKH17" s="6"/>
      <c r="LKQ17" s="3"/>
      <c r="LKR17" s="6"/>
      <c r="LLA17" s="3"/>
      <c r="LLB17" s="6"/>
      <c r="LLK17" s="3"/>
      <c r="LLL17" s="6"/>
      <c r="LLU17" s="3"/>
      <c r="LLV17" s="6"/>
      <c r="LME17" s="3"/>
      <c r="LMF17" s="6"/>
      <c r="LMO17" s="3"/>
      <c r="LMP17" s="6"/>
      <c r="LMY17" s="3"/>
      <c r="LMZ17" s="6"/>
      <c r="LNI17" s="3"/>
      <c r="LNJ17" s="6"/>
      <c r="LNS17" s="3"/>
      <c r="LNT17" s="6"/>
      <c r="LOC17" s="3"/>
      <c r="LOD17" s="6"/>
      <c r="LOM17" s="3"/>
      <c r="LON17" s="6"/>
      <c r="LOW17" s="3"/>
      <c r="LOX17" s="6"/>
      <c r="LPG17" s="3"/>
      <c r="LPH17" s="6"/>
      <c r="LPQ17" s="3"/>
      <c r="LPR17" s="6"/>
      <c r="LQA17" s="3"/>
      <c r="LQB17" s="6"/>
      <c r="LQK17" s="3"/>
      <c r="LQL17" s="6"/>
      <c r="LQU17" s="3"/>
      <c r="LQV17" s="6"/>
      <c r="LRE17" s="3"/>
      <c r="LRF17" s="6"/>
      <c r="LRO17" s="3"/>
      <c r="LRP17" s="6"/>
      <c r="LRY17" s="3"/>
      <c r="LRZ17" s="6"/>
      <c r="LSI17" s="3"/>
      <c r="LSJ17" s="6"/>
      <c r="LSS17" s="3"/>
      <c r="LST17" s="6"/>
      <c r="LTC17" s="3"/>
      <c r="LTD17" s="6"/>
      <c r="LTM17" s="3"/>
      <c r="LTN17" s="6"/>
      <c r="LTW17" s="3"/>
      <c r="LTX17" s="6"/>
      <c r="LUG17" s="3"/>
      <c r="LUH17" s="6"/>
      <c r="LUQ17" s="3"/>
      <c r="LUR17" s="6"/>
      <c r="LVA17" s="3"/>
      <c r="LVB17" s="6"/>
      <c r="LVK17" s="3"/>
      <c r="LVL17" s="6"/>
      <c r="LVU17" s="3"/>
      <c r="LVV17" s="6"/>
      <c r="LWE17" s="3"/>
      <c r="LWF17" s="6"/>
      <c r="LWO17" s="3"/>
      <c r="LWP17" s="6"/>
      <c r="LWY17" s="3"/>
      <c r="LWZ17" s="6"/>
      <c r="LXI17" s="3"/>
      <c r="LXJ17" s="6"/>
      <c r="LXS17" s="3"/>
      <c r="LXT17" s="6"/>
      <c r="LYC17" s="3"/>
      <c r="LYD17" s="6"/>
      <c r="LYM17" s="3"/>
      <c r="LYN17" s="6"/>
      <c r="LYW17" s="3"/>
      <c r="LYX17" s="6"/>
      <c r="LZG17" s="3"/>
      <c r="LZH17" s="6"/>
      <c r="LZQ17" s="3"/>
      <c r="LZR17" s="6"/>
      <c r="MAA17" s="3"/>
      <c r="MAB17" s="6"/>
      <c r="MAK17" s="3"/>
      <c r="MAL17" s="6"/>
      <c r="MAU17" s="3"/>
      <c r="MAV17" s="6"/>
      <c r="MBE17" s="3"/>
      <c r="MBF17" s="6"/>
      <c r="MBO17" s="3"/>
      <c r="MBP17" s="6"/>
      <c r="MBY17" s="3"/>
      <c r="MBZ17" s="6"/>
      <c r="MCI17" s="3"/>
      <c r="MCJ17" s="6"/>
      <c r="MCS17" s="3"/>
      <c r="MCT17" s="6"/>
      <c r="MDC17" s="3"/>
      <c r="MDD17" s="6"/>
      <c r="MDM17" s="3"/>
      <c r="MDN17" s="6"/>
      <c r="MDW17" s="3"/>
      <c r="MDX17" s="6"/>
      <c r="MEG17" s="3"/>
      <c r="MEH17" s="6"/>
      <c r="MEQ17" s="3"/>
      <c r="MER17" s="6"/>
      <c r="MFA17" s="3"/>
      <c r="MFB17" s="6"/>
      <c r="MFK17" s="3"/>
      <c r="MFL17" s="6"/>
      <c r="MFU17" s="3"/>
      <c r="MFV17" s="6"/>
      <c r="MGE17" s="3"/>
      <c r="MGF17" s="6"/>
      <c r="MGO17" s="3"/>
      <c r="MGP17" s="6"/>
      <c r="MGY17" s="3"/>
      <c r="MGZ17" s="6"/>
      <c r="MHI17" s="3"/>
      <c r="MHJ17" s="6"/>
      <c r="MHS17" s="3"/>
      <c r="MHT17" s="6"/>
      <c r="MIC17" s="3"/>
      <c r="MID17" s="6"/>
      <c r="MIM17" s="3"/>
      <c r="MIN17" s="6"/>
      <c r="MIW17" s="3"/>
      <c r="MIX17" s="6"/>
      <c r="MJG17" s="3"/>
      <c r="MJH17" s="6"/>
      <c r="MJQ17" s="3"/>
      <c r="MJR17" s="6"/>
      <c r="MKA17" s="3"/>
      <c r="MKB17" s="6"/>
      <c r="MKK17" s="3"/>
      <c r="MKL17" s="6"/>
      <c r="MKU17" s="3"/>
      <c r="MKV17" s="6"/>
      <c r="MLE17" s="3"/>
      <c r="MLF17" s="6"/>
      <c r="MLO17" s="3"/>
      <c r="MLP17" s="6"/>
      <c r="MLY17" s="3"/>
      <c r="MLZ17" s="6"/>
      <c r="MMI17" s="3"/>
      <c r="MMJ17" s="6"/>
      <c r="MMS17" s="3"/>
      <c r="MMT17" s="6"/>
      <c r="MNC17" s="3"/>
      <c r="MND17" s="6"/>
      <c r="MNM17" s="3"/>
      <c r="MNN17" s="6"/>
      <c r="MNW17" s="3"/>
      <c r="MNX17" s="6"/>
      <c r="MOG17" s="3"/>
      <c r="MOH17" s="6"/>
      <c r="MOQ17" s="3"/>
      <c r="MOR17" s="6"/>
      <c r="MPA17" s="3"/>
      <c r="MPB17" s="6"/>
      <c r="MPK17" s="3"/>
      <c r="MPL17" s="6"/>
      <c r="MPU17" s="3"/>
      <c r="MPV17" s="6"/>
      <c r="MQE17" s="3"/>
      <c r="MQF17" s="6"/>
      <c r="MQO17" s="3"/>
      <c r="MQP17" s="6"/>
      <c r="MQY17" s="3"/>
      <c r="MQZ17" s="6"/>
      <c r="MRI17" s="3"/>
      <c r="MRJ17" s="6"/>
      <c r="MRS17" s="3"/>
      <c r="MRT17" s="6"/>
      <c r="MSC17" s="3"/>
      <c r="MSD17" s="6"/>
      <c r="MSM17" s="3"/>
      <c r="MSN17" s="6"/>
      <c r="MSW17" s="3"/>
      <c r="MSX17" s="6"/>
      <c r="MTG17" s="3"/>
      <c r="MTH17" s="6"/>
      <c r="MTQ17" s="3"/>
      <c r="MTR17" s="6"/>
      <c r="MUA17" s="3"/>
      <c r="MUB17" s="6"/>
      <c r="MUK17" s="3"/>
      <c r="MUL17" s="6"/>
      <c r="MUU17" s="3"/>
      <c r="MUV17" s="6"/>
      <c r="MVE17" s="3"/>
      <c r="MVF17" s="6"/>
      <c r="MVO17" s="3"/>
      <c r="MVP17" s="6"/>
      <c r="MVY17" s="3"/>
      <c r="MVZ17" s="6"/>
      <c r="MWI17" s="3"/>
      <c r="MWJ17" s="6"/>
      <c r="MWS17" s="3"/>
      <c r="MWT17" s="6"/>
      <c r="MXC17" s="3"/>
      <c r="MXD17" s="6"/>
      <c r="MXM17" s="3"/>
      <c r="MXN17" s="6"/>
      <c r="MXW17" s="3"/>
      <c r="MXX17" s="6"/>
      <c r="MYG17" s="3"/>
      <c r="MYH17" s="6"/>
      <c r="MYQ17" s="3"/>
      <c r="MYR17" s="6"/>
      <c r="MZA17" s="3"/>
      <c r="MZB17" s="6"/>
      <c r="MZK17" s="3"/>
      <c r="MZL17" s="6"/>
      <c r="MZU17" s="3"/>
      <c r="MZV17" s="6"/>
      <c r="NAE17" s="3"/>
      <c r="NAF17" s="6"/>
      <c r="NAO17" s="3"/>
      <c r="NAP17" s="6"/>
      <c r="NAY17" s="3"/>
      <c r="NAZ17" s="6"/>
      <c r="NBI17" s="3"/>
      <c r="NBJ17" s="6"/>
      <c r="NBS17" s="3"/>
      <c r="NBT17" s="6"/>
      <c r="NCC17" s="3"/>
      <c r="NCD17" s="6"/>
      <c r="NCM17" s="3"/>
      <c r="NCN17" s="6"/>
      <c r="NCW17" s="3"/>
      <c r="NCX17" s="6"/>
      <c r="NDG17" s="3"/>
      <c r="NDH17" s="6"/>
      <c r="NDQ17" s="3"/>
      <c r="NDR17" s="6"/>
      <c r="NEA17" s="3"/>
      <c r="NEB17" s="6"/>
      <c r="NEK17" s="3"/>
      <c r="NEL17" s="6"/>
      <c r="NEU17" s="3"/>
      <c r="NEV17" s="6"/>
      <c r="NFE17" s="3"/>
      <c r="NFF17" s="6"/>
      <c r="NFO17" s="3"/>
      <c r="NFP17" s="6"/>
      <c r="NFY17" s="3"/>
      <c r="NFZ17" s="6"/>
      <c r="NGI17" s="3"/>
      <c r="NGJ17" s="6"/>
      <c r="NGS17" s="3"/>
      <c r="NGT17" s="6"/>
      <c r="NHC17" s="3"/>
      <c r="NHD17" s="6"/>
      <c r="NHM17" s="3"/>
      <c r="NHN17" s="6"/>
      <c r="NHW17" s="3"/>
      <c r="NHX17" s="6"/>
      <c r="NIG17" s="3"/>
      <c r="NIH17" s="6"/>
      <c r="NIQ17" s="3"/>
      <c r="NIR17" s="6"/>
      <c r="NJA17" s="3"/>
      <c r="NJB17" s="6"/>
      <c r="NJK17" s="3"/>
      <c r="NJL17" s="6"/>
      <c r="NJU17" s="3"/>
      <c r="NJV17" s="6"/>
      <c r="NKE17" s="3"/>
      <c r="NKF17" s="6"/>
      <c r="NKO17" s="3"/>
      <c r="NKP17" s="6"/>
      <c r="NKY17" s="3"/>
      <c r="NKZ17" s="6"/>
      <c r="NLI17" s="3"/>
      <c r="NLJ17" s="6"/>
      <c r="NLS17" s="3"/>
      <c r="NLT17" s="6"/>
      <c r="NMC17" s="3"/>
      <c r="NMD17" s="6"/>
      <c r="NMM17" s="3"/>
      <c r="NMN17" s="6"/>
      <c r="NMW17" s="3"/>
      <c r="NMX17" s="6"/>
      <c r="NNG17" s="3"/>
      <c r="NNH17" s="6"/>
      <c r="NNQ17" s="3"/>
      <c r="NNR17" s="6"/>
      <c r="NOA17" s="3"/>
      <c r="NOB17" s="6"/>
      <c r="NOK17" s="3"/>
      <c r="NOL17" s="6"/>
      <c r="NOU17" s="3"/>
      <c r="NOV17" s="6"/>
      <c r="NPE17" s="3"/>
      <c r="NPF17" s="6"/>
      <c r="NPO17" s="3"/>
      <c r="NPP17" s="6"/>
      <c r="NPY17" s="3"/>
      <c r="NPZ17" s="6"/>
      <c r="NQI17" s="3"/>
      <c r="NQJ17" s="6"/>
      <c r="NQS17" s="3"/>
      <c r="NQT17" s="6"/>
      <c r="NRC17" s="3"/>
      <c r="NRD17" s="6"/>
      <c r="NRM17" s="3"/>
      <c r="NRN17" s="6"/>
      <c r="NRW17" s="3"/>
      <c r="NRX17" s="6"/>
      <c r="NSG17" s="3"/>
      <c r="NSH17" s="6"/>
      <c r="NSQ17" s="3"/>
      <c r="NSR17" s="6"/>
      <c r="NTA17" s="3"/>
      <c r="NTB17" s="6"/>
      <c r="NTK17" s="3"/>
      <c r="NTL17" s="6"/>
      <c r="NTU17" s="3"/>
      <c r="NTV17" s="6"/>
      <c r="NUE17" s="3"/>
      <c r="NUF17" s="6"/>
      <c r="NUO17" s="3"/>
      <c r="NUP17" s="6"/>
      <c r="NUY17" s="3"/>
      <c r="NUZ17" s="6"/>
      <c r="NVI17" s="3"/>
      <c r="NVJ17" s="6"/>
      <c r="NVS17" s="3"/>
      <c r="NVT17" s="6"/>
      <c r="NWC17" s="3"/>
      <c r="NWD17" s="6"/>
      <c r="NWM17" s="3"/>
      <c r="NWN17" s="6"/>
      <c r="NWW17" s="3"/>
      <c r="NWX17" s="6"/>
      <c r="NXG17" s="3"/>
      <c r="NXH17" s="6"/>
      <c r="NXQ17" s="3"/>
      <c r="NXR17" s="6"/>
      <c r="NYA17" s="3"/>
      <c r="NYB17" s="6"/>
      <c r="NYK17" s="3"/>
      <c r="NYL17" s="6"/>
      <c r="NYU17" s="3"/>
      <c r="NYV17" s="6"/>
      <c r="NZE17" s="3"/>
      <c r="NZF17" s="6"/>
      <c r="NZO17" s="3"/>
      <c r="NZP17" s="6"/>
      <c r="NZY17" s="3"/>
      <c r="NZZ17" s="6"/>
      <c r="OAI17" s="3"/>
      <c r="OAJ17" s="6"/>
      <c r="OAS17" s="3"/>
      <c r="OAT17" s="6"/>
      <c r="OBC17" s="3"/>
      <c r="OBD17" s="6"/>
      <c r="OBM17" s="3"/>
      <c r="OBN17" s="6"/>
      <c r="OBW17" s="3"/>
      <c r="OBX17" s="6"/>
      <c r="OCG17" s="3"/>
      <c r="OCH17" s="6"/>
      <c r="OCQ17" s="3"/>
      <c r="OCR17" s="6"/>
      <c r="ODA17" s="3"/>
      <c r="ODB17" s="6"/>
      <c r="ODK17" s="3"/>
      <c r="ODL17" s="6"/>
      <c r="ODU17" s="3"/>
      <c r="ODV17" s="6"/>
      <c r="OEE17" s="3"/>
      <c r="OEF17" s="6"/>
      <c r="OEO17" s="3"/>
      <c r="OEP17" s="6"/>
      <c r="OEY17" s="3"/>
      <c r="OEZ17" s="6"/>
      <c r="OFI17" s="3"/>
      <c r="OFJ17" s="6"/>
      <c r="OFS17" s="3"/>
      <c r="OFT17" s="6"/>
      <c r="OGC17" s="3"/>
      <c r="OGD17" s="6"/>
      <c r="OGM17" s="3"/>
      <c r="OGN17" s="6"/>
      <c r="OGW17" s="3"/>
      <c r="OGX17" s="6"/>
      <c r="OHG17" s="3"/>
      <c r="OHH17" s="6"/>
      <c r="OHQ17" s="3"/>
      <c r="OHR17" s="6"/>
      <c r="OIA17" s="3"/>
      <c r="OIB17" s="6"/>
      <c r="OIK17" s="3"/>
      <c r="OIL17" s="6"/>
      <c r="OIU17" s="3"/>
      <c r="OIV17" s="6"/>
      <c r="OJE17" s="3"/>
      <c r="OJF17" s="6"/>
      <c r="OJO17" s="3"/>
      <c r="OJP17" s="6"/>
      <c r="OJY17" s="3"/>
      <c r="OJZ17" s="6"/>
      <c r="OKI17" s="3"/>
      <c r="OKJ17" s="6"/>
      <c r="OKS17" s="3"/>
      <c r="OKT17" s="6"/>
      <c r="OLC17" s="3"/>
      <c r="OLD17" s="6"/>
      <c r="OLM17" s="3"/>
      <c r="OLN17" s="6"/>
      <c r="OLW17" s="3"/>
      <c r="OLX17" s="6"/>
      <c r="OMG17" s="3"/>
      <c r="OMH17" s="6"/>
      <c r="OMQ17" s="3"/>
      <c r="OMR17" s="6"/>
      <c r="ONA17" s="3"/>
      <c r="ONB17" s="6"/>
      <c r="ONK17" s="3"/>
      <c r="ONL17" s="6"/>
      <c r="ONU17" s="3"/>
      <c r="ONV17" s="6"/>
      <c r="OOE17" s="3"/>
      <c r="OOF17" s="6"/>
      <c r="OOO17" s="3"/>
      <c r="OOP17" s="6"/>
      <c r="OOY17" s="3"/>
      <c r="OOZ17" s="6"/>
      <c r="OPI17" s="3"/>
      <c r="OPJ17" s="6"/>
      <c r="OPS17" s="3"/>
      <c r="OPT17" s="6"/>
      <c r="OQC17" s="3"/>
      <c r="OQD17" s="6"/>
      <c r="OQM17" s="3"/>
      <c r="OQN17" s="6"/>
      <c r="OQW17" s="3"/>
      <c r="OQX17" s="6"/>
      <c r="ORG17" s="3"/>
      <c r="ORH17" s="6"/>
      <c r="ORQ17" s="3"/>
      <c r="ORR17" s="6"/>
      <c r="OSA17" s="3"/>
      <c r="OSB17" s="6"/>
      <c r="OSK17" s="3"/>
      <c r="OSL17" s="6"/>
      <c r="OSU17" s="3"/>
      <c r="OSV17" s="6"/>
      <c r="OTE17" s="3"/>
      <c r="OTF17" s="6"/>
      <c r="OTO17" s="3"/>
      <c r="OTP17" s="6"/>
      <c r="OTY17" s="3"/>
      <c r="OTZ17" s="6"/>
      <c r="OUI17" s="3"/>
      <c r="OUJ17" s="6"/>
      <c r="OUS17" s="3"/>
      <c r="OUT17" s="6"/>
      <c r="OVC17" s="3"/>
      <c r="OVD17" s="6"/>
      <c r="OVM17" s="3"/>
      <c r="OVN17" s="6"/>
      <c r="OVW17" s="3"/>
      <c r="OVX17" s="6"/>
      <c r="OWG17" s="3"/>
      <c r="OWH17" s="6"/>
      <c r="OWQ17" s="3"/>
      <c r="OWR17" s="6"/>
      <c r="OXA17" s="3"/>
      <c r="OXB17" s="6"/>
      <c r="OXK17" s="3"/>
      <c r="OXL17" s="6"/>
      <c r="OXU17" s="3"/>
      <c r="OXV17" s="6"/>
      <c r="OYE17" s="3"/>
      <c r="OYF17" s="6"/>
      <c r="OYO17" s="3"/>
      <c r="OYP17" s="6"/>
      <c r="OYY17" s="3"/>
      <c r="OYZ17" s="6"/>
      <c r="OZI17" s="3"/>
      <c r="OZJ17" s="6"/>
      <c r="OZS17" s="3"/>
      <c r="OZT17" s="6"/>
      <c r="PAC17" s="3"/>
      <c r="PAD17" s="6"/>
      <c r="PAM17" s="3"/>
      <c r="PAN17" s="6"/>
      <c r="PAW17" s="3"/>
      <c r="PAX17" s="6"/>
      <c r="PBG17" s="3"/>
      <c r="PBH17" s="6"/>
      <c r="PBQ17" s="3"/>
      <c r="PBR17" s="6"/>
      <c r="PCA17" s="3"/>
      <c r="PCB17" s="6"/>
      <c r="PCK17" s="3"/>
      <c r="PCL17" s="6"/>
      <c r="PCU17" s="3"/>
      <c r="PCV17" s="6"/>
      <c r="PDE17" s="3"/>
      <c r="PDF17" s="6"/>
      <c r="PDO17" s="3"/>
      <c r="PDP17" s="6"/>
      <c r="PDY17" s="3"/>
      <c r="PDZ17" s="6"/>
      <c r="PEI17" s="3"/>
      <c r="PEJ17" s="6"/>
      <c r="PES17" s="3"/>
      <c r="PET17" s="6"/>
      <c r="PFC17" s="3"/>
      <c r="PFD17" s="6"/>
      <c r="PFM17" s="3"/>
      <c r="PFN17" s="6"/>
      <c r="PFW17" s="3"/>
      <c r="PFX17" s="6"/>
      <c r="PGG17" s="3"/>
      <c r="PGH17" s="6"/>
      <c r="PGQ17" s="3"/>
      <c r="PGR17" s="6"/>
      <c r="PHA17" s="3"/>
      <c r="PHB17" s="6"/>
      <c r="PHK17" s="3"/>
      <c r="PHL17" s="6"/>
      <c r="PHU17" s="3"/>
      <c r="PHV17" s="6"/>
      <c r="PIE17" s="3"/>
      <c r="PIF17" s="6"/>
      <c r="PIO17" s="3"/>
      <c r="PIP17" s="6"/>
      <c r="PIY17" s="3"/>
      <c r="PIZ17" s="6"/>
      <c r="PJI17" s="3"/>
      <c r="PJJ17" s="6"/>
      <c r="PJS17" s="3"/>
      <c r="PJT17" s="6"/>
      <c r="PKC17" s="3"/>
      <c r="PKD17" s="6"/>
      <c r="PKM17" s="3"/>
      <c r="PKN17" s="6"/>
      <c r="PKW17" s="3"/>
      <c r="PKX17" s="6"/>
      <c r="PLG17" s="3"/>
      <c r="PLH17" s="6"/>
      <c r="PLQ17" s="3"/>
      <c r="PLR17" s="6"/>
      <c r="PMA17" s="3"/>
      <c r="PMB17" s="6"/>
      <c r="PMK17" s="3"/>
      <c r="PML17" s="6"/>
      <c r="PMU17" s="3"/>
      <c r="PMV17" s="6"/>
      <c r="PNE17" s="3"/>
      <c r="PNF17" s="6"/>
      <c r="PNO17" s="3"/>
      <c r="PNP17" s="6"/>
      <c r="PNY17" s="3"/>
      <c r="PNZ17" s="6"/>
      <c r="POI17" s="3"/>
      <c r="POJ17" s="6"/>
      <c r="POS17" s="3"/>
      <c r="POT17" s="6"/>
      <c r="PPC17" s="3"/>
      <c r="PPD17" s="6"/>
      <c r="PPM17" s="3"/>
      <c r="PPN17" s="6"/>
      <c r="PPW17" s="3"/>
      <c r="PPX17" s="6"/>
      <c r="PQG17" s="3"/>
      <c r="PQH17" s="6"/>
      <c r="PQQ17" s="3"/>
      <c r="PQR17" s="6"/>
      <c r="PRA17" s="3"/>
      <c r="PRB17" s="6"/>
      <c r="PRK17" s="3"/>
      <c r="PRL17" s="6"/>
      <c r="PRU17" s="3"/>
      <c r="PRV17" s="6"/>
      <c r="PSE17" s="3"/>
      <c r="PSF17" s="6"/>
      <c r="PSO17" s="3"/>
      <c r="PSP17" s="6"/>
      <c r="PSY17" s="3"/>
      <c r="PSZ17" s="6"/>
      <c r="PTI17" s="3"/>
      <c r="PTJ17" s="6"/>
      <c r="PTS17" s="3"/>
      <c r="PTT17" s="6"/>
      <c r="PUC17" s="3"/>
      <c r="PUD17" s="6"/>
      <c r="PUM17" s="3"/>
      <c r="PUN17" s="6"/>
      <c r="PUW17" s="3"/>
      <c r="PUX17" s="6"/>
      <c r="PVG17" s="3"/>
      <c r="PVH17" s="6"/>
      <c r="PVQ17" s="3"/>
      <c r="PVR17" s="6"/>
      <c r="PWA17" s="3"/>
      <c r="PWB17" s="6"/>
      <c r="PWK17" s="3"/>
      <c r="PWL17" s="6"/>
      <c r="PWU17" s="3"/>
      <c r="PWV17" s="6"/>
      <c r="PXE17" s="3"/>
      <c r="PXF17" s="6"/>
      <c r="PXO17" s="3"/>
      <c r="PXP17" s="6"/>
      <c r="PXY17" s="3"/>
      <c r="PXZ17" s="6"/>
      <c r="PYI17" s="3"/>
      <c r="PYJ17" s="6"/>
      <c r="PYS17" s="3"/>
      <c r="PYT17" s="6"/>
      <c r="PZC17" s="3"/>
      <c r="PZD17" s="6"/>
      <c r="PZM17" s="3"/>
      <c r="PZN17" s="6"/>
      <c r="PZW17" s="3"/>
      <c r="PZX17" s="6"/>
      <c r="QAG17" s="3"/>
      <c r="QAH17" s="6"/>
      <c r="QAQ17" s="3"/>
      <c r="QAR17" s="6"/>
      <c r="QBA17" s="3"/>
      <c r="QBB17" s="6"/>
      <c r="QBK17" s="3"/>
      <c r="QBL17" s="6"/>
      <c r="QBU17" s="3"/>
      <c r="QBV17" s="6"/>
      <c r="QCE17" s="3"/>
      <c r="QCF17" s="6"/>
      <c r="QCO17" s="3"/>
      <c r="QCP17" s="6"/>
      <c r="QCY17" s="3"/>
      <c r="QCZ17" s="6"/>
      <c r="QDI17" s="3"/>
      <c r="QDJ17" s="6"/>
      <c r="QDS17" s="3"/>
      <c r="QDT17" s="6"/>
      <c r="QEC17" s="3"/>
      <c r="QED17" s="6"/>
      <c r="QEM17" s="3"/>
      <c r="QEN17" s="6"/>
      <c r="QEW17" s="3"/>
      <c r="QEX17" s="6"/>
      <c r="QFG17" s="3"/>
      <c r="QFH17" s="6"/>
      <c r="QFQ17" s="3"/>
      <c r="QFR17" s="6"/>
      <c r="QGA17" s="3"/>
      <c r="QGB17" s="6"/>
      <c r="QGK17" s="3"/>
      <c r="QGL17" s="6"/>
      <c r="QGU17" s="3"/>
      <c r="QGV17" s="6"/>
      <c r="QHE17" s="3"/>
      <c r="QHF17" s="6"/>
      <c r="QHO17" s="3"/>
      <c r="QHP17" s="6"/>
      <c r="QHY17" s="3"/>
      <c r="QHZ17" s="6"/>
      <c r="QII17" s="3"/>
      <c r="QIJ17" s="6"/>
      <c r="QIS17" s="3"/>
      <c r="QIT17" s="6"/>
      <c r="QJC17" s="3"/>
      <c r="QJD17" s="6"/>
      <c r="QJM17" s="3"/>
      <c r="QJN17" s="6"/>
      <c r="QJW17" s="3"/>
      <c r="QJX17" s="6"/>
      <c r="QKG17" s="3"/>
      <c r="QKH17" s="6"/>
      <c r="QKQ17" s="3"/>
      <c r="QKR17" s="6"/>
      <c r="QLA17" s="3"/>
      <c r="QLB17" s="6"/>
      <c r="QLK17" s="3"/>
      <c r="QLL17" s="6"/>
      <c r="QLU17" s="3"/>
      <c r="QLV17" s="6"/>
      <c r="QME17" s="3"/>
      <c r="QMF17" s="6"/>
      <c r="QMO17" s="3"/>
      <c r="QMP17" s="6"/>
      <c r="QMY17" s="3"/>
      <c r="QMZ17" s="6"/>
      <c r="QNI17" s="3"/>
      <c r="QNJ17" s="6"/>
      <c r="QNS17" s="3"/>
      <c r="QNT17" s="6"/>
      <c r="QOC17" s="3"/>
      <c r="QOD17" s="6"/>
      <c r="QOM17" s="3"/>
      <c r="QON17" s="6"/>
      <c r="QOW17" s="3"/>
      <c r="QOX17" s="6"/>
      <c r="QPG17" s="3"/>
      <c r="QPH17" s="6"/>
      <c r="QPQ17" s="3"/>
      <c r="QPR17" s="6"/>
      <c r="QQA17" s="3"/>
      <c r="QQB17" s="6"/>
      <c r="QQK17" s="3"/>
      <c r="QQL17" s="6"/>
      <c r="QQU17" s="3"/>
      <c r="QQV17" s="6"/>
      <c r="QRE17" s="3"/>
      <c r="QRF17" s="6"/>
      <c r="QRO17" s="3"/>
      <c r="QRP17" s="6"/>
      <c r="QRY17" s="3"/>
      <c r="QRZ17" s="6"/>
      <c r="QSI17" s="3"/>
      <c r="QSJ17" s="6"/>
      <c r="QSS17" s="3"/>
      <c r="QST17" s="6"/>
      <c r="QTC17" s="3"/>
      <c r="QTD17" s="6"/>
      <c r="QTM17" s="3"/>
      <c r="QTN17" s="6"/>
      <c r="QTW17" s="3"/>
      <c r="QTX17" s="6"/>
      <c r="QUG17" s="3"/>
      <c r="QUH17" s="6"/>
      <c r="QUQ17" s="3"/>
      <c r="QUR17" s="6"/>
      <c r="QVA17" s="3"/>
      <c r="QVB17" s="6"/>
      <c r="QVK17" s="3"/>
      <c r="QVL17" s="6"/>
      <c r="QVU17" s="3"/>
      <c r="QVV17" s="6"/>
      <c r="QWE17" s="3"/>
      <c r="QWF17" s="6"/>
      <c r="QWO17" s="3"/>
      <c r="QWP17" s="6"/>
      <c r="QWY17" s="3"/>
      <c r="QWZ17" s="6"/>
      <c r="QXI17" s="3"/>
      <c r="QXJ17" s="6"/>
      <c r="QXS17" s="3"/>
      <c r="QXT17" s="6"/>
      <c r="QYC17" s="3"/>
      <c r="QYD17" s="6"/>
      <c r="QYM17" s="3"/>
      <c r="QYN17" s="6"/>
      <c r="QYW17" s="3"/>
      <c r="QYX17" s="6"/>
      <c r="QZG17" s="3"/>
      <c r="QZH17" s="6"/>
      <c r="QZQ17" s="3"/>
      <c r="QZR17" s="6"/>
      <c r="RAA17" s="3"/>
      <c r="RAB17" s="6"/>
      <c r="RAK17" s="3"/>
      <c r="RAL17" s="6"/>
      <c r="RAU17" s="3"/>
      <c r="RAV17" s="6"/>
      <c r="RBE17" s="3"/>
      <c r="RBF17" s="6"/>
      <c r="RBO17" s="3"/>
      <c r="RBP17" s="6"/>
      <c r="RBY17" s="3"/>
      <c r="RBZ17" s="6"/>
      <c r="RCI17" s="3"/>
      <c r="RCJ17" s="6"/>
      <c r="RCS17" s="3"/>
      <c r="RCT17" s="6"/>
      <c r="RDC17" s="3"/>
      <c r="RDD17" s="6"/>
      <c r="RDM17" s="3"/>
      <c r="RDN17" s="6"/>
      <c r="RDW17" s="3"/>
      <c r="RDX17" s="6"/>
      <c r="REG17" s="3"/>
      <c r="REH17" s="6"/>
      <c r="REQ17" s="3"/>
      <c r="RER17" s="6"/>
      <c r="RFA17" s="3"/>
      <c r="RFB17" s="6"/>
      <c r="RFK17" s="3"/>
      <c r="RFL17" s="6"/>
      <c r="RFU17" s="3"/>
      <c r="RFV17" s="6"/>
      <c r="RGE17" s="3"/>
      <c r="RGF17" s="6"/>
      <c r="RGO17" s="3"/>
      <c r="RGP17" s="6"/>
      <c r="RGY17" s="3"/>
      <c r="RGZ17" s="6"/>
      <c r="RHI17" s="3"/>
      <c r="RHJ17" s="6"/>
      <c r="RHS17" s="3"/>
      <c r="RHT17" s="6"/>
      <c r="RIC17" s="3"/>
      <c r="RID17" s="6"/>
      <c r="RIM17" s="3"/>
      <c r="RIN17" s="6"/>
      <c r="RIW17" s="3"/>
      <c r="RIX17" s="6"/>
      <c r="RJG17" s="3"/>
      <c r="RJH17" s="6"/>
      <c r="RJQ17" s="3"/>
      <c r="RJR17" s="6"/>
      <c r="RKA17" s="3"/>
      <c r="RKB17" s="6"/>
      <c r="RKK17" s="3"/>
      <c r="RKL17" s="6"/>
      <c r="RKU17" s="3"/>
      <c r="RKV17" s="6"/>
      <c r="RLE17" s="3"/>
      <c r="RLF17" s="6"/>
      <c r="RLO17" s="3"/>
      <c r="RLP17" s="6"/>
      <c r="RLY17" s="3"/>
      <c r="RLZ17" s="6"/>
      <c r="RMI17" s="3"/>
      <c r="RMJ17" s="6"/>
      <c r="RMS17" s="3"/>
      <c r="RMT17" s="6"/>
      <c r="RNC17" s="3"/>
      <c r="RND17" s="6"/>
      <c r="RNM17" s="3"/>
      <c r="RNN17" s="6"/>
      <c r="RNW17" s="3"/>
      <c r="RNX17" s="6"/>
      <c r="ROG17" s="3"/>
      <c r="ROH17" s="6"/>
      <c r="ROQ17" s="3"/>
      <c r="ROR17" s="6"/>
      <c r="RPA17" s="3"/>
      <c r="RPB17" s="6"/>
      <c r="RPK17" s="3"/>
      <c r="RPL17" s="6"/>
      <c r="RPU17" s="3"/>
      <c r="RPV17" s="6"/>
      <c r="RQE17" s="3"/>
      <c r="RQF17" s="6"/>
      <c r="RQO17" s="3"/>
      <c r="RQP17" s="6"/>
      <c r="RQY17" s="3"/>
      <c r="RQZ17" s="6"/>
      <c r="RRI17" s="3"/>
      <c r="RRJ17" s="6"/>
      <c r="RRS17" s="3"/>
      <c r="RRT17" s="6"/>
      <c r="RSC17" s="3"/>
      <c r="RSD17" s="6"/>
      <c r="RSM17" s="3"/>
      <c r="RSN17" s="6"/>
      <c r="RSW17" s="3"/>
      <c r="RSX17" s="6"/>
      <c r="RTG17" s="3"/>
      <c r="RTH17" s="6"/>
      <c r="RTQ17" s="3"/>
      <c r="RTR17" s="6"/>
      <c r="RUA17" s="3"/>
      <c r="RUB17" s="6"/>
      <c r="RUK17" s="3"/>
      <c r="RUL17" s="6"/>
      <c r="RUU17" s="3"/>
      <c r="RUV17" s="6"/>
      <c r="RVE17" s="3"/>
      <c r="RVF17" s="6"/>
      <c r="RVO17" s="3"/>
      <c r="RVP17" s="6"/>
      <c r="RVY17" s="3"/>
      <c r="RVZ17" s="6"/>
      <c r="RWI17" s="3"/>
      <c r="RWJ17" s="6"/>
      <c r="RWS17" s="3"/>
      <c r="RWT17" s="6"/>
      <c r="RXC17" s="3"/>
      <c r="RXD17" s="6"/>
      <c r="RXM17" s="3"/>
      <c r="RXN17" s="6"/>
      <c r="RXW17" s="3"/>
      <c r="RXX17" s="6"/>
      <c r="RYG17" s="3"/>
      <c r="RYH17" s="6"/>
      <c r="RYQ17" s="3"/>
      <c r="RYR17" s="6"/>
      <c r="RZA17" s="3"/>
      <c r="RZB17" s="6"/>
      <c r="RZK17" s="3"/>
      <c r="RZL17" s="6"/>
      <c r="RZU17" s="3"/>
      <c r="RZV17" s="6"/>
      <c r="SAE17" s="3"/>
      <c r="SAF17" s="6"/>
      <c r="SAO17" s="3"/>
      <c r="SAP17" s="6"/>
      <c r="SAY17" s="3"/>
      <c r="SAZ17" s="6"/>
      <c r="SBI17" s="3"/>
      <c r="SBJ17" s="6"/>
      <c r="SBS17" s="3"/>
      <c r="SBT17" s="6"/>
      <c r="SCC17" s="3"/>
      <c r="SCD17" s="6"/>
      <c r="SCM17" s="3"/>
      <c r="SCN17" s="6"/>
      <c r="SCW17" s="3"/>
      <c r="SCX17" s="6"/>
      <c r="SDG17" s="3"/>
      <c r="SDH17" s="6"/>
      <c r="SDQ17" s="3"/>
      <c r="SDR17" s="6"/>
      <c r="SEA17" s="3"/>
      <c r="SEB17" s="6"/>
      <c r="SEK17" s="3"/>
      <c r="SEL17" s="6"/>
      <c r="SEU17" s="3"/>
      <c r="SEV17" s="6"/>
      <c r="SFE17" s="3"/>
      <c r="SFF17" s="6"/>
      <c r="SFO17" s="3"/>
      <c r="SFP17" s="6"/>
      <c r="SFY17" s="3"/>
      <c r="SFZ17" s="6"/>
      <c r="SGI17" s="3"/>
      <c r="SGJ17" s="6"/>
      <c r="SGS17" s="3"/>
      <c r="SGT17" s="6"/>
      <c r="SHC17" s="3"/>
      <c r="SHD17" s="6"/>
      <c r="SHM17" s="3"/>
      <c r="SHN17" s="6"/>
      <c r="SHW17" s="3"/>
      <c r="SHX17" s="6"/>
      <c r="SIG17" s="3"/>
      <c r="SIH17" s="6"/>
      <c r="SIQ17" s="3"/>
      <c r="SIR17" s="6"/>
      <c r="SJA17" s="3"/>
      <c r="SJB17" s="6"/>
      <c r="SJK17" s="3"/>
      <c r="SJL17" s="6"/>
      <c r="SJU17" s="3"/>
      <c r="SJV17" s="6"/>
      <c r="SKE17" s="3"/>
      <c r="SKF17" s="6"/>
      <c r="SKO17" s="3"/>
      <c r="SKP17" s="6"/>
      <c r="SKY17" s="3"/>
      <c r="SKZ17" s="6"/>
      <c r="SLI17" s="3"/>
      <c r="SLJ17" s="6"/>
      <c r="SLS17" s="3"/>
      <c r="SLT17" s="6"/>
      <c r="SMC17" s="3"/>
      <c r="SMD17" s="6"/>
      <c r="SMM17" s="3"/>
      <c r="SMN17" s="6"/>
      <c r="SMW17" s="3"/>
      <c r="SMX17" s="6"/>
      <c r="SNG17" s="3"/>
      <c r="SNH17" s="6"/>
      <c r="SNQ17" s="3"/>
      <c r="SNR17" s="6"/>
      <c r="SOA17" s="3"/>
      <c r="SOB17" s="6"/>
      <c r="SOK17" s="3"/>
      <c r="SOL17" s="6"/>
      <c r="SOU17" s="3"/>
      <c r="SOV17" s="6"/>
      <c r="SPE17" s="3"/>
      <c r="SPF17" s="6"/>
      <c r="SPO17" s="3"/>
      <c r="SPP17" s="6"/>
      <c r="SPY17" s="3"/>
      <c r="SPZ17" s="6"/>
      <c r="SQI17" s="3"/>
      <c r="SQJ17" s="6"/>
      <c r="SQS17" s="3"/>
      <c r="SQT17" s="6"/>
      <c r="SRC17" s="3"/>
      <c r="SRD17" s="6"/>
      <c r="SRM17" s="3"/>
      <c r="SRN17" s="6"/>
      <c r="SRW17" s="3"/>
      <c r="SRX17" s="6"/>
      <c r="SSG17" s="3"/>
      <c r="SSH17" s="6"/>
      <c r="SSQ17" s="3"/>
      <c r="SSR17" s="6"/>
      <c r="STA17" s="3"/>
      <c r="STB17" s="6"/>
      <c r="STK17" s="3"/>
      <c r="STL17" s="6"/>
      <c r="STU17" s="3"/>
      <c r="STV17" s="6"/>
      <c r="SUE17" s="3"/>
      <c r="SUF17" s="6"/>
      <c r="SUO17" s="3"/>
      <c r="SUP17" s="6"/>
      <c r="SUY17" s="3"/>
      <c r="SUZ17" s="6"/>
      <c r="SVI17" s="3"/>
      <c r="SVJ17" s="6"/>
      <c r="SVS17" s="3"/>
      <c r="SVT17" s="6"/>
      <c r="SWC17" s="3"/>
      <c r="SWD17" s="6"/>
      <c r="SWM17" s="3"/>
      <c r="SWN17" s="6"/>
      <c r="SWW17" s="3"/>
      <c r="SWX17" s="6"/>
      <c r="SXG17" s="3"/>
      <c r="SXH17" s="6"/>
      <c r="SXQ17" s="3"/>
      <c r="SXR17" s="6"/>
      <c r="SYA17" s="3"/>
      <c r="SYB17" s="6"/>
      <c r="SYK17" s="3"/>
      <c r="SYL17" s="6"/>
      <c r="SYU17" s="3"/>
      <c r="SYV17" s="6"/>
      <c r="SZE17" s="3"/>
      <c r="SZF17" s="6"/>
      <c r="SZO17" s="3"/>
      <c r="SZP17" s="6"/>
      <c r="SZY17" s="3"/>
      <c r="SZZ17" s="6"/>
      <c r="TAI17" s="3"/>
      <c r="TAJ17" s="6"/>
      <c r="TAS17" s="3"/>
      <c r="TAT17" s="6"/>
      <c r="TBC17" s="3"/>
      <c r="TBD17" s="6"/>
      <c r="TBM17" s="3"/>
      <c r="TBN17" s="6"/>
      <c r="TBW17" s="3"/>
      <c r="TBX17" s="6"/>
      <c r="TCG17" s="3"/>
      <c r="TCH17" s="6"/>
      <c r="TCQ17" s="3"/>
      <c r="TCR17" s="6"/>
      <c r="TDA17" s="3"/>
      <c r="TDB17" s="6"/>
      <c r="TDK17" s="3"/>
      <c r="TDL17" s="6"/>
      <c r="TDU17" s="3"/>
      <c r="TDV17" s="6"/>
      <c r="TEE17" s="3"/>
      <c r="TEF17" s="6"/>
      <c r="TEO17" s="3"/>
      <c r="TEP17" s="6"/>
      <c r="TEY17" s="3"/>
      <c r="TEZ17" s="6"/>
      <c r="TFI17" s="3"/>
      <c r="TFJ17" s="6"/>
      <c r="TFS17" s="3"/>
      <c r="TFT17" s="6"/>
      <c r="TGC17" s="3"/>
      <c r="TGD17" s="6"/>
      <c r="TGM17" s="3"/>
      <c r="TGN17" s="6"/>
      <c r="TGW17" s="3"/>
      <c r="TGX17" s="6"/>
      <c r="THG17" s="3"/>
      <c r="THH17" s="6"/>
      <c r="THQ17" s="3"/>
      <c r="THR17" s="6"/>
      <c r="TIA17" s="3"/>
      <c r="TIB17" s="6"/>
      <c r="TIK17" s="3"/>
      <c r="TIL17" s="6"/>
      <c r="TIU17" s="3"/>
      <c r="TIV17" s="6"/>
      <c r="TJE17" s="3"/>
      <c r="TJF17" s="6"/>
      <c r="TJO17" s="3"/>
      <c r="TJP17" s="6"/>
      <c r="TJY17" s="3"/>
      <c r="TJZ17" s="6"/>
      <c r="TKI17" s="3"/>
      <c r="TKJ17" s="6"/>
      <c r="TKS17" s="3"/>
      <c r="TKT17" s="6"/>
      <c r="TLC17" s="3"/>
      <c r="TLD17" s="6"/>
      <c r="TLM17" s="3"/>
      <c r="TLN17" s="6"/>
      <c r="TLW17" s="3"/>
      <c r="TLX17" s="6"/>
      <c r="TMG17" s="3"/>
      <c r="TMH17" s="6"/>
      <c r="TMQ17" s="3"/>
      <c r="TMR17" s="6"/>
      <c r="TNA17" s="3"/>
      <c r="TNB17" s="6"/>
      <c r="TNK17" s="3"/>
      <c r="TNL17" s="6"/>
      <c r="TNU17" s="3"/>
      <c r="TNV17" s="6"/>
      <c r="TOE17" s="3"/>
      <c r="TOF17" s="6"/>
      <c r="TOO17" s="3"/>
      <c r="TOP17" s="6"/>
      <c r="TOY17" s="3"/>
      <c r="TOZ17" s="6"/>
      <c r="TPI17" s="3"/>
      <c r="TPJ17" s="6"/>
      <c r="TPS17" s="3"/>
      <c r="TPT17" s="6"/>
      <c r="TQC17" s="3"/>
      <c r="TQD17" s="6"/>
      <c r="TQM17" s="3"/>
      <c r="TQN17" s="6"/>
      <c r="TQW17" s="3"/>
      <c r="TQX17" s="6"/>
      <c r="TRG17" s="3"/>
      <c r="TRH17" s="6"/>
      <c r="TRQ17" s="3"/>
      <c r="TRR17" s="6"/>
      <c r="TSA17" s="3"/>
      <c r="TSB17" s="6"/>
      <c r="TSK17" s="3"/>
      <c r="TSL17" s="6"/>
      <c r="TSU17" s="3"/>
      <c r="TSV17" s="6"/>
      <c r="TTE17" s="3"/>
      <c r="TTF17" s="6"/>
      <c r="TTO17" s="3"/>
      <c r="TTP17" s="6"/>
      <c r="TTY17" s="3"/>
      <c r="TTZ17" s="6"/>
      <c r="TUI17" s="3"/>
      <c r="TUJ17" s="6"/>
      <c r="TUS17" s="3"/>
      <c r="TUT17" s="6"/>
      <c r="TVC17" s="3"/>
      <c r="TVD17" s="6"/>
      <c r="TVM17" s="3"/>
      <c r="TVN17" s="6"/>
      <c r="TVW17" s="3"/>
      <c r="TVX17" s="6"/>
      <c r="TWG17" s="3"/>
      <c r="TWH17" s="6"/>
      <c r="TWQ17" s="3"/>
      <c r="TWR17" s="6"/>
      <c r="TXA17" s="3"/>
      <c r="TXB17" s="6"/>
      <c r="TXK17" s="3"/>
      <c r="TXL17" s="6"/>
      <c r="TXU17" s="3"/>
      <c r="TXV17" s="6"/>
      <c r="TYE17" s="3"/>
      <c r="TYF17" s="6"/>
      <c r="TYO17" s="3"/>
      <c r="TYP17" s="6"/>
      <c r="TYY17" s="3"/>
      <c r="TYZ17" s="6"/>
      <c r="TZI17" s="3"/>
      <c r="TZJ17" s="6"/>
      <c r="TZS17" s="3"/>
      <c r="TZT17" s="6"/>
      <c r="UAC17" s="3"/>
      <c r="UAD17" s="6"/>
      <c r="UAM17" s="3"/>
      <c r="UAN17" s="6"/>
      <c r="UAW17" s="3"/>
      <c r="UAX17" s="6"/>
      <c r="UBG17" s="3"/>
      <c r="UBH17" s="6"/>
      <c r="UBQ17" s="3"/>
      <c r="UBR17" s="6"/>
      <c r="UCA17" s="3"/>
      <c r="UCB17" s="6"/>
      <c r="UCK17" s="3"/>
      <c r="UCL17" s="6"/>
      <c r="UCU17" s="3"/>
      <c r="UCV17" s="6"/>
      <c r="UDE17" s="3"/>
      <c r="UDF17" s="6"/>
      <c r="UDO17" s="3"/>
      <c r="UDP17" s="6"/>
      <c r="UDY17" s="3"/>
      <c r="UDZ17" s="6"/>
      <c r="UEI17" s="3"/>
      <c r="UEJ17" s="6"/>
      <c r="UES17" s="3"/>
      <c r="UET17" s="6"/>
      <c r="UFC17" s="3"/>
      <c r="UFD17" s="6"/>
      <c r="UFM17" s="3"/>
      <c r="UFN17" s="6"/>
      <c r="UFW17" s="3"/>
      <c r="UFX17" s="6"/>
      <c r="UGG17" s="3"/>
      <c r="UGH17" s="6"/>
      <c r="UGQ17" s="3"/>
      <c r="UGR17" s="6"/>
      <c r="UHA17" s="3"/>
      <c r="UHB17" s="6"/>
      <c r="UHK17" s="3"/>
      <c r="UHL17" s="6"/>
      <c r="UHU17" s="3"/>
      <c r="UHV17" s="6"/>
      <c r="UIE17" s="3"/>
      <c r="UIF17" s="6"/>
      <c r="UIO17" s="3"/>
      <c r="UIP17" s="6"/>
      <c r="UIY17" s="3"/>
      <c r="UIZ17" s="6"/>
      <c r="UJI17" s="3"/>
      <c r="UJJ17" s="6"/>
      <c r="UJS17" s="3"/>
      <c r="UJT17" s="6"/>
      <c r="UKC17" s="3"/>
      <c r="UKD17" s="6"/>
      <c r="UKM17" s="3"/>
      <c r="UKN17" s="6"/>
      <c r="UKW17" s="3"/>
      <c r="UKX17" s="6"/>
      <c r="ULG17" s="3"/>
      <c r="ULH17" s="6"/>
      <c r="ULQ17" s="3"/>
      <c r="ULR17" s="6"/>
      <c r="UMA17" s="3"/>
      <c r="UMB17" s="6"/>
      <c r="UMK17" s="3"/>
      <c r="UML17" s="6"/>
      <c r="UMU17" s="3"/>
      <c r="UMV17" s="6"/>
      <c r="UNE17" s="3"/>
      <c r="UNF17" s="6"/>
      <c r="UNO17" s="3"/>
      <c r="UNP17" s="6"/>
      <c r="UNY17" s="3"/>
      <c r="UNZ17" s="6"/>
      <c r="UOI17" s="3"/>
      <c r="UOJ17" s="6"/>
      <c r="UOS17" s="3"/>
      <c r="UOT17" s="6"/>
      <c r="UPC17" s="3"/>
      <c r="UPD17" s="6"/>
      <c r="UPM17" s="3"/>
      <c r="UPN17" s="6"/>
      <c r="UPW17" s="3"/>
      <c r="UPX17" s="6"/>
      <c r="UQG17" s="3"/>
      <c r="UQH17" s="6"/>
      <c r="UQQ17" s="3"/>
      <c r="UQR17" s="6"/>
      <c r="URA17" s="3"/>
      <c r="URB17" s="6"/>
      <c r="URK17" s="3"/>
      <c r="URL17" s="6"/>
      <c r="URU17" s="3"/>
      <c r="URV17" s="6"/>
      <c r="USE17" s="3"/>
      <c r="USF17" s="6"/>
      <c r="USO17" s="3"/>
      <c r="USP17" s="6"/>
      <c r="USY17" s="3"/>
      <c r="USZ17" s="6"/>
      <c r="UTI17" s="3"/>
      <c r="UTJ17" s="6"/>
      <c r="UTS17" s="3"/>
      <c r="UTT17" s="6"/>
      <c r="UUC17" s="3"/>
      <c r="UUD17" s="6"/>
      <c r="UUM17" s="3"/>
      <c r="UUN17" s="6"/>
      <c r="UUW17" s="3"/>
      <c r="UUX17" s="6"/>
      <c r="UVG17" s="3"/>
      <c r="UVH17" s="6"/>
      <c r="UVQ17" s="3"/>
      <c r="UVR17" s="6"/>
      <c r="UWA17" s="3"/>
      <c r="UWB17" s="6"/>
      <c r="UWK17" s="3"/>
      <c r="UWL17" s="6"/>
      <c r="UWU17" s="3"/>
      <c r="UWV17" s="6"/>
      <c r="UXE17" s="3"/>
      <c r="UXF17" s="6"/>
      <c r="UXO17" s="3"/>
      <c r="UXP17" s="6"/>
      <c r="UXY17" s="3"/>
      <c r="UXZ17" s="6"/>
      <c r="UYI17" s="3"/>
      <c r="UYJ17" s="6"/>
      <c r="UYS17" s="3"/>
      <c r="UYT17" s="6"/>
      <c r="UZC17" s="3"/>
      <c r="UZD17" s="6"/>
      <c r="UZM17" s="3"/>
      <c r="UZN17" s="6"/>
      <c r="UZW17" s="3"/>
      <c r="UZX17" s="6"/>
      <c r="VAG17" s="3"/>
      <c r="VAH17" s="6"/>
      <c r="VAQ17" s="3"/>
      <c r="VAR17" s="6"/>
      <c r="VBA17" s="3"/>
      <c r="VBB17" s="6"/>
      <c r="VBK17" s="3"/>
      <c r="VBL17" s="6"/>
      <c r="VBU17" s="3"/>
      <c r="VBV17" s="6"/>
      <c r="VCE17" s="3"/>
      <c r="VCF17" s="6"/>
      <c r="VCO17" s="3"/>
      <c r="VCP17" s="6"/>
      <c r="VCY17" s="3"/>
      <c r="VCZ17" s="6"/>
      <c r="VDI17" s="3"/>
      <c r="VDJ17" s="6"/>
      <c r="VDS17" s="3"/>
      <c r="VDT17" s="6"/>
      <c r="VEC17" s="3"/>
      <c r="VED17" s="6"/>
      <c r="VEM17" s="3"/>
      <c r="VEN17" s="6"/>
      <c r="VEW17" s="3"/>
      <c r="VEX17" s="6"/>
      <c r="VFG17" s="3"/>
      <c r="VFH17" s="6"/>
      <c r="VFQ17" s="3"/>
      <c r="VFR17" s="6"/>
      <c r="VGA17" s="3"/>
      <c r="VGB17" s="6"/>
      <c r="VGK17" s="3"/>
      <c r="VGL17" s="6"/>
      <c r="VGU17" s="3"/>
      <c r="VGV17" s="6"/>
      <c r="VHE17" s="3"/>
      <c r="VHF17" s="6"/>
      <c r="VHO17" s="3"/>
      <c r="VHP17" s="6"/>
      <c r="VHY17" s="3"/>
      <c r="VHZ17" s="6"/>
      <c r="VII17" s="3"/>
      <c r="VIJ17" s="6"/>
      <c r="VIS17" s="3"/>
      <c r="VIT17" s="6"/>
      <c r="VJC17" s="3"/>
      <c r="VJD17" s="6"/>
      <c r="VJM17" s="3"/>
      <c r="VJN17" s="6"/>
      <c r="VJW17" s="3"/>
      <c r="VJX17" s="6"/>
      <c r="VKG17" s="3"/>
      <c r="VKH17" s="6"/>
      <c r="VKQ17" s="3"/>
      <c r="VKR17" s="6"/>
      <c r="VLA17" s="3"/>
      <c r="VLB17" s="6"/>
      <c r="VLK17" s="3"/>
      <c r="VLL17" s="6"/>
      <c r="VLU17" s="3"/>
      <c r="VLV17" s="6"/>
      <c r="VME17" s="3"/>
      <c r="VMF17" s="6"/>
      <c r="VMO17" s="3"/>
      <c r="VMP17" s="6"/>
      <c r="VMY17" s="3"/>
      <c r="VMZ17" s="6"/>
      <c r="VNI17" s="3"/>
      <c r="VNJ17" s="6"/>
      <c r="VNS17" s="3"/>
      <c r="VNT17" s="6"/>
      <c r="VOC17" s="3"/>
      <c r="VOD17" s="6"/>
      <c r="VOM17" s="3"/>
      <c r="VON17" s="6"/>
      <c r="VOW17" s="3"/>
      <c r="VOX17" s="6"/>
      <c r="VPG17" s="3"/>
      <c r="VPH17" s="6"/>
      <c r="VPQ17" s="3"/>
      <c r="VPR17" s="6"/>
      <c r="VQA17" s="3"/>
      <c r="VQB17" s="6"/>
      <c r="VQK17" s="3"/>
      <c r="VQL17" s="6"/>
      <c r="VQU17" s="3"/>
      <c r="VQV17" s="6"/>
      <c r="VRE17" s="3"/>
      <c r="VRF17" s="6"/>
      <c r="VRO17" s="3"/>
      <c r="VRP17" s="6"/>
      <c r="VRY17" s="3"/>
      <c r="VRZ17" s="6"/>
      <c r="VSI17" s="3"/>
      <c r="VSJ17" s="6"/>
      <c r="VSS17" s="3"/>
      <c r="VST17" s="6"/>
      <c r="VTC17" s="3"/>
      <c r="VTD17" s="6"/>
      <c r="VTM17" s="3"/>
      <c r="VTN17" s="6"/>
      <c r="VTW17" s="3"/>
      <c r="VTX17" s="6"/>
      <c r="VUG17" s="3"/>
      <c r="VUH17" s="6"/>
      <c r="VUQ17" s="3"/>
      <c r="VUR17" s="6"/>
      <c r="VVA17" s="3"/>
      <c r="VVB17" s="6"/>
      <c r="VVK17" s="3"/>
      <c r="VVL17" s="6"/>
      <c r="VVU17" s="3"/>
      <c r="VVV17" s="6"/>
      <c r="VWE17" s="3"/>
      <c r="VWF17" s="6"/>
      <c r="VWO17" s="3"/>
      <c r="VWP17" s="6"/>
      <c r="VWY17" s="3"/>
      <c r="VWZ17" s="6"/>
      <c r="VXI17" s="3"/>
      <c r="VXJ17" s="6"/>
      <c r="VXS17" s="3"/>
      <c r="VXT17" s="6"/>
      <c r="VYC17" s="3"/>
      <c r="VYD17" s="6"/>
      <c r="VYM17" s="3"/>
      <c r="VYN17" s="6"/>
      <c r="VYW17" s="3"/>
      <c r="VYX17" s="6"/>
      <c r="VZG17" s="3"/>
      <c r="VZH17" s="6"/>
      <c r="VZQ17" s="3"/>
      <c r="VZR17" s="6"/>
      <c r="WAA17" s="3"/>
      <c r="WAB17" s="6"/>
      <c r="WAK17" s="3"/>
      <c r="WAL17" s="6"/>
      <c r="WAU17" s="3"/>
      <c r="WAV17" s="6"/>
      <c r="WBE17" s="3"/>
      <c r="WBF17" s="6"/>
      <c r="WBO17" s="3"/>
      <c r="WBP17" s="6"/>
      <c r="WBY17" s="3"/>
      <c r="WBZ17" s="6"/>
      <c r="WCI17" s="3"/>
      <c r="WCJ17" s="6"/>
      <c r="WCS17" s="3"/>
      <c r="WCT17" s="6"/>
      <c r="WDC17" s="3"/>
      <c r="WDD17" s="6"/>
      <c r="WDM17" s="3"/>
      <c r="WDN17" s="6"/>
      <c r="WDW17" s="3"/>
      <c r="WDX17" s="6"/>
      <c r="WEG17" s="3"/>
      <c r="WEH17" s="6"/>
      <c r="WEQ17" s="3"/>
      <c r="WER17" s="6"/>
      <c r="WFA17" s="3"/>
      <c r="WFB17" s="6"/>
      <c r="WFK17" s="3"/>
      <c r="WFL17" s="6"/>
      <c r="WFU17" s="3"/>
      <c r="WFV17" s="6"/>
      <c r="WGE17" s="3"/>
      <c r="WGF17" s="6"/>
      <c r="WGO17" s="3"/>
      <c r="WGP17" s="6"/>
      <c r="WGY17" s="3"/>
      <c r="WGZ17" s="6"/>
      <c r="WHI17" s="3"/>
      <c r="WHJ17" s="6"/>
      <c r="WHS17" s="3"/>
      <c r="WHT17" s="6"/>
      <c r="WIC17" s="3"/>
      <c r="WID17" s="6"/>
      <c r="WIM17" s="3"/>
      <c r="WIN17" s="6"/>
      <c r="WIW17" s="3"/>
      <c r="WIX17" s="6"/>
      <c r="WJG17" s="3"/>
      <c r="WJH17" s="6"/>
      <c r="WJQ17" s="3"/>
      <c r="WJR17" s="6"/>
      <c r="WKA17" s="3"/>
      <c r="WKB17" s="6"/>
      <c r="WKK17" s="3"/>
      <c r="WKL17" s="6"/>
      <c r="WKU17" s="3"/>
      <c r="WKV17" s="6"/>
      <c r="WLE17" s="3"/>
      <c r="WLF17" s="6"/>
      <c r="WLO17" s="3"/>
      <c r="WLP17" s="6"/>
      <c r="WLY17" s="3"/>
      <c r="WLZ17" s="6"/>
      <c r="WMI17" s="3"/>
      <c r="WMJ17" s="6"/>
      <c r="WMS17" s="3"/>
      <c r="WMT17" s="6"/>
      <c r="WNC17" s="3"/>
      <c r="WND17" s="6"/>
      <c r="WNM17" s="3"/>
      <c r="WNN17" s="6"/>
      <c r="WNW17" s="3"/>
      <c r="WNX17" s="6"/>
      <c r="WOG17" s="3"/>
      <c r="WOH17" s="6"/>
      <c r="WOQ17" s="3"/>
      <c r="WOR17" s="6"/>
      <c r="WPA17" s="3"/>
      <c r="WPB17" s="6"/>
      <c r="WPK17" s="3"/>
      <c r="WPL17" s="6"/>
      <c r="WPU17" s="3"/>
      <c r="WPV17" s="6"/>
      <c r="WQE17" s="3"/>
      <c r="WQF17" s="6"/>
      <c r="WQO17" s="3"/>
      <c r="WQP17" s="6"/>
      <c r="WQY17" s="3"/>
      <c r="WQZ17" s="6"/>
      <c r="WRI17" s="3"/>
      <c r="WRJ17" s="6"/>
      <c r="WRS17" s="3"/>
      <c r="WRT17" s="6"/>
      <c r="WSC17" s="3"/>
      <c r="WSD17" s="6"/>
      <c r="WSM17" s="3"/>
      <c r="WSN17" s="6"/>
      <c r="WSW17" s="3"/>
      <c r="WSX17" s="6"/>
      <c r="WTG17" s="3"/>
      <c r="WTH17" s="6"/>
      <c r="WTQ17" s="3"/>
      <c r="WTR17" s="6"/>
      <c r="WUA17" s="3"/>
      <c r="WUB17" s="6"/>
      <c r="WUK17" s="3"/>
      <c r="WUL17" s="6"/>
      <c r="WUU17" s="3"/>
      <c r="WUV17" s="6"/>
      <c r="WVE17" s="3"/>
      <c r="WVF17" s="6"/>
      <c r="WVO17" s="3"/>
      <c r="WVP17" s="6"/>
      <c r="WVY17" s="3"/>
      <c r="WVZ17" s="6"/>
      <c r="WWI17" s="3"/>
      <c r="WWJ17" s="6"/>
      <c r="WWS17" s="3"/>
      <c r="WWT17" s="6"/>
      <c r="WXC17" s="3"/>
      <c r="WXD17" s="6"/>
      <c r="WXM17" s="3"/>
      <c r="WXN17" s="6"/>
      <c r="WXW17" s="3"/>
      <c r="WXX17" s="6"/>
      <c r="WYG17" s="3"/>
      <c r="WYH17" s="6"/>
      <c r="WYQ17" s="3"/>
      <c r="WYR17" s="6"/>
      <c r="WZA17" s="3"/>
      <c r="WZB17" s="6"/>
      <c r="WZK17" s="3"/>
      <c r="WZL17" s="6"/>
      <c r="WZU17" s="3"/>
      <c r="WZV17" s="6"/>
      <c r="XAE17" s="3"/>
      <c r="XAF17" s="6"/>
      <c r="XAO17" s="3"/>
      <c r="XAP17" s="6"/>
      <c r="XAY17" s="3"/>
      <c r="XAZ17" s="6"/>
      <c r="XBI17" s="3"/>
      <c r="XBJ17" s="6"/>
      <c r="XBS17" s="3"/>
      <c r="XBT17" s="6"/>
      <c r="XCC17" s="3"/>
      <c r="XCD17" s="6"/>
      <c r="XCM17" s="3"/>
      <c r="XCN17" s="6"/>
      <c r="XCW17" s="3"/>
      <c r="XCX17" s="6"/>
      <c r="XDG17" s="3"/>
      <c r="XDH17" s="6"/>
      <c r="XDQ17" s="3"/>
      <c r="XDR17" s="6"/>
      <c r="XEA17" s="3"/>
      <c r="XEB17" s="6"/>
      <c r="XEK17" s="3"/>
      <c r="XEL17" s="6"/>
      <c r="XEU17" s="3"/>
      <c r="XEV17" s="6"/>
    </row>
    <row r="18" spans="1:1016 1025:2046 2055:3066 3075:4096 4105:5116 5125:6136 6145:7166 7175:8186 8195:9216 9225:10236 10245:11256 11265:12286 12295:13306 13315:14336 14345:15356 15365:16376" x14ac:dyDescent="0.25">
      <c r="A18">
        <f t="shared" si="1"/>
        <v>3</v>
      </c>
      <c r="B18" t="s">
        <v>33</v>
      </c>
      <c r="C18" t="str">
        <f>IF(B18&lt;&gt;"",VLOOKUP(B18,Lookup!$A$2:$B$55,2,FALSE),"")</f>
        <v>SAVINGS/INVESTMENT</v>
      </c>
      <c r="D18" s="3">
        <v>42826</v>
      </c>
      <c r="E18" s="14">
        <v>2000</v>
      </c>
      <c r="F18" s="14">
        <v>2000</v>
      </c>
      <c r="G18" t="s">
        <v>1</v>
      </c>
      <c r="H18" t="s">
        <v>83</v>
      </c>
      <c r="I18" t="s">
        <v>84</v>
      </c>
      <c r="J18" t="str">
        <f t="shared" si="0"/>
        <v/>
      </c>
      <c r="M18">
        <v>3</v>
      </c>
      <c r="N18" s="35" t="s">
        <v>1</v>
      </c>
      <c r="O18" s="35" t="s">
        <v>2</v>
      </c>
      <c r="P18" s="36">
        <v>42827</v>
      </c>
      <c r="Q18" s="37">
        <v>0</v>
      </c>
      <c r="R18" s="37">
        <v>30000</v>
      </c>
      <c r="S18" s="35" t="s">
        <v>83</v>
      </c>
      <c r="T18" s="35" t="s">
        <v>84</v>
      </c>
      <c r="U18" s="35" t="str">
        <f>IF($T18="Done","",$P18-$F$1)</f>
        <v/>
      </c>
      <c r="Y18" s="3"/>
      <c r="Z18" s="6"/>
      <c r="AI18" s="3"/>
      <c r="AJ18" s="6"/>
      <c r="AS18" s="3"/>
      <c r="AT18" s="6"/>
      <c r="BC18" s="3"/>
      <c r="BD18" s="6"/>
      <c r="BM18" s="3"/>
      <c r="BN18" s="6"/>
      <c r="BW18" s="3"/>
      <c r="BX18" s="6"/>
      <c r="CG18" s="3"/>
      <c r="CH18" s="6"/>
      <c r="CQ18" s="3"/>
      <c r="CR18" s="6"/>
      <c r="DA18" s="3"/>
      <c r="DB18" s="6"/>
      <c r="DK18" s="3"/>
      <c r="DL18" s="6"/>
      <c r="DU18" s="3"/>
      <c r="DV18" s="6"/>
      <c r="EE18" s="3"/>
      <c r="EF18" s="6"/>
      <c r="EO18" s="3"/>
      <c r="EP18" s="6"/>
      <c r="EY18" s="3"/>
      <c r="EZ18" s="6"/>
      <c r="FI18" s="3"/>
      <c r="FJ18" s="6"/>
      <c r="FS18" s="3"/>
      <c r="FT18" s="6"/>
      <c r="GC18" s="3"/>
      <c r="GD18" s="6"/>
      <c r="GM18" s="3"/>
      <c r="GN18" s="6"/>
      <c r="GW18" s="3"/>
      <c r="GX18" s="6"/>
      <c r="HG18" s="3"/>
      <c r="HH18" s="6"/>
      <c r="HQ18" s="3"/>
      <c r="HR18" s="6"/>
      <c r="IA18" s="3"/>
      <c r="IB18" s="6"/>
      <c r="IK18" s="3"/>
      <c r="IL18" s="6"/>
      <c r="IU18" s="3"/>
      <c r="IV18" s="6"/>
      <c r="JE18" s="3"/>
      <c r="JF18" s="6"/>
      <c r="JO18" s="3"/>
      <c r="JP18" s="6"/>
      <c r="JY18" s="3"/>
      <c r="JZ18" s="6"/>
      <c r="KI18" s="3"/>
      <c r="KJ18" s="6"/>
      <c r="KS18" s="3"/>
      <c r="KT18" s="6"/>
      <c r="LC18" s="3"/>
      <c r="LD18" s="6"/>
      <c r="LM18" s="3"/>
      <c r="LN18" s="6"/>
      <c r="LW18" s="3"/>
      <c r="LX18" s="6"/>
      <c r="MG18" s="3"/>
      <c r="MH18" s="6"/>
      <c r="MQ18" s="3"/>
      <c r="MR18" s="6"/>
      <c r="NA18" s="3"/>
      <c r="NB18" s="6"/>
      <c r="NK18" s="3"/>
      <c r="NL18" s="6"/>
      <c r="NU18" s="3"/>
      <c r="NV18" s="6"/>
      <c r="OE18" s="3"/>
      <c r="OF18" s="6"/>
      <c r="OO18" s="3"/>
      <c r="OP18" s="6"/>
      <c r="OY18" s="3"/>
      <c r="OZ18" s="6"/>
      <c r="PI18" s="3"/>
      <c r="PJ18" s="6"/>
      <c r="PS18" s="3"/>
      <c r="PT18" s="6"/>
      <c r="QC18" s="3"/>
      <c r="QD18" s="6"/>
      <c r="QM18" s="3"/>
      <c r="QN18" s="6"/>
      <c r="QW18" s="3"/>
      <c r="QX18" s="6"/>
      <c r="RG18" s="3"/>
      <c r="RH18" s="6"/>
      <c r="RQ18" s="3"/>
      <c r="RR18" s="6"/>
      <c r="SA18" s="3"/>
      <c r="SB18" s="6"/>
      <c r="SK18" s="3"/>
      <c r="SL18" s="6"/>
      <c r="SU18" s="3"/>
      <c r="SV18" s="6"/>
      <c r="TE18" s="3"/>
      <c r="TF18" s="6"/>
      <c r="TO18" s="3"/>
      <c r="TP18" s="6"/>
      <c r="TY18" s="3"/>
      <c r="TZ18" s="6"/>
      <c r="UI18" s="3"/>
      <c r="UJ18" s="6"/>
      <c r="US18" s="3"/>
      <c r="UT18" s="6"/>
      <c r="VC18" s="3"/>
      <c r="VD18" s="6"/>
      <c r="VM18" s="3"/>
      <c r="VN18" s="6"/>
      <c r="VW18" s="3"/>
      <c r="VX18" s="6"/>
      <c r="WG18" s="3"/>
      <c r="WH18" s="6"/>
      <c r="WQ18" s="3"/>
      <c r="WR18" s="6"/>
      <c r="XA18" s="3"/>
      <c r="XB18" s="6"/>
      <c r="XK18" s="3"/>
      <c r="XL18" s="6"/>
      <c r="XU18" s="3"/>
      <c r="XV18" s="6"/>
      <c r="YE18" s="3"/>
      <c r="YF18" s="6"/>
      <c r="YO18" s="3"/>
      <c r="YP18" s="6"/>
      <c r="YY18" s="3"/>
      <c r="YZ18" s="6"/>
      <c r="ZI18" s="3"/>
      <c r="ZJ18" s="6"/>
      <c r="ZS18" s="3"/>
      <c r="ZT18" s="6"/>
      <c r="AAC18" s="3"/>
      <c r="AAD18" s="6"/>
      <c r="AAM18" s="3"/>
      <c r="AAN18" s="6"/>
      <c r="AAW18" s="3"/>
      <c r="AAX18" s="6"/>
      <c r="ABG18" s="3"/>
      <c r="ABH18" s="6"/>
      <c r="ABQ18" s="3"/>
      <c r="ABR18" s="6"/>
      <c r="ACA18" s="3"/>
      <c r="ACB18" s="6"/>
      <c r="ACK18" s="3"/>
      <c r="ACL18" s="6"/>
      <c r="ACU18" s="3"/>
      <c r="ACV18" s="6"/>
      <c r="ADE18" s="3"/>
      <c r="ADF18" s="6"/>
      <c r="ADO18" s="3"/>
      <c r="ADP18" s="6"/>
      <c r="ADY18" s="3"/>
      <c r="ADZ18" s="6"/>
      <c r="AEI18" s="3"/>
      <c r="AEJ18" s="6"/>
      <c r="AES18" s="3"/>
      <c r="AET18" s="6"/>
      <c r="AFC18" s="3"/>
      <c r="AFD18" s="6"/>
      <c r="AFM18" s="3"/>
      <c r="AFN18" s="6"/>
      <c r="AFW18" s="3"/>
      <c r="AFX18" s="6"/>
      <c r="AGG18" s="3"/>
      <c r="AGH18" s="6"/>
      <c r="AGQ18" s="3"/>
      <c r="AGR18" s="6"/>
      <c r="AHA18" s="3"/>
      <c r="AHB18" s="6"/>
      <c r="AHK18" s="3"/>
      <c r="AHL18" s="6"/>
      <c r="AHU18" s="3"/>
      <c r="AHV18" s="6"/>
      <c r="AIE18" s="3"/>
      <c r="AIF18" s="6"/>
      <c r="AIO18" s="3"/>
      <c r="AIP18" s="6"/>
      <c r="AIY18" s="3"/>
      <c r="AIZ18" s="6"/>
      <c r="AJI18" s="3"/>
      <c r="AJJ18" s="6"/>
      <c r="AJS18" s="3"/>
      <c r="AJT18" s="6"/>
      <c r="AKC18" s="3"/>
      <c r="AKD18" s="6"/>
      <c r="AKM18" s="3"/>
      <c r="AKN18" s="6"/>
      <c r="AKW18" s="3"/>
      <c r="AKX18" s="6"/>
      <c r="ALG18" s="3"/>
      <c r="ALH18" s="6"/>
      <c r="ALQ18" s="3"/>
      <c r="ALR18" s="6"/>
      <c r="AMA18" s="3"/>
      <c r="AMB18" s="6"/>
      <c r="AMK18" s="3"/>
      <c r="AML18" s="6"/>
      <c r="AMU18" s="3"/>
      <c r="AMV18" s="6"/>
      <c r="ANE18" s="3"/>
      <c r="ANF18" s="6"/>
      <c r="ANO18" s="3"/>
      <c r="ANP18" s="6"/>
      <c r="ANY18" s="3"/>
      <c r="ANZ18" s="6"/>
      <c r="AOI18" s="3"/>
      <c r="AOJ18" s="6"/>
      <c r="AOS18" s="3"/>
      <c r="AOT18" s="6"/>
      <c r="APC18" s="3"/>
      <c r="APD18" s="6"/>
      <c r="APM18" s="3"/>
      <c r="APN18" s="6"/>
      <c r="APW18" s="3"/>
      <c r="APX18" s="6"/>
      <c r="AQG18" s="3"/>
      <c r="AQH18" s="6"/>
      <c r="AQQ18" s="3"/>
      <c r="AQR18" s="6"/>
      <c r="ARA18" s="3"/>
      <c r="ARB18" s="6"/>
      <c r="ARK18" s="3"/>
      <c r="ARL18" s="6"/>
      <c r="ARU18" s="3"/>
      <c r="ARV18" s="6"/>
      <c r="ASE18" s="3"/>
      <c r="ASF18" s="6"/>
      <c r="ASO18" s="3"/>
      <c r="ASP18" s="6"/>
      <c r="ASY18" s="3"/>
      <c r="ASZ18" s="6"/>
      <c r="ATI18" s="3"/>
      <c r="ATJ18" s="6"/>
      <c r="ATS18" s="3"/>
      <c r="ATT18" s="6"/>
      <c r="AUC18" s="3"/>
      <c r="AUD18" s="6"/>
      <c r="AUM18" s="3"/>
      <c r="AUN18" s="6"/>
      <c r="AUW18" s="3"/>
      <c r="AUX18" s="6"/>
      <c r="AVG18" s="3"/>
      <c r="AVH18" s="6"/>
      <c r="AVQ18" s="3"/>
      <c r="AVR18" s="6"/>
      <c r="AWA18" s="3"/>
      <c r="AWB18" s="6"/>
      <c r="AWK18" s="3"/>
      <c r="AWL18" s="6"/>
      <c r="AWU18" s="3"/>
      <c r="AWV18" s="6"/>
      <c r="AXE18" s="3"/>
      <c r="AXF18" s="6"/>
      <c r="AXO18" s="3"/>
      <c r="AXP18" s="6"/>
      <c r="AXY18" s="3"/>
      <c r="AXZ18" s="6"/>
      <c r="AYI18" s="3"/>
      <c r="AYJ18" s="6"/>
      <c r="AYS18" s="3"/>
      <c r="AYT18" s="6"/>
      <c r="AZC18" s="3"/>
      <c r="AZD18" s="6"/>
      <c r="AZM18" s="3"/>
      <c r="AZN18" s="6"/>
      <c r="AZW18" s="3"/>
      <c r="AZX18" s="6"/>
      <c r="BAG18" s="3"/>
      <c r="BAH18" s="6"/>
      <c r="BAQ18" s="3"/>
      <c r="BAR18" s="6"/>
      <c r="BBA18" s="3"/>
      <c r="BBB18" s="6"/>
      <c r="BBK18" s="3"/>
      <c r="BBL18" s="6"/>
      <c r="BBU18" s="3"/>
      <c r="BBV18" s="6"/>
      <c r="BCE18" s="3"/>
      <c r="BCF18" s="6"/>
      <c r="BCO18" s="3"/>
      <c r="BCP18" s="6"/>
      <c r="BCY18" s="3"/>
      <c r="BCZ18" s="6"/>
      <c r="BDI18" s="3"/>
      <c r="BDJ18" s="6"/>
      <c r="BDS18" s="3"/>
      <c r="BDT18" s="6"/>
      <c r="BEC18" s="3"/>
      <c r="BED18" s="6"/>
      <c r="BEM18" s="3"/>
      <c r="BEN18" s="6"/>
      <c r="BEW18" s="3"/>
      <c r="BEX18" s="6"/>
      <c r="BFG18" s="3"/>
      <c r="BFH18" s="6"/>
      <c r="BFQ18" s="3"/>
      <c r="BFR18" s="6"/>
      <c r="BGA18" s="3"/>
      <c r="BGB18" s="6"/>
      <c r="BGK18" s="3"/>
      <c r="BGL18" s="6"/>
      <c r="BGU18" s="3"/>
      <c r="BGV18" s="6"/>
      <c r="BHE18" s="3"/>
      <c r="BHF18" s="6"/>
      <c r="BHO18" s="3"/>
      <c r="BHP18" s="6"/>
      <c r="BHY18" s="3"/>
      <c r="BHZ18" s="6"/>
      <c r="BII18" s="3"/>
      <c r="BIJ18" s="6"/>
      <c r="BIS18" s="3"/>
      <c r="BIT18" s="6"/>
      <c r="BJC18" s="3"/>
      <c r="BJD18" s="6"/>
      <c r="BJM18" s="3"/>
      <c r="BJN18" s="6"/>
      <c r="BJW18" s="3"/>
      <c r="BJX18" s="6"/>
      <c r="BKG18" s="3"/>
      <c r="BKH18" s="6"/>
      <c r="BKQ18" s="3"/>
      <c r="BKR18" s="6"/>
      <c r="BLA18" s="3"/>
      <c r="BLB18" s="6"/>
      <c r="BLK18" s="3"/>
      <c r="BLL18" s="6"/>
      <c r="BLU18" s="3"/>
      <c r="BLV18" s="6"/>
      <c r="BME18" s="3"/>
      <c r="BMF18" s="6"/>
      <c r="BMO18" s="3"/>
      <c r="BMP18" s="6"/>
      <c r="BMY18" s="3"/>
      <c r="BMZ18" s="6"/>
      <c r="BNI18" s="3"/>
      <c r="BNJ18" s="6"/>
      <c r="BNS18" s="3"/>
      <c r="BNT18" s="6"/>
      <c r="BOC18" s="3"/>
      <c r="BOD18" s="6"/>
      <c r="BOM18" s="3"/>
      <c r="BON18" s="6"/>
      <c r="BOW18" s="3"/>
      <c r="BOX18" s="6"/>
      <c r="BPG18" s="3"/>
      <c r="BPH18" s="6"/>
      <c r="BPQ18" s="3"/>
      <c r="BPR18" s="6"/>
      <c r="BQA18" s="3"/>
      <c r="BQB18" s="6"/>
      <c r="BQK18" s="3"/>
      <c r="BQL18" s="6"/>
      <c r="BQU18" s="3"/>
      <c r="BQV18" s="6"/>
      <c r="BRE18" s="3"/>
      <c r="BRF18" s="6"/>
      <c r="BRO18" s="3"/>
      <c r="BRP18" s="6"/>
      <c r="BRY18" s="3"/>
      <c r="BRZ18" s="6"/>
      <c r="BSI18" s="3"/>
      <c r="BSJ18" s="6"/>
      <c r="BSS18" s="3"/>
      <c r="BST18" s="6"/>
      <c r="BTC18" s="3"/>
      <c r="BTD18" s="6"/>
      <c r="BTM18" s="3"/>
      <c r="BTN18" s="6"/>
      <c r="BTW18" s="3"/>
      <c r="BTX18" s="6"/>
      <c r="BUG18" s="3"/>
      <c r="BUH18" s="6"/>
      <c r="BUQ18" s="3"/>
      <c r="BUR18" s="6"/>
      <c r="BVA18" s="3"/>
      <c r="BVB18" s="6"/>
      <c r="BVK18" s="3"/>
      <c r="BVL18" s="6"/>
      <c r="BVU18" s="3"/>
      <c r="BVV18" s="6"/>
      <c r="BWE18" s="3"/>
      <c r="BWF18" s="6"/>
      <c r="BWO18" s="3"/>
      <c r="BWP18" s="6"/>
      <c r="BWY18" s="3"/>
      <c r="BWZ18" s="6"/>
      <c r="BXI18" s="3"/>
      <c r="BXJ18" s="6"/>
      <c r="BXS18" s="3"/>
      <c r="BXT18" s="6"/>
      <c r="BYC18" s="3"/>
      <c r="BYD18" s="6"/>
      <c r="BYM18" s="3"/>
      <c r="BYN18" s="6"/>
      <c r="BYW18" s="3"/>
      <c r="BYX18" s="6"/>
      <c r="BZG18" s="3"/>
      <c r="BZH18" s="6"/>
      <c r="BZQ18" s="3"/>
      <c r="BZR18" s="6"/>
      <c r="CAA18" s="3"/>
      <c r="CAB18" s="6"/>
      <c r="CAK18" s="3"/>
      <c r="CAL18" s="6"/>
      <c r="CAU18" s="3"/>
      <c r="CAV18" s="6"/>
      <c r="CBE18" s="3"/>
      <c r="CBF18" s="6"/>
      <c r="CBO18" s="3"/>
      <c r="CBP18" s="6"/>
      <c r="CBY18" s="3"/>
      <c r="CBZ18" s="6"/>
      <c r="CCI18" s="3"/>
      <c r="CCJ18" s="6"/>
      <c r="CCS18" s="3"/>
      <c r="CCT18" s="6"/>
      <c r="CDC18" s="3"/>
      <c r="CDD18" s="6"/>
      <c r="CDM18" s="3"/>
      <c r="CDN18" s="6"/>
      <c r="CDW18" s="3"/>
      <c r="CDX18" s="6"/>
      <c r="CEG18" s="3"/>
      <c r="CEH18" s="6"/>
      <c r="CEQ18" s="3"/>
      <c r="CER18" s="6"/>
      <c r="CFA18" s="3"/>
      <c r="CFB18" s="6"/>
      <c r="CFK18" s="3"/>
      <c r="CFL18" s="6"/>
      <c r="CFU18" s="3"/>
      <c r="CFV18" s="6"/>
      <c r="CGE18" s="3"/>
      <c r="CGF18" s="6"/>
      <c r="CGO18" s="3"/>
      <c r="CGP18" s="6"/>
      <c r="CGY18" s="3"/>
      <c r="CGZ18" s="6"/>
      <c r="CHI18" s="3"/>
      <c r="CHJ18" s="6"/>
      <c r="CHS18" s="3"/>
      <c r="CHT18" s="6"/>
      <c r="CIC18" s="3"/>
      <c r="CID18" s="6"/>
      <c r="CIM18" s="3"/>
      <c r="CIN18" s="6"/>
      <c r="CIW18" s="3"/>
      <c r="CIX18" s="6"/>
      <c r="CJG18" s="3"/>
      <c r="CJH18" s="6"/>
      <c r="CJQ18" s="3"/>
      <c r="CJR18" s="6"/>
      <c r="CKA18" s="3"/>
      <c r="CKB18" s="6"/>
      <c r="CKK18" s="3"/>
      <c r="CKL18" s="6"/>
      <c r="CKU18" s="3"/>
      <c r="CKV18" s="6"/>
      <c r="CLE18" s="3"/>
      <c r="CLF18" s="6"/>
      <c r="CLO18" s="3"/>
      <c r="CLP18" s="6"/>
      <c r="CLY18" s="3"/>
      <c r="CLZ18" s="6"/>
      <c r="CMI18" s="3"/>
      <c r="CMJ18" s="6"/>
      <c r="CMS18" s="3"/>
      <c r="CMT18" s="6"/>
      <c r="CNC18" s="3"/>
      <c r="CND18" s="6"/>
      <c r="CNM18" s="3"/>
      <c r="CNN18" s="6"/>
      <c r="CNW18" s="3"/>
      <c r="CNX18" s="6"/>
      <c r="COG18" s="3"/>
      <c r="COH18" s="6"/>
      <c r="COQ18" s="3"/>
      <c r="COR18" s="6"/>
      <c r="CPA18" s="3"/>
      <c r="CPB18" s="6"/>
      <c r="CPK18" s="3"/>
      <c r="CPL18" s="6"/>
      <c r="CPU18" s="3"/>
      <c r="CPV18" s="6"/>
      <c r="CQE18" s="3"/>
      <c r="CQF18" s="6"/>
      <c r="CQO18" s="3"/>
      <c r="CQP18" s="6"/>
      <c r="CQY18" s="3"/>
      <c r="CQZ18" s="6"/>
      <c r="CRI18" s="3"/>
      <c r="CRJ18" s="6"/>
      <c r="CRS18" s="3"/>
      <c r="CRT18" s="6"/>
      <c r="CSC18" s="3"/>
      <c r="CSD18" s="6"/>
      <c r="CSM18" s="3"/>
      <c r="CSN18" s="6"/>
      <c r="CSW18" s="3"/>
      <c r="CSX18" s="6"/>
      <c r="CTG18" s="3"/>
      <c r="CTH18" s="6"/>
      <c r="CTQ18" s="3"/>
      <c r="CTR18" s="6"/>
      <c r="CUA18" s="3"/>
      <c r="CUB18" s="6"/>
      <c r="CUK18" s="3"/>
      <c r="CUL18" s="6"/>
      <c r="CUU18" s="3"/>
      <c r="CUV18" s="6"/>
      <c r="CVE18" s="3"/>
      <c r="CVF18" s="6"/>
      <c r="CVO18" s="3"/>
      <c r="CVP18" s="6"/>
      <c r="CVY18" s="3"/>
      <c r="CVZ18" s="6"/>
      <c r="CWI18" s="3"/>
      <c r="CWJ18" s="6"/>
      <c r="CWS18" s="3"/>
      <c r="CWT18" s="6"/>
      <c r="CXC18" s="3"/>
      <c r="CXD18" s="6"/>
      <c r="CXM18" s="3"/>
      <c r="CXN18" s="6"/>
      <c r="CXW18" s="3"/>
      <c r="CXX18" s="6"/>
      <c r="CYG18" s="3"/>
      <c r="CYH18" s="6"/>
      <c r="CYQ18" s="3"/>
      <c r="CYR18" s="6"/>
      <c r="CZA18" s="3"/>
      <c r="CZB18" s="6"/>
      <c r="CZK18" s="3"/>
      <c r="CZL18" s="6"/>
      <c r="CZU18" s="3"/>
      <c r="CZV18" s="6"/>
      <c r="DAE18" s="3"/>
      <c r="DAF18" s="6"/>
      <c r="DAO18" s="3"/>
      <c r="DAP18" s="6"/>
      <c r="DAY18" s="3"/>
      <c r="DAZ18" s="6"/>
      <c r="DBI18" s="3"/>
      <c r="DBJ18" s="6"/>
      <c r="DBS18" s="3"/>
      <c r="DBT18" s="6"/>
      <c r="DCC18" s="3"/>
      <c r="DCD18" s="6"/>
      <c r="DCM18" s="3"/>
      <c r="DCN18" s="6"/>
      <c r="DCW18" s="3"/>
      <c r="DCX18" s="6"/>
      <c r="DDG18" s="3"/>
      <c r="DDH18" s="6"/>
      <c r="DDQ18" s="3"/>
      <c r="DDR18" s="6"/>
      <c r="DEA18" s="3"/>
      <c r="DEB18" s="6"/>
      <c r="DEK18" s="3"/>
      <c r="DEL18" s="6"/>
      <c r="DEU18" s="3"/>
      <c r="DEV18" s="6"/>
      <c r="DFE18" s="3"/>
      <c r="DFF18" s="6"/>
      <c r="DFO18" s="3"/>
      <c r="DFP18" s="6"/>
      <c r="DFY18" s="3"/>
      <c r="DFZ18" s="6"/>
      <c r="DGI18" s="3"/>
      <c r="DGJ18" s="6"/>
      <c r="DGS18" s="3"/>
      <c r="DGT18" s="6"/>
      <c r="DHC18" s="3"/>
      <c r="DHD18" s="6"/>
      <c r="DHM18" s="3"/>
      <c r="DHN18" s="6"/>
      <c r="DHW18" s="3"/>
      <c r="DHX18" s="6"/>
      <c r="DIG18" s="3"/>
      <c r="DIH18" s="6"/>
      <c r="DIQ18" s="3"/>
      <c r="DIR18" s="6"/>
      <c r="DJA18" s="3"/>
      <c r="DJB18" s="6"/>
      <c r="DJK18" s="3"/>
      <c r="DJL18" s="6"/>
      <c r="DJU18" s="3"/>
      <c r="DJV18" s="6"/>
      <c r="DKE18" s="3"/>
      <c r="DKF18" s="6"/>
      <c r="DKO18" s="3"/>
      <c r="DKP18" s="6"/>
      <c r="DKY18" s="3"/>
      <c r="DKZ18" s="6"/>
      <c r="DLI18" s="3"/>
      <c r="DLJ18" s="6"/>
      <c r="DLS18" s="3"/>
      <c r="DLT18" s="6"/>
      <c r="DMC18" s="3"/>
      <c r="DMD18" s="6"/>
      <c r="DMM18" s="3"/>
      <c r="DMN18" s="6"/>
      <c r="DMW18" s="3"/>
      <c r="DMX18" s="6"/>
      <c r="DNG18" s="3"/>
      <c r="DNH18" s="6"/>
      <c r="DNQ18" s="3"/>
      <c r="DNR18" s="6"/>
      <c r="DOA18" s="3"/>
      <c r="DOB18" s="6"/>
      <c r="DOK18" s="3"/>
      <c r="DOL18" s="6"/>
      <c r="DOU18" s="3"/>
      <c r="DOV18" s="6"/>
      <c r="DPE18" s="3"/>
      <c r="DPF18" s="6"/>
      <c r="DPO18" s="3"/>
      <c r="DPP18" s="6"/>
      <c r="DPY18" s="3"/>
      <c r="DPZ18" s="6"/>
      <c r="DQI18" s="3"/>
      <c r="DQJ18" s="6"/>
      <c r="DQS18" s="3"/>
      <c r="DQT18" s="6"/>
      <c r="DRC18" s="3"/>
      <c r="DRD18" s="6"/>
      <c r="DRM18" s="3"/>
      <c r="DRN18" s="6"/>
      <c r="DRW18" s="3"/>
      <c r="DRX18" s="6"/>
      <c r="DSG18" s="3"/>
      <c r="DSH18" s="6"/>
      <c r="DSQ18" s="3"/>
      <c r="DSR18" s="6"/>
      <c r="DTA18" s="3"/>
      <c r="DTB18" s="6"/>
      <c r="DTK18" s="3"/>
      <c r="DTL18" s="6"/>
      <c r="DTU18" s="3"/>
      <c r="DTV18" s="6"/>
      <c r="DUE18" s="3"/>
      <c r="DUF18" s="6"/>
      <c r="DUO18" s="3"/>
      <c r="DUP18" s="6"/>
      <c r="DUY18" s="3"/>
      <c r="DUZ18" s="6"/>
      <c r="DVI18" s="3"/>
      <c r="DVJ18" s="6"/>
      <c r="DVS18" s="3"/>
      <c r="DVT18" s="6"/>
      <c r="DWC18" s="3"/>
      <c r="DWD18" s="6"/>
      <c r="DWM18" s="3"/>
      <c r="DWN18" s="6"/>
      <c r="DWW18" s="3"/>
      <c r="DWX18" s="6"/>
      <c r="DXG18" s="3"/>
      <c r="DXH18" s="6"/>
      <c r="DXQ18" s="3"/>
      <c r="DXR18" s="6"/>
      <c r="DYA18" s="3"/>
      <c r="DYB18" s="6"/>
      <c r="DYK18" s="3"/>
      <c r="DYL18" s="6"/>
      <c r="DYU18" s="3"/>
      <c r="DYV18" s="6"/>
      <c r="DZE18" s="3"/>
      <c r="DZF18" s="6"/>
      <c r="DZO18" s="3"/>
      <c r="DZP18" s="6"/>
      <c r="DZY18" s="3"/>
      <c r="DZZ18" s="6"/>
      <c r="EAI18" s="3"/>
      <c r="EAJ18" s="6"/>
      <c r="EAS18" s="3"/>
      <c r="EAT18" s="6"/>
      <c r="EBC18" s="3"/>
      <c r="EBD18" s="6"/>
      <c r="EBM18" s="3"/>
      <c r="EBN18" s="6"/>
      <c r="EBW18" s="3"/>
      <c r="EBX18" s="6"/>
      <c r="ECG18" s="3"/>
      <c r="ECH18" s="6"/>
      <c r="ECQ18" s="3"/>
      <c r="ECR18" s="6"/>
      <c r="EDA18" s="3"/>
      <c r="EDB18" s="6"/>
      <c r="EDK18" s="3"/>
      <c r="EDL18" s="6"/>
      <c r="EDU18" s="3"/>
      <c r="EDV18" s="6"/>
      <c r="EEE18" s="3"/>
      <c r="EEF18" s="6"/>
      <c r="EEO18" s="3"/>
      <c r="EEP18" s="6"/>
      <c r="EEY18" s="3"/>
      <c r="EEZ18" s="6"/>
      <c r="EFI18" s="3"/>
      <c r="EFJ18" s="6"/>
      <c r="EFS18" s="3"/>
      <c r="EFT18" s="6"/>
      <c r="EGC18" s="3"/>
      <c r="EGD18" s="6"/>
      <c r="EGM18" s="3"/>
      <c r="EGN18" s="6"/>
      <c r="EGW18" s="3"/>
      <c r="EGX18" s="6"/>
      <c r="EHG18" s="3"/>
      <c r="EHH18" s="6"/>
      <c r="EHQ18" s="3"/>
      <c r="EHR18" s="6"/>
      <c r="EIA18" s="3"/>
      <c r="EIB18" s="6"/>
      <c r="EIK18" s="3"/>
      <c r="EIL18" s="6"/>
      <c r="EIU18" s="3"/>
      <c r="EIV18" s="6"/>
      <c r="EJE18" s="3"/>
      <c r="EJF18" s="6"/>
      <c r="EJO18" s="3"/>
      <c r="EJP18" s="6"/>
      <c r="EJY18" s="3"/>
      <c r="EJZ18" s="6"/>
      <c r="EKI18" s="3"/>
      <c r="EKJ18" s="6"/>
      <c r="EKS18" s="3"/>
      <c r="EKT18" s="6"/>
      <c r="ELC18" s="3"/>
      <c r="ELD18" s="6"/>
      <c r="ELM18" s="3"/>
      <c r="ELN18" s="6"/>
      <c r="ELW18" s="3"/>
      <c r="ELX18" s="6"/>
      <c r="EMG18" s="3"/>
      <c r="EMH18" s="6"/>
      <c r="EMQ18" s="3"/>
      <c r="EMR18" s="6"/>
      <c r="ENA18" s="3"/>
      <c r="ENB18" s="6"/>
      <c r="ENK18" s="3"/>
      <c r="ENL18" s="6"/>
      <c r="ENU18" s="3"/>
      <c r="ENV18" s="6"/>
      <c r="EOE18" s="3"/>
      <c r="EOF18" s="6"/>
      <c r="EOO18" s="3"/>
      <c r="EOP18" s="6"/>
      <c r="EOY18" s="3"/>
      <c r="EOZ18" s="6"/>
      <c r="EPI18" s="3"/>
      <c r="EPJ18" s="6"/>
      <c r="EPS18" s="3"/>
      <c r="EPT18" s="6"/>
      <c r="EQC18" s="3"/>
      <c r="EQD18" s="6"/>
      <c r="EQM18" s="3"/>
      <c r="EQN18" s="6"/>
      <c r="EQW18" s="3"/>
      <c r="EQX18" s="6"/>
      <c r="ERG18" s="3"/>
      <c r="ERH18" s="6"/>
      <c r="ERQ18" s="3"/>
      <c r="ERR18" s="6"/>
      <c r="ESA18" s="3"/>
      <c r="ESB18" s="6"/>
      <c r="ESK18" s="3"/>
      <c r="ESL18" s="6"/>
      <c r="ESU18" s="3"/>
      <c r="ESV18" s="6"/>
      <c r="ETE18" s="3"/>
      <c r="ETF18" s="6"/>
      <c r="ETO18" s="3"/>
      <c r="ETP18" s="6"/>
      <c r="ETY18" s="3"/>
      <c r="ETZ18" s="6"/>
      <c r="EUI18" s="3"/>
      <c r="EUJ18" s="6"/>
      <c r="EUS18" s="3"/>
      <c r="EUT18" s="6"/>
      <c r="EVC18" s="3"/>
      <c r="EVD18" s="6"/>
      <c r="EVM18" s="3"/>
      <c r="EVN18" s="6"/>
      <c r="EVW18" s="3"/>
      <c r="EVX18" s="6"/>
      <c r="EWG18" s="3"/>
      <c r="EWH18" s="6"/>
      <c r="EWQ18" s="3"/>
      <c r="EWR18" s="6"/>
      <c r="EXA18" s="3"/>
      <c r="EXB18" s="6"/>
      <c r="EXK18" s="3"/>
      <c r="EXL18" s="6"/>
      <c r="EXU18" s="3"/>
      <c r="EXV18" s="6"/>
      <c r="EYE18" s="3"/>
      <c r="EYF18" s="6"/>
      <c r="EYO18" s="3"/>
      <c r="EYP18" s="6"/>
      <c r="EYY18" s="3"/>
      <c r="EYZ18" s="6"/>
      <c r="EZI18" s="3"/>
      <c r="EZJ18" s="6"/>
      <c r="EZS18" s="3"/>
      <c r="EZT18" s="6"/>
      <c r="FAC18" s="3"/>
      <c r="FAD18" s="6"/>
      <c r="FAM18" s="3"/>
      <c r="FAN18" s="6"/>
      <c r="FAW18" s="3"/>
      <c r="FAX18" s="6"/>
      <c r="FBG18" s="3"/>
      <c r="FBH18" s="6"/>
      <c r="FBQ18" s="3"/>
      <c r="FBR18" s="6"/>
      <c r="FCA18" s="3"/>
      <c r="FCB18" s="6"/>
      <c r="FCK18" s="3"/>
      <c r="FCL18" s="6"/>
      <c r="FCU18" s="3"/>
      <c r="FCV18" s="6"/>
      <c r="FDE18" s="3"/>
      <c r="FDF18" s="6"/>
      <c r="FDO18" s="3"/>
      <c r="FDP18" s="6"/>
      <c r="FDY18" s="3"/>
      <c r="FDZ18" s="6"/>
      <c r="FEI18" s="3"/>
      <c r="FEJ18" s="6"/>
      <c r="FES18" s="3"/>
      <c r="FET18" s="6"/>
      <c r="FFC18" s="3"/>
      <c r="FFD18" s="6"/>
      <c r="FFM18" s="3"/>
      <c r="FFN18" s="6"/>
      <c r="FFW18" s="3"/>
      <c r="FFX18" s="6"/>
      <c r="FGG18" s="3"/>
      <c r="FGH18" s="6"/>
      <c r="FGQ18" s="3"/>
      <c r="FGR18" s="6"/>
      <c r="FHA18" s="3"/>
      <c r="FHB18" s="6"/>
      <c r="FHK18" s="3"/>
      <c r="FHL18" s="6"/>
      <c r="FHU18" s="3"/>
      <c r="FHV18" s="6"/>
      <c r="FIE18" s="3"/>
      <c r="FIF18" s="6"/>
      <c r="FIO18" s="3"/>
      <c r="FIP18" s="6"/>
      <c r="FIY18" s="3"/>
      <c r="FIZ18" s="6"/>
      <c r="FJI18" s="3"/>
      <c r="FJJ18" s="6"/>
      <c r="FJS18" s="3"/>
      <c r="FJT18" s="6"/>
      <c r="FKC18" s="3"/>
      <c r="FKD18" s="6"/>
      <c r="FKM18" s="3"/>
      <c r="FKN18" s="6"/>
      <c r="FKW18" s="3"/>
      <c r="FKX18" s="6"/>
      <c r="FLG18" s="3"/>
      <c r="FLH18" s="6"/>
      <c r="FLQ18" s="3"/>
      <c r="FLR18" s="6"/>
      <c r="FMA18" s="3"/>
      <c r="FMB18" s="6"/>
      <c r="FMK18" s="3"/>
      <c r="FML18" s="6"/>
      <c r="FMU18" s="3"/>
      <c r="FMV18" s="6"/>
      <c r="FNE18" s="3"/>
      <c r="FNF18" s="6"/>
      <c r="FNO18" s="3"/>
      <c r="FNP18" s="6"/>
      <c r="FNY18" s="3"/>
      <c r="FNZ18" s="6"/>
      <c r="FOI18" s="3"/>
      <c r="FOJ18" s="6"/>
      <c r="FOS18" s="3"/>
      <c r="FOT18" s="6"/>
      <c r="FPC18" s="3"/>
      <c r="FPD18" s="6"/>
      <c r="FPM18" s="3"/>
      <c r="FPN18" s="6"/>
      <c r="FPW18" s="3"/>
      <c r="FPX18" s="6"/>
      <c r="FQG18" s="3"/>
      <c r="FQH18" s="6"/>
      <c r="FQQ18" s="3"/>
      <c r="FQR18" s="6"/>
      <c r="FRA18" s="3"/>
      <c r="FRB18" s="6"/>
      <c r="FRK18" s="3"/>
      <c r="FRL18" s="6"/>
      <c r="FRU18" s="3"/>
      <c r="FRV18" s="6"/>
      <c r="FSE18" s="3"/>
      <c r="FSF18" s="6"/>
      <c r="FSO18" s="3"/>
      <c r="FSP18" s="6"/>
      <c r="FSY18" s="3"/>
      <c r="FSZ18" s="6"/>
      <c r="FTI18" s="3"/>
      <c r="FTJ18" s="6"/>
      <c r="FTS18" s="3"/>
      <c r="FTT18" s="6"/>
      <c r="FUC18" s="3"/>
      <c r="FUD18" s="6"/>
      <c r="FUM18" s="3"/>
      <c r="FUN18" s="6"/>
      <c r="FUW18" s="3"/>
      <c r="FUX18" s="6"/>
      <c r="FVG18" s="3"/>
      <c r="FVH18" s="6"/>
      <c r="FVQ18" s="3"/>
      <c r="FVR18" s="6"/>
      <c r="FWA18" s="3"/>
      <c r="FWB18" s="6"/>
      <c r="FWK18" s="3"/>
      <c r="FWL18" s="6"/>
      <c r="FWU18" s="3"/>
      <c r="FWV18" s="6"/>
      <c r="FXE18" s="3"/>
      <c r="FXF18" s="6"/>
      <c r="FXO18" s="3"/>
      <c r="FXP18" s="6"/>
      <c r="FXY18" s="3"/>
      <c r="FXZ18" s="6"/>
      <c r="FYI18" s="3"/>
      <c r="FYJ18" s="6"/>
      <c r="FYS18" s="3"/>
      <c r="FYT18" s="6"/>
      <c r="FZC18" s="3"/>
      <c r="FZD18" s="6"/>
      <c r="FZM18" s="3"/>
      <c r="FZN18" s="6"/>
      <c r="FZW18" s="3"/>
      <c r="FZX18" s="6"/>
      <c r="GAG18" s="3"/>
      <c r="GAH18" s="6"/>
      <c r="GAQ18" s="3"/>
      <c r="GAR18" s="6"/>
      <c r="GBA18" s="3"/>
      <c r="GBB18" s="6"/>
      <c r="GBK18" s="3"/>
      <c r="GBL18" s="6"/>
      <c r="GBU18" s="3"/>
      <c r="GBV18" s="6"/>
      <c r="GCE18" s="3"/>
      <c r="GCF18" s="6"/>
      <c r="GCO18" s="3"/>
      <c r="GCP18" s="6"/>
      <c r="GCY18" s="3"/>
      <c r="GCZ18" s="6"/>
      <c r="GDI18" s="3"/>
      <c r="GDJ18" s="6"/>
      <c r="GDS18" s="3"/>
      <c r="GDT18" s="6"/>
      <c r="GEC18" s="3"/>
      <c r="GED18" s="6"/>
      <c r="GEM18" s="3"/>
      <c r="GEN18" s="6"/>
      <c r="GEW18" s="3"/>
      <c r="GEX18" s="6"/>
      <c r="GFG18" s="3"/>
      <c r="GFH18" s="6"/>
      <c r="GFQ18" s="3"/>
      <c r="GFR18" s="6"/>
      <c r="GGA18" s="3"/>
      <c r="GGB18" s="6"/>
      <c r="GGK18" s="3"/>
      <c r="GGL18" s="6"/>
      <c r="GGU18" s="3"/>
      <c r="GGV18" s="6"/>
      <c r="GHE18" s="3"/>
      <c r="GHF18" s="6"/>
      <c r="GHO18" s="3"/>
      <c r="GHP18" s="6"/>
      <c r="GHY18" s="3"/>
      <c r="GHZ18" s="6"/>
      <c r="GII18" s="3"/>
      <c r="GIJ18" s="6"/>
      <c r="GIS18" s="3"/>
      <c r="GIT18" s="6"/>
      <c r="GJC18" s="3"/>
      <c r="GJD18" s="6"/>
      <c r="GJM18" s="3"/>
      <c r="GJN18" s="6"/>
      <c r="GJW18" s="3"/>
      <c r="GJX18" s="6"/>
      <c r="GKG18" s="3"/>
      <c r="GKH18" s="6"/>
      <c r="GKQ18" s="3"/>
      <c r="GKR18" s="6"/>
      <c r="GLA18" s="3"/>
      <c r="GLB18" s="6"/>
      <c r="GLK18" s="3"/>
      <c r="GLL18" s="6"/>
      <c r="GLU18" s="3"/>
      <c r="GLV18" s="6"/>
      <c r="GME18" s="3"/>
      <c r="GMF18" s="6"/>
      <c r="GMO18" s="3"/>
      <c r="GMP18" s="6"/>
      <c r="GMY18" s="3"/>
      <c r="GMZ18" s="6"/>
      <c r="GNI18" s="3"/>
      <c r="GNJ18" s="6"/>
      <c r="GNS18" s="3"/>
      <c r="GNT18" s="6"/>
      <c r="GOC18" s="3"/>
      <c r="GOD18" s="6"/>
      <c r="GOM18" s="3"/>
      <c r="GON18" s="6"/>
      <c r="GOW18" s="3"/>
      <c r="GOX18" s="6"/>
      <c r="GPG18" s="3"/>
      <c r="GPH18" s="6"/>
      <c r="GPQ18" s="3"/>
      <c r="GPR18" s="6"/>
      <c r="GQA18" s="3"/>
      <c r="GQB18" s="6"/>
      <c r="GQK18" s="3"/>
      <c r="GQL18" s="6"/>
      <c r="GQU18" s="3"/>
      <c r="GQV18" s="6"/>
      <c r="GRE18" s="3"/>
      <c r="GRF18" s="6"/>
      <c r="GRO18" s="3"/>
      <c r="GRP18" s="6"/>
      <c r="GRY18" s="3"/>
      <c r="GRZ18" s="6"/>
      <c r="GSI18" s="3"/>
      <c r="GSJ18" s="6"/>
      <c r="GSS18" s="3"/>
      <c r="GST18" s="6"/>
      <c r="GTC18" s="3"/>
      <c r="GTD18" s="6"/>
      <c r="GTM18" s="3"/>
      <c r="GTN18" s="6"/>
      <c r="GTW18" s="3"/>
      <c r="GTX18" s="6"/>
      <c r="GUG18" s="3"/>
      <c r="GUH18" s="6"/>
      <c r="GUQ18" s="3"/>
      <c r="GUR18" s="6"/>
      <c r="GVA18" s="3"/>
      <c r="GVB18" s="6"/>
      <c r="GVK18" s="3"/>
      <c r="GVL18" s="6"/>
      <c r="GVU18" s="3"/>
      <c r="GVV18" s="6"/>
      <c r="GWE18" s="3"/>
      <c r="GWF18" s="6"/>
      <c r="GWO18" s="3"/>
      <c r="GWP18" s="6"/>
      <c r="GWY18" s="3"/>
      <c r="GWZ18" s="6"/>
      <c r="GXI18" s="3"/>
      <c r="GXJ18" s="6"/>
      <c r="GXS18" s="3"/>
      <c r="GXT18" s="6"/>
      <c r="GYC18" s="3"/>
      <c r="GYD18" s="6"/>
      <c r="GYM18" s="3"/>
      <c r="GYN18" s="6"/>
      <c r="GYW18" s="3"/>
      <c r="GYX18" s="6"/>
      <c r="GZG18" s="3"/>
      <c r="GZH18" s="6"/>
      <c r="GZQ18" s="3"/>
      <c r="GZR18" s="6"/>
      <c r="HAA18" s="3"/>
      <c r="HAB18" s="6"/>
      <c r="HAK18" s="3"/>
      <c r="HAL18" s="6"/>
      <c r="HAU18" s="3"/>
      <c r="HAV18" s="6"/>
      <c r="HBE18" s="3"/>
      <c r="HBF18" s="6"/>
      <c r="HBO18" s="3"/>
      <c r="HBP18" s="6"/>
      <c r="HBY18" s="3"/>
      <c r="HBZ18" s="6"/>
      <c r="HCI18" s="3"/>
      <c r="HCJ18" s="6"/>
      <c r="HCS18" s="3"/>
      <c r="HCT18" s="6"/>
      <c r="HDC18" s="3"/>
      <c r="HDD18" s="6"/>
      <c r="HDM18" s="3"/>
      <c r="HDN18" s="6"/>
      <c r="HDW18" s="3"/>
      <c r="HDX18" s="6"/>
      <c r="HEG18" s="3"/>
      <c r="HEH18" s="6"/>
      <c r="HEQ18" s="3"/>
      <c r="HER18" s="6"/>
      <c r="HFA18" s="3"/>
      <c r="HFB18" s="6"/>
      <c r="HFK18" s="3"/>
      <c r="HFL18" s="6"/>
      <c r="HFU18" s="3"/>
      <c r="HFV18" s="6"/>
      <c r="HGE18" s="3"/>
      <c r="HGF18" s="6"/>
      <c r="HGO18" s="3"/>
      <c r="HGP18" s="6"/>
      <c r="HGY18" s="3"/>
      <c r="HGZ18" s="6"/>
      <c r="HHI18" s="3"/>
      <c r="HHJ18" s="6"/>
      <c r="HHS18" s="3"/>
      <c r="HHT18" s="6"/>
      <c r="HIC18" s="3"/>
      <c r="HID18" s="6"/>
      <c r="HIM18" s="3"/>
      <c r="HIN18" s="6"/>
      <c r="HIW18" s="3"/>
      <c r="HIX18" s="6"/>
      <c r="HJG18" s="3"/>
      <c r="HJH18" s="6"/>
      <c r="HJQ18" s="3"/>
      <c r="HJR18" s="6"/>
      <c r="HKA18" s="3"/>
      <c r="HKB18" s="6"/>
      <c r="HKK18" s="3"/>
      <c r="HKL18" s="6"/>
      <c r="HKU18" s="3"/>
      <c r="HKV18" s="6"/>
      <c r="HLE18" s="3"/>
      <c r="HLF18" s="6"/>
      <c r="HLO18" s="3"/>
      <c r="HLP18" s="6"/>
      <c r="HLY18" s="3"/>
      <c r="HLZ18" s="6"/>
      <c r="HMI18" s="3"/>
      <c r="HMJ18" s="6"/>
      <c r="HMS18" s="3"/>
      <c r="HMT18" s="6"/>
      <c r="HNC18" s="3"/>
      <c r="HND18" s="6"/>
      <c r="HNM18" s="3"/>
      <c r="HNN18" s="6"/>
      <c r="HNW18" s="3"/>
      <c r="HNX18" s="6"/>
      <c r="HOG18" s="3"/>
      <c r="HOH18" s="6"/>
      <c r="HOQ18" s="3"/>
      <c r="HOR18" s="6"/>
      <c r="HPA18" s="3"/>
      <c r="HPB18" s="6"/>
      <c r="HPK18" s="3"/>
      <c r="HPL18" s="6"/>
      <c r="HPU18" s="3"/>
      <c r="HPV18" s="6"/>
      <c r="HQE18" s="3"/>
      <c r="HQF18" s="6"/>
      <c r="HQO18" s="3"/>
      <c r="HQP18" s="6"/>
      <c r="HQY18" s="3"/>
      <c r="HQZ18" s="6"/>
      <c r="HRI18" s="3"/>
      <c r="HRJ18" s="6"/>
      <c r="HRS18" s="3"/>
      <c r="HRT18" s="6"/>
      <c r="HSC18" s="3"/>
      <c r="HSD18" s="6"/>
      <c r="HSM18" s="3"/>
      <c r="HSN18" s="6"/>
      <c r="HSW18" s="3"/>
      <c r="HSX18" s="6"/>
      <c r="HTG18" s="3"/>
      <c r="HTH18" s="6"/>
      <c r="HTQ18" s="3"/>
      <c r="HTR18" s="6"/>
      <c r="HUA18" s="3"/>
      <c r="HUB18" s="6"/>
      <c r="HUK18" s="3"/>
      <c r="HUL18" s="6"/>
      <c r="HUU18" s="3"/>
      <c r="HUV18" s="6"/>
      <c r="HVE18" s="3"/>
      <c r="HVF18" s="6"/>
      <c r="HVO18" s="3"/>
      <c r="HVP18" s="6"/>
      <c r="HVY18" s="3"/>
      <c r="HVZ18" s="6"/>
      <c r="HWI18" s="3"/>
      <c r="HWJ18" s="6"/>
      <c r="HWS18" s="3"/>
      <c r="HWT18" s="6"/>
      <c r="HXC18" s="3"/>
      <c r="HXD18" s="6"/>
      <c r="HXM18" s="3"/>
      <c r="HXN18" s="6"/>
      <c r="HXW18" s="3"/>
      <c r="HXX18" s="6"/>
      <c r="HYG18" s="3"/>
      <c r="HYH18" s="6"/>
      <c r="HYQ18" s="3"/>
      <c r="HYR18" s="6"/>
      <c r="HZA18" s="3"/>
      <c r="HZB18" s="6"/>
      <c r="HZK18" s="3"/>
      <c r="HZL18" s="6"/>
      <c r="HZU18" s="3"/>
      <c r="HZV18" s="6"/>
      <c r="IAE18" s="3"/>
      <c r="IAF18" s="6"/>
      <c r="IAO18" s="3"/>
      <c r="IAP18" s="6"/>
      <c r="IAY18" s="3"/>
      <c r="IAZ18" s="6"/>
      <c r="IBI18" s="3"/>
      <c r="IBJ18" s="6"/>
      <c r="IBS18" s="3"/>
      <c r="IBT18" s="6"/>
      <c r="ICC18" s="3"/>
      <c r="ICD18" s="6"/>
      <c r="ICM18" s="3"/>
      <c r="ICN18" s="6"/>
      <c r="ICW18" s="3"/>
      <c r="ICX18" s="6"/>
      <c r="IDG18" s="3"/>
      <c r="IDH18" s="6"/>
      <c r="IDQ18" s="3"/>
      <c r="IDR18" s="6"/>
      <c r="IEA18" s="3"/>
      <c r="IEB18" s="6"/>
      <c r="IEK18" s="3"/>
      <c r="IEL18" s="6"/>
      <c r="IEU18" s="3"/>
      <c r="IEV18" s="6"/>
      <c r="IFE18" s="3"/>
      <c r="IFF18" s="6"/>
      <c r="IFO18" s="3"/>
      <c r="IFP18" s="6"/>
      <c r="IFY18" s="3"/>
      <c r="IFZ18" s="6"/>
      <c r="IGI18" s="3"/>
      <c r="IGJ18" s="6"/>
      <c r="IGS18" s="3"/>
      <c r="IGT18" s="6"/>
      <c r="IHC18" s="3"/>
      <c r="IHD18" s="6"/>
      <c r="IHM18" s="3"/>
      <c r="IHN18" s="6"/>
      <c r="IHW18" s="3"/>
      <c r="IHX18" s="6"/>
      <c r="IIG18" s="3"/>
      <c r="IIH18" s="6"/>
      <c r="IIQ18" s="3"/>
      <c r="IIR18" s="6"/>
      <c r="IJA18" s="3"/>
      <c r="IJB18" s="6"/>
      <c r="IJK18" s="3"/>
      <c r="IJL18" s="6"/>
      <c r="IJU18" s="3"/>
      <c r="IJV18" s="6"/>
      <c r="IKE18" s="3"/>
      <c r="IKF18" s="6"/>
      <c r="IKO18" s="3"/>
      <c r="IKP18" s="6"/>
      <c r="IKY18" s="3"/>
      <c r="IKZ18" s="6"/>
      <c r="ILI18" s="3"/>
      <c r="ILJ18" s="6"/>
      <c r="ILS18" s="3"/>
      <c r="ILT18" s="6"/>
      <c r="IMC18" s="3"/>
      <c r="IMD18" s="6"/>
      <c r="IMM18" s="3"/>
      <c r="IMN18" s="6"/>
      <c r="IMW18" s="3"/>
      <c r="IMX18" s="6"/>
      <c r="ING18" s="3"/>
      <c r="INH18" s="6"/>
      <c r="INQ18" s="3"/>
      <c r="INR18" s="6"/>
      <c r="IOA18" s="3"/>
      <c r="IOB18" s="6"/>
      <c r="IOK18" s="3"/>
      <c r="IOL18" s="6"/>
      <c r="IOU18" s="3"/>
      <c r="IOV18" s="6"/>
      <c r="IPE18" s="3"/>
      <c r="IPF18" s="6"/>
      <c r="IPO18" s="3"/>
      <c r="IPP18" s="6"/>
      <c r="IPY18" s="3"/>
      <c r="IPZ18" s="6"/>
      <c r="IQI18" s="3"/>
      <c r="IQJ18" s="6"/>
      <c r="IQS18" s="3"/>
      <c r="IQT18" s="6"/>
      <c r="IRC18" s="3"/>
      <c r="IRD18" s="6"/>
      <c r="IRM18" s="3"/>
      <c r="IRN18" s="6"/>
      <c r="IRW18" s="3"/>
      <c r="IRX18" s="6"/>
      <c r="ISG18" s="3"/>
      <c r="ISH18" s="6"/>
      <c r="ISQ18" s="3"/>
      <c r="ISR18" s="6"/>
      <c r="ITA18" s="3"/>
      <c r="ITB18" s="6"/>
      <c r="ITK18" s="3"/>
      <c r="ITL18" s="6"/>
      <c r="ITU18" s="3"/>
      <c r="ITV18" s="6"/>
      <c r="IUE18" s="3"/>
      <c r="IUF18" s="6"/>
      <c r="IUO18" s="3"/>
      <c r="IUP18" s="6"/>
      <c r="IUY18" s="3"/>
      <c r="IUZ18" s="6"/>
      <c r="IVI18" s="3"/>
      <c r="IVJ18" s="6"/>
      <c r="IVS18" s="3"/>
      <c r="IVT18" s="6"/>
      <c r="IWC18" s="3"/>
      <c r="IWD18" s="6"/>
      <c r="IWM18" s="3"/>
      <c r="IWN18" s="6"/>
      <c r="IWW18" s="3"/>
      <c r="IWX18" s="6"/>
      <c r="IXG18" s="3"/>
      <c r="IXH18" s="6"/>
      <c r="IXQ18" s="3"/>
      <c r="IXR18" s="6"/>
      <c r="IYA18" s="3"/>
      <c r="IYB18" s="6"/>
      <c r="IYK18" s="3"/>
      <c r="IYL18" s="6"/>
      <c r="IYU18" s="3"/>
      <c r="IYV18" s="6"/>
      <c r="IZE18" s="3"/>
      <c r="IZF18" s="6"/>
      <c r="IZO18" s="3"/>
      <c r="IZP18" s="6"/>
      <c r="IZY18" s="3"/>
      <c r="IZZ18" s="6"/>
      <c r="JAI18" s="3"/>
      <c r="JAJ18" s="6"/>
      <c r="JAS18" s="3"/>
      <c r="JAT18" s="6"/>
      <c r="JBC18" s="3"/>
      <c r="JBD18" s="6"/>
      <c r="JBM18" s="3"/>
      <c r="JBN18" s="6"/>
      <c r="JBW18" s="3"/>
      <c r="JBX18" s="6"/>
      <c r="JCG18" s="3"/>
      <c r="JCH18" s="6"/>
      <c r="JCQ18" s="3"/>
      <c r="JCR18" s="6"/>
      <c r="JDA18" s="3"/>
      <c r="JDB18" s="6"/>
      <c r="JDK18" s="3"/>
      <c r="JDL18" s="6"/>
      <c r="JDU18" s="3"/>
      <c r="JDV18" s="6"/>
      <c r="JEE18" s="3"/>
      <c r="JEF18" s="6"/>
      <c r="JEO18" s="3"/>
      <c r="JEP18" s="6"/>
      <c r="JEY18" s="3"/>
      <c r="JEZ18" s="6"/>
      <c r="JFI18" s="3"/>
      <c r="JFJ18" s="6"/>
      <c r="JFS18" s="3"/>
      <c r="JFT18" s="6"/>
      <c r="JGC18" s="3"/>
      <c r="JGD18" s="6"/>
      <c r="JGM18" s="3"/>
      <c r="JGN18" s="6"/>
      <c r="JGW18" s="3"/>
      <c r="JGX18" s="6"/>
      <c r="JHG18" s="3"/>
      <c r="JHH18" s="6"/>
      <c r="JHQ18" s="3"/>
      <c r="JHR18" s="6"/>
      <c r="JIA18" s="3"/>
      <c r="JIB18" s="6"/>
      <c r="JIK18" s="3"/>
      <c r="JIL18" s="6"/>
      <c r="JIU18" s="3"/>
      <c r="JIV18" s="6"/>
      <c r="JJE18" s="3"/>
      <c r="JJF18" s="6"/>
      <c r="JJO18" s="3"/>
      <c r="JJP18" s="6"/>
      <c r="JJY18" s="3"/>
      <c r="JJZ18" s="6"/>
      <c r="JKI18" s="3"/>
      <c r="JKJ18" s="6"/>
      <c r="JKS18" s="3"/>
      <c r="JKT18" s="6"/>
      <c r="JLC18" s="3"/>
      <c r="JLD18" s="6"/>
      <c r="JLM18" s="3"/>
      <c r="JLN18" s="6"/>
      <c r="JLW18" s="3"/>
      <c r="JLX18" s="6"/>
      <c r="JMG18" s="3"/>
      <c r="JMH18" s="6"/>
      <c r="JMQ18" s="3"/>
      <c r="JMR18" s="6"/>
      <c r="JNA18" s="3"/>
      <c r="JNB18" s="6"/>
      <c r="JNK18" s="3"/>
      <c r="JNL18" s="6"/>
      <c r="JNU18" s="3"/>
      <c r="JNV18" s="6"/>
      <c r="JOE18" s="3"/>
      <c r="JOF18" s="6"/>
      <c r="JOO18" s="3"/>
      <c r="JOP18" s="6"/>
      <c r="JOY18" s="3"/>
      <c r="JOZ18" s="6"/>
      <c r="JPI18" s="3"/>
      <c r="JPJ18" s="6"/>
      <c r="JPS18" s="3"/>
      <c r="JPT18" s="6"/>
      <c r="JQC18" s="3"/>
      <c r="JQD18" s="6"/>
      <c r="JQM18" s="3"/>
      <c r="JQN18" s="6"/>
      <c r="JQW18" s="3"/>
      <c r="JQX18" s="6"/>
      <c r="JRG18" s="3"/>
      <c r="JRH18" s="6"/>
      <c r="JRQ18" s="3"/>
      <c r="JRR18" s="6"/>
      <c r="JSA18" s="3"/>
      <c r="JSB18" s="6"/>
      <c r="JSK18" s="3"/>
      <c r="JSL18" s="6"/>
      <c r="JSU18" s="3"/>
      <c r="JSV18" s="6"/>
      <c r="JTE18" s="3"/>
      <c r="JTF18" s="6"/>
      <c r="JTO18" s="3"/>
      <c r="JTP18" s="6"/>
      <c r="JTY18" s="3"/>
      <c r="JTZ18" s="6"/>
      <c r="JUI18" s="3"/>
      <c r="JUJ18" s="6"/>
      <c r="JUS18" s="3"/>
      <c r="JUT18" s="6"/>
      <c r="JVC18" s="3"/>
      <c r="JVD18" s="6"/>
      <c r="JVM18" s="3"/>
      <c r="JVN18" s="6"/>
      <c r="JVW18" s="3"/>
      <c r="JVX18" s="6"/>
      <c r="JWG18" s="3"/>
      <c r="JWH18" s="6"/>
      <c r="JWQ18" s="3"/>
      <c r="JWR18" s="6"/>
      <c r="JXA18" s="3"/>
      <c r="JXB18" s="6"/>
      <c r="JXK18" s="3"/>
      <c r="JXL18" s="6"/>
      <c r="JXU18" s="3"/>
      <c r="JXV18" s="6"/>
      <c r="JYE18" s="3"/>
      <c r="JYF18" s="6"/>
      <c r="JYO18" s="3"/>
      <c r="JYP18" s="6"/>
      <c r="JYY18" s="3"/>
      <c r="JYZ18" s="6"/>
      <c r="JZI18" s="3"/>
      <c r="JZJ18" s="6"/>
      <c r="JZS18" s="3"/>
      <c r="JZT18" s="6"/>
      <c r="KAC18" s="3"/>
      <c r="KAD18" s="6"/>
      <c r="KAM18" s="3"/>
      <c r="KAN18" s="6"/>
      <c r="KAW18" s="3"/>
      <c r="KAX18" s="6"/>
      <c r="KBG18" s="3"/>
      <c r="KBH18" s="6"/>
      <c r="KBQ18" s="3"/>
      <c r="KBR18" s="6"/>
      <c r="KCA18" s="3"/>
      <c r="KCB18" s="6"/>
      <c r="KCK18" s="3"/>
      <c r="KCL18" s="6"/>
      <c r="KCU18" s="3"/>
      <c r="KCV18" s="6"/>
      <c r="KDE18" s="3"/>
      <c r="KDF18" s="6"/>
      <c r="KDO18" s="3"/>
      <c r="KDP18" s="6"/>
      <c r="KDY18" s="3"/>
      <c r="KDZ18" s="6"/>
      <c r="KEI18" s="3"/>
      <c r="KEJ18" s="6"/>
      <c r="KES18" s="3"/>
      <c r="KET18" s="6"/>
      <c r="KFC18" s="3"/>
      <c r="KFD18" s="6"/>
      <c r="KFM18" s="3"/>
      <c r="KFN18" s="6"/>
      <c r="KFW18" s="3"/>
      <c r="KFX18" s="6"/>
      <c r="KGG18" s="3"/>
      <c r="KGH18" s="6"/>
      <c r="KGQ18" s="3"/>
      <c r="KGR18" s="6"/>
      <c r="KHA18" s="3"/>
      <c r="KHB18" s="6"/>
      <c r="KHK18" s="3"/>
      <c r="KHL18" s="6"/>
      <c r="KHU18" s="3"/>
      <c r="KHV18" s="6"/>
      <c r="KIE18" s="3"/>
      <c r="KIF18" s="6"/>
      <c r="KIO18" s="3"/>
      <c r="KIP18" s="6"/>
      <c r="KIY18" s="3"/>
      <c r="KIZ18" s="6"/>
      <c r="KJI18" s="3"/>
      <c r="KJJ18" s="6"/>
      <c r="KJS18" s="3"/>
      <c r="KJT18" s="6"/>
      <c r="KKC18" s="3"/>
      <c r="KKD18" s="6"/>
      <c r="KKM18" s="3"/>
      <c r="KKN18" s="6"/>
      <c r="KKW18" s="3"/>
      <c r="KKX18" s="6"/>
      <c r="KLG18" s="3"/>
      <c r="KLH18" s="6"/>
      <c r="KLQ18" s="3"/>
      <c r="KLR18" s="6"/>
      <c r="KMA18" s="3"/>
      <c r="KMB18" s="6"/>
      <c r="KMK18" s="3"/>
      <c r="KML18" s="6"/>
      <c r="KMU18" s="3"/>
      <c r="KMV18" s="6"/>
      <c r="KNE18" s="3"/>
      <c r="KNF18" s="6"/>
      <c r="KNO18" s="3"/>
      <c r="KNP18" s="6"/>
      <c r="KNY18" s="3"/>
      <c r="KNZ18" s="6"/>
      <c r="KOI18" s="3"/>
      <c r="KOJ18" s="6"/>
      <c r="KOS18" s="3"/>
      <c r="KOT18" s="6"/>
      <c r="KPC18" s="3"/>
      <c r="KPD18" s="6"/>
      <c r="KPM18" s="3"/>
      <c r="KPN18" s="6"/>
      <c r="KPW18" s="3"/>
      <c r="KPX18" s="6"/>
      <c r="KQG18" s="3"/>
      <c r="KQH18" s="6"/>
      <c r="KQQ18" s="3"/>
      <c r="KQR18" s="6"/>
      <c r="KRA18" s="3"/>
      <c r="KRB18" s="6"/>
      <c r="KRK18" s="3"/>
      <c r="KRL18" s="6"/>
      <c r="KRU18" s="3"/>
      <c r="KRV18" s="6"/>
      <c r="KSE18" s="3"/>
      <c r="KSF18" s="6"/>
      <c r="KSO18" s="3"/>
      <c r="KSP18" s="6"/>
      <c r="KSY18" s="3"/>
      <c r="KSZ18" s="6"/>
      <c r="KTI18" s="3"/>
      <c r="KTJ18" s="6"/>
      <c r="KTS18" s="3"/>
      <c r="KTT18" s="6"/>
      <c r="KUC18" s="3"/>
      <c r="KUD18" s="6"/>
      <c r="KUM18" s="3"/>
      <c r="KUN18" s="6"/>
      <c r="KUW18" s="3"/>
      <c r="KUX18" s="6"/>
      <c r="KVG18" s="3"/>
      <c r="KVH18" s="6"/>
      <c r="KVQ18" s="3"/>
      <c r="KVR18" s="6"/>
      <c r="KWA18" s="3"/>
      <c r="KWB18" s="6"/>
      <c r="KWK18" s="3"/>
      <c r="KWL18" s="6"/>
      <c r="KWU18" s="3"/>
      <c r="KWV18" s="6"/>
      <c r="KXE18" s="3"/>
      <c r="KXF18" s="6"/>
      <c r="KXO18" s="3"/>
      <c r="KXP18" s="6"/>
      <c r="KXY18" s="3"/>
      <c r="KXZ18" s="6"/>
      <c r="KYI18" s="3"/>
      <c r="KYJ18" s="6"/>
      <c r="KYS18" s="3"/>
      <c r="KYT18" s="6"/>
      <c r="KZC18" s="3"/>
      <c r="KZD18" s="6"/>
      <c r="KZM18" s="3"/>
      <c r="KZN18" s="6"/>
      <c r="KZW18" s="3"/>
      <c r="KZX18" s="6"/>
      <c r="LAG18" s="3"/>
      <c r="LAH18" s="6"/>
      <c r="LAQ18" s="3"/>
      <c r="LAR18" s="6"/>
      <c r="LBA18" s="3"/>
      <c r="LBB18" s="6"/>
      <c r="LBK18" s="3"/>
      <c r="LBL18" s="6"/>
      <c r="LBU18" s="3"/>
      <c r="LBV18" s="6"/>
      <c r="LCE18" s="3"/>
      <c r="LCF18" s="6"/>
      <c r="LCO18" s="3"/>
      <c r="LCP18" s="6"/>
      <c r="LCY18" s="3"/>
      <c r="LCZ18" s="6"/>
      <c r="LDI18" s="3"/>
      <c r="LDJ18" s="6"/>
      <c r="LDS18" s="3"/>
      <c r="LDT18" s="6"/>
      <c r="LEC18" s="3"/>
      <c r="LED18" s="6"/>
      <c r="LEM18" s="3"/>
      <c r="LEN18" s="6"/>
      <c r="LEW18" s="3"/>
      <c r="LEX18" s="6"/>
      <c r="LFG18" s="3"/>
      <c r="LFH18" s="6"/>
      <c r="LFQ18" s="3"/>
      <c r="LFR18" s="6"/>
      <c r="LGA18" s="3"/>
      <c r="LGB18" s="6"/>
      <c r="LGK18" s="3"/>
      <c r="LGL18" s="6"/>
      <c r="LGU18" s="3"/>
      <c r="LGV18" s="6"/>
      <c r="LHE18" s="3"/>
      <c r="LHF18" s="6"/>
      <c r="LHO18" s="3"/>
      <c r="LHP18" s="6"/>
      <c r="LHY18" s="3"/>
      <c r="LHZ18" s="6"/>
      <c r="LII18" s="3"/>
      <c r="LIJ18" s="6"/>
      <c r="LIS18" s="3"/>
      <c r="LIT18" s="6"/>
      <c r="LJC18" s="3"/>
      <c r="LJD18" s="6"/>
      <c r="LJM18" s="3"/>
      <c r="LJN18" s="6"/>
      <c r="LJW18" s="3"/>
      <c r="LJX18" s="6"/>
      <c r="LKG18" s="3"/>
      <c r="LKH18" s="6"/>
      <c r="LKQ18" s="3"/>
      <c r="LKR18" s="6"/>
      <c r="LLA18" s="3"/>
      <c r="LLB18" s="6"/>
      <c r="LLK18" s="3"/>
      <c r="LLL18" s="6"/>
      <c r="LLU18" s="3"/>
      <c r="LLV18" s="6"/>
      <c r="LME18" s="3"/>
      <c r="LMF18" s="6"/>
      <c r="LMO18" s="3"/>
      <c r="LMP18" s="6"/>
      <c r="LMY18" s="3"/>
      <c r="LMZ18" s="6"/>
      <c r="LNI18" s="3"/>
      <c r="LNJ18" s="6"/>
      <c r="LNS18" s="3"/>
      <c r="LNT18" s="6"/>
      <c r="LOC18" s="3"/>
      <c r="LOD18" s="6"/>
      <c r="LOM18" s="3"/>
      <c r="LON18" s="6"/>
      <c r="LOW18" s="3"/>
      <c r="LOX18" s="6"/>
      <c r="LPG18" s="3"/>
      <c r="LPH18" s="6"/>
      <c r="LPQ18" s="3"/>
      <c r="LPR18" s="6"/>
      <c r="LQA18" s="3"/>
      <c r="LQB18" s="6"/>
      <c r="LQK18" s="3"/>
      <c r="LQL18" s="6"/>
      <c r="LQU18" s="3"/>
      <c r="LQV18" s="6"/>
      <c r="LRE18" s="3"/>
      <c r="LRF18" s="6"/>
      <c r="LRO18" s="3"/>
      <c r="LRP18" s="6"/>
      <c r="LRY18" s="3"/>
      <c r="LRZ18" s="6"/>
      <c r="LSI18" s="3"/>
      <c r="LSJ18" s="6"/>
      <c r="LSS18" s="3"/>
      <c r="LST18" s="6"/>
      <c r="LTC18" s="3"/>
      <c r="LTD18" s="6"/>
      <c r="LTM18" s="3"/>
      <c r="LTN18" s="6"/>
      <c r="LTW18" s="3"/>
      <c r="LTX18" s="6"/>
      <c r="LUG18" s="3"/>
      <c r="LUH18" s="6"/>
      <c r="LUQ18" s="3"/>
      <c r="LUR18" s="6"/>
      <c r="LVA18" s="3"/>
      <c r="LVB18" s="6"/>
      <c r="LVK18" s="3"/>
      <c r="LVL18" s="6"/>
      <c r="LVU18" s="3"/>
      <c r="LVV18" s="6"/>
      <c r="LWE18" s="3"/>
      <c r="LWF18" s="6"/>
      <c r="LWO18" s="3"/>
      <c r="LWP18" s="6"/>
      <c r="LWY18" s="3"/>
      <c r="LWZ18" s="6"/>
      <c r="LXI18" s="3"/>
      <c r="LXJ18" s="6"/>
      <c r="LXS18" s="3"/>
      <c r="LXT18" s="6"/>
      <c r="LYC18" s="3"/>
      <c r="LYD18" s="6"/>
      <c r="LYM18" s="3"/>
      <c r="LYN18" s="6"/>
      <c r="LYW18" s="3"/>
      <c r="LYX18" s="6"/>
      <c r="LZG18" s="3"/>
      <c r="LZH18" s="6"/>
      <c r="LZQ18" s="3"/>
      <c r="LZR18" s="6"/>
      <c r="MAA18" s="3"/>
      <c r="MAB18" s="6"/>
      <c r="MAK18" s="3"/>
      <c r="MAL18" s="6"/>
      <c r="MAU18" s="3"/>
      <c r="MAV18" s="6"/>
      <c r="MBE18" s="3"/>
      <c r="MBF18" s="6"/>
      <c r="MBO18" s="3"/>
      <c r="MBP18" s="6"/>
      <c r="MBY18" s="3"/>
      <c r="MBZ18" s="6"/>
      <c r="MCI18" s="3"/>
      <c r="MCJ18" s="6"/>
      <c r="MCS18" s="3"/>
      <c r="MCT18" s="6"/>
      <c r="MDC18" s="3"/>
      <c r="MDD18" s="6"/>
      <c r="MDM18" s="3"/>
      <c r="MDN18" s="6"/>
      <c r="MDW18" s="3"/>
      <c r="MDX18" s="6"/>
      <c r="MEG18" s="3"/>
      <c r="MEH18" s="6"/>
      <c r="MEQ18" s="3"/>
      <c r="MER18" s="6"/>
      <c r="MFA18" s="3"/>
      <c r="MFB18" s="6"/>
      <c r="MFK18" s="3"/>
      <c r="MFL18" s="6"/>
      <c r="MFU18" s="3"/>
      <c r="MFV18" s="6"/>
      <c r="MGE18" s="3"/>
      <c r="MGF18" s="6"/>
      <c r="MGO18" s="3"/>
      <c r="MGP18" s="6"/>
      <c r="MGY18" s="3"/>
      <c r="MGZ18" s="6"/>
      <c r="MHI18" s="3"/>
      <c r="MHJ18" s="6"/>
      <c r="MHS18" s="3"/>
      <c r="MHT18" s="6"/>
      <c r="MIC18" s="3"/>
      <c r="MID18" s="6"/>
      <c r="MIM18" s="3"/>
      <c r="MIN18" s="6"/>
      <c r="MIW18" s="3"/>
      <c r="MIX18" s="6"/>
      <c r="MJG18" s="3"/>
      <c r="MJH18" s="6"/>
      <c r="MJQ18" s="3"/>
      <c r="MJR18" s="6"/>
      <c r="MKA18" s="3"/>
      <c r="MKB18" s="6"/>
      <c r="MKK18" s="3"/>
      <c r="MKL18" s="6"/>
      <c r="MKU18" s="3"/>
      <c r="MKV18" s="6"/>
      <c r="MLE18" s="3"/>
      <c r="MLF18" s="6"/>
      <c r="MLO18" s="3"/>
      <c r="MLP18" s="6"/>
      <c r="MLY18" s="3"/>
      <c r="MLZ18" s="6"/>
      <c r="MMI18" s="3"/>
      <c r="MMJ18" s="6"/>
      <c r="MMS18" s="3"/>
      <c r="MMT18" s="6"/>
      <c r="MNC18" s="3"/>
      <c r="MND18" s="6"/>
      <c r="MNM18" s="3"/>
      <c r="MNN18" s="6"/>
      <c r="MNW18" s="3"/>
      <c r="MNX18" s="6"/>
      <c r="MOG18" s="3"/>
      <c r="MOH18" s="6"/>
      <c r="MOQ18" s="3"/>
      <c r="MOR18" s="6"/>
      <c r="MPA18" s="3"/>
      <c r="MPB18" s="6"/>
      <c r="MPK18" s="3"/>
      <c r="MPL18" s="6"/>
      <c r="MPU18" s="3"/>
      <c r="MPV18" s="6"/>
      <c r="MQE18" s="3"/>
      <c r="MQF18" s="6"/>
      <c r="MQO18" s="3"/>
      <c r="MQP18" s="6"/>
      <c r="MQY18" s="3"/>
      <c r="MQZ18" s="6"/>
      <c r="MRI18" s="3"/>
      <c r="MRJ18" s="6"/>
      <c r="MRS18" s="3"/>
      <c r="MRT18" s="6"/>
      <c r="MSC18" s="3"/>
      <c r="MSD18" s="6"/>
      <c r="MSM18" s="3"/>
      <c r="MSN18" s="6"/>
      <c r="MSW18" s="3"/>
      <c r="MSX18" s="6"/>
      <c r="MTG18" s="3"/>
      <c r="MTH18" s="6"/>
      <c r="MTQ18" s="3"/>
      <c r="MTR18" s="6"/>
      <c r="MUA18" s="3"/>
      <c r="MUB18" s="6"/>
      <c r="MUK18" s="3"/>
      <c r="MUL18" s="6"/>
      <c r="MUU18" s="3"/>
      <c r="MUV18" s="6"/>
      <c r="MVE18" s="3"/>
      <c r="MVF18" s="6"/>
      <c r="MVO18" s="3"/>
      <c r="MVP18" s="6"/>
      <c r="MVY18" s="3"/>
      <c r="MVZ18" s="6"/>
      <c r="MWI18" s="3"/>
      <c r="MWJ18" s="6"/>
      <c r="MWS18" s="3"/>
      <c r="MWT18" s="6"/>
      <c r="MXC18" s="3"/>
      <c r="MXD18" s="6"/>
      <c r="MXM18" s="3"/>
      <c r="MXN18" s="6"/>
      <c r="MXW18" s="3"/>
      <c r="MXX18" s="6"/>
      <c r="MYG18" s="3"/>
      <c r="MYH18" s="6"/>
      <c r="MYQ18" s="3"/>
      <c r="MYR18" s="6"/>
      <c r="MZA18" s="3"/>
      <c r="MZB18" s="6"/>
      <c r="MZK18" s="3"/>
      <c r="MZL18" s="6"/>
      <c r="MZU18" s="3"/>
      <c r="MZV18" s="6"/>
      <c r="NAE18" s="3"/>
      <c r="NAF18" s="6"/>
      <c r="NAO18" s="3"/>
      <c r="NAP18" s="6"/>
      <c r="NAY18" s="3"/>
      <c r="NAZ18" s="6"/>
      <c r="NBI18" s="3"/>
      <c r="NBJ18" s="6"/>
      <c r="NBS18" s="3"/>
      <c r="NBT18" s="6"/>
      <c r="NCC18" s="3"/>
      <c r="NCD18" s="6"/>
      <c r="NCM18" s="3"/>
      <c r="NCN18" s="6"/>
      <c r="NCW18" s="3"/>
      <c r="NCX18" s="6"/>
      <c r="NDG18" s="3"/>
      <c r="NDH18" s="6"/>
      <c r="NDQ18" s="3"/>
      <c r="NDR18" s="6"/>
      <c r="NEA18" s="3"/>
      <c r="NEB18" s="6"/>
      <c r="NEK18" s="3"/>
      <c r="NEL18" s="6"/>
      <c r="NEU18" s="3"/>
      <c r="NEV18" s="6"/>
      <c r="NFE18" s="3"/>
      <c r="NFF18" s="6"/>
      <c r="NFO18" s="3"/>
      <c r="NFP18" s="6"/>
      <c r="NFY18" s="3"/>
      <c r="NFZ18" s="6"/>
      <c r="NGI18" s="3"/>
      <c r="NGJ18" s="6"/>
      <c r="NGS18" s="3"/>
      <c r="NGT18" s="6"/>
      <c r="NHC18" s="3"/>
      <c r="NHD18" s="6"/>
      <c r="NHM18" s="3"/>
      <c r="NHN18" s="6"/>
      <c r="NHW18" s="3"/>
      <c r="NHX18" s="6"/>
      <c r="NIG18" s="3"/>
      <c r="NIH18" s="6"/>
      <c r="NIQ18" s="3"/>
      <c r="NIR18" s="6"/>
      <c r="NJA18" s="3"/>
      <c r="NJB18" s="6"/>
      <c r="NJK18" s="3"/>
      <c r="NJL18" s="6"/>
      <c r="NJU18" s="3"/>
      <c r="NJV18" s="6"/>
      <c r="NKE18" s="3"/>
      <c r="NKF18" s="6"/>
      <c r="NKO18" s="3"/>
      <c r="NKP18" s="6"/>
      <c r="NKY18" s="3"/>
      <c r="NKZ18" s="6"/>
      <c r="NLI18" s="3"/>
      <c r="NLJ18" s="6"/>
      <c r="NLS18" s="3"/>
      <c r="NLT18" s="6"/>
      <c r="NMC18" s="3"/>
      <c r="NMD18" s="6"/>
      <c r="NMM18" s="3"/>
      <c r="NMN18" s="6"/>
      <c r="NMW18" s="3"/>
      <c r="NMX18" s="6"/>
      <c r="NNG18" s="3"/>
      <c r="NNH18" s="6"/>
      <c r="NNQ18" s="3"/>
      <c r="NNR18" s="6"/>
      <c r="NOA18" s="3"/>
      <c r="NOB18" s="6"/>
      <c r="NOK18" s="3"/>
      <c r="NOL18" s="6"/>
      <c r="NOU18" s="3"/>
      <c r="NOV18" s="6"/>
      <c r="NPE18" s="3"/>
      <c r="NPF18" s="6"/>
      <c r="NPO18" s="3"/>
      <c r="NPP18" s="6"/>
      <c r="NPY18" s="3"/>
      <c r="NPZ18" s="6"/>
      <c r="NQI18" s="3"/>
      <c r="NQJ18" s="6"/>
      <c r="NQS18" s="3"/>
      <c r="NQT18" s="6"/>
      <c r="NRC18" s="3"/>
      <c r="NRD18" s="6"/>
      <c r="NRM18" s="3"/>
      <c r="NRN18" s="6"/>
      <c r="NRW18" s="3"/>
      <c r="NRX18" s="6"/>
      <c r="NSG18" s="3"/>
      <c r="NSH18" s="6"/>
      <c r="NSQ18" s="3"/>
      <c r="NSR18" s="6"/>
      <c r="NTA18" s="3"/>
      <c r="NTB18" s="6"/>
      <c r="NTK18" s="3"/>
      <c r="NTL18" s="6"/>
      <c r="NTU18" s="3"/>
      <c r="NTV18" s="6"/>
      <c r="NUE18" s="3"/>
      <c r="NUF18" s="6"/>
      <c r="NUO18" s="3"/>
      <c r="NUP18" s="6"/>
      <c r="NUY18" s="3"/>
      <c r="NUZ18" s="6"/>
      <c r="NVI18" s="3"/>
      <c r="NVJ18" s="6"/>
      <c r="NVS18" s="3"/>
      <c r="NVT18" s="6"/>
      <c r="NWC18" s="3"/>
      <c r="NWD18" s="6"/>
      <c r="NWM18" s="3"/>
      <c r="NWN18" s="6"/>
      <c r="NWW18" s="3"/>
      <c r="NWX18" s="6"/>
      <c r="NXG18" s="3"/>
      <c r="NXH18" s="6"/>
      <c r="NXQ18" s="3"/>
      <c r="NXR18" s="6"/>
      <c r="NYA18" s="3"/>
      <c r="NYB18" s="6"/>
      <c r="NYK18" s="3"/>
      <c r="NYL18" s="6"/>
      <c r="NYU18" s="3"/>
      <c r="NYV18" s="6"/>
      <c r="NZE18" s="3"/>
      <c r="NZF18" s="6"/>
      <c r="NZO18" s="3"/>
      <c r="NZP18" s="6"/>
      <c r="NZY18" s="3"/>
      <c r="NZZ18" s="6"/>
      <c r="OAI18" s="3"/>
      <c r="OAJ18" s="6"/>
      <c r="OAS18" s="3"/>
      <c r="OAT18" s="6"/>
      <c r="OBC18" s="3"/>
      <c r="OBD18" s="6"/>
      <c r="OBM18" s="3"/>
      <c r="OBN18" s="6"/>
      <c r="OBW18" s="3"/>
      <c r="OBX18" s="6"/>
      <c r="OCG18" s="3"/>
      <c r="OCH18" s="6"/>
      <c r="OCQ18" s="3"/>
      <c r="OCR18" s="6"/>
      <c r="ODA18" s="3"/>
      <c r="ODB18" s="6"/>
      <c r="ODK18" s="3"/>
      <c r="ODL18" s="6"/>
      <c r="ODU18" s="3"/>
      <c r="ODV18" s="6"/>
      <c r="OEE18" s="3"/>
      <c r="OEF18" s="6"/>
      <c r="OEO18" s="3"/>
      <c r="OEP18" s="6"/>
      <c r="OEY18" s="3"/>
      <c r="OEZ18" s="6"/>
      <c r="OFI18" s="3"/>
      <c r="OFJ18" s="6"/>
      <c r="OFS18" s="3"/>
      <c r="OFT18" s="6"/>
      <c r="OGC18" s="3"/>
      <c r="OGD18" s="6"/>
      <c r="OGM18" s="3"/>
      <c r="OGN18" s="6"/>
      <c r="OGW18" s="3"/>
      <c r="OGX18" s="6"/>
      <c r="OHG18" s="3"/>
      <c r="OHH18" s="6"/>
      <c r="OHQ18" s="3"/>
      <c r="OHR18" s="6"/>
      <c r="OIA18" s="3"/>
      <c r="OIB18" s="6"/>
      <c r="OIK18" s="3"/>
      <c r="OIL18" s="6"/>
      <c r="OIU18" s="3"/>
      <c r="OIV18" s="6"/>
      <c r="OJE18" s="3"/>
      <c r="OJF18" s="6"/>
      <c r="OJO18" s="3"/>
      <c r="OJP18" s="6"/>
      <c r="OJY18" s="3"/>
      <c r="OJZ18" s="6"/>
      <c r="OKI18" s="3"/>
      <c r="OKJ18" s="6"/>
      <c r="OKS18" s="3"/>
      <c r="OKT18" s="6"/>
      <c r="OLC18" s="3"/>
      <c r="OLD18" s="6"/>
      <c r="OLM18" s="3"/>
      <c r="OLN18" s="6"/>
      <c r="OLW18" s="3"/>
      <c r="OLX18" s="6"/>
      <c r="OMG18" s="3"/>
      <c r="OMH18" s="6"/>
      <c r="OMQ18" s="3"/>
      <c r="OMR18" s="6"/>
      <c r="ONA18" s="3"/>
      <c r="ONB18" s="6"/>
      <c r="ONK18" s="3"/>
      <c r="ONL18" s="6"/>
      <c r="ONU18" s="3"/>
      <c r="ONV18" s="6"/>
      <c r="OOE18" s="3"/>
      <c r="OOF18" s="6"/>
      <c r="OOO18" s="3"/>
      <c r="OOP18" s="6"/>
      <c r="OOY18" s="3"/>
      <c r="OOZ18" s="6"/>
      <c r="OPI18" s="3"/>
      <c r="OPJ18" s="6"/>
      <c r="OPS18" s="3"/>
      <c r="OPT18" s="6"/>
      <c r="OQC18" s="3"/>
      <c r="OQD18" s="6"/>
      <c r="OQM18" s="3"/>
      <c r="OQN18" s="6"/>
      <c r="OQW18" s="3"/>
      <c r="OQX18" s="6"/>
      <c r="ORG18" s="3"/>
      <c r="ORH18" s="6"/>
      <c r="ORQ18" s="3"/>
      <c r="ORR18" s="6"/>
      <c r="OSA18" s="3"/>
      <c r="OSB18" s="6"/>
      <c r="OSK18" s="3"/>
      <c r="OSL18" s="6"/>
      <c r="OSU18" s="3"/>
      <c r="OSV18" s="6"/>
      <c r="OTE18" s="3"/>
      <c r="OTF18" s="6"/>
      <c r="OTO18" s="3"/>
      <c r="OTP18" s="6"/>
      <c r="OTY18" s="3"/>
      <c r="OTZ18" s="6"/>
      <c r="OUI18" s="3"/>
      <c r="OUJ18" s="6"/>
      <c r="OUS18" s="3"/>
      <c r="OUT18" s="6"/>
      <c r="OVC18" s="3"/>
      <c r="OVD18" s="6"/>
      <c r="OVM18" s="3"/>
      <c r="OVN18" s="6"/>
      <c r="OVW18" s="3"/>
      <c r="OVX18" s="6"/>
      <c r="OWG18" s="3"/>
      <c r="OWH18" s="6"/>
      <c r="OWQ18" s="3"/>
      <c r="OWR18" s="6"/>
      <c r="OXA18" s="3"/>
      <c r="OXB18" s="6"/>
      <c r="OXK18" s="3"/>
      <c r="OXL18" s="6"/>
      <c r="OXU18" s="3"/>
      <c r="OXV18" s="6"/>
      <c r="OYE18" s="3"/>
      <c r="OYF18" s="6"/>
      <c r="OYO18" s="3"/>
      <c r="OYP18" s="6"/>
      <c r="OYY18" s="3"/>
      <c r="OYZ18" s="6"/>
      <c r="OZI18" s="3"/>
      <c r="OZJ18" s="6"/>
      <c r="OZS18" s="3"/>
      <c r="OZT18" s="6"/>
      <c r="PAC18" s="3"/>
      <c r="PAD18" s="6"/>
      <c r="PAM18" s="3"/>
      <c r="PAN18" s="6"/>
      <c r="PAW18" s="3"/>
      <c r="PAX18" s="6"/>
      <c r="PBG18" s="3"/>
      <c r="PBH18" s="6"/>
      <c r="PBQ18" s="3"/>
      <c r="PBR18" s="6"/>
      <c r="PCA18" s="3"/>
      <c r="PCB18" s="6"/>
      <c r="PCK18" s="3"/>
      <c r="PCL18" s="6"/>
      <c r="PCU18" s="3"/>
      <c r="PCV18" s="6"/>
      <c r="PDE18" s="3"/>
      <c r="PDF18" s="6"/>
      <c r="PDO18" s="3"/>
      <c r="PDP18" s="6"/>
      <c r="PDY18" s="3"/>
      <c r="PDZ18" s="6"/>
      <c r="PEI18" s="3"/>
      <c r="PEJ18" s="6"/>
      <c r="PES18" s="3"/>
      <c r="PET18" s="6"/>
      <c r="PFC18" s="3"/>
      <c r="PFD18" s="6"/>
      <c r="PFM18" s="3"/>
      <c r="PFN18" s="6"/>
      <c r="PFW18" s="3"/>
      <c r="PFX18" s="6"/>
      <c r="PGG18" s="3"/>
      <c r="PGH18" s="6"/>
      <c r="PGQ18" s="3"/>
      <c r="PGR18" s="6"/>
      <c r="PHA18" s="3"/>
      <c r="PHB18" s="6"/>
      <c r="PHK18" s="3"/>
      <c r="PHL18" s="6"/>
      <c r="PHU18" s="3"/>
      <c r="PHV18" s="6"/>
      <c r="PIE18" s="3"/>
      <c r="PIF18" s="6"/>
      <c r="PIO18" s="3"/>
      <c r="PIP18" s="6"/>
      <c r="PIY18" s="3"/>
      <c r="PIZ18" s="6"/>
      <c r="PJI18" s="3"/>
      <c r="PJJ18" s="6"/>
      <c r="PJS18" s="3"/>
      <c r="PJT18" s="6"/>
      <c r="PKC18" s="3"/>
      <c r="PKD18" s="6"/>
      <c r="PKM18" s="3"/>
      <c r="PKN18" s="6"/>
      <c r="PKW18" s="3"/>
      <c r="PKX18" s="6"/>
      <c r="PLG18" s="3"/>
      <c r="PLH18" s="6"/>
      <c r="PLQ18" s="3"/>
      <c r="PLR18" s="6"/>
      <c r="PMA18" s="3"/>
      <c r="PMB18" s="6"/>
      <c r="PMK18" s="3"/>
      <c r="PML18" s="6"/>
      <c r="PMU18" s="3"/>
      <c r="PMV18" s="6"/>
      <c r="PNE18" s="3"/>
      <c r="PNF18" s="6"/>
      <c r="PNO18" s="3"/>
      <c r="PNP18" s="6"/>
      <c r="PNY18" s="3"/>
      <c r="PNZ18" s="6"/>
      <c r="POI18" s="3"/>
      <c r="POJ18" s="6"/>
      <c r="POS18" s="3"/>
      <c r="POT18" s="6"/>
      <c r="PPC18" s="3"/>
      <c r="PPD18" s="6"/>
      <c r="PPM18" s="3"/>
      <c r="PPN18" s="6"/>
      <c r="PPW18" s="3"/>
      <c r="PPX18" s="6"/>
      <c r="PQG18" s="3"/>
      <c r="PQH18" s="6"/>
      <c r="PQQ18" s="3"/>
      <c r="PQR18" s="6"/>
      <c r="PRA18" s="3"/>
      <c r="PRB18" s="6"/>
      <c r="PRK18" s="3"/>
      <c r="PRL18" s="6"/>
      <c r="PRU18" s="3"/>
      <c r="PRV18" s="6"/>
      <c r="PSE18" s="3"/>
      <c r="PSF18" s="6"/>
      <c r="PSO18" s="3"/>
      <c r="PSP18" s="6"/>
      <c r="PSY18" s="3"/>
      <c r="PSZ18" s="6"/>
      <c r="PTI18" s="3"/>
      <c r="PTJ18" s="6"/>
      <c r="PTS18" s="3"/>
      <c r="PTT18" s="6"/>
      <c r="PUC18" s="3"/>
      <c r="PUD18" s="6"/>
      <c r="PUM18" s="3"/>
      <c r="PUN18" s="6"/>
      <c r="PUW18" s="3"/>
      <c r="PUX18" s="6"/>
      <c r="PVG18" s="3"/>
      <c r="PVH18" s="6"/>
      <c r="PVQ18" s="3"/>
      <c r="PVR18" s="6"/>
      <c r="PWA18" s="3"/>
      <c r="PWB18" s="6"/>
      <c r="PWK18" s="3"/>
      <c r="PWL18" s="6"/>
      <c r="PWU18" s="3"/>
      <c r="PWV18" s="6"/>
      <c r="PXE18" s="3"/>
      <c r="PXF18" s="6"/>
      <c r="PXO18" s="3"/>
      <c r="PXP18" s="6"/>
      <c r="PXY18" s="3"/>
      <c r="PXZ18" s="6"/>
      <c r="PYI18" s="3"/>
      <c r="PYJ18" s="6"/>
      <c r="PYS18" s="3"/>
      <c r="PYT18" s="6"/>
      <c r="PZC18" s="3"/>
      <c r="PZD18" s="6"/>
      <c r="PZM18" s="3"/>
      <c r="PZN18" s="6"/>
      <c r="PZW18" s="3"/>
      <c r="PZX18" s="6"/>
      <c r="QAG18" s="3"/>
      <c r="QAH18" s="6"/>
      <c r="QAQ18" s="3"/>
      <c r="QAR18" s="6"/>
      <c r="QBA18" s="3"/>
      <c r="QBB18" s="6"/>
      <c r="QBK18" s="3"/>
      <c r="QBL18" s="6"/>
      <c r="QBU18" s="3"/>
      <c r="QBV18" s="6"/>
      <c r="QCE18" s="3"/>
      <c r="QCF18" s="6"/>
      <c r="QCO18" s="3"/>
      <c r="QCP18" s="6"/>
      <c r="QCY18" s="3"/>
      <c r="QCZ18" s="6"/>
      <c r="QDI18" s="3"/>
      <c r="QDJ18" s="6"/>
      <c r="QDS18" s="3"/>
      <c r="QDT18" s="6"/>
      <c r="QEC18" s="3"/>
      <c r="QED18" s="6"/>
      <c r="QEM18" s="3"/>
      <c r="QEN18" s="6"/>
      <c r="QEW18" s="3"/>
      <c r="QEX18" s="6"/>
      <c r="QFG18" s="3"/>
      <c r="QFH18" s="6"/>
      <c r="QFQ18" s="3"/>
      <c r="QFR18" s="6"/>
      <c r="QGA18" s="3"/>
      <c r="QGB18" s="6"/>
      <c r="QGK18" s="3"/>
      <c r="QGL18" s="6"/>
      <c r="QGU18" s="3"/>
      <c r="QGV18" s="6"/>
      <c r="QHE18" s="3"/>
      <c r="QHF18" s="6"/>
      <c r="QHO18" s="3"/>
      <c r="QHP18" s="6"/>
      <c r="QHY18" s="3"/>
      <c r="QHZ18" s="6"/>
      <c r="QII18" s="3"/>
      <c r="QIJ18" s="6"/>
      <c r="QIS18" s="3"/>
      <c r="QIT18" s="6"/>
      <c r="QJC18" s="3"/>
      <c r="QJD18" s="6"/>
      <c r="QJM18" s="3"/>
      <c r="QJN18" s="6"/>
      <c r="QJW18" s="3"/>
      <c r="QJX18" s="6"/>
      <c r="QKG18" s="3"/>
      <c r="QKH18" s="6"/>
      <c r="QKQ18" s="3"/>
      <c r="QKR18" s="6"/>
      <c r="QLA18" s="3"/>
      <c r="QLB18" s="6"/>
      <c r="QLK18" s="3"/>
      <c r="QLL18" s="6"/>
      <c r="QLU18" s="3"/>
      <c r="QLV18" s="6"/>
      <c r="QME18" s="3"/>
      <c r="QMF18" s="6"/>
      <c r="QMO18" s="3"/>
      <c r="QMP18" s="6"/>
      <c r="QMY18" s="3"/>
      <c r="QMZ18" s="6"/>
      <c r="QNI18" s="3"/>
      <c r="QNJ18" s="6"/>
      <c r="QNS18" s="3"/>
      <c r="QNT18" s="6"/>
      <c r="QOC18" s="3"/>
      <c r="QOD18" s="6"/>
      <c r="QOM18" s="3"/>
      <c r="QON18" s="6"/>
      <c r="QOW18" s="3"/>
      <c r="QOX18" s="6"/>
      <c r="QPG18" s="3"/>
      <c r="QPH18" s="6"/>
      <c r="QPQ18" s="3"/>
      <c r="QPR18" s="6"/>
      <c r="QQA18" s="3"/>
      <c r="QQB18" s="6"/>
      <c r="QQK18" s="3"/>
      <c r="QQL18" s="6"/>
      <c r="QQU18" s="3"/>
      <c r="QQV18" s="6"/>
      <c r="QRE18" s="3"/>
      <c r="QRF18" s="6"/>
      <c r="QRO18" s="3"/>
      <c r="QRP18" s="6"/>
      <c r="QRY18" s="3"/>
      <c r="QRZ18" s="6"/>
      <c r="QSI18" s="3"/>
      <c r="QSJ18" s="6"/>
      <c r="QSS18" s="3"/>
      <c r="QST18" s="6"/>
      <c r="QTC18" s="3"/>
      <c r="QTD18" s="6"/>
      <c r="QTM18" s="3"/>
      <c r="QTN18" s="6"/>
      <c r="QTW18" s="3"/>
      <c r="QTX18" s="6"/>
      <c r="QUG18" s="3"/>
      <c r="QUH18" s="6"/>
      <c r="QUQ18" s="3"/>
      <c r="QUR18" s="6"/>
      <c r="QVA18" s="3"/>
      <c r="QVB18" s="6"/>
      <c r="QVK18" s="3"/>
      <c r="QVL18" s="6"/>
      <c r="QVU18" s="3"/>
      <c r="QVV18" s="6"/>
      <c r="QWE18" s="3"/>
      <c r="QWF18" s="6"/>
      <c r="QWO18" s="3"/>
      <c r="QWP18" s="6"/>
      <c r="QWY18" s="3"/>
      <c r="QWZ18" s="6"/>
      <c r="QXI18" s="3"/>
      <c r="QXJ18" s="6"/>
      <c r="QXS18" s="3"/>
      <c r="QXT18" s="6"/>
      <c r="QYC18" s="3"/>
      <c r="QYD18" s="6"/>
      <c r="QYM18" s="3"/>
      <c r="QYN18" s="6"/>
      <c r="QYW18" s="3"/>
      <c r="QYX18" s="6"/>
      <c r="QZG18" s="3"/>
      <c r="QZH18" s="6"/>
      <c r="QZQ18" s="3"/>
      <c r="QZR18" s="6"/>
      <c r="RAA18" s="3"/>
      <c r="RAB18" s="6"/>
      <c r="RAK18" s="3"/>
      <c r="RAL18" s="6"/>
      <c r="RAU18" s="3"/>
      <c r="RAV18" s="6"/>
      <c r="RBE18" s="3"/>
      <c r="RBF18" s="6"/>
      <c r="RBO18" s="3"/>
      <c r="RBP18" s="6"/>
      <c r="RBY18" s="3"/>
      <c r="RBZ18" s="6"/>
      <c r="RCI18" s="3"/>
      <c r="RCJ18" s="6"/>
      <c r="RCS18" s="3"/>
      <c r="RCT18" s="6"/>
      <c r="RDC18" s="3"/>
      <c r="RDD18" s="6"/>
      <c r="RDM18" s="3"/>
      <c r="RDN18" s="6"/>
      <c r="RDW18" s="3"/>
      <c r="RDX18" s="6"/>
      <c r="REG18" s="3"/>
      <c r="REH18" s="6"/>
      <c r="REQ18" s="3"/>
      <c r="RER18" s="6"/>
      <c r="RFA18" s="3"/>
      <c r="RFB18" s="6"/>
      <c r="RFK18" s="3"/>
      <c r="RFL18" s="6"/>
      <c r="RFU18" s="3"/>
      <c r="RFV18" s="6"/>
      <c r="RGE18" s="3"/>
      <c r="RGF18" s="6"/>
      <c r="RGO18" s="3"/>
      <c r="RGP18" s="6"/>
      <c r="RGY18" s="3"/>
      <c r="RGZ18" s="6"/>
      <c r="RHI18" s="3"/>
      <c r="RHJ18" s="6"/>
      <c r="RHS18" s="3"/>
      <c r="RHT18" s="6"/>
      <c r="RIC18" s="3"/>
      <c r="RID18" s="6"/>
      <c r="RIM18" s="3"/>
      <c r="RIN18" s="6"/>
      <c r="RIW18" s="3"/>
      <c r="RIX18" s="6"/>
      <c r="RJG18" s="3"/>
      <c r="RJH18" s="6"/>
      <c r="RJQ18" s="3"/>
      <c r="RJR18" s="6"/>
      <c r="RKA18" s="3"/>
      <c r="RKB18" s="6"/>
      <c r="RKK18" s="3"/>
      <c r="RKL18" s="6"/>
      <c r="RKU18" s="3"/>
      <c r="RKV18" s="6"/>
      <c r="RLE18" s="3"/>
      <c r="RLF18" s="6"/>
      <c r="RLO18" s="3"/>
      <c r="RLP18" s="6"/>
      <c r="RLY18" s="3"/>
      <c r="RLZ18" s="6"/>
      <c r="RMI18" s="3"/>
      <c r="RMJ18" s="6"/>
      <c r="RMS18" s="3"/>
      <c r="RMT18" s="6"/>
      <c r="RNC18" s="3"/>
      <c r="RND18" s="6"/>
      <c r="RNM18" s="3"/>
      <c r="RNN18" s="6"/>
      <c r="RNW18" s="3"/>
      <c r="RNX18" s="6"/>
      <c r="ROG18" s="3"/>
      <c r="ROH18" s="6"/>
      <c r="ROQ18" s="3"/>
      <c r="ROR18" s="6"/>
      <c r="RPA18" s="3"/>
      <c r="RPB18" s="6"/>
      <c r="RPK18" s="3"/>
      <c r="RPL18" s="6"/>
      <c r="RPU18" s="3"/>
      <c r="RPV18" s="6"/>
      <c r="RQE18" s="3"/>
      <c r="RQF18" s="6"/>
      <c r="RQO18" s="3"/>
      <c r="RQP18" s="6"/>
      <c r="RQY18" s="3"/>
      <c r="RQZ18" s="6"/>
      <c r="RRI18" s="3"/>
      <c r="RRJ18" s="6"/>
      <c r="RRS18" s="3"/>
      <c r="RRT18" s="6"/>
      <c r="RSC18" s="3"/>
      <c r="RSD18" s="6"/>
      <c r="RSM18" s="3"/>
      <c r="RSN18" s="6"/>
      <c r="RSW18" s="3"/>
      <c r="RSX18" s="6"/>
      <c r="RTG18" s="3"/>
      <c r="RTH18" s="6"/>
      <c r="RTQ18" s="3"/>
      <c r="RTR18" s="6"/>
      <c r="RUA18" s="3"/>
      <c r="RUB18" s="6"/>
      <c r="RUK18" s="3"/>
      <c r="RUL18" s="6"/>
      <c r="RUU18" s="3"/>
      <c r="RUV18" s="6"/>
      <c r="RVE18" s="3"/>
      <c r="RVF18" s="6"/>
      <c r="RVO18" s="3"/>
      <c r="RVP18" s="6"/>
      <c r="RVY18" s="3"/>
      <c r="RVZ18" s="6"/>
      <c r="RWI18" s="3"/>
      <c r="RWJ18" s="6"/>
      <c r="RWS18" s="3"/>
      <c r="RWT18" s="6"/>
      <c r="RXC18" s="3"/>
      <c r="RXD18" s="6"/>
      <c r="RXM18" s="3"/>
      <c r="RXN18" s="6"/>
      <c r="RXW18" s="3"/>
      <c r="RXX18" s="6"/>
      <c r="RYG18" s="3"/>
      <c r="RYH18" s="6"/>
      <c r="RYQ18" s="3"/>
      <c r="RYR18" s="6"/>
      <c r="RZA18" s="3"/>
      <c r="RZB18" s="6"/>
      <c r="RZK18" s="3"/>
      <c r="RZL18" s="6"/>
      <c r="RZU18" s="3"/>
      <c r="RZV18" s="6"/>
      <c r="SAE18" s="3"/>
      <c r="SAF18" s="6"/>
      <c r="SAO18" s="3"/>
      <c r="SAP18" s="6"/>
      <c r="SAY18" s="3"/>
      <c r="SAZ18" s="6"/>
      <c r="SBI18" s="3"/>
      <c r="SBJ18" s="6"/>
      <c r="SBS18" s="3"/>
      <c r="SBT18" s="6"/>
      <c r="SCC18" s="3"/>
      <c r="SCD18" s="6"/>
      <c r="SCM18" s="3"/>
      <c r="SCN18" s="6"/>
      <c r="SCW18" s="3"/>
      <c r="SCX18" s="6"/>
      <c r="SDG18" s="3"/>
      <c r="SDH18" s="6"/>
      <c r="SDQ18" s="3"/>
      <c r="SDR18" s="6"/>
      <c r="SEA18" s="3"/>
      <c r="SEB18" s="6"/>
      <c r="SEK18" s="3"/>
      <c r="SEL18" s="6"/>
      <c r="SEU18" s="3"/>
      <c r="SEV18" s="6"/>
      <c r="SFE18" s="3"/>
      <c r="SFF18" s="6"/>
      <c r="SFO18" s="3"/>
      <c r="SFP18" s="6"/>
      <c r="SFY18" s="3"/>
      <c r="SFZ18" s="6"/>
      <c r="SGI18" s="3"/>
      <c r="SGJ18" s="6"/>
      <c r="SGS18" s="3"/>
      <c r="SGT18" s="6"/>
      <c r="SHC18" s="3"/>
      <c r="SHD18" s="6"/>
      <c r="SHM18" s="3"/>
      <c r="SHN18" s="6"/>
      <c r="SHW18" s="3"/>
      <c r="SHX18" s="6"/>
      <c r="SIG18" s="3"/>
      <c r="SIH18" s="6"/>
      <c r="SIQ18" s="3"/>
      <c r="SIR18" s="6"/>
      <c r="SJA18" s="3"/>
      <c r="SJB18" s="6"/>
      <c r="SJK18" s="3"/>
      <c r="SJL18" s="6"/>
      <c r="SJU18" s="3"/>
      <c r="SJV18" s="6"/>
      <c r="SKE18" s="3"/>
      <c r="SKF18" s="6"/>
      <c r="SKO18" s="3"/>
      <c r="SKP18" s="6"/>
      <c r="SKY18" s="3"/>
      <c r="SKZ18" s="6"/>
      <c r="SLI18" s="3"/>
      <c r="SLJ18" s="6"/>
      <c r="SLS18" s="3"/>
      <c r="SLT18" s="6"/>
      <c r="SMC18" s="3"/>
      <c r="SMD18" s="6"/>
      <c r="SMM18" s="3"/>
      <c r="SMN18" s="6"/>
      <c r="SMW18" s="3"/>
      <c r="SMX18" s="6"/>
      <c r="SNG18" s="3"/>
      <c r="SNH18" s="6"/>
      <c r="SNQ18" s="3"/>
      <c r="SNR18" s="6"/>
      <c r="SOA18" s="3"/>
      <c r="SOB18" s="6"/>
      <c r="SOK18" s="3"/>
      <c r="SOL18" s="6"/>
      <c r="SOU18" s="3"/>
      <c r="SOV18" s="6"/>
      <c r="SPE18" s="3"/>
      <c r="SPF18" s="6"/>
      <c r="SPO18" s="3"/>
      <c r="SPP18" s="6"/>
      <c r="SPY18" s="3"/>
      <c r="SPZ18" s="6"/>
      <c r="SQI18" s="3"/>
      <c r="SQJ18" s="6"/>
      <c r="SQS18" s="3"/>
      <c r="SQT18" s="6"/>
      <c r="SRC18" s="3"/>
      <c r="SRD18" s="6"/>
      <c r="SRM18" s="3"/>
      <c r="SRN18" s="6"/>
      <c r="SRW18" s="3"/>
      <c r="SRX18" s="6"/>
      <c r="SSG18" s="3"/>
      <c r="SSH18" s="6"/>
      <c r="SSQ18" s="3"/>
      <c r="SSR18" s="6"/>
      <c r="STA18" s="3"/>
      <c r="STB18" s="6"/>
      <c r="STK18" s="3"/>
      <c r="STL18" s="6"/>
      <c r="STU18" s="3"/>
      <c r="STV18" s="6"/>
      <c r="SUE18" s="3"/>
      <c r="SUF18" s="6"/>
      <c r="SUO18" s="3"/>
      <c r="SUP18" s="6"/>
      <c r="SUY18" s="3"/>
      <c r="SUZ18" s="6"/>
      <c r="SVI18" s="3"/>
      <c r="SVJ18" s="6"/>
      <c r="SVS18" s="3"/>
      <c r="SVT18" s="6"/>
      <c r="SWC18" s="3"/>
      <c r="SWD18" s="6"/>
      <c r="SWM18" s="3"/>
      <c r="SWN18" s="6"/>
      <c r="SWW18" s="3"/>
      <c r="SWX18" s="6"/>
      <c r="SXG18" s="3"/>
      <c r="SXH18" s="6"/>
      <c r="SXQ18" s="3"/>
      <c r="SXR18" s="6"/>
      <c r="SYA18" s="3"/>
      <c r="SYB18" s="6"/>
      <c r="SYK18" s="3"/>
      <c r="SYL18" s="6"/>
      <c r="SYU18" s="3"/>
      <c r="SYV18" s="6"/>
      <c r="SZE18" s="3"/>
      <c r="SZF18" s="6"/>
      <c r="SZO18" s="3"/>
      <c r="SZP18" s="6"/>
      <c r="SZY18" s="3"/>
      <c r="SZZ18" s="6"/>
      <c r="TAI18" s="3"/>
      <c r="TAJ18" s="6"/>
      <c r="TAS18" s="3"/>
      <c r="TAT18" s="6"/>
      <c r="TBC18" s="3"/>
      <c r="TBD18" s="6"/>
      <c r="TBM18" s="3"/>
      <c r="TBN18" s="6"/>
      <c r="TBW18" s="3"/>
      <c r="TBX18" s="6"/>
      <c r="TCG18" s="3"/>
      <c r="TCH18" s="6"/>
      <c r="TCQ18" s="3"/>
      <c r="TCR18" s="6"/>
      <c r="TDA18" s="3"/>
      <c r="TDB18" s="6"/>
      <c r="TDK18" s="3"/>
      <c r="TDL18" s="6"/>
      <c r="TDU18" s="3"/>
      <c r="TDV18" s="6"/>
      <c r="TEE18" s="3"/>
      <c r="TEF18" s="6"/>
      <c r="TEO18" s="3"/>
      <c r="TEP18" s="6"/>
      <c r="TEY18" s="3"/>
      <c r="TEZ18" s="6"/>
      <c r="TFI18" s="3"/>
      <c r="TFJ18" s="6"/>
      <c r="TFS18" s="3"/>
      <c r="TFT18" s="6"/>
      <c r="TGC18" s="3"/>
      <c r="TGD18" s="6"/>
      <c r="TGM18" s="3"/>
      <c r="TGN18" s="6"/>
      <c r="TGW18" s="3"/>
      <c r="TGX18" s="6"/>
      <c r="THG18" s="3"/>
      <c r="THH18" s="6"/>
      <c r="THQ18" s="3"/>
      <c r="THR18" s="6"/>
      <c r="TIA18" s="3"/>
      <c r="TIB18" s="6"/>
      <c r="TIK18" s="3"/>
      <c r="TIL18" s="6"/>
      <c r="TIU18" s="3"/>
      <c r="TIV18" s="6"/>
      <c r="TJE18" s="3"/>
      <c r="TJF18" s="6"/>
      <c r="TJO18" s="3"/>
      <c r="TJP18" s="6"/>
      <c r="TJY18" s="3"/>
      <c r="TJZ18" s="6"/>
      <c r="TKI18" s="3"/>
      <c r="TKJ18" s="6"/>
      <c r="TKS18" s="3"/>
      <c r="TKT18" s="6"/>
      <c r="TLC18" s="3"/>
      <c r="TLD18" s="6"/>
      <c r="TLM18" s="3"/>
      <c r="TLN18" s="6"/>
      <c r="TLW18" s="3"/>
      <c r="TLX18" s="6"/>
      <c r="TMG18" s="3"/>
      <c r="TMH18" s="6"/>
      <c r="TMQ18" s="3"/>
      <c r="TMR18" s="6"/>
      <c r="TNA18" s="3"/>
      <c r="TNB18" s="6"/>
      <c r="TNK18" s="3"/>
      <c r="TNL18" s="6"/>
      <c r="TNU18" s="3"/>
      <c r="TNV18" s="6"/>
      <c r="TOE18" s="3"/>
      <c r="TOF18" s="6"/>
      <c r="TOO18" s="3"/>
      <c r="TOP18" s="6"/>
      <c r="TOY18" s="3"/>
      <c r="TOZ18" s="6"/>
      <c r="TPI18" s="3"/>
      <c r="TPJ18" s="6"/>
      <c r="TPS18" s="3"/>
      <c r="TPT18" s="6"/>
      <c r="TQC18" s="3"/>
      <c r="TQD18" s="6"/>
      <c r="TQM18" s="3"/>
      <c r="TQN18" s="6"/>
      <c r="TQW18" s="3"/>
      <c r="TQX18" s="6"/>
      <c r="TRG18" s="3"/>
      <c r="TRH18" s="6"/>
      <c r="TRQ18" s="3"/>
      <c r="TRR18" s="6"/>
      <c r="TSA18" s="3"/>
      <c r="TSB18" s="6"/>
      <c r="TSK18" s="3"/>
      <c r="TSL18" s="6"/>
      <c r="TSU18" s="3"/>
      <c r="TSV18" s="6"/>
      <c r="TTE18" s="3"/>
      <c r="TTF18" s="6"/>
      <c r="TTO18" s="3"/>
      <c r="TTP18" s="6"/>
      <c r="TTY18" s="3"/>
      <c r="TTZ18" s="6"/>
      <c r="TUI18" s="3"/>
      <c r="TUJ18" s="6"/>
      <c r="TUS18" s="3"/>
      <c r="TUT18" s="6"/>
      <c r="TVC18" s="3"/>
      <c r="TVD18" s="6"/>
      <c r="TVM18" s="3"/>
      <c r="TVN18" s="6"/>
      <c r="TVW18" s="3"/>
      <c r="TVX18" s="6"/>
      <c r="TWG18" s="3"/>
      <c r="TWH18" s="6"/>
      <c r="TWQ18" s="3"/>
      <c r="TWR18" s="6"/>
      <c r="TXA18" s="3"/>
      <c r="TXB18" s="6"/>
      <c r="TXK18" s="3"/>
      <c r="TXL18" s="6"/>
      <c r="TXU18" s="3"/>
      <c r="TXV18" s="6"/>
      <c r="TYE18" s="3"/>
      <c r="TYF18" s="6"/>
      <c r="TYO18" s="3"/>
      <c r="TYP18" s="6"/>
      <c r="TYY18" s="3"/>
      <c r="TYZ18" s="6"/>
      <c r="TZI18" s="3"/>
      <c r="TZJ18" s="6"/>
      <c r="TZS18" s="3"/>
      <c r="TZT18" s="6"/>
      <c r="UAC18" s="3"/>
      <c r="UAD18" s="6"/>
      <c r="UAM18" s="3"/>
      <c r="UAN18" s="6"/>
      <c r="UAW18" s="3"/>
      <c r="UAX18" s="6"/>
      <c r="UBG18" s="3"/>
      <c r="UBH18" s="6"/>
      <c r="UBQ18" s="3"/>
      <c r="UBR18" s="6"/>
      <c r="UCA18" s="3"/>
      <c r="UCB18" s="6"/>
      <c r="UCK18" s="3"/>
      <c r="UCL18" s="6"/>
      <c r="UCU18" s="3"/>
      <c r="UCV18" s="6"/>
      <c r="UDE18" s="3"/>
      <c r="UDF18" s="6"/>
      <c r="UDO18" s="3"/>
      <c r="UDP18" s="6"/>
      <c r="UDY18" s="3"/>
      <c r="UDZ18" s="6"/>
      <c r="UEI18" s="3"/>
      <c r="UEJ18" s="6"/>
      <c r="UES18" s="3"/>
      <c r="UET18" s="6"/>
      <c r="UFC18" s="3"/>
      <c r="UFD18" s="6"/>
      <c r="UFM18" s="3"/>
      <c r="UFN18" s="6"/>
      <c r="UFW18" s="3"/>
      <c r="UFX18" s="6"/>
      <c r="UGG18" s="3"/>
      <c r="UGH18" s="6"/>
      <c r="UGQ18" s="3"/>
      <c r="UGR18" s="6"/>
      <c r="UHA18" s="3"/>
      <c r="UHB18" s="6"/>
      <c r="UHK18" s="3"/>
      <c r="UHL18" s="6"/>
      <c r="UHU18" s="3"/>
      <c r="UHV18" s="6"/>
      <c r="UIE18" s="3"/>
      <c r="UIF18" s="6"/>
      <c r="UIO18" s="3"/>
      <c r="UIP18" s="6"/>
      <c r="UIY18" s="3"/>
      <c r="UIZ18" s="6"/>
      <c r="UJI18" s="3"/>
      <c r="UJJ18" s="6"/>
      <c r="UJS18" s="3"/>
      <c r="UJT18" s="6"/>
      <c r="UKC18" s="3"/>
      <c r="UKD18" s="6"/>
      <c r="UKM18" s="3"/>
      <c r="UKN18" s="6"/>
      <c r="UKW18" s="3"/>
      <c r="UKX18" s="6"/>
      <c r="ULG18" s="3"/>
      <c r="ULH18" s="6"/>
      <c r="ULQ18" s="3"/>
      <c r="ULR18" s="6"/>
      <c r="UMA18" s="3"/>
      <c r="UMB18" s="6"/>
      <c r="UMK18" s="3"/>
      <c r="UML18" s="6"/>
      <c r="UMU18" s="3"/>
      <c r="UMV18" s="6"/>
      <c r="UNE18" s="3"/>
      <c r="UNF18" s="6"/>
      <c r="UNO18" s="3"/>
      <c r="UNP18" s="6"/>
      <c r="UNY18" s="3"/>
      <c r="UNZ18" s="6"/>
      <c r="UOI18" s="3"/>
      <c r="UOJ18" s="6"/>
      <c r="UOS18" s="3"/>
      <c r="UOT18" s="6"/>
      <c r="UPC18" s="3"/>
      <c r="UPD18" s="6"/>
      <c r="UPM18" s="3"/>
      <c r="UPN18" s="6"/>
      <c r="UPW18" s="3"/>
      <c r="UPX18" s="6"/>
      <c r="UQG18" s="3"/>
      <c r="UQH18" s="6"/>
      <c r="UQQ18" s="3"/>
      <c r="UQR18" s="6"/>
      <c r="URA18" s="3"/>
      <c r="URB18" s="6"/>
      <c r="URK18" s="3"/>
      <c r="URL18" s="6"/>
      <c r="URU18" s="3"/>
      <c r="URV18" s="6"/>
      <c r="USE18" s="3"/>
      <c r="USF18" s="6"/>
      <c r="USO18" s="3"/>
      <c r="USP18" s="6"/>
      <c r="USY18" s="3"/>
      <c r="USZ18" s="6"/>
      <c r="UTI18" s="3"/>
      <c r="UTJ18" s="6"/>
      <c r="UTS18" s="3"/>
      <c r="UTT18" s="6"/>
      <c r="UUC18" s="3"/>
      <c r="UUD18" s="6"/>
      <c r="UUM18" s="3"/>
      <c r="UUN18" s="6"/>
      <c r="UUW18" s="3"/>
      <c r="UUX18" s="6"/>
      <c r="UVG18" s="3"/>
      <c r="UVH18" s="6"/>
      <c r="UVQ18" s="3"/>
      <c r="UVR18" s="6"/>
      <c r="UWA18" s="3"/>
      <c r="UWB18" s="6"/>
      <c r="UWK18" s="3"/>
      <c r="UWL18" s="6"/>
      <c r="UWU18" s="3"/>
      <c r="UWV18" s="6"/>
      <c r="UXE18" s="3"/>
      <c r="UXF18" s="6"/>
      <c r="UXO18" s="3"/>
      <c r="UXP18" s="6"/>
      <c r="UXY18" s="3"/>
      <c r="UXZ18" s="6"/>
      <c r="UYI18" s="3"/>
      <c r="UYJ18" s="6"/>
      <c r="UYS18" s="3"/>
      <c r="UYT18" s="6"/>
      <c r="UZC18" s="3"/>
      <c r="UZD18" s="6"/>
      <c r="UZM18" s="3"/>
      <c r="UZN18" s="6"/>
      <c r="UZW18" s="3"/>
      <c r="UZX18" s="6"/>
      <c r="VAG18" s="3"/>
      <c r="VAH18" s="6"/>
      <c r="VAQ18" s="3"/>
      <c r="VAR18" s="6"/>
      <c r="VBA18" s="3"/>
      <c r="VBB18" s="6"/>
      <c r="VBK18" s="3"/>
      <c r="VBL18" s="6"/>
      <c r="VBU18" s="3"/>
      <c r="VBV18" s="6"/>
      <c r="VCE18" s="3"/>
      <c r="VCF18" s="6"/>
      <c r="VCO18" s="3"/>
      <c r="VCP18" s="6"/>
      <c r="VCY18" s="3"/>
      <c r="VCZ18" s="6"/>
      <c r="VDI18" s="3"/>
      <c r="VDJ18" s="6"/>
      <c r="VDS18" s="3"/>
      <c r="VDT18" s="6"/>
      <c r="VEC18" s="3"/>
      <c r="VED18" s="6"/>
      <c r="VEM18" s="3"/>
      <c r="VEN18" s="6"/>
      <c r="VEW18" s="3"/>
      <c r="VEX18" s="6"/>
      <c r="VFG18" s="3"/>
      <c r="VFH18" s="6"/>
      <c r="VFQ18" s="3"/>
      <c r="VFR18" s="6"/>
      <c r="VGA18" s="3"/>
      <c r="VGB18" s="6"/>
      <c r="VGK18" s="3"/>
      <c r="VGL18" s="6"/>
      <c r="VGU18" s="3"/>
      <c r="VGV18" s="6"/>
      <c r="VHE18" s="3"/>
      <c r="VHF18" s="6"/>
      <c r="VHO18" s="3"/>
      <c r="VHP18" s="6"/>
      <c r="VHY18" s="3"/>
      <c r="VHZ18" s="6"/>
      <c r="VII18" s="3"/>
      <c r="VIJ18" s="6"/>
      <c r="VIS18" s="3"/>
      <c r="VIT18" s="6"/>
      <c r="VJC18" s="3"/>
      <c r="VJD18" s="6"/>
      <c r="VJM18" s="3"/>
      <c r="VJN18" s="6"/>
      <c r="VJW18" s="3"/>
      <c r="VJX18" s="6"/>
      <c r="VKG18" s="3"/>
      <c r="VKH18" s="6"/>
      <c r="VKQ18" s="3"/>
      <c r="VKR18" s="6"/>
      <c r="VLA18" s="3"/>
      <c r="VLB18" s="6"/>
      <c r="VLK18" s="3"/>
      <c r="VLL18" s="6"/>
      <c r="VLU18" s="3"/>
      <c r="VLV18" s="6"/>
      <c r="VME18" s="3"/>
      <c r="VMF18" s="6"/>
      <c r="VMO18" s="3"/>
      <c r="VMP18" s="6"/>
      <c r="VMY18" s="3"/>
      <c r="VMZ18" s="6"/>
      <c r="VNI18" s="3"/>
      <c r="VNJ18" s="6"/>
      <c r="VNS18" s="3"/>
      <c r="VNT18" s="6"/>
      <c r="VOC18" s="3"/>
      <c r="VOD18" s="6"/>
      <c r="VOM18" s="3"/>
      <c r="VON18" s="6"/>
      <c r="VOW18" s="3"/>
      <c r="VOX18" s="6"/>
      <c r="VPG18" s="3"/>
      <c r="VPH18" s="6"/>
      <c r="VPQ18" s="3"/>
      <c r="VPR18" s="6"/>
      <c r="VQA18" s="3"/>
      <c r="VQB18" s="6"/>
      <c r="VQK18" s="3"/>
      <c r="VQL18" s="6"/>
      <c r="VQU18" s="3"/>
      <c r="VQV18" s="6"/>
      <c r="VRE18" s="3"/>
      <c r="VRF18" s="6"/>
      <c r="VRO18" s="3"/>
      <c r="VRP18" s="6"/>
      <c r="VRY18" s="3"/>
      <c r="VRZ18" s="6"/>
      <c r="VSI18" s="3"/>
      <c r="VSJ18" s="6"/>
      <c r="VSS18" s="3"/>
      <c r="VST18" s="6"/>
      <c r="VTC18" s="3"/>
      <c r="VTD18" s="6"/>
      <c r="VTM18" s="3"/>
      <c r="VTN18" s="6"/>
      <c r="VTW18" s="3"/>
      <c r="VTX18" s="6"/>
      <c r="VUG18" s="3"/>
      <c r="VUH18" s="6"/>
      <c r="VUQ18" s="3"/>
      <c r="VUR18" s="6"/>
      <c r="VVA18" s="3"/>
      <c r="VVB18" s="6"/>
      <c r="VVK18" s="3"/>
      <c r="VVL18" s="6"/>
      <c r="VVU18" s="3"/>
      <c r="VVV18" s="6"/>
      <c r="VWE18" s="3"/>
      <c r="VWF18" s="6"/>
      <c r="VWO18" s="3"/>
      <c r="VWP18" s="6"/>
      <c r="VWY18" s="3"/>
      <c r="VWZ18" s="6"/>
      <c r="VXI18" s="3"/>
      <c r="VXJ18" s="6"/>
      <c r="VXS18" s="3"/>
      <c r="VXT18" s="6"/>
      <c r="VYC18" s="3"/>
      <c r="VYD18" s="6"/>
      <c r="VYM18" s="3"/>
      <c r="VYN18" s="6"/>
      <c r="VYW18" s="3"/>
      <c r="VYX18" s="6"/>
      <c r="VZG18" s="3"/>
      <c r="VZH18" s="6"/>
      <c r="VZQ18" s="3"/>
      <c r="VZR18" s="6"/>
      <c r="WAA18" s="3"/>
      <c r="WAB18" s="6"/>
      <c r="WAK18" s="3"/>
      <c r="WAL18" s="6"/>
      <c r="WAU18" s="3"/>
      <c r="WAV18" s="6"/>
      <c r="WBE18" s="3"/>
      <c r="WBF18" s="6"/>
      <c r="WBO18" s="3"/>
      <c r="WBP18" s="6"/>
      <c r="WBY18" s="3"/>
      <c r="WBZ18" s="6"/>
      <c r="WCI18" s="3"/>
      <c r="WCJ18" s="6"/>
      <c r="WCS18" s="3"/>
      <c r="WCT18" s="6"/>
      <c r="WDC18" s="3"/>
      <c r="WDD18" s="6"/>
      <c r="WDM18" s="3"/>
      <c r="WDN18" s="6"/>
      <c r="WDW18" s="3"/>
      <c r="WDX18" s="6"/>
      <c r="WEG18" s="3"/>
      <c r="WEH18" s="6"/>
      <c r="WEQ18" s="3"/>
      <c r="WER18" s="6"/>
      <c r="WFA18" s="3"/>
      <c r="WFB18" s="6"/>
      <c r="WFK18" s="3"/>
      <c r="WFL18" s="6"/>
      <c r="WFU18" s="3"/>
      <c r="WFV18" s="6"/>
      <c r="WGE18" s="3"/>
      <c r="WGF18" s="6"/>
      <c r="WGO18" s="3"/>
      <c r="WGP18" s="6"/>
      <c r="WGY18" s="3"/>
      <c r="WGZ18" s="6"/>
      <c r="WHI18" s="3"/>
      <c r="WHJ18" s="6"/>
      <c r="WHS18" s="3"/>
      <c r="WHT18" s="6"/>
      <c r="WIC18" s="3"/>
      <c r="WID18" s="6"/>
      <c r="WIM18" s="3"/>
      <c r="WIN18" s="6"/>
      <c r="WIW18" s="3"/>
      <c r="WIX18" s="6"/>
      <c r="WJG18" s="3"/>
      <c r="WJH18" s="6"/>
      <c r="WJQ18" s="3"/>
      <c r="WJR18" s="6"/>
      <c r="WKA18" s="3"/>
      <c r="WKB18" s="6"/>
      <c r="WKK18" s="3"/>
      <c r="WKL18" s="6"/>
      <c r="WKU18" s="3"/>
      <c r="WKV18" s="6"/>
      <c r="WLE18" s="3"/>
      <c r="WLF18" s="6"/>
      <c r="WLO18" s="3"/>
      <c r="WLP18" s="6"/>
      <c r="WLY18" s="3"/>
      <c r="WLZ18" s="6"/>
      <c r="WMI18" s="3"/>
      <c r="WMJ18" s="6"/>
      <c r="WMS18" s="3"/>
      <c r="WMT18" s="6"/>
      <c r="WNC18" s="3"/>
      <c r="WND18" s="6"/>
      <c r="WNM18" s="3"/>
      <c r="WNN18" s="6"/>
      <c r="WNW18" s="3"/>
      <c r="WNX18" s="6"/>
      <c r="WOG18" s="3"/>
      <c r="WOH18" s="6"/>
      <c r="WOQ18" s="3"/>
      <c r="WOR18" s="6"/>
      <c r="WPA18" s="3"/>
      <c r="WPB18" s="6"/>
      <c r="WPK18" s="3"/>
      <c r="WPL18" s="6"/>
      <c r="WPU18" s="3"/>
      <c r="WPV18" s="6"/>
      <c r="WQE18" s="3"/>
      <c r="WQF18" s="6"/>
      <c r="WQO18" s="3"/>
      <c r="WQP18" s="6"/>
      <c r="WQY18" s="3"/>
      <c r="WQZ18" s="6"/>
      <c r="WRI18" s="3"/>
      <c r="WRJ18" s="6"/>
      <c r="WRS18" s="3"/>
      <c r="WRT18" s="6"/>
      <c r="WSC18" s="3"/>
      <c r="WSD18" s="6"/>
      <c r="WSM18" s="3"/>
      <c r="WSN18" s="6"/>
      <c r="WSW18" s="3"/>
      <c r="WSX18" s="6"/>
      <c r="WTG18" s="3"/>
      <c r="WTH18" s="6"/>
      <c r="WTQ18" s="3"/>
      <c r="WTR18" s="6"/>
      <c r="WUA18" s="3"/>
      <c r="WUB18" s="6"/>
      <c r="WUK18" s="3"/>
      <c r="WUL18" s="6"/>
      <c r="WUU18" s="3"/>
      <c r="WUV18" s="6"/>
      <c r="WVE18" s="3"/>
      <c r="WVF18" s="6"/>
      <c r="WVO18" s="3"/>
      <c r="WVP18" s="6"/>
      <c r="WVY18" s="3"/>
      <c r="WVZ18" s="6"/>
      <c r="WWI18" s="3"/>
      <c r="WWJ18" s="6"/>
      <c r="WWS18" s="3"/>
      <c r="WWT18" s="6"/>
      <c r="WXC18" s="3"/>
      <c r="WXD18" s="6"/>
      <c r="WXM18" s="3"/>
      <c r="WXN18" s="6"/>
      <c r="WXW18" s="3"/>
      <c r="WXX18" s="6"/>
      <c r="WYG18" s="3"/>
      <c r="WYH18" s="6"/>
      <c r="WYQ18" s="3"/>
      <c r="WYR18" s="6"/>
      <c r="WZA18" s="3"/>
      <c r="WZB18" s="6"/>
      <c r="WZK18" s="3"/>
      <c r="WZL18" s="6"/>
      <c r="WZU18" s="3"/>
      <c r="WZV18" s="6"/>
      <c r="XAE18" s="3"/>
      <c r="XAF18" s="6"/>
      <c r="XAO18" s="3"/>
      <c r="XAP18" s="6"/>
      <c r="XAY18" s="3"/>
      <c r="XAZ18" s="6"/>
      <c r="XBI18" s="3"/>
      <c r="XBJ18" s="6"/>
      <c r="XBS18" s="3"/>
      <c r="XBT18" s="6"/>
      <c r="XCC18" s="3"/>
      <c r="XCD18" s="6"/>
      <c r="XCM18" s="3"/>
      <c r="XCN18" s="6"/>
      <c r="XCW18" s="3"/>
      <c r="XCX18" s="6"/>
      <c r="XDG18" s="3"/>
      <c r="XDH18" s="6"/>
      <c r="XDQ18" s="3"/>
      <c r="XDR18" s="6"/>
      <c r="XEA18" s="3"/>
      <c r="XEB18" s="6"/>
      <c r="XEK18" s="3"/>
      <c r="XEL18" s="6"/>
      <c r="XEU18" s="3"/>
      <c r="XEV18" s="6"/>
    </row>
    <row r="19" spans="1:1016 1025:2046 2055:3066 3075:4096 4105:5116 5125:6136 6145:7166 7175:8186 8195:9216 9225:10236 10245:11256 11265:12286 12295:13306 13315:14336 14345:15356 15365:16376" x14ac:dyDescent="0.25">
      <c r="A19">
        <f t="shared" si="1"/>
        <v>4</v>
      </c>
      <c r="B19" t="s">
        <v>33</v>
      </c>
      <c r="C19" t="str">
        <f>IF(B19&lt;&gt;"",VLOOKUP(B19,Lookup!$A$2:$B$55,2,FALSE),"")</f>
        <v>SAVINGS/INVESTMENT</v>
      </c>
      <c r="D19" s="3">
        <v>42840</v>
      </c>
      <c r="E19" s="14">
        <v>2000</v>
      </c>
      <c r="F19" s="14"/>
      <c r="G19" t="s">
        <v>1</v>
      </c>
      <c r="H19" t="s">
        <v>83</v>
      </c>
      <c r="I19" t="s">
        <v>85</v>
      </c>
      <c r="J19">
        <f t="shared" ca="1" si="0"/>
        <v>-160</v>
      </c>
      <c r="M19" t="s">
        <v>7</v>
      </c>
      <c r="N19" s="35"/>
      <c r="O19" s="35"/>
      <c r="P19" s="35"/>
      <c r="Q19" s="37">
        <f>SUBTOTAL(109,Account591215182124[Projected / Budgeted Cost])</f>
        <v>30000</v>
      </c>
      <c r="R19" s="37">
        <f>SUBTOTAL(109,Account591215182124[Actual Cost])</f>
        <v>57000</v>
      </c>
      <c r="S19" s="35"/>
      <c r="T19" s="35"/>
      <c r="U19" s="35"/>
    </row>
    <row r="20" spans="1:1016 1025:2046 2055:3066 3075:4096 4105:5116 5125:6136 6145:7166 7175:8186 8195:9216 9225:10236 10245:11256 11265:12286 12295:13306 13315:14336 14345:15356 15365:16376" x14ac:dyDescent="0.25">
      <c r="A20">
        <f t="shared" si="1"/>
        <v>5</v>
      </c>
      <c r="B20" t="s">
        <v>29</v>
      </c>
      <c r="C20" t="str">
        <f>IF(B20&lt;&gt;"",VLOOKUP(B20,Lookup!$A$2:$B$55,2,FALSE),"")</f>
        <v>TRANSPORTATION</v>
      </c>
      <c r="D20" s="3">
        <v>42830</v>
      </c>
      <c r="E20" s="14">
        <v>500</v>
      </c>
      <c r="F20" s="14">
        <v>500</v>
      </c>
      <c r="G20" t="s">
        <v>1</v>
      </c>
      <c r="H20" t="s">
        <v>83</v>
      </c>
      <c r="I20" t="s">
        <v>84</v>
      </c>
      <c r="J20" t="str">
        <f t="shared" si="0"/>
        <v/>
      </c>
      <c r="O20" s="31"/>
      <c r="P20" s="6"/>
    </row>
    <row r="21" spans="1:1016 1025:2046 2055:3066 3075:4096 4105:5116 5125:6136 6145:7166 7175:8186 8195:9216 9225:10236 10245:11256 11265:12286 12295:13306 13315:14336 14345:15356 15365:16376" x14ac:dyDescent="0.25">
      <c r="A21">
        <f t="shared" si="1"/>
        <v>6</v>
      </c>
      <c r="B21" t="s">
        <v>20</v>
      </c>
      <c r="C21" t="str">
        <f>IF(B21&lt;&gt;"",VLOOKUP(B21,Lookup!$A$2:$B$55,2,FALSE),"")</f>
        <v>HOUSING</v>
      </c>
      <c r="D21" s="3">
        <v>42850</v>
      </c>
      <c r="E21" s="14">
        <v>0</v>
      </c>
      <c r="F21" s="14"/>
      <c r="G21" t="s">
        <v>1</v>
      </c>
      <c r="H21" t="s">
        <v>83</v>
      </c>
      <c r="I21" t="s">
        <v>85</v>
      </c>
      <c r="J21">
        <f t="shared" ca="1" si="0"/>
        <v>-150</v>
      </c>
      <c r="P21" s="6"/>
    </row>
    <row r="22" spans="1:1016 1025:2046 2055:3066 3075:4096 4105:5116 5125:6136 6145:7166 7175:8186 8195:9216 9225:10236 10245:11256 11265:12286 12295:13306 13315:14336 14345:15356 15365:16376" x14ac:dyDescent="0.25">
      <c r="A22">
        <f t="shared" si="1"/>
        <v>7</v>
      </c>
      <c r="B22" t="s">
        <v>21</v>
      </c>
      <c r="C22" t="str">
        <f>IF(B22&lt;&gt;"",VLOOKUP(B22,Lookup!$A$2:$B$55,2,FALSE),"")</f>
        <v>PERSONAL</v>
      </c>
      <c r="D22" s="3">
        <v>42840</v>
      </c>
      <c r="E22" s="14">
        <v>0</v>
      </c>
      <c r="F22" s="14"/>
      <c r="G22" t="s">
        <v>95</v>
      </c>
      <c r="H22" t="s">
        <v>95</v>
      </c>
      <c r="I22" t="s">
        <v>85</v>
      </c>
      <c r="J22">
        <f t="shared" ca="1" si="0"/>
        <v>-160</v>
      </c>
    </row>
    <row r="23" spans="1:1016 1025:2046 2055:3066 3075:4096 4105:5116 5125:6136 6145:7166 7175:8186 8195:9216 9225:10236 10245:11256 11265:12286 12295:13306 13315:14336 14345:15356 15365:16376" x14ac:dyDescent="0.25">
      <c r="A23">
        <f t="shared" si="1"/>
        <v>8</v>
      </c>
      <c r="B23" t="s">
        <v>25</v>
      </c>
      <c r="C23" t="str">
        <f>IF(B23&lt;&gt;"",VLOOKUP(B23,Lookup!$A$2:$B$55,2,FALSE),"")</f>
        <v>FOOD</v>
      </c>
      <c r="D23" s="3">
        <v>42835</v>
      </c>
      <c r="E23" s="14">
        <v>0</v>
      </c>
      <c r="F23" s="14"/>
      <c r="G23" t="s">
        <v>1</v>
      </c>
      <c r="H23" t="s">
        <v>83</v>
      </c>
      <c r="I23" t="s">
        <v>85</v>
      </c>
      <c r="J23">
        <f t="shared" ca="1" si="0"/>
        <v>-165</v>
      </c>
    </row>
    <row r="24" spans="1:1016 1025:2046 2055:3066 3075:4096 4105:5116 5125:6136 6145:7166 7175:8186 8195:9216 9225:10236 10245:11256 11265:12286 12295:13306 13315:14336 14345:15356 15365:16376" x14ac:dyDescent="0.25">
      <c r="A24">
        <f t="shared" si="1"/>
        <v>9</v>
      </c>
      <c r="B24" t="s">
        <v>27</v>
      </c>
      <c r="C24" t="str">
        <f>IF(B24&lt;&gt;"",VLOOKUP(B24,Lookup!$A$2:$B$55,2,FALSE),"")</f>
        <v>HOUSING</v>
      </c>
      <c r="D24" s="3">
        <v>42838</v>
      </c>
      <c r="E24" s="14">
        <v>500</v>
      </c>
      <c r="F24" s="14"/>
      <c r="G24" t="s">
        <v>1</v>
      </c>
      <c r="H24" t="s">
        <v>83</v>
      </c>
      <c r="I24" t="s">
        <v>85</v>
      </c>
      <c r="J24">
        <f t="shared" ca="1" si="0"/>
        <v>-162</v>
      </c>
    </row>
    <row r="25" spans="1:1016 1025:2046 2055:3066 3075:4096 4105:5116 5125:6136 6145:7166 7175:8186 8195:9216 9225:10236 10245:11256 11265:12286 12295:13306 13315:14336 14345:15356 15365:16376" x14ac:dyDescent="0.25">
      <c r="A25">
        <f t="shared" si="1"/>
        <v>10</v>
      </c>
      <c r="B25" t="s">
        <v>32</v>
      </c>
      <c r="C25" t="str">
        <f>IF(B25&lt;&gt;"",VLOOKUP(B25,Lookup!$A$2:$B$55,2,FALSE),"")</f>
        <v>SAVINGS/INVESTMENT</v>
      </c>
      <c r="D25" s="3">
        <v>42830</v>
      </c>
      <c r="E25" s="14">
        <v>20000</v>
      </c>
      <c r="F25" s="14"/>
      <c r="G25" t="s">
        <v>2</v>
      </c>
      <c r="H25" t="s">
        <v>83</v>
      </c>
      <c r="I25" t="s">
        <v>85</v>
      </c>
      <c r="J25">
        <f t="shared" ca="1" si="0"/>
        <v>-170</v>
      </c>
    </row>
    <row r="26" spans="1:1016 1025:2046 2055:3066 3075:4096 4105:5116 5125:6136 6145:7166 7175:8186 8195:9216 9225:10236 10245:11256 11265:12286 12295:13306 13315:14336 14345:15356 15365:16376" x14ac:dyDescent="0.25">
      <c r="A26">
        <f t="shared" si="1"/>
        <v>11</v>
      </c>
      <c r="B26" t="s">
        <v>40</v>
      </c>
      <c r="C26" t="str">
        <f>IF(B26&lt;&gt;"",VLOOKUP(B26,Lookup!$A$2:$B$55,2,FALSE),"")</f>
        <v>HOUSING</v>
      </c>
      <c r="D26" s="3">
        <v>42849</v>
      </c>
      <c r="E26" s="14">
        <v>1379</v>
      </c>
      <c r="F26" s="14"/>
      <c r="G26" t="s">
        <v>1</v>
      </c>
      <c r="H26" t="s">
        <v>83</v>
      </c>
      <c r="I26" t="s">
        <v>85</v>
      </c>
      <c r="J26">
        <f t="shared" ca="1" si="0"/>
        <v>-151</v>
      </c>
    </row>
    <row r="27" spans="1:1016 1025:2046 2055:3066 3075:4096 4105:5116 5125:6136 6145:7166 7175:8186 8195:9216 9225:10236 10245:11256 11265:12286 12295:13306 13315:14336 14345:15356 15365:16376" x14ac:dyDescent="0.25">
      <c r="A27">
        <f t="shared" si="1"/>
        <v>12</v>
      </c>
      <c r="B27" t="s">
        <v>30</v>
      </c>
      <c r="C27" t="str">
        <f>IF(B27&lt;&gt;"",VLOOKUP(B27,Lookup!$A$2:$B$55,2,FALSE),"")</f>
        <v>TRANSPORTATION</v>
      </c>
      <c r="D27" s="3">
        <v>42835</v>
      </c>
      <c r="E27" s="14">
        <v>200</v>
      </c>
      <c r="F27" s="14"/>
      <c r="G27" t="s">
        <v>3</v>
      </c>
      <c r="H27" t="s">
        <v>3</v>
      </c>
      <c r="I27" t="s">
        <v>85</v>
      </c>
      <c r="J27">
        <f t="shared" ca="1" si="0"/>
        <v>-165</v>
      </c>
    </row>
    <row r="28" spans="1:1016 1025:2046 2055:3066 3075:4096 4105:5116 5125:6136 6145:7166 7175:8186 8195:9216 9225:10236 10245:11256 11265:12286 12295:13306 13315:14336 14345:15356 15365:16376" x14ac:dyDescent="0.25">
      <c r="A28">
        <f t="shared" si="1"/>
        <v>13</v>
      </c>
      <c r="B28" t="s">
        <v>65</v>
      </c>
      <c r="C28" t="str">
        <f>IF(B28&lt;&gt;"",VLOOKUP(B28,Lookup!$A$2:$B$55,2,FALSE),"")</f>
        <v>HOUSING</v>
      </c>
      <c r="D28" s="3">
        <v>42827</v>
      </c>
      <c r="E28" s="14">
        <v>500</v>
      </c>
      <c r="F28" s="14"/>
      <c r="G28" t="s">
        <v>3</v>
      </c>
      <c r="H28" t="s">
        <v>3</v>
      </c>
      <c r="I28" t="s">
        <v>85</v>
      </c>
      <c r="J28">
        <f t="shared" ca="1" si="0"/>
        <v>-173</v>
      </c>
    </row>
    <row r="29" spans="1:1016 1025:2046 2055:3066 3075:4096 4105:5116 5125:6136 6145:7166 7175:8186 8195:9216 9225:10236 10245:11256 11265:12286 12295:13306 13315:14336 14345:15356 15365:16376" x14ac:dyDescent="0.25">
      <c r="A29">
        <f t="shared" si="1"/>
        <v>14</v>
      </c>
      <c r="B29" t="s">
        <v>63</v>
      </c>
      <c r="C29" t="str">
        <f>IF(B29&lt;&gt;"",VLOOKUP(B29,Lookup!$A$2:$B$55,2,FALSE),"")</f>
        <v>HOUSING</v>
      </c>
      <c r="D29" s="3">
        <v>42826</v>
      </c>
      <c r="E29" s="14">
        <v>1200</v>
      </c>
      <c r="F29" s="14">
        <v>1300</v>
      </c>
      <c r="G29" t="s">
        <v>3</v>
      </c>
      <c r="H29" t="s">
        <v>3</v>
      </c>
      <c r="I29" t="s">
        <v>84</v>
      </c>
      <c r="J29" t="str">
        <f t="shared" si="0"/>
        <v/>
      </c>
    </row>
    <row r="30" spans="1:1016 1025:2046 2055:3066 3075:4096 4105:5116 5125:6136 6145:7166 7175:8186 8195:9216 9225:10236 10245:11256 11265:12286 12295:13306 13315:14336 14345:15356 15365:16376" x14ac:dyDescent="0.25">
      <c r="A30">
        <f t="shared" si="1"/>
        <v>15</v>
      </c>
      <c r="B30" t="s">
        <v>38</v>
      </c>
      <c r="C30" t="str">
        <f>IF(B30&lt;&gt;"",VLOOKUP(B30,Lookup!$A$2:$B$55,2,FALSE),"")</f>
        <v>HEALTH</v>
      </c>
      <c r="D30" s="3">
        <v>42826</v>
      </c>
      <c r="E30" s="14">
        <v>0</v>
      </c>
      <c r="F30" s="14">
        <v>0</v>
      </c>
      <c r="G30" t="s">
        <v>1</v>
      </c>
      <c r="H30" t="s">
        <v>83</v>
      </c>
      <c r="I30" t="s">
        <v>85</v>
      </c>
      <c r="J30">
        <f t="shared" ca="1" si="0"/>
        <v>-174</v>
      </c>
    </row>
    <row r="31" spans="1:1016 1025:2046 2055:3066 3075:4096 4105:5116 5125:6136 6145:7166 7175:8186 8195:9216 9225:10236 10245:11256 11265:12286 12295:13306 13315:14336 14345:15356 15365:16376" x14ac:dyDescent="0.25">
      <c r="A31">
        <f t="shared" si="1"/>
        <v>16</v>
      </c>
      <c r="B31" t="s">
        <v>36</v>
      </c>
      <c r="C31" t="str">
        <f>IF(B31&lt;&gt;"",VLOOKUP(B31,Lookup!$A$2:$B$55,2,FALSE),"")</f>
        <v>FOOD</v>
      </c>
      <c r="D31" s="3">
        <v>42827</v>
      </c>
      <c r="E31" s="14">
        <v>1000</v>
      </c>
      <c r="F31" s="14">
        <v>0</v>
      </c>
      <c r="G31" t="s">
        <v>1</v>
      </c>
      <c r="H31" t="s">
        <v>83</v>
      </c>
      <c r="I31" t="s">
        <v>85</v>
      </c>
      <c r="J31">
        <f t="shared" ca="1" si="0"/>
        <v>-173</v>
      </c>
    </row>
    <row r="32" spans="1:1016 1025:2046 2055:3066 3075:4096 4105:5116 5125:6136 6145:7166 7175:8186 8195:9216 9225:10236 10245:11256 11265:12286 12295:13306 13315:14336 14345:15356 15365:16376" x14ac:dyDescent="0.25">
      <c r="A32">
        <f t="shared" si="1"/>
        <v>17</v>
      </c>
      <c r="B32" t="s">
        <v>39</v>
      </c>
      <c r="C32" t="str">
        <f>IF(B32&lt;&gt;"",VLOOKUP(B32,Lookup!$A$2:$B$55,2,FALSE),"")</f>
        <v>HEALTH</v>
      </c>
      <c r="D32" s="3">
        <v>42826</v>
      </c>
      <c r="E32" s="6">
        <v>3000</v>
      </c>
      <c r="F32" s="14">
        <v>530</v>
      </c>
      <c r="G32" t="s">
        <v>1</v>
      </c>
      <c r="H32" t="s">
        <v>83</v>
      </c>
      <c r="I32" t="s">
        <v>106</v>
      </c>
      <c r="J32" s="15">
        <f t="shared" ca="1" si="0"/>
        <v>-174</v>
      </c>
    </row>
    <row r="33" spans="1:10" x14ac:dyDescent="0.25">
      <c r="A33">
        <f t="shared" si="1"/>
        <v>18</v>
      </c>
      <c r="B33" t="s">
        <v>24</v>
      </c>
      <c r="C33" t="str">
        <f>IF(B33&lt;&gt;"",VLOOKUP(B33,Lookup!$A$2:$B$55,2,FALSE),"")</f>
        <v>HOUSING</v>
      </c>
      <c r="D33" s="3">
        <v>42830</v>
      </c>
      <c r="E33" s="6">
        <v>1000</v>
      </c>
      <c r="F33" s="14">
        <v>800</v>
      </c>
      <c r="G33" t="s">
        <v>3</v>
      </c>
      <c r="H33" t="s">
        <v>3</v>
      </c>
      <c r="I33" t="s">
        <v>84</v>
      </c>
      <c r="J33" s="15" t="str">
        <f t="shared" si="0"/>
        <v/>
      </c>
    </row>
    <row r="34" spans="1:10" x14ac:dyDescent="0.25">
      <c r="A34">
        <v>19</v>
      </c>
      <c r="B34" t="s">
        <v>46</v>
      </c>
      <c r="C34" t="str">
        <f>IF(B34&lt;&gt;"",VLOOKUP(B34,Lookup!$A$2:$B$55,2,FALSE),"")</f>
        <v>HOUSING</v>
      </c>
      <c r="D34" s="3">
        <v>42826</v>
      </c>
      <c r="E34" s="6">
        <v>500</v>
      </c>
      <c r="F34" s="14"/>
      <c r="G34" t="s">
        <v>3</v>
      </c>
      <c r="H34" t="s">
        <v>3</v>
      </c>
      <c r="I34" t="s">
        <v>85</v>
      </c>
      <c r="J34" s="15">
        <f t="shared" ca="1" si="0"/>
        <v>-174</v>
      </c>
    </row>
    <row r="35" spans="1:10" x14ac:dyDescent="0.25">
      <c r="A35">
        <v>20</v>
      </c>
      <c r="B35" t="s">
        <v>59</v>
      </c>
      <c r="C35" t="str">
        <f>IF(B35&lt;&gt;"",VLOOKUP(B35,Lookup!$A$2:$B$55,2,FALSE),"")</f>
        <v>PERSONAL</v>
      </c>
      <c r="D35" s="3">
        <v>42844</v>
      </c>
      <c r="E35" s="6">
        <v>600</v>
      </c>
      <c r="F35" s="14"/>
      <c r="G35" t="s">
        <v>1</v>
      </c>
      <c r="H35" t="s">
        <v>83</v>
      </c>
      <c r="I35" t="s">
        <v>85</v>
      </c>
      <c r="J35" s="15">
        <f t="shared" ca="1" si="0"/>
        <v>-156</v>
      </c>
    </row>
    <row r="36" spans="1:10" x14ac:dyDescent="0.25">
      <c r="A36">
        <v>21</v>
      </c>
      <c r="B36" t="s">
        <v>58</v>
      </c>
      <c r="C36" t="str">
        <f>IF(B36&lt;&gt;"",VLOOKUP(B36,Lookup!$A$2:$B$55,2,FALSE),"")</f>
        <v>PERSONAL</v>
      </c>
      <c r="D36" s="3">
        <v>42844</v>
      </c>
      <c r="E36" s="6">
        <v>800</v>
      </c>
      <c r="F36" s="14"/>
      <c r="G36" t="s">
        <v>1</v>
      </c>
      <c r="H36" t="s">
        <v>83</v>
      </c>
      <c r="I36" t="s">
        <v>85</v>
      </c>
      <c r="J36" s="15">
        <f t="shared" ca="1" si="0"/>
        <v>-156</v>
      </c>
    </row>
    <row r="37" spans="1:10" x14ac:dyDescent="0.25">
      <c r="A37" t="s">
        <v>7</v>
      </c>
      <c r="E37" s="6">
        <f>SUBTOTAL(109,Expenses581114172023[Projected / Budgeted Cost])</f>
        <v>66670</v>
      </c>
      <c r="F37" s="6">
        <f>SUBTOTAL(109,Expenses581114172023[Actual Cost])</f>
        <v>36621</v>
      </c>
    </row>
    <row r="38" spans="1:10" x14ac:dyDescent="0.25">
      <c r="C38" t="s">
        <v>102</v>
      </c>
    </row>
    <row r="39" spans="1:10" x14ac:dyDescent="0.25">
      <c r="C39" s="29" t="s">
        <v>10</v>
      </c>
      <c r="D39" s="29"/>
      <c r="E39" s="29" t="s">
        <v>103</v>
      </c>
      <c r="F39" s="29" t="s">
        <v>104</v>
      </c>
    </row>
    <row r="40" spans="1:10" x14ac:dyDescent="0.25">
      <c r="C40" s="17" t="s">
        <v>76</v>
      </c>
      <c r="D40" s="17"/>
      <c r="E40" s="19">
        <f>SUMPRODUCT((Expenses581114172023[[#Data],[Category]]=$C40)*(Expenses581114172023[[#Data],[Projected / Budgeted Cost]]))</f>
        <v>0</v>
      </c>
      <c r="F40" s="19">
        <f>SUMPRODUCT((Expenses581114172023[[#Data],[Category]]=$C40)*(Expenses581114172023[[#Data],[Actual Cost]]))</f>
        <v>0</v>
      </c>
    </row>
    <row r="41" spans="1:10" x14ac:dyDescent="0.25">
      <c r="C41" s="17" t="s">
        <v>78</v>
      </c>
      <c r="D41" s="17"/>
      <c r="E41" s="19">
        <f>SUMPRODUCT((Expenses581114172023[[#Data],[Category]]=$C41)*(Expenses581114172023[[#Data],[Projected / Budgeted Cost]]))</f>
        <v>1000</v>
      </c>
      <c r="F41" s="19">
        <f>SUMPRODUCT((Expenses581114172023[[#Data],[Category]]=$C41)*(Expenses581114172023[[#Data],[Actual Cost]]))</f>
        <v>0</v>
      </c>
    </row>
    <row r="42" spans="1:10" x14ac:dyDescent="0.25">
      <c r="C42" s="17" t="s">
        <v>80</v>
      </c>
      <c r="D42" s="17"/>
      <c r="E42" s="19">
        <f>SUMPRODUCT((Expenses581114172023[[#Data],[Category]]=$C42)*(Expenses581114172023[[#Data],[Projected / Budgeted Cost]]))</f>
        <v>0</v>
      </c>
      <c r="F42" s="19">
        <f>SUMPRODUCT((Expenses581114172023[[#Data],[Category]]=$C42)*(Expenses581114172023[[#Data],[Actual Cost]]))</f>
        <v>0</v>
      </c>
    </row>
    <row r="43" spans="1:10" x14ac:dyDescent="0.25">
      <c r="C43" s="17" t="s">
        <v>81</v>
      </c>
      <c r="D43" s="17"/>
      <c r="E43" s="19">
        <f>SUMPRODUCT((Expenses581114172023[[#Data],[Category]]=$C43)*(Expenses581114172023[[#Data],[Projected / Budgeted Cost]]))</f>
        <v>3000</v>
      </c>
      <c r="F43" s="19">
        <f>SUMPRODUCT((Expenses581114172023[[#Data],[Category]]=$C43)*(Expenses581114172023[[#Data],[Actual Cost]]))</f>
        <v>530</v>
      </c>
    </row>
    <row r="44" spans="1:10" x14ac:dyDescent="0.25">
      <c r="C44" s="17" t="s">
        <v>74</v>
      </c>
      <c r="D44" s="17"/>
      <c r="E44" s="19">
        <f>SUMPRODUCT((Expenses581114172023[[#Data],[Category]]=$C44)*(Expenses581114172023[[#Data],[Projected / Budgeted Cost]]))</f>
        <v>20579</v>
      </c>
      <c r="F44" s="19">
        <f>SUMPRODUCT((Expenses581114172023[[#Data],[Category]]=$C44)*(Expenses581114172023[[#Data],[Actual Cost]]))</f>
        <v>17600</v>
      </c>
    </row>
    <row r="45" spans="1:10" x14ac:dyDescent="0.25">
      <c r="C45" s="17" t="s">
        <v>82</v>
      </c>
      <c r="D45" s="17"/>
      <c r="E45" s="19">
        <f>SUMPRODUCT((Expenses581114172023[[#Data],[Category]]=$C45)*(Expenses581114172023[[#Data],[Projected / Budgeted Cost]]))</f>
        <v>0</v>
      </c>
      <c r="F45" s="19">
        <f>SUMPRODUCT((Expenses581114172023[[#Data],[Category]]=$C45)*(Expenses581114172023[[#Data],[Actual Cost]]))</f>
        <v>0</v>
      </c>
    </row>
    <row r="46" spans="1:10" x14ac:dyDescent="0.25">
      <c r="C46" s="17" t="s">
        <v>77</v>
      </c>
      <c r="D46" s="17"/>
      <c r="E46" s="19">
        <f>SUMPRODUCT((Expenses581114172023[[#Data],[Category]]=$C46)*(Expenses581114172023[[#Data],[Projected / Budgeted Cost]]))</f>
        <v>15991</v>
      </c>
      <c r="F46" s="19">
        <f>SUMPRODUCT((Expenses581114172023[[#Data],[Category]]=$C46)*(Expenses581114172023[[#Data],[Actual Cost]]))</f>
        <v>15991</v>
      </c>
    </row>
    <row r="47" spans="1:10" x14ac:dyDescent="0.25">
      <c r="C47" s="17" t="s">
        <v>75</v>
      </c>
      <c r="D47" s="17"/>
      <c r="E47" s="19">
        <f>SUMPRODUCT((Expenses581114172023[[#Data],[Category]]=$C47)*(Expenses581114172023[[#Data],[Projected / Budgeted Cost]]))</f>
        <v>1400</v>
      </c>
      <c r="F47" s="19">
        <f>SUMPRODUCT((Expenses581114172023[[#Data],[Category]]=$C47)*(Expenses581114172023[[#Data],[Actual Cost]]))</f>
        <v>0</v>
      </c>
    </row>
    <row r="48" spans="1:10" x14ac:dyDescent="0.25">
      <c r="C48" s="17" t="s">
        <v>79</v>
      </c>
      <c r="D48" s="17"/>
      <c r="E48" s="19">
        <f>SUMPRODUCT((Expenses581114172023[[#Data],[Category]]=$C48)*(Expenses581114172023[[#Data],[Projected / Budgeted Cost]]))</f>
        <v>24000</v>
      </c>
      <c r="F48" s="19">
        <f>SUMPRODUCT((Expenses581114172023[[#Data],[Category]]=$C48)*(Expenses581114172023[[#Data],[Actual Cost]]))</f>
        <v>2000</v>
      </c>
    </row>
    <row r="49" spans="3:6" x14ac:dyDescent="0.25">
      <c r="C49" s="17" t="s">
        <v>71</v>
      </c>
      <c r="D49" s="17"/>
      <c r="E49" s="19">
        <f>SUMPRODUCT((Expenses581114172023[[#Data],[Category]]=$C49)*(Expenses581114172023[[#Data],[Projected / Budgeted Cost]]))</f>
        <v>700</v>
      </c>
      <c r="F49" s="19">
        <f>SUMPRODUCT((Expenses581114172023[[#Data],[Category]]=$C49)*(Expenses581114172023[[#Data],[Actual Cost]]))</f>
        <v>500</v>
      </c>
    </row>
    <row r="50" spans="3:6" x14ac:dyDescent="0.25">
      <c r="C50" s="17"/>
      <c r="D50" s="17"/>
      <c r="E50" s="19"/>
      <c r="F50" s="19"/>
    </row>
    <row r="51" spans="3:6" x14ac:dyDescent="0.25">
      <c r="C51" s="28" t="s">
        <v>105</v>
      </c>
      <c r="D51" s="28"/>
      <c r="E51" s="30">
        <f>SUM(E40:E50)</f>
        <v>66670</v>
      </c>
      <c r="F51" s="30">
        <f>SUM(F40:F50)</f>
        <v>36621</v>
      </c>
    </row>
  </sheetData>
  <conditionalFormatting sqref="A16:J16 J17:K17 K18 V18:XFD18 N17:XFD17 G17:G29 J18:J29 H18:H29 B18:E29 I17:I36">
    <cfRule type="expression" dxfId="347" priority="24">
      <formula>$I16="Pending"</formula>
    </cfRule>
  </conditionalFormatting>
  <conditionalFormatting sqref="A17:F17 H17 A18:A33">
    <cfRule type="expression" dxfId="346" priority="23">
      <formula>$I17="Pending"</formula>
    </cfRule>
  </conditionalFormatting>
  <conditionalFormatting sqref="F18">
    <cfRule type="expression" dxfId="345" priority="22">
      <formula>$I18="Pending"</formula>
    </cfRule>
  </conditionalFormatting>
  <conditionalFormatting sqref="G30">
    <cfRule type="expression" dxfId="344" priority="21">
      <formula>$I30="Pending"</formula>
    </cfRule>
  </conditionalFormatting>
  <conditionalFormatting sqref="J30">
    <cfRule type="expression" dxfId="343" priority="20">
      <formula>$I30="Pending"</formula>
    </cfRule>
  </conditionalFormatting>
  <conditionalFormatting sqref="E30">
    <cfRule type="expression" dxfId="342" priority="19">
      <formula>$I30="Pending"</formula>
    </cfRule>
  </conditionalFormatting>
  <conditionalFormatting sqref="D30">
    <cfRule type="expression" dxfId="341" priority="18">
      <formula>$I30="Pending"</formula>
    </cfRule>
  </conditionalFormatting>
  <conditionalFormatting sqref="C30">
    <cfRule type="expression" dxfId="340" priority="17">
      <formula>$I30="Pending"</formula>
    </cfRule>
  </conditionalFormatting>
  <conditionalFormatting sqref="B30">
    <cfRule type="expression" dxfId="339" priority="16">
      <formula>$I30="Pending"</formula>
    </cfRule>
  </conditionalFormatting>
  <conditionalFormatting sqref="H30">
    <cfRule type="expression" dxfId="338" priority="15">
      <formula>$I30="Pending"</formula>
    </cfRule>
  </conditionalFormatting>
  <conditionalFormatting sqref="G31">
    <cfRule type="expression" dxfId="337" priority="14">
      <formula>$I31="Pending"</formula>
    </cfRule>
  </conditionalFormatting>
  <conditionalFormatting sqref="J31">
    <cfRule type="expression" dxfId="336" priority="13">
      <formula>$I31="Pending"</formula>
    </cfRule>
  </conditionalFormatting>
  <conditionalFormatting sqref="E31">
    <cfRule type="expression" dxfId="335" priority="12">
      <formula>$I31="Pending"</formula>
    </cfRule>
  </conditionalFormatting>
  <conditionalFormatting sqref="D31">
    <cfRule type="expression" dxfId="334" priority="11">
      <formula>$I31="Pending"</formula>
    </cfRule>
  </conditionalFormatting>
  <conditionalFormatting sqref="C31">
    <cfRule type="expression" dxfId="333" priority="10">
      <formula>$I31="Pending"</formula>
    </cfRule>
  </conditionalFormatting>
  <conditionalFormatting sqref="B31">
    <cfRule type="expression" dxfId="332" priority="9">
      <formula>$I31="Pending"</formula>
    </cfRule>
  </conditionalFormatting>
  <conditionalFormatting sqref="H31">
    <cfRule type="expression" dxfId="331" priority="8">
      <formula>$I31="Pending"</formula>
    </cfRule>
  </conditionalFormatting>
  <conditionalFormatting sqref="N16:N18">
    <cfRule type="expression" dxfId="330" priority="7">
      <formula>$I16="Pending"</formula>
    </cfRule>
  </conditionalFormatting>
  <conditionalFormatting sqref="O16:O18">
    <cfRule type="expression" dxfId="329" priority="6">
      <formula>$I16="Pending"</formula>
    </cfRule>
  </conditionalFormatting>
  <conditionalFormatting sqref="P16:P18">
    <cfRule type="expression" dxfId="328" priority="5">
      <formula>$I16="Pending"</formula>
    </cfRule>
  </conditionalFormatting>
  <conditionalFormatting sqref="Q16:R18">
    <cfRule type="expression" dxfId="327" priority="4">
      <formula>$I16="Pending"</formula>
    </cfRule>
  </conditionalFormatting>
  <conditionalFormatting sqref="S16:S18">
    <cfRule type="expression" dxfId="326" priority="3">
      <formula>$I16="Pending"</formula>
    </cfRule>
  </conditionalFormatting>
  <conditionalFormatting sqref="T16:T18">
    <cfRule type="expression" dxfId="325" priority="2">
      <formula>$I16="Pending"</formula>
    </cfRule>
  </conditionalFormatting>
  <conditionalFormatting sqref="U16:U18">
    <cfRule type="expression" dxfId="324" priority="1">
      <formula>$I16="Pending"</formula>
    </cfRule>
  </conditionalFormatting>
  <conditionalFormatting sqref="M20:U20 M21:N21 P21:U21">
    <cfRule type="expression" dxfId="323" priority="25">
      <formula>$I17="Pending"</formula>
    </cfRule>
  </conditionalFormatting>
  <dataValidations count="3">
    <dataValidation type="list" allowBlank="1" showInputMessage="1" showErrorMessage="1" sqref="N16:O18 G16:G36">
      <formula1>$C$4:$F$4</formula1>
    </dataValidation>
    <dataValidation type="list" allowBlank="1" showInputMessage="1" showErrorMessage="1" sqref="T16:T18 I16:I36">
      <formula1>"Done,Partial-Done,Pending"</formula1>
    </dataValidation>
    <dataValidation type="list" allowBlank="1" showInputMessage="1" showErrorMessage="1" sqref="S16:S18 H16:H36">
      <formula1>"Cash, Cheque, Direct Debit/ECS, Credit Card"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Lookup!$A$2:$A$55</xm:f>
          </x14:formula1>
          <xm:sqref>B16:B36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EV51"/>
  <sheetViews>
    <sheetView topLeftCell="A22" zoomScaleNormal="100" workbookViewId="0">
      <selection activeCell="A41" sqref="A41"/>
    </sheetView>
  </sheetViews>
  <sheetFormatPr defaultRowHeight="15" x14ac:dyDescent="0.25"/>
  <cols>
    <col min="2" max="2" width="18.42578125" bestFit="1" customWidth="1"/>
    <col min="3" max="3" width="21.5703125" bestFit="1" customWidth="1"/>
    <col min="4" max="4" width="11.28515625" customWidth="1"/>
    <col min="5" max="5" width="26.28515625" customWidth="1"/>
    <col min="6" max="6" width="15.42578125" bestFit="1" customWidth="1"/>
    <col min="7" max="7" width="19.28515625" customWidth="1"/>
    <col min="8" max="8" width="17.140625" bestFit="1" customWidth="1"/>
    <col min="9" max="9" width="12" bestFit="1" customWidth="1"/>
    <col min="10" max="10" width="16.7109375" bestFit="1" customWidth="1"/>
    <col min="11" max="11" width="11.5703125" bestFit="1" customWidth="1"/>
    <col min="12" max="12" width="3.42578125" customWidth="1"/>
    <col min="14" max="14" width="12.85546875" customWidth="1"/>
    <col min="15" max="15" width="15.28515625" customWidth="1"/>
    <col min="16" max="16" width="11.28515625" customWidth="1"/>
    <col min="17" max="17" width="26.28515625" customWidth="1"/>
    <col min="18" max="18" width="13" customWidth="1"/>
    <col min="19" max="19" width="18.85546875" customWidth="1"/>
    <col min="21" max="21" width="18.5703125" customWidth="1"/>
  </cols>
  <sheetData>
    <row r="1" spans="1:21" ht="18.75" x14ac:dyDescent="0.3">
      <c r="A1" s="8" t="s">
        <v>8</v>
      </c>
      <c r="B1" s="9">
        <v>42856</v>
      </c>
      <c r="E1" t="s">
        <v>17</v>
      </c>
      <c r="F1" s="3">
        <f ca="1">TODAY()</f>
        <v>43000</v>
      </c>
    </row>
    <row r="3" spans="1:21" ht="18.75" x14ac:dyDescent="0.3">
      <c r="A3" s="13" t="s">
        <v>87</v>
      </c>
      <c r="B3" s="12"/>
      <c r="C3" s="12"/>
      <c r="D3" s="12"/>
      <c r="E3" s="12"/>
      <c r="G3" s="5" t="s">
        <v>91</v>
      </c>
      <c r="M3" s="5" t="s">
        <v>111</v>
      </c>
    </row>
    <row r="4" spans="1:21" x14ac:dyDescent="0.25">
      <c r="A4" s="4" t="s">
        <v>0</v>
      </c>
      <c r="B4" s="4" t="s">
        <v>4</v>
      </c>
      <c r="C4" s="4" t="s">
        <v>1</v>
      </c>
      <c r="D4" s="4" t="s">
        <v>2</v>
      </c>
      <c r="E4" s="4" t="s">
        <v>3</v>
      </c>
      <c r="F4" s="4" t="s">
        <v>95</v>
      </c>
      <c r="G4" s="18" t="s">
        <v>89</v>
      </c>
      <c r="H4" s="18" t="s">
        <v>84</v>
      </c>
      <c r="I4" s="18" t="s">
        <v>106</v>
      </c>
      <c r="J4" s="18" t="s">
        <v>85</v>
      </c>
      <c r="K4" s="18" t="s">
        <v>7</v>
      </c>
      <c r="M4" s="18" t="s">
        <v>89</v>
      </c>
      <c r="N4" s="18" t="s">
        <v>84</v>
      </c>
      <c r="O4" s="18" t="s">
        <v>106</v>
      </c>
      <c r="P4" s="18" t="s">
        <v>85</v>
      </c>
      <c r="Q4" s="18" t="s">
        <v>7</v>
      </c>
    </row>
    <row r="5" spans="1:21" x14ac:dyDescent="0.25">
      <c r="A5">
        <v>1</v>
      </c>
      <c r="B5" t="s">
        <v>92</v>
      </c>
      <c r="C5" s="14">
        <v>30000</v>
      </c>
      <c r="D5" s="14">
        <v>0</v>
      </c>
      <c r="E5" s="14">
        <v>0</v>
      </c>
      <c r="F5" s="14">
        <v>0</v>
      </c>
      <c r="G5" s="17" t="str">
        <f>Table147101316192225[[#Headers],[Atul A/C]]</f>
        <v>Atul A/C</v>
      </c>
      <c r="H5" s="19">
        <f>SUMPRODUCT((Expenses58111417202326[[#Data],[Paid from Account]]=$G5)*(Expenses58111417202326[[#Data],[Actual Cost]])*(Expenses58111417202326[[#Data],[Status]]=$H$4))</f>
        <v>0</v>
      </c>
      <c r="I5" s="19">
        <f>SUMPRODUCT((Expenses58111417202326[[#Data],[Paid from Account]]=$G5)*(Expenses58111417202326[[#Data],[Actual Cost]])*(Expenses58111417202326[[#Data],[Status]]=$I$4))</f>
        <v>0</v>
      </c>
      <c r="J5" s="19">
        <f>SUMPRODUCT((Expenses58111417202326[[#Data],[Paid from Account]]=$G5)*(Expenses58111417202326[[#Data],[Projected / Budgeted Cost]])*(Expenses58111417202326[[#Data],[Status]]=$J$4))</f>
        <v>44129</v>
      </c>
      <c r="K5" s="19">
        <f>SUM(H5:J5)</f>
        <v>44129</v>
      </c>
      <c r="M5" s="17" t="str">
        <f>Table147101316192225[[#Headers],[Atul A/C]]</f>
        <v>Atul A/C</v>
      </c>
      <c r="N5" s="19">
        <f>SUMPRODUCT((Account59121518212427[[#Data],[From Account]]=$M5)*(Account59121518212427[[#Data],[Actual Cost]])*(Account59121518212427[[#Data],[Status]]=$N$4))</f>
        <v>0</v>
      </c>
      <c r="O5" s="19">
        <f>SUMPRODUCT((Account59121518212427[[#Data],[From Account]]=$M5)*(Account59121518212427[[#Data],[Actual Cost]])*(Account59121518212427[[#Data],[Status]]=$O$4))</f>
        <v>0</v>
      </c>
      <c r="P5" s="19">
        <f>SUMPRODUCT((Account59121518212427[[#Data],[From Account]]=$G5)*(Account59121518212427[[#Data],[Projected / Budgeted Cost]])*(Account59121518212427[[#Data],[Status]]=$P$4))</f>
        <v>55000</v>
      </c>
      <c r="Q5" s="19">
        <f>SUM(N5:P5)</f>
        <v>55000</v>
      </c>
      <c r="S5" s="14">
        <f>K5+Q5</f>
        <v>99129</v>
      </c>
    </row>
    <row r="6" spans="1:21" x14ac:dyDescent="0.25">
      <c r="A6">
        <v>2</v>
      </c>
      <c r="B6" t="s">
        <v>5</v>
      </c>
      <c r="C6" s="14">
        <v>78000</v>
      </c>
      <c r="D6" s="14">
        <v>0</v>
      </c>
      <c r="E6" s="14">
        <v>0</v>
      </c>
      <c r="F6" s="14"/>
      <c r="G6" s="17" t="str">
        <f>Table147101316192225[[#Headers],[Esha A/C]]</f>
        <v>Esha A/C</v>
      </c>
      <c r="H6" s="19">
        <f>SUMPRODUCT((Expenses58111417202326[[#Data],[Paid from Account]]=$G6)*(Expenses58111417202326[[#Data],[Actual Cost]])*(Expenses58111417202326[[#Data],[Status]]=$H$4))</f>
        <v>0</v>
      </c>
      <c r="I6" s="19">
        <f>SUMPRODUCT((Expenses58111417202326[[#Data],[Paid from Account]]=$G6)*(Expenses58111417202326[[#Data],[Actual Cost]])*(Expenses58111417202326[[#Data],[Status]]=$I$4))</f>
        <v>0</v>
      </c>
      <c r="J6" s="19">
        <f>SUMPRODUCT((Expenses58111417202326[[#Data],[Paid from Account]]=$G6)*(Expenses58111417202326[[#Data],[Projected / Budgeted Cost]])*(Expenses58111417202326[[#Data],[Status]]=$J$4))</f>
        <v>20000</v>
      </c>
      <c r="K6" s="19">
        <f>SUM(H6:J6)</f>
        <v>20000</v>
      </c>
      <c r="M6" s="17" t="str">
        <f>Table147101316192225[[#Headers],[Esha A/C]]</f>
        <v>Esha A/C</v>
      </c>
      <c r="N6" s="19">
        <f>SUMPRODUCT((Account59121518212427[[#Data],[From Account]]=$M6)*(Account59121518212427[[#Data],[Actual Cost]])*(Account59121518212427[[#Data],[Status]]=$N$4))</f>
        <v>0</v>
      </c>
      <c r="O6" s="19">
        <f>SUMPRODUCT((Account59121518212427[[#Data],[From Account]]=$M6)*(Account59121518212427[[#Data],[Actual Cost]])*(Account59121518212427[[#Data],[Status]]=$O$4))</f>
        <v>0</v>
      </c>
      <c r="P6" s="19">
        <f>SUMPRODUCT((Account59121518212427[[#Data],[From Account]]=$G6)*(Account59121518212427[[#Data],[Projected / Budgeted Cost]])*(Account59121518212427[[#Data],[Status]]=$P$4))</f>
        <v>0</v>
      </c>
      <c r="Q6" s="19">
        <f>SUM(N6:P6)</f>
        <v>0</v>
      </c>
      <c r="S6" s="14">
        <f>K6+Q6</f>
        <v>20000</v>
      </c>
    </row>
    <row r="7" spans="1:21" x14ac:dyDescent="0.25">
      <c r="A7">
        <v>3</v>
      </c>
      <c r="B7" t="s">
        <v>6</v>
      </c>
      <c r="C7" s="14">
        <f>SUMPRODUCT((Account59121518212427[[#Data],[To Account]]=Table147101316192225[[#Headers],[Atul A/C]])*(Account59121518212427[[#Data],[Actual Cost]]))</f>
        <v>0</v>
      </c>
      <c r="D7" s="14">
        <f>SUMPRODUCT((Account59121518212427[[#Data],[To Account]]=Table147101316192225[[#Headers],[Esha A/C]])*(Account59121518212427[[#Data],[Actual Cost]]))</f>
        <v>0</v>
      </c>
      <c r="E7" s="14">
        <f>SUMPRODUCT((Account59121518212427[[#Data],[To Account]]=Table147101316192225[[#Headers],[Cash]])*(Account59121518212427[[#Data],[Actual Cost]]))</f>
        <v>0</v>
      </c>
      <c r="F7" s="14"/>
      <c r="G7" s="17" t="str">
        <f>Table147101316192225[[#Headers],[Cash]]</f>
        <v>Cash</v>
      </c>
      <c r="H7" s="19">
        <f>SUMPRODUCT((Expenses58111417202326[[#Data],[Paid from Account]]=$G7)*(Expenses58111417202326[[#Data],[Actual Cost]])*(Expenses58111417202326[[#Data],[Status]]=$H$4))</f>
        <v>0</v>
      </c>
      <c r="I7" s="19">
        <f>SUMPRODUCT((Expenses58111417202326[[#Data],[Paid from Account]]=$G7)*(Expenses58111417202326[[#Data],[Actual Cost]])*(Expenses58111417202326[[#Data],[Status]]=$I$4))</f>
        <v>0</v>
      </c>
      <c r="J7" s="19">
        <f>SUMPRODUCT((Expenses58111417202326[[#Data],[Paid from Account]]=$G7)*(Expenses58111417202326[[#Data],[Projected / Budgeted Cost]])*(Expenses58111417202326[[#Data],[Status]]=$J$4))</f>
        <v>2200</v>
      </c>
      <c r="K7" s="19">
        <f>SUM(H7:J7)</f>
        <v>2200</v>
      </c>
      <c r="M7" s="17" t="str">
        <f>Table147101316192225[[#Headers],[Cash]]</f>
        <v>Cash</v>
      </c>
      <c r="N7" s="19">
        <f>SUMPRODUCT((Account59121518212427[[#Data],[From Account]]=$M7)*(Account59121518212427[[#Data],[Actual Cost]])*(Account59121518212427[[#Data],[Status]]=$N$4))</f>
        <v>0</v>
      </c>
      <c r="O7" s="19">
        <f>SUMPRODUCT((Account59121518212427[[#Data],[From Account]]=$M7)*(Account59121518212427[[#Data],[Actual Cost]])*(Account59121518212427[[#Data],[Status]]=$O$4))</f>
        <v>0</v>
      </c>
      <c r="P7" s="19">
        <f>SUMPRODUCT((Account59121518212427[[#Data],[From Account]]=$G7)*(Account59121518212427[[#Data],[Projected / Budgeted Cost]])*(Account59121518212427[[#Data],[Status]]=$P$4))</f>
        <v>0</v>
      </c>
      <c r="Q7" s="19">
        <f>SUM(N7:P7)</f>
        <v>0</v>
      </c>
      <c r="S7" s="14">
        <f>K7+Q7</f>
        <v>2200</v>
      </c>
    </row>
    <row r="8" spans="1:21" x14ac:dyDescent="0.25">
      <c r="A8" t="s">
        <v>7</v>
      </c>
      <c r="C8" s="14">
        <f>SUBTOTAL(109,Table147101316192225[Atul A/C])</f>
        <v>108000</v>
      </c>
      <c r="D8" s="14">
        <f>SUBTOTAL(109,Table147101316192225[Esha A/C])</f>
        <v>0</v>
      </c>
      <c r="E8" s="14">
        <f>SUBTOTAL(109,Table147101316192225[Cash])</f>
        <v>0</v>
      </c>
      <c r="F8" s="14"/>
      <c r="G8" t="s">
        <v>95</v>
      </c>
      <c r="H8" s="19">
        <f>SUMPRODUCT((Expenses58111417202326[[#Data],[Paid from Account]]=$G8)*(Expenses58111417202326[[#Data],[Actual Cost]])*(Expenses58111417202326[[#Data],[Status]]=$H$4))</f>
        <v>0</v>
      </c>
      <c r="I8" s="19">
        <f>SUMPRODUCT((Expenses58111417202326[[#Data],[Paid from Account]]=$G8)*(Expenses58111417202326[[#Data],[Actual Cost]])*(Expenses58111417202326[[#Data],[Status]]=$I$4))</f>
        <v>0</v>
      </c>
      <c r="J8" s="19">
        <f>SUMPRODUCT((Expenses58111417202326[[#Data],[Paid from Account]]=$G8)*(Expenses58111417202326[[#Data],[Projected / Budgeted Cost]])*(Expenses58111417202326[[#Data],[Status]]=$J$4))</f>
        <v>0</v>
      </c>
      <c r="K8" s="19">
        <f>SUM(H8:J8)</f>
        <v>0</v>
      </c>
      <c r="M8" t="s">
        <v>95</v>
      </c>
      <c r="N8" s="19">
        <f>SUMPRODUCT((Account59121518212427[[#Data],[From Account]]=$M8)*(Account59121518212427[[#Data],[Actual Cost]])*(Account59121518212427[[#Data],[Status]]=$N$4))</f>
        <v>0</v>
      </c>
      <c r="O8" s="19">
        <f>SUMPRODUCT((Account59121518212427[[#Data],[From Account]]=$M8)*(Account59121518212427[[#Data],[Actual Cost]])*(Account59121518212427[[#Data],[Status]]=$O$4))</f>
        <v>0</v>
      </c>
      <c r="P8" s="19">
        <f>SUMPRODUCT((Account59121518212427[[#Data],[From Account]]=$G8)*(Account59121518212427[[#Data],[Projected / Budgeted Cost]])*(Account59121518212427[[#Data],[Status]]=$P$4))</f>
        <v>0</v>
      </c>
      <c r="Q8" s="19">
        <f>SUM(N8:P8)</f>
        <v>0</v>
      </c>
      <c r="S8" s="14">
        <f>K8+Q8</f>
        <v>0</v>
      </c>
    </row>
    <row r="9" spans="1:21" x14ac:dyDescent="0.25">
      <c r="C9" s="14"/>
      <c r="D9" s="14"/>
      <c r="E9" s="14"/>
      <c r="F9" s="14"/>
      <c r="G9" s="16" t="s">
        <v>7</v>
      </c>
      <c r="H9" s="20">
        <f>SUM(H5:H8)</f>
        <v>0</v>
      </c>
      <c r="I9" s="20">
        <f>SUM(I5:I8)</f>
        <v>0</v>
      </c>
      <c r="J9" s="20">
        <f>SUM(J5:J8)</f>
        <v>66329</v>
      </c>
      <c r="K9" s="20">
        <f>SUM(K5:K8)</f>
        <v>66329</v>
      </c>
      <c r="M9" s="16" t="s">
        <v>7</v>
      </c>
      <c r="N9" s="20">
        <f>SUM(N5:N8)</f>
        <v>0</v>
      </c>
      <c r="O9" s="20">
        <f>SUM(O5:O8)</f>
        <v>0</v>
      </c>
      <c r="P9" s="20">
        <f>SUM(P5:P8)</f>
        <v>55000</v>
      </c>
      <c r="Q9" s="20">
        <f>SUM(Q5:Q8)</f>
        <v>55000</v>
      </c>
    </row>
    <row r="10" spans="1:21" x14ac:dyDescent="0.25">
      <c r="B10" t="s">
        <v>93</v>
      </c>
      <c r="C10" s="14">
        <f>Table147101316192225[[#Totals],[Atul A/C]]-H5-N5</f>
        <v>108000</v>
      </c>
      <c r="D10" s="14">
        <f>Table147101316192225[[#Totals],[Esha A/C]]-H6-N6</f>
        <v>0</v>
      </c>
      <c r="E10" s="14">
        <f>Table147101316192225[[#Totals],[Cash]]-H7-N7</f>
        <v>0</v>
      </c>
      <c r="F10" s="14"/>
    </row>
    <row r="11" spans="1:21" x14ac:dyDescent="0.25">
      <c r="B11" t="s">
        <v>94</v>
      </c>
      <c r="C11" s="14">
        <f>Table147101316192225[[#Totals],[Atul A/C]]-K5-Q5</f>
        <v>8871</v>
      </c>
      <c r="D11" s="14">
        <f>Table147101316192225[[#Totals],[Esha A/C]]-K6-Q6</f>
        <v>-20000</v>
      </c>
      <c r="E11" s="14">
        <f>Table147101316192225[[#Totals],[Cash]]-K7-Q8</f>
        <v>-2200</v>
      </c>
      <c r="F11" s="14">
        <f>Table147101316192225[[#Totals],[Credit Card]]-K8-Q8</f>
        <v>0</v>
      </c>
    </row>
    <row r="12" spans="1:21" x14ac:dyDescent="0.25">
      <c r="C12" s="14"/>
      <c r="D12" s="14"/>
      <c r="E12" s="14"/>
      <c r="F12" s="14"/>
    </row>
    <row r="14" spans="1:21" ht="18.75" x14ac:dyDescent="0.3">
      <c r="A14" s="10" t="s">
        <v>86</v>
      </c>
      <c r="B14" s="11"/>
      <c r="C14" s="11"/>
      <c r="D14" s="11"/>
      <c r="E14" s="11"/>
      <c r="F14" s="11"/>
      <c r="G14" s="11"/>
      <c r="H14" s="11"/>
      <c r="I14" s="11"/>
      <c r="J14" s="11"/>
      <c r="M14" t="s">
        <v>107</v>
      </c>
    </row>
    <row r="15" spans="1:21" x14ac:dyDescent="0.25">
      <c r="A15" t="s">
        <v>0</v>
      </c>
      <c r="B15" t="s">
        <v>9</v>
      </c>
      <c r="C15" t="s">
        <v>10</v>
      </c>
      <c r="D15" t="s">
        <v>11</v>
      </c>
      <c r="E15" s="2" t="s">
        <v>12</v>
      </c>
      <c r="F15" s="2" t="s">
        <v>28</v>
      </c>
      <c r="G15" s="2" t="s">
        <v>13</v>
      </c>
      <c r="H15" s="2" t="s">
        <v>14</v>
      </c>
      <c r="I15" s="2" t="s">
        <v>15</v>
      </c>
      <c r="J15" s="2" t="s">
        <v>16</v>
      </c>
      <c r="M15" t="s">
        <v>0</v>
      </c>
      <c r="N15" t="s">
        <v>108</v>
      </c>
      <c r="O15" t="s">
        <v>109</v>
      </c>
      <c r="P15" t="s">
        <v>11</v>
      </c>
      <c r="Q15" t="s">
        <v>12</v>
      </c>
      <c r="R15" t="s">
        <v>28</v>
      </c>
      <c r="S15" t="s">
        <v>14</v>
      </c>
      <c r="T15" t="s">
        <v>15</v>
      </c>
      <c r="U15" t="s">
        <v>110</v>
      </c>
    </row>
    <row r="16" spans="1:21" x14ac:dyDescent="0.25">
      <c r="A16">
        <v>1</v>
      </c>
      <c r="B16" t="s">
        <v>49</v>
      </c>
      <c r="C16" t="str">
        <f>IF(B16&lt;&gt;"",VLOOKUP(B16,Lookup!$A$2:$B$55,2,FALSE),"")</f>
        <v>HOUSING</v>
      </c>
      <c r="D16" s="3">
        <v>42856</v>
      </c>
      <c r="E16" s="14">
        <v>15500</v>
      </c>
      <c r="F16" s="14">
        <v>0</v>
      </c>
      <c r="G16" t="s">
        <v>1</v>
      </c>
      <c r="H16" t="s">
        <v>83</v>
      </c>
      <c r="I16" t="s">
        <v>85</v>
      </c>
      <c r="J16">
        <f t="shared" ref="J16:J36" ca="1" si="0">IF($I16="Done","",$D16-$F$1)</f>
        <v>-144</v>
      </c>
      <c r="M16">
        <v>1</v>
      </c>
      <c r="N16" s="32" t="s">
        <v>2</v>
      </c>
      <c r="O16" s="32" t="s">
        <v>1</v>
      </c>
      <c r="P16" s="33">
        <v>42856</v>
      </c>
      <c r="Q16" s="34">
        <v>50000</v>
      </c>
      <c r="R16" s="34">
        <v>0</v>
      </c>
      <c r="S16" s="32" t="s">
        <v>83</v>
      </c>
      <c r="T16" s="32" t="s">
        <v>85</v>
      </c>
      <c r="U16" s="32">
        <f ca="1">IF($T16="Done","",$P16-$F$1)</f>
        <v>-144</v>
      </c>
    </row>
    <row r="17" spans="1:1016 1025:2046 2055:3066 3075:4096 4105:5116 5125:6136 6145:7166 7175:8186 8195:9216 9225:10236 10245:11256 11265:12286 12295:13306 13315:14336 14345:15356 15365:16376" x14ac:dyDescent="0.25">
      <c r="A17">
        <f t="shared" ref="A17:A33" si="1">A16+1</f>
        <v>2</v>
      </c>
      <c r="B17" t="s">
        <v>23</v>
      </c>
      <c r="C17" t="str">
        <f>IF(B17&lt;&gt;"",VLOOKUP(B17,Lookup!$A$2:$B$55,2,FALSE),"")</f>
        <v>LOANS</v>
      </c>
      <c r="D17" s="3">
        <v>42858</v>
      </c>
      <c r="E17" s="14">
        <v>5000</v>
      </c>
      <c r="F17" s="14">
        <v>0</v>
      </c>
      <c r="G17" t="s">
        <v>1</v>
      </c>
      <c r="H17" t="s">
        <v>83</v>
      </c>
      <c r="I17" t="s">
        <v>85</v>
      </c>
      <c r="J17">
        <f t="shared" ca="1" si="0"/>
        <v>-142</v>
      </c>
      <c r="M17">
        <v>2</v>
      </c>
      <c r="N17" s="35" t="s">
        <v>3</v>
      </c>
      <c r="O17" s="35" t="s">
        <v>1</v>
      </c>
      <c r="P17" s="36">
        <v>42856</v>
      </c>
      <c r="Q17" s="37">
        <v>5000</v>
      </c>
      <c r="R17" s="37">
        <v>0</v>
      </c>
      <c r="S17" s="35" t="s">
        <v>83</v>
      </c>
      <c r="T17" s="35" t="s">
        <v>85</v>
      </c>
      <c r="U17" s="35">
        <f ca="1">IF($T17="Done","",$P17-$F$1)</f>
        <v>-144</v>
      </c>
      <c r="Y17" s="3"/>
      <c r="Z17" s="6"/>
      <c r="AI17" s="3"/>
      <c r="AJ17" s="6"/>
      <c r="AS17" s="3"/>
      <c r="AT17" s="6"/>
      <c r="BC17" s="3"/>
      <c r="BD17" s="6"/>
      <c r="BM17" s="3"/>
      <c r="BN17" s="6"/>
      <c r="BW17" s="3"/>
      <c r="BX17" s="6"/>
      <c r="CG17" s="3"/>
      <c r="CH17" s="6"/>
      <c r="CQ17" s="3"/>
      <c r="CR17" s="6"/>
      <c r="DA17" s="3"/>
      <c r="DB17" s="6"/>
      <c r="DK17" s="3"/>
      <c r="DL17" s="6"/>
      <c r="DU17" s="3"/>
      <c r="DV17" s="6"/>
      <c r="EE17" s="3"/>
      <c r="EF17" s="6"/>
      <c r="EO17" s="3"/>
      <c r="EP17" s="6"/>
      <c r="EY17" s="3"/>
      <c r="EZ17" s="6"/>
      <c r="FI17" s="3"/>
      <c r="FJ17" s="6"/>
      <c r="FS17" s="3"/>
      <c r="FT17" s="6"/>
      <c r="GC17" s="3"/>
      <c r="GD17" s="6"/>
      <c r="GM17" s="3"/>
      <c r="GN17" s="6"/>
      <c r="GW17" s="3"/>
      <c r="GX17" s="6"/>
      <c r="HG17" s="3"/>
      <c r="HH17" s="6"/>
      <c r="HQ17" s="3"/>
      <c r="HR17" s="6"/>
      <c r="IA17" s="3"/>
      <c r="IB17" s="6"/>
      <c r="IK17" s="3"/>
      <c r="IL17" s="6"/>
      <c r="IU17" s="3"/>
      <c r="IV17" s="6"/>
      <c r="JE17" s="3"/>
      <c r="JF17" s="6"/>
      <c r="JO17" s="3"/>
      <c r="JP17" s="6"/>
      <c r="JY17" s="3"/>
      <c r="JZ17" s="6"/>
      <c r="KI17" s="3"/>
      <c r="KJ17" s="6"/>
      <c r="KS17" s="3"/>
      <c r="KT17" s="6"/>
      <c r="LC17" s="3"/>
      <c r="LD17" s="6"/>
      <c r="LM17" s="3"/>
      <c r="LN17" s="6"/>
      <c r="LW17" s="3"/>
      <c r="LX17" s="6"/>
      <c r="MG17" s="3"/>
      <c r="MH17" s="6"/>
      <c r="MQ17" s="3"/>
      <c r="MR17" s="6"/>
      <c r="NA17" s="3"/>
      <c r="NB17" s="6"/>
      <c r="NK17" s="3"/>
      <c r="NL17" s="6"/>
      <c r="NU17" s="3"/>
      <c r="NV17" s="6"/>
      <c r="OE17" s="3"/>
      <c r="OF17" s="6"/>
      <c r="OO17" s="3"/>
      <c r="OP17" s="6"/>
      <c r="OY17" s="3"/>
      <c r="OZ17" s="6"/>
      <c r="PI17" s="3"/>
      <c r="PJ17" s="6"/>
      <c r="PS17" s="3"/>
      <c r="PT17" s="6"/>
      <c r="QC17" s="3"/>
      <c r="QD17" s="6"/>
      <c r="QM17" s="3"/>
      <c r="QN17" s="6"/>
      <c r="QW17" s="3"/>
      <c r="QX17" s="6"/>
      <c r="RG17" s="3"/>
      <c r="RH17" s="6"/>
      <c r="RQ17" s="3"/>
      <c r="RR17" s="6"/>
      <c r="SA17" s="3"/>
      <c r="SB17" s="6"/>
      <c r="SK17" s="3"/>
      <c r="SL17" s="6"/>
      <c r="SU17" s="3"/>
      <c r="SV17" s="6"/>
      <c r="TE17" s="3"/>
      <c r="TF17" s="6"/>
      <c r="TO17" s="3"/>
      <c r="TP17" s="6"/>
      <c r="TY17" s="3"/>
      <c r="TZ17" s="6"/>
      <c r="UI17" s="3"/>
      <c r="UJ17" s="6"/>
      <c r="US17" s="3"/>
      <c r="UT17" s="6"/>
      <c r="VC17" s="3"/>
      <c r="VD17" s="6"/>
      <c r="VM17" s="3"/>
      <c r="VN17" s="6"/>
      <c r="VW17" s="3"/>
      <c r="VX17" s="6"/>
      <c r="WG17" s="3"/>
      <c r="WH17" s="6"/>
      <c r="WQ17" s="3"/>
      <c r="WR17" s="6"/>
      <c r="XA17" s="3"/>
      <c r="XB17" s="6"/>
      <c r="XK17" s="3"/>
      <c r="XL17" s="6"/>
      <c r="XU17" s="3"/>
      <c r="XV17" s="6"/>
      <c r="YE17" s="3"/>
      <c r="YF17" s="6"/>
      <c r="YO17" s="3"/>
      <c r="YP17" s="6"/>
      <c r="YY17" s="3"/>
      <c r="YZ17" s="6"/>
      <c r="ZI17" s="3"/>
      <c r="ZJ17" s="6"/>
      <c r="ZS17" s="3"/>
      <c r="ZT17" s="6"/>
      <c r="AAC17" s="3"/>
      <c r="AAD17" s="6"/>
      <c r="AAM17" s="3"/>
      <c r="AAN17" s="6"/>
      <c r="AAW17" s="3"/>
      <c r="AAX17" s="6"/>
      <c r="ABG17" s="3"/>
      <c r="ABH17" s="6"/>
      <c r="ABQ17" s="3"/>
      <c r="ABR17" s="6"/>
      <c r="ACA17" s="3"/>
      <c r="ACB17" s="6"/>
      <c r="ACK17" s="3"/>
      <c r="ACL17" s="6"/>
      <c r="ACU17" s="3"/>
      <c r="ACV17" s="6"/>
      <c r="ADE17" s="3"/>
      <c r="ADF17" s="6"/>
      <c r="ADO17" s="3"/>
      <c r="ADP17" s="6"/>
      <c r="ADY17" s="3"/>
      <c r="ADZ17" s="6"/>
      <c r="AEI17" s="3"/>
      <c r="AEJ17" s="6"/>
      <c r="AES17" s="3"/>
      <c r="AET17" s="6"/>
      <c r="AFC17" s="3"/>
      <c r="AFD17" s="6"/>
      <c r="AFM17" s="3"/>
      <c r="AFN17" s="6"/>
      <c r="AFW17" s="3"/>
      <c r="AFX17" s="6"/>
      <c r="AGG17" s="3"/>
      <c r="AGH17" s="6"/>
      <c r="AGQ17" s="3"/>
      <c r="AGR17" s="6"/>
      <c r="AHA17" s="3"/>
      <c r="AHB17" s="6"/>
      <c r="AHK17" s="3"/>
      <c r="AHL17" s="6"/>
      <c r="AHU17" s="3"/>
      <c r="AHV17" s="6"/>
      <c r="AIE17" s="3"/>
      <c r="AIF17" s="6"/>
      <c r="AIO17" s="3"/>
      <c r="AIP17" s="6"/>
      <c r="AIY17" s="3"/>
      <c r="AIZ17" s="6"/>
      <c r="AJI17" s="3"/>
      <c r="AJJ17" s="6"/>
      <c r="AJS17" s="3"/>
      <c r="AJT17" s="6"/>
      <c r="AKC17" s="3"/>
      <c r="AKD17" s="6"/>
      <c r="AKM17" s="3"/>
      <c r="AKN17" s="6"/>
      <c r="AKW17" s="3"/>
      <c r="AKX17" s="6"/>
      <c r="ALG17" s="3"/>
      <c r="ALH17" s="6"/>
      <c r="ALQ17" s="3"/>
      <c r="ALR17" s="6"/>
      <c r="AMA17" s="3"/>
      <c r="AMB17" s="6"/>
      <c r="AMK17" s="3"/>
      <c r="AML17" s="6"/>
      <c r="AMU17" s="3"/>
      <c r="AMV17" s="6"/>
      <c r="ANE17" s="3"/>
      <c r="ANF17" s="6"/>
      <c r="ANO17" s="3"/>
      <c r="ANP17" s="6"/>
      <c r="ANY17" s="3"/>
      <c r="ANZ17" s="6"/>
      <c r="AOI17" s="3"/>
      <c r="AOJ17" s="6"/>
      <c r="AOS17" s="3"/>
      <c r="AOT17" s="6"/>
      <c r="APC17" s="3"/>
      <c r="APD17" s="6"/>
      <c r="APM17" s="3"/>
      <c r="APN17" s="6"/>
      <c r="APW17" s="3"/>
      <c r="APX17" s="6"/>
      <c r="AQG17" s="3"/>
      <c r="AQH17" s="6"/>
      <c r="AQQ17" s="3"/>
      <c r="AQR17" s="6"/>
      <c r="ARA17" s="3"/>
      <c r="ARB17" s="6"/>
      <c r="ARK17" s="3"/>
      <c r="ARL17" s="6"/>
      <c r="ARU17" s="3"/>
      <c r="ARV17" s="6"/>
      <c r="ASE17" s="3"/>
      <c r="ASF17" s="6"/>
      <c r="ASO17" s="3"/>
      <c r="ASP17" s="6"/>
      <c r="ASY17" s="3"/>
      <c r="ASZ17" s="6"/>
      <c r="ATI17" s="3"/>
      <c r="ATJ17" s="6"/>
      <c r="ATS17" s="3"/>
      <c r="ATT17" s="6"/>
      <c r="AUC17" s="3"/>
      <c r="AUD17" s="6"/>
      <c r="AUM17" s="3"/>
      <c r="AUN17" s="6"/>
      <c r="AUW17" s="3"/>
      <c r="AUX17" s="6"/>
      <c r="AVG17" s="3"/>
      <c r="AVH17" s="6"/>
      <c r="AVQ17" s="3"/>
      <c r="AVR17" s="6"/>
      <c r="AWA17" s="3"/>
      <c r="AWB17" s="6"/>
      <c r="AWK17" s="3"/>
      <c r="AWL17" s="6"/>
      <c r="AWU17" s="3"/>
      <c r="AWV17" s="6"/>
      <c r="AXE17" s="3"/>
      <c r="AXF17" s="6"/>
      <c r="AXO17" s="3"/>
      <c r="AXP17" s="6"/>
      <c r="AXY17" s="3"/>
      <c r="AXZ17" s="6"/>
      <c r="AYI17" s="3"/>
      <c r="AYJ17" s="6"/>
      <c r="AYS17" s="3"/>
      <c r="AYT17" s="6"/>
      <c r="AZC17" s="3"/>
      <c r="AZD17" s="6"/>
      <c r="AZM17" s="3"/>
      <c r="AZN17" s="6"/>
      <c r="AZW17" s="3"/>
      <c r="AZX17" s="6"/>
      <c r="BAG17" s="3"/>
      <c r="BAH17" s="6"/>
      <c r="BAQ17" s="3"/>
      <c r="BAR17" s="6"/>
      <c r="BBA17" s="3"/>
      <c r="BBB17" s="6"/>
      <c r="BBK17" s="3"/>
      <c r="BBL17" s="6"/>
      <c r="BBU17" s="3"/>
      <c r="BBV17" s="6"/>
      <c r="BCE17" s="3"/>
      <c r="BCF17" s="6"/>
      <c r="BCO17" s="3"/>
      <c r="BCP17" s="6"/>
      <c r="BCY17" s="3"/>
      <c r="BCZ17" s="6"/>
      <c r="BDI17" s="3"/>
      <c r="BDJ17" s="6"/>
      <c r="BDS17" s="3"/>
      <c r="BDT17" s="6"/>
      <c r="BEC17" s="3"/>
      <c r="BED17" s="6"/>
      <c r="BEM17" s="3"/>
      <c r="BEN17" s="6"/>
      <c r="BEW17" s="3"/>
      <c r="BEX17" s="6"/>
      <c r="BFG17" s="3"/>
      <c r="BFH17" s="6"/>
      <c r="BFQ17" s="3"/>
      <c r="BFR17" s="6"/>
      <c r="BGA17" s="3"/>
      <c r="BGB17" s="6"/>
      <c r="BGK17" s="3"/>
      <c r="BGL17" s="6"/>
      <c r="BGU17" s="3"/>
      <c r="BGV17" s="6"/>
      <c r="BHE17" s="3"/>
      <c r="BHF17" s="6"/>
      <c r="BHO17" s="3"/>
      <c r="BHP17" s="6"/>
      <c r="BHY17" s="3"/>
      <c r="BHZ17" s="6"/>
      <c r="BII17" s="3"/>
      <c r="BIJ17" s="6"/>
      <c r="BIS17" s="3"/>
      <c r="BIT17" s="6"/>
      <c r="BJC17" s="3"/>
      <c r="BJD17" s="6"/>
      <c r="BJM17" s="3"/>
      <c r="BJN17" s="6"/>
      <c r="BJW17" s="3"/>
      <c r="BJX17" s="6"/>
      <c r="BKG17" s="3"/>
      <c r="BKH17" s="6"/>
      <c r="BKQ17" s="3"/>
      <c r="BKR17" s="6"/>
      <c r="BLA17" s="3"/>
      <c r="BLB17" s="6"/>
      <c r="BLK17" s="3"/>
      <c r="BLL17" s="6"/>
      <c r="BLU17" s="3"/>
      <c r="BLV17" s="6"/>
      <c r="BME17" s="3"/>
      <c r="BMF17" s="6"/>
      <c r="BMO17" s="3"/>
      <c r="BMP17" s="6"/>
      <c r="BMY17" s="3"/>
      <c r="BMZ17" s="6"/>
      <c r="BNI17" s="3"/>
      <c r="BNJ17" s="6"/>
      <c r="BNS17" s="3"/>
      <c r="BNT17" s="6"/>
      <c r="BOC17" s="3"/>
      <c r="BOD17" s="6"/>
      <c r="BOM17" s="3"/>
      <c r="BON17" s="6"/>
      <c r="BOW17" s="3"/>
      <c r="BOX17" s="6"/>
      <c r="BPG17" s="3"/>
      <c r="BPH17" s="6"/>
      <c r="BPQ17" s="3"/>
      <c r="BPR17" s="6"/>
      <c r="BQA17" s="3"/>
      <c r="BQB17" s="6"/>
      <c r="BQK17" s="3"/>
      <c r="BQL17" s="6"/>
      <c r="BQU17" s="3"/>
      <c r="BQV17" s="6"/>
      <c r="BRE17" s="3"/>
      <c r="BRF17" s="6"/>
      <c r="BRO17" s="3"/>
      <c r="BRP17" s="6"/>
      <c r="BRY17" s="3"/>
      <c r="BRZ17" s="6"/>
      <c r="BSI17" s="3"/>
      <c r="BSJ17" s="6"/>
      <c r="BSS17" s="3"/>
      <c r="BST17" s="6"/>
      <c r="BTC17" s="3"/>
      <c r="BTD17" s="6"/>
      <c r="BTM17" s="3"/>
      <c r="BTN17" s="6"/>
      <c r="BTW17" s="3"/>
      <c r="BTX17" s="6"/>
      <c r="BUG17" s="3"/>
      <c r="BUH17" s="6"/>
      <c r="BUQ17" s="3"/>
      <c r="BUR17" s="6"/>
      <c r="BVA17" s="3"/>
      <c r="BVB17" s="6"/>
      <c r="BVK17" s="3"/>
      <c r="BVL17" s="6"/>
      <c r="BVU17" s="3"/>
      <c r="BVV17" s="6"/>
      <c r="BWE17" s="3"/>
      <c r="BWF17" s="6"/>
      <c r="BWO17" s="3"/>
      <c r="BWP17" s="6"/>
      <c r="BWY17" s="3"/>
      <c r="BWZ17" s="6"/>
      <c r="BXI17" s="3"/>
      <c r="BXJ17" s="6"/>
      <c r="BXS17" s="3"/>
      <c r="BXT17" s="6"/>
      <c r="BYC17" s="3"/>
      <c r="BYD17" s="6"/>
      <c r="BYM17" s="3"/>
      <c r="BYN17" s="6"/>
      <c r="BYW17" s="3"/>
      <c r="BYX17" s="6"/>
      <c r="BZG17" s="3"/>
      <c r="BZH17" s="6"/>
      <c r="BZQ17" s="3"/>
      <c r="BZR17" s="6"/>
      <c r="CAA17" s="3"/>
      <c r="CAB17" s="6"/>
      <c r="CAK17" s="3"/>
      <c r="CAL17" s="6"/>
      <c r="CAU17" s="3"/>
      <c r="CAV17" s="6"/>
      <c r="CBE17" s="3"/>
      <c r="CBF17" s="6"/>
      <c r="CBO17" s="3"/>
      <c r="CBP17" s="6"/>
      <c r="CBY17" s="3"/>
      <c r="CBZ17" s="6"/>
      <c r="CCI17" s="3"/>
      <c r="CCJ17" s="6"/>
      <c r="CCS17" s="3"/>
      <c r="CCT17" s="6"/>
      <c r="CDC17" s="3"/>
      <c r="CDD17" s="6"/>
      <c r="CDM17" s="3"/>
      <c r="CDN17" s="6"/>
      <c r="CDW17" s="3"/>
      <c r="CDX17" s="6"/>
      <c r="CEG17" s="3"/>
      <c r="CEH17" s="6"/>
      <c r="CEQ17" s="3"/>
      <c r="CER17" s="6"/>
      <c r="CFA17" s="3"/>
      <c r="CFB17" s="6"/>
      <c r="CFK17" s="3"/>
      <c r="CFL17" s="6"/>
      <c r="CFU17" s="3"/>
      <c r="CFV17" s="6"/>
      <c r="CGE17" s="3"/>
      <c r="CGF17" s="6"/>
      <c r="CGO17" s="3"/>
      <c r="CGP17" s="6"/>
      <c r="CGY17" s="3"/>
      <c r="CGZ17" s="6"/>
      <c r="CHI17" s="3"/>
      <c r="CHJ17" s="6"/>
      <c r="CHS17" s="3"/>
      <c r="CHT17" s="6"/>
      <c r="CIC17" s="3"/>
      <c r="CID17" s="6"/>
      <c r="CIM17" s="3"/>
      <c r="CIN17" s="6"/>
      <c r="CIW17" s="3"/>
      <c r="CIX17" s="6"/>
      <c r="CJG17" s="3"/>
      <c r="CJH17" s="6"/>
      <c r="CJQ17" s="3"/>
      <c r="CJR17" s="6"/>
      <c r="CKA17" s="3"/>
      <c r="CKB17" s="6"/>
      <c r="CKK17" s="3"/>
      <c r="CKL17" s="6"/>
      <c r="CKU17" s="3"/>
      <c r="CKV17" s="6"/>
      <c r="CLE17" s="3"/>
      <c r="CLF17" s="6"/>
      <c r="CLO17" s="3"/>
      <c r="CLP17" s="6"/>
      <c r="CLY17" s="3"/>
      <c r="CLZ17" s="6"/>
      <c r="CMI17" s="3"/>
      <c r="CMJ17" s="6"/>
      <c r="CMS17" s="3"/>
      <c r="CMT17" s="6"/>
      <c r="CNC17" s="3"/>
      <c r="CND17" s="6"/>
      <c r="CNM17" s="3"/>
      <c r="CNN17" s="6"/>
      <c r="CNW17" s="3"/>
      <c r="CNX17" s="6"/>
      <c r="COG17" s="3"/>
      <c r="COH17" s="6"/>
      <c r="COQ17" s="3"/>
      <c r="COR17" s="6"/>
      <c r="CPA17" s="3"/>
      <c r="CPB17" s="6"/>
      <c r="CPK17" s="3"/>
      <c r="CPL17" s="6"/>
      <c r="CPU17" s="3"/>
      <c r="CPV17" s="6"/>
      <c r="CQE17" s="3"/>
      <c r="CQF17" s="6"/>
      <c r="CQO17" s="3"/>
      <c r="CQP17" s="6"/>
      <c r="CQY17" s="3"/>
      <c r="CQZ17" s="6"/>
      <c r="CRI17" s="3"/>
      <c r="CRJ17" s="6"/>
      <c r="CRS17" s="3"/>
      <c r="CRT17" s="6"/>
      <c r="CSC17" s="3"/>
      <c r="CSD17" s="6"/>
      <c r="CSM17" s="3"/>
      <c r="CSN17" s="6"/>
      <c r="CSW17" s="3"/>
      <c r="CSX17" s="6"/>
      <c r="CTG17" s="3"/>
      <c r="CTH17" s="6"/>
      <c r="CTQ17" s="3"/>
      <c r="CTR17" s="6"/>
      <c r="CUA17" s="3"/>
      <c r="CUB17" s="6"/>
      <c r="CUK17" s="3"/>
      <c r="CUL17" s="6"/>
      <c r="CUU17" s="3"/>
      <c r="CUV17" s="6"/>
      <c r="CVE17" s="3"/>
      <c r="CVF17" s="6"/>
      <c r="CVO17" s="3"/>
      <c r="CVP17" s="6"/>
      <c r="CVY17" s="3"/>
      <c r="CVZ17" s="6"/>
      <c r="CWI17" s="3"/>
      <c r="CWJ17" s="6"/>
      <c r="CWS17" s="3"/>
      <c r="CWT17" s="6"/>
      <c r="CXC17" s="3"/>
      <c r="CXD17" s="6"/>
      <c r="CXM17" s="3"/>
      <c r="CXN17" s="6"/>
      <c r="CXW17" s="3"/>
      <c r="CXX17" s="6"/>
      <c r="CYG17" s="3"/>
      <c r="CYH17" s="6"/>
      <c r="CYQ17" s="3"/>
      <c r="CYR17" s="6"/>
      <c r="CZA17" s="3"/>
      <c r="CZB17" s="6"/>
      <c r="CZK17" s="3"/>
      <c r="CZL17" s="6"/>
      <c r="CZU17" s="3"/>
      <c r="CZV17" s="6"/>
      <c r="DAE17" s="3"/>
      <c r="DAF17" s="6"/>
      <c r="DAO17" s="3"/>
      <c r="DAP17" s="6"/>
      <c r="DAY17" s="3"/>
      <c r="DAZ17" s="6"/>
      <c r="DBI17" s="3"/>
      <c r="DBJ17" s="6"/>
      <c r="DBS17" s="3"/>
      <c r="DBT17" s="6"/>
      <c r="DCC17" s="3"/>
      <c r="DCD17" s="6"/>
      <c r="DCM17" s="3"/>
      <c r="DCN17" s="6"/>
      <c r="DCW17" s="3"/>
      <c r="DCX17" s="6"/>
      <c r="DDG17" s="3"/>
      <c r="DDH17" s="6"/>
      <c r="DDQ17" s="3"/>
      <c r="DDR17" s="6"/>
      <c r="DEA17" s="3"/>
      <c r="DEB17" s="6"/>
      <c r="DEK17" s="3"/>
      <c r="DEL17" s="6"/>
      <c r="DEU17" s="3"/>
      <c r="DEV17" s="6"/>
      <c r="DFE17" s="3"/>
      <c r="DFF17" s="6"/>
      <c r="DFO17" s="3"/>
      <c r="DFP17" s="6"/>
      <c r="DFY17" s="3"/>
      <c r="DFZ17" s="6"/>
      <c r="DGI17" s="3"/>
      <c r="DGJ17" s="6"/>
      <c r="DGS17" s="3"/>
      <c r="DGT17" s="6"/>
      <c r="DHC17" s="3"/>
      <c r="DHD17" s="6"/>
      <c r="DHM17" s="3"/>
      <c r="DHN17" s="6"/>
      <c r="DHW17" s="3"/>
      <c r="DHX17" s="6"/>
      <c r="DIG17" s="3"/>
      <c r="DIH17" s="6"/>
      <c r="DIQ17" s="3"/>
      <c r="DIR17" s="6"/>
      <c r="DJA17" s="3"/>
      <c r="DJB17" s="6"/>
      <c r="DJK17" s="3"/>
      <c r="DJL17" s="6"/>
      <c r="DJU17" s="3"/>
      <c r="DJV17" s="6"/>
      <c r="DKE17" s="3"/>
      <c r="DKF17" s="6"/>
      <c r="DKO17" s="3"/>
      <c r="DKP17" s="6"/>
      <c r="DKY17" s="3"/>
      <c r="DKZ17" s="6"/>
      <c r="DLI17" s="3"/>
      <c r="DLJ17" s="6"/>
      <c r="DLS17" s="3"/>
      <c r="DLT17" s="6"/>
      <c r="DMC17" s="3"/>
      <c r="DMD17" s="6"/>
      <c r="DMM17" s="3"/>
      <c r="DMN17" s="6"/>
      <c r="DMW17" s="3"/>
      <c r="DMX17" s="6"/>
      <c r="DNG17" s="3"/>
      <c r="DNH17" s="6"/>
      <c r="DNQ17" s="3"/>
      <c r="DNR17" s="6"/>
      <c r="DOA17" s="3"/>
      <c r="DOB17" s="6"/>
      <c r="DOK17" s="3"/>
      <c r="DOL17" s="6"/>
      <c r="DOU17" s="3"/>
      <c r="DOV17" s="6"/>
      <c r="DPE17" s="3"/>
      <c r="DPF17" s="6"/>
      <c r="DPO17" s="3"/>
      <c r="DPP17" s="6"/>
      <c r="DPY17" s="3"/>
      <c r="DPZ17" s="6"/>
      <c r="DQI17" s="3"/>
      <c r="DQJ17" s="6"/>
      <c r="DQS17" s="3"/>
      <c r="DQT17" s="6"/>
      <c r="DRC17" s="3"/>
      <c r="DRD17" s="6"/>
      <c r="DRM17" s="3"/>
      <c r="DRN17" s="6"/>
      <c r="DRW17" s="3"/>
      <c r="DRX17" s="6"/>
      <c r="DSG17" s="3"/>
      <c r="DSH17" s="6"/>
      <c r="DSQ17" s="3"/>
      <c r="DSR17" s="6"/>
      <c r="DTA17" s="3"/>
      <c r="DTB17" s="6"/>
      <c r="DTK17" s="3"/>
      <c r="DTL17" s="6"/>
      <c r="DTU17" s="3"/>
      <c r="DTV17" s="6"/>
      <c r="DUE17" s="3"/>
      <c r="DUF17" s="6"/>
      <c r="DUO17" s="3"/>
      <c r="DUP17" s="6"/>
      <c r="DUY17" s="3"/>
      <c r="DUZ17" s="6"/>
      <c r="DVI17" s="3"/>
      <c r="DVJ17" s="6"/>
      <c r="DVS17" s="3"/>
      <c r="DVT17" s="6"/>
      <c r="DWC17" s="3"/>
      <c r="DWD17" s="6"/>
      <c r="DWM17" s="3"/>
      <c r="DWN17" s="6"/>
      <c r="DWW17" s="3"/>
      <c r="DWX17" s="6"/>
      <c r="DXG17" s="3"/>
      <c r="DXH17" s="6"/>
      <c r="DXQ17" s="3"/>
      <c r="DXR17" s="6"/>
      <c r="DYA17" s="3"/>
      <c r="DYB17" s="6"/>
      <c r="DYK17" s="3"/>
      <c r="DYL17" s="6"/>
      <c r="DYU17" s="3"/>
      <c r="DYV17" s="6"/>
      <c r="DZE17" s="3"/>
      <c r="DZF17" s="6"/>
      <c r="DZO17" s="3"/>
      <c r="DZP17" s="6"/>
      <c r="DZY17" s="3"/>
      <c r="DZZ17" s="6"/>
      <c r="EAI17" s="3"/>
      <c r="EAJ17" s="6"/>
      <c r="EAS17" s="3"/>
      <c r="EAT17" s="6"/>
      <c r="EBC17" s="3"/>
      <c r="EBD17" s="6"/>
      <c r="EBM17" s="3"/>
      <c r="EBN17" s="6"/>
      <c r="EBW17" s="3"/>
      <c r="EBX17" s="6"/>
      <c r="ECG17" s="3"/>
      <c r="ECH17" s="6"/>
      <c r="ECQ17" s="3"/>
      <c r="ECR17" s="6"/>
      <c r="EDA17" s="3"/>
      <c r="EDB17" s="6"/>
      <c r="EDK17" s="3"/>
      <c r="EDL17" s="6"/>
      <c r="EDU17" s="3"/>
      <c r="EDV17" s="6"/>
      <c r="EEE17" s="3"/>
      <c r="EEF17" s="6"/>
      <c r="EEO17" s="3"/>
      <c r="EEP17" s="6"/>
      <c r="EEY17" s="3"/>
      <c r="EEZ17" s="6"/>
      <c r="EFI17" s="3"/>
      <c r="EFJ17" s="6"/>
      <c r="EFS17" s="3"/>
      <c r="EFT17" s="6"/>
      <c r="EGC17" s="3"/>
      <c r="EGD17" s="6"/>
      <c r="EGM17" s="3"/>
      <c r="EGN17" s="6"/>
      <c r="EGW17" s="3"/>
      <c r="EGX17" s="6"/>
      <c r="EHG17" s="3"/>
      <c r="EHH17" s="6"/>
      <c r="EHQ17" s="3"/>
      <c r="EHR17" s="6"/>
      <c r="EIA17" s="3"/>
      <c r="EIB17" s="6"/>
      <c r="EIK17" s="3"/>
      <c r="EIL17" s="6"/>
      <c r="EIU17" s="3"/>
      <c r="EIV17" s="6"/>
      <c r="EJE17" s="3"/>
      <c r="EJF17" s="6"/>
      <c r="EJO17" s="3"/>
      <c r="EJP17" s="6"/>
      <c r="EJY17" s="3"/>
      <c r="EJZ17" s="6"/>
      <c r="EKI17" s="3"/>
      <c r="EKJ17" s="6"/>
      <c r="EKS17" s="3"/>
      <c r="EKT17" s="6"/>
      <c r="ELC17" s="3"/>
      <c r="ELD17" s="6"/>
      <c r="ELM17" s="3"/>
      <c r="ELN17" s="6"/>
      <c r="ELW17" s="3"/>
      <c r="ELX17" s="6"/>
      <c r="EMG17" s="3"/>
      <c r="EMH17" s="6"/>
      <c r="EMQ17" s="3"/>
      <c r="EMR17" s="6"/>
      <c r="ENA17" s="3"/>
      <c r="ENB17" s="6"/>
      <c r="ENK17" s="3"/>
      <c r="ENL17" s="6"/>
      <c r="ENU17" s="3"/>
      <c r="ENV17" s="6"/>
      <c r="EOE17" s="3"/>
      <c r="EOF17" s="6"/>
      <c r="EOO17" s="3"/>
      <c r="EOP17" s="6"/>
      <c r="EOY17" s="3"/>
      <c r="EOZ17" s="6"/>
      <c r="EPI17" s="3"/>
      <c r="EPJ17" s="6"/>
      <c r="EPS17" s="3"/>
      <c r="EPT17" s="6"/>
      <c r="EQC17" s="3"/>
      <c r="EQD17" s="6"/>
      <c r="EQM17" s="3"/>
      <c r="EQN17" s="6"/>
      <c r="EQW17" s="3"/>
      <c r="EQX17" s="6"/>
      <c r="ERG17" s="3"/>
      <c r="ERH17" s="6"/>
      <c r="ERQ17" s="3"/>
      <c r="ERR17" s="6"/>
      <c r="ESA17" s="3"/>
      <c r="ESB17" s="6"/>
      <c r="ESK17" s="3"/>
      <c r="ESL17" s="6"/>
      <c r="ESU17" s="3"/>
      <c r="ESV17" s="6"/>
      <c r="ETE17" s="3"/>
      <c r="ETF17" s="6"/>
      <c r="ETO17" s="3"/>
      <c r="ETP17" s="6"/>
      <c r="ETY17" s="3"/>
      <c r="ETZ17" s="6"/>
      <c r="EUI17" s="3"/>
      <c r="EUJ17" s="6"/>
      <c r="EUS17" s="3"/>
      <c r="EUT17" s="6"/>
      <c r="EVC17" s="3"/>
      <c r="EVD17" s="6"/>
      <c r="EVM17" s="3"/>
      <c r="EVN17" s="6"/>
      <c r="EVW17" s="3"/>
      <c r="EVX17" s="6"/>
      <c r="EWG17" s="3"/>
      <c r="EWH17" s="6"/>
      <c r="EWQ17" s="3"/>
      <c r="EWR17" s="6"/>
      <c r="EXA17" s="3"/>
      <c r="EXB17" s="6"/>
      <c r="EXK17" s="3"/>
      <c r="EXL17" s="6"/>
      <c r="EXU17" s="3"/>
      <c r="EXV17" s="6"/>
      <c r="EYE17" s="3"/>
      <c r="EYF17" s="6"/>
      <c r="EYO17" s="3"/>
      <c r="EYP17" s="6"/>
      <c r="EYY17" s="3"/>
      <c r="EYZ17" s="6"/>
      <c r="EZI17" s="3"/>
      <c r="EZJ17" s="6"/>
      <c r="EZS17" s="3"/>
      <c r="EZT17" s="6"/>
      <c r="FAC17" s="3"/>
      <c r="FAD17" s="6"/>
      <c r="FAM17" s="3"/>
      <c r="FAN17" s="6"/>
      <c r="FAW17" s="3"/>
      <c r="FAX17" s="6"/>
      <c r="FBG17" s="3"/>
      <c r="FBH17" s="6"/>
      <c r="FBQ17" s="3"/>
      <c r="FBR17" s="6"/>
      <c r="FCA17" s="3"/>
      <c r="FCB17" s="6"/>
      <c r="FCK17" s="3"/>
      <c r="FCL17" s="6"/>
      <c r="FCU17" s="3"/>
      <c r="FCV17" s="6"/>
      <c r="FDE17" s="3"/>
      <c r="FDF17" s="6"/>
      <c r="FDO17" s="3"/>
      <c r="FDP17" s="6"/>
      <c r="FDY17" s="3"/>
      <c r="FDZ17" s="6"/>
      <c r="FEI17" s="3"/>
      <c r="FEJ17" s="6"/>
      <c r="FES17" s="3"/>
      <c r="FET17" s="6"/>
      <c r="FFC17" s="3"/>
      <c r="FFD17" s="6"/>
      <c r="FFM17" s="3"/>
      <c r="FFN17" s="6"/>
      <c r="FFW17" s="3"/>
      <c r="FFX17" s="6"/>
      <c r="FGG17" s="3"/>
      <c r="FGH17" s="6"/>
      <c r="FGQ17" s="3"/>
      <c r="FGR17" s="6"/>
      <c r="FHA17" s="3"/>
      <c r="FHB17" s="6"/>
      <c r="FHK17" s="3"/>
      <c r="FHL17" s="6"/>
      <c r="FHU17" s="3"/>
      <c r="FHV17" s="6"/>
      <c r="FIE17" s="3"/>
      <c r="FIF17" s="6"/>
      <c r="FIO17" s="3"/>
      <c r="FIP17" s="6"/>
      <c r="FIY17" s="3"/>
      <c r="FIZ17" s="6"/>
      <c r="FJI17" s="3"/>
      <c r="FJJ17" s="6"/>
      <c r="FJS17" s="3"/>
      <c r="FJT17" s="6"/>
      <c r="FKC17" s="3"/>
      <c r="FKD17" s="6"/>
      <c r="FKM17" s="3"/>
      <c r="FKN17" s="6"/>
      <c r="FKW17" s="3"/>
      <c r="FKX17" s="6"/>
      <c r="FLG17" s="3"/>
      <c r="FLH17" s="6"/>
      <c r="FLQ17" s="3"/>
      <c r="FLR17" s="6"/>
      <c r="FMA17" s="3"/>
      <c r="FMB17" s="6"/>
      <c r="FMK17" s="3"/>
      <c r="FML17" s="6"/>
      <c r="FMU17" s="3"/>
      <c r="FMV17" s="6"/>
      <c r="FNE17" s="3"/>
      <c r="FNF17" s="6"/>
      <c r="FNO17" s="3"/>
      <c r="FNP17" s="6"/>
      <c r="FNY17" s="3"/>
      <c r="FNZ17" s="6"/>
      <c r="FOI17" s="3"/>
      <c r="FOJ17" s="6"/>
      <c r="FOS17" s="3"/>
      <c r="FOT17" s="6"/>
      <c r="FPC17" s="3"/>
      <c r="FPD17" s="6"/>
      <c r="FPM17" s="3"/>
      <c r="FPN17" s="6"/>
      <c r="FPW17" s="3"/>
      <c r="FPX17" s="6"/>
      <c r="FQG17" s="3"/>
      <c r="FQH17" s="6"/>
      <c r="FQQ17" s="3"/>
      <c r="FQR17" s="6"/>
      <c r="FRA17" s="3"/>
      <c r="FRB17" s="6"/>
      <c r="FRK17" s="3"/>
      <c r="FRL17" s="6"/>
      <c r="FRU17" s="3"/>
      <c r="FRV17" s="6"/>
      <c r="FSE17" s="3"/>
      <c r="FSF17" s="6"/>
      <c r="FSO17" s="3"/>
      <c r="FSP17" s="6"/>
      <c r="FSY17" s="3"/>
      <c r="FSZ17" s="6"/>
      <c r="FTI17" s="3"/>
      <c r="FTJ17" s="6"/>
      <c r="FTS17" s="3"/>
      <c r="FTT17" s="6"/>
      <c r="FUC17" s="3"/>
      <c r="FUD17" s="6"/>
      <c r="FUM17" s="3"/>
      <c r="FUN17" s="6"/>
      <c r="FUW17" s="3"/>
      <c r="FUX17" s="6"/>
      <c r="FVG17" s="3"/>
      <c r="FVH17" s="6"/>
      <c r="FVQ17" s="3"/>
      <c r="FVR17" s="6"/>
      <c r="FWA17" s="3"/>
      <c r="FWB17" s="6"/>
      <c r="FWK17" s="3"/>
      <c r="FWL17" s="6"/>
      <c r="FWU17" s="3"/>
      <c r="FWV17" s="6"/>
      <c r="FXE17" s="3"/>
      <c r="FXF17" s="6"/>
      <c r="FXO17" s="3"/>
      <c r="FXP17" s="6"/>
      <c r="FXY17" s="3"/>
      <c r="FXZ17" s="6"/>
      <c r="FYI17" s="3"/>
      <c r="FYJ17" s="6"/>
      <c r="FYS17" s="3"/>
      <c r="FYT17" s="6"/>
      <c r="FZC17" s="3"/>
      <c r="FZD17" s="6"/>
      <c r="FZM17" s="3"/>
      <c r="FZN17" s="6"/>
      <c r="FZW17" s="3"/>
      <c r="FZX17" s="6"/>
      <c r="GAG17" s="3"/>
      <c r="GAH17" s="6"/>
      <c r="GAQ17" s="3"/>
      <c r="GAR17" s="6"/>
      <c r="GBA17" s="3"/>
      <c r="GBB17" s="6"/>
      <c r="GBK17" s="3"/>
      <c r="GBL17" s="6"/>
      <c r="GBU17" s="3"/>
      <c r="GBV17" s="6"/>
      <c r="GCE17" s="3"/>
      <c r="GCF17" s="6"/>
      <c r="GCO17" s="3"/>
      <c r="GCP17" s="6"/>
      <c r="GCY17" s="3"/>
      <c r="GCZ17" s="6"/>
      <c r="GDI17" s="3"/>
      <c r="GDJ17" s="6"/>
      <c r="GDS17" s="3"/>
      <c r="GDT17" s="6"/>
      <c r="GEC17" s="3"/>
      <c r="GED17" s="6"/>
      <c r="GEM17" s="3"/>
      <c r="GEN17" s="6"/>
      <c r="GEW17" s="3"/>
      <c r="GEX17" s="6"/>
      <c r="GFG17" s="3"/>
      <c r="GFH17" s="6"/>
      <c r="GFQ17" s="3"/>
      <c r="GFR17" s="6"/>
      <c r="GGA17" s="3"/>
      <c r="GGB17" s="6"/>
      <c r="GGK17" s="3"/>
      <c r="GGL17" s="6"/>
      <c r="GGU17" s="3"/>
      <c r="GGV17" s="6"/>
      <c r="GHE17" s="3"/>
      <c r="GHF17" s="6"/>
      <c r="GHO17" s="3"/>
      <c r="GHP17" s="6"/>
      <c r="GHY17" s="3"/>
      <c r="GHZ17" s="6"/>
      <c r="GII17" s="3"/>
      <c r="GIJ17" s="6"/>
      <c r="GIS17" s="3"/>
      <c r="GIT17" s="6"/>
      <c r="GJC17" s="3"/>
      <c r="GJD17" s="6"/>
      <c r="GJM17" s="3"/>
      <c r="GJN17" s="6"/>
      <c r="GJW17" s="3"/>
      <c r="GJX17" s="6"/>
      <c r="GKG17" s="3"/>
      <c r="GKH17" s="6"/>
      <c r="GKQ17" s="3"/>
      <c r="GKR17" s="6"/>
      <c r="GLA17" s="3"/>
      <c r="GLB17" s="6"/>
      <c r="GLK17" s="3"/>
      <c r="GLL17" s="6"/>
      <c r="GLU17" s="3"/>
      <c r="GLV17" s="6"/>
      <c r="GME17" s="3"/>
      <c r="GMF17" s="6"/>
      <c r="GMO17" s="3"/>
      <c r="GMP17" s="6"/>
      <c r="GMY17" s="3"/>
      <c r="GMZ17" s="6"/>
      <c r="GNI17" s="3"/>
      <c r="GNJ17" s="6"/>
      <c r="GNS17" s="3"/>
      <c r="GNT17" s="6"/>
      <c r="GOC17" s="3"/>
      <c r="GOD17" s="6"/>
      <c r="GOM17" s="3"/>
      <c r="GON17" s="6"/>
      <c r="GOW17" s="3"/>
      <c r="GOX17" s="6"/>
      <c r="GPG17" s="3"/>
      <c r="GPH17" s="6"/>
      <c r="GPQ17" s="3"/>
      <c r="GPR17" s="6"/>
      <c r="GQA17" s="3"/>
      <c r="GQB17" s="6"/>
      <c r="GQK17" s="3"/>
      <c r="GQL17" s="6"/>
      <c r="GQU17" s="3"/>
      <c r="GQV17" s="6"/>
      <c r="GRE17" s="3"/>
      <c r="GRF17" s="6"/>
      <c r="GRO17" s="3"/>
      <c r="GRP17" s="6"/>
      <c r="GRY17" s="3"/>
      <c r="GRZ17" s="6"/>
      <c r="GSI17" s="3"/>
      <c r="GSJ17" s="6"/>
      <c r="GSS17" s="3"/>
      <c r="GST17" s="6"/>
      <c r="GTC17" s="3"/>
      <c r="GTD17" s="6"/>
      <c r="GTM17" s="3"/>
      <c r="GTN17" s="6"/>
      <c r="GTW17" s="3"/>
      <c r="GTX17" s="6"/>
      <c r="GUG17" s="3"/>
      <c r="GUH17" s="6"/>
      <c r="GUQ17" s="3"/>
      <c r="GUR17" s="6"/>
      <c r="GVA17" s="3"/>
      <c r="GVB17" s="6"/>
      <c r="GVK17" s="3"/>
      <c r="GVL17" s="6"/>
      <c r="GVU17" s="3"/>
      <c r="GVV17" s="6"/>
      <c r="GWE17" s="3"/>
      <c r="GWF17" s="6"/>
      <c r="GWO17" s="3"/>
      <c r="GWP17" s="6"/>
      <c r="GWY17" s="3"/>
      <c r="GWZ17" s="6"/>
      <c r="GXI17" s="3"/>
      <c r="GXJ17" s="6"/>
      <c r="GXS17" s="3"/>
      <c r="GXT17" s="6"/>
      <c r="GYC17" s="3"/>
      <c r="GYD17" s="6"/>
      <c r="GYM17" s="3"/>
      <c r="GYN17" s="6"/>
      <c r="GYW17" s="3"/>
      <c r="GYX17" s="6"/>
      <c r="GZG17" s="3"/>
      <c r="GZH17" s="6"/>
      <c r="GZQ17" s="3"/>
      <c r="GZR17" s="6"/>
      <c r="HAA17" s="3"/>
      <c r="HAB17" s="6"/>
      <c r="HAK17" s="3"/>
      <c r="HAL17" s="6"/>
      <c r="HAU17" s="3"/>
      <c r="HAV17" s="6"/>
      <c r="HBE17" s="3"/>
      <c r="HBF17" s="6"/>
      <c r="HBO17" s="3"/>
      <c r="HBP17" s="6"/>
      <c r="HBY17" s="3"/>
      <c r="HBZ17" s="6"/>
      <c r="HCI17" s="3"/>
      <c r="HCJ17" s="6"/>
      <c r="HCS17" s="3"/>
      <c r="HCT17" s="6"/>
      <c r="HDC17" s="3"/>
      <c r="HDD17" s="6"/>
      <c r="HDM17" s="3"/>
      <c r="HDN17" s="6"/>
      <c r="HDW17" s="3"/>
      <c r="HDX17" s="6"/>
      <c r="HEG17" s="3"/>
      <c r="HEH17" s="6"/>
      <c r="HEQ17" s="3"/>
      <c r="HER17" s="6"/>
      <c r="HFA17" s="3"/>
      <c r="HFB17" s="6"/>
      <c r="HFK17" s="3"/>
      <c r="HFL17" s="6"/>
      <c r="HFU17" s="3"/>
      <c r="HFV17" s="6"/>
      <c r="HGE17" s="3"/>
      <c r="HGF17" s="6"/>
      <c r="HGO17" s="3"/>
      <c r="HGP17" s="6"/>
      <c r="HGY17" s="3"/>
      <c r="HGZ17" s="6"/>
      <c r="HHI17" s="3"/>
      <c r="HHJ17" s="6"/>
      <c r="HHS17" s="3"/>
      <c r="HHT17" s="6"/>
      <c r="HIC17" s="3"/>
      <c r="HID17" s="6"/>
      <c r="HIM17" s="3"/>
      <c r="HIN17" s="6"/>
      <c r="HIW17" s="3"/>
      <c r="HIX17" s="6"/>
      <c r="HJG17" s="3"/>
      <c r="HJH17" s="6"/>
      <c r="HJQ17" s="3"/>
      <c r="HJR17" s="6"/>
      <c r="HKA17" s="3"/>
      <c r="HKB17" s="6"/>
      <c r="HKK17" s="3"/>
      <c r="HKL17" s="6"/>
      <c r="HKU17" s="3"/>
      <c r="HKV17" s="6"/>
      <c r="HLE17" s="3"/>
      <c r="HLF17" s="6"/>
      <c r="HLO17" s="3"/>
      <c r="HLP17" s="6"/>
      <c r="HLY17" s="3"/>
      <c r="HLZ17" s="6"/>
      <c r="HMI17" s="3"/>
      <c r="HMJ17" s="6"/>
      <c r="HMS17" s="3"/>
      <c r="HMT17" s="6"/>
      <c r="HNC17" s="3"/>
      <c r="HND17" s="6"/>
      <c r="HNM17" s="3"/>
      <c r="HNN17" s="6"/>
      <c r="HNW17" s="3"/>
      <c r="HNX17" s="6"/>
      <c r="HOG17" s="3"/>
      <c r="HOH17" s="6"/>
      <c r="HOQ17" s="3"/>
      <c r="HOR17" s="6"/>
      <c r="HPA17" s="3"/>
      <c r="HPB17" s="6"/>
      <c r="HPK17" s="3"/>
      <c r="HPL17" s="6"/>
      <c r="HPU17" s="3"/>
      <c r="HPV17" s="6"/>
      <c r="HQE17" s="3"/>
      <c r="HQF17" s="6"/>
      <c r="HQO17" s="3"/>
      <c r="HQP17" s="6"/>
      <c r="HQY17" s="3"/>
      <c r="HQZ17" s="6"/>
      <c r="HRI17" s="3"/>
      <c r="HRJ17" s="6"/>
      <c r="HRS17" s="3"/>
      <c r="HRT17" s="6"/>
      <c r="HSC17" s="3"/>
      <c r="HSD17" s="6"/>
      <c r="HSM17" s="3"/>
      <c r="HSN17" s="6"/>
      <c r="HSW17" s="3"/>
      <c r="HSX17" s="6"/>
      <c r="HTG17" s="3"/>
      <c r="HTH17" s="6"/>
      <c r="HTQ17" s="3"/>
      <c r="HTR17" s="6"/>
      <c r="HUA17" s="3"/>
      <c r="HUB17" s="6"/>
      <c r="HUK17" s="3"/>
      <c r="HUL17" s="6"/>
      <c r="HUU17" s="3"/>
      <c r="HUV17" s="6"/>
      <c r="HVE17" s="3"/>
      <c r="HVF17" s="6"/>
      <c r="HVO17" s="3"/>
      <c r="HVP17" s="6"/>
      <c r="HVY17" s="3"/>
      <c r="HVZ17" s="6"/>
      <c r="HWI17" s="3"/>
      <c r="HWJ17" s="6"/>
      <c r="HWS17" s="3"/>
      <c r="HWT17" s="6"/>
      <c r="HXC17" s="3"/>
      <c r="HXD17" s="6"/>
      <c r="HXM17" s="3"/>
      <c r="HXN17" s="6"/>
      <c r="HXW17" s="3"/>
      <c r="HXX17" s="6"/>
      <c r="HYG17" s="3"/>
      <c r="HYH17" s="6"/>
      <c r="HYQ17" s="3"/>
      <c r="HYR17" s="6"/>
      <c r="HZA17" s="3"/>
      <c r="HZB17" s="6"/>
      <c r="HZK17" s="3"/>
      <c r="HZL17" s="6"/>
      <c r="HZU17" s="3"/>
      <c r="HZV17" s="6"/>
      <c r="IAE17" s="3"/>
      <c r="IAF17" s="6"/>
      <c r="IAO17" s="3"/>
      <c r="IAP17" s="6"/>
      <c r="IAY17" s="3"/>
      <c r="IAZ17" s="6"/>
      <c r="IBI17" s="3"/>
      <c r="IBJ17" s="6"/>
      <c r="IBS17" s="3"/>
      <c r="IBT17" s="6"/>
      <c r="ICC17" s="3"/>
      <c r="ICD17" s="6"/>
      <c r="ICM17" s="3"/>
      <c r="ICN17" s="6"/>
      <c r="ICW17" s="3"/>
      <c r="ICX17" s="6"/>
      <c r="IDG17" s="3"/>
      <c r="IDH17" s="6"/>
      <c r="IDQ17" s="3"/>
      <c r="IDR17" s="6"/>
      <c r="IEA17" s="3"/>
      <c r="IEB17" s="6"/>
      <c r="IEK17" s="3"/>
      <c r="IEL17" s="6"/>
      <c r="IEU17" s="3"/>
      <c r="IEV17" s="6"/>
      <c r="IFE17" s="3"/>
      <c r="IFF17" s="6"/>
      <c r="IFO17" s="3"/>
      <c r="IFP17" s="6"/>
      <c r="IFY17" s="3"/>
      <c r="IFZ17" s="6"/>
      <c r="IGI17" s="3"/>
      <c r="IGJ17" s="6"/>
      <c r="IGS17" s="3"/>
      <c r="IGT17" s="6"/>
      <c r="IHC17" s="3"/>
      <c r="IHD17" s="6"/>
      <c r="IHM17" s="3"/>
      <c r="IHN17" s="6"/>
      <c r="IHW17" s="3"/>
      <c r="IHX17" s="6"/>
      <c r="IIG17" s="3"/>
      <c r="IIH17" s="6"/>
      <c r="IIQ17" s="3"/>
      <c r="IIR17" s="6"/>
      <c r="IJA17" s="3"/>
      <c r="IJB17" s="6"/>
      <c r="IJK17" s="3"/>
      <c r="IJL17" s="6"/>
      <c r="IJU17" s="3"/>
      <c r="IJV17" s="6"/>
      <c r="IKE17" s="3"/>
      <c r="IKF17" s="6"/>
      <c r="IKO17" s="3"/>
      <c r="IKP17" s="6"/>
      <c r="IKY17" s="3"/>
      <c r="IKZ17" s="6"/>
      <c r="ILI17" s="3"/>
      <c r="ILJ17" s="6"/>
      <c r="ILS17" s="3"/>
      <c r="ILT17" s="6"/>
      <c r="IMC17" s="3"/>
      <c r="IMD17" s="6"/>
      <c r="IMM17" s="3"/>
      <c r="IMN17" s="6"/>
      <c r="IMW17" s="3"/>
      <c r="IMX17" s="6"/>
      <c r="ING17" s="3"/>
      <c r="INH17" s="6"/>
      <c r="INQ17" s="3"/>
      <c r="INR17" s="6"/>
      <c r="IOA17" s="3"/>
      <c r="IOB17" s="6"/>
      <c r="IOK17" s="3"/>
      <c r="IOL17" s="6"/>
      <c r="IOU17" s="3"/>
      <c r="IOV17" s="6"/>
      <c r="IPE17" s="3"/>
      <c r="IPF17" s="6"/>
      <c r="IPO17" s="3"/>
      <c r="IPP17" s="6"/>
      <c r="IPY17" s="3"/>
      <c r="IPZ17" s="6"/>
      <c r="IQI17" s="3"/>
      <c r="IQJ17" s="6"/>
      <c r="IQS17" s="3"/>
      <c r="IQT17" s="6"/>
      <c r="IRC17" s="3"/>
      <c r="IRD17" s="6"/>
      <c r="IRM17" s="3"/>
      <c r="IRN17" s="6"/>
      <c r="IRW17" s="3"/>
      <c r="IRX17" s="6"/>
      <c r="ISG17" s="3"/>
      <c r="ISH17" s="6"/>
      <c r="ISQ17" s="3"/>
      <c r="ISR17" s="6"/>
      <c r="ITA17" s="3"/>
      <c r="ITB17" s="6"/>
      <c r="ITK17" s="3"/>
      <c r="ITL17" s="6"/>
      <c r="ITU17" s="3"/>
      <c r="ITV17" s="6"/>
      <c r="IUE17" s="3"/>
      <c r="IUF17" s="6"/>
      <c r="IUO17" s="3"/>
      <c r="IUP17" s="6"/>
      <c r="IUY17" s="3"/>
      <c r="IUZ17" s="6"/>
      <c r="IVI17" s="3"/>
      <c r="IVJ17" s="6"/>
      <c r="IVS17" s="3"/>
      <c r="IVT17" s="6"/>
      <c r="IWC17" s="3"/>
      <c r="IWD17" s="6"/>
      <c r="IWM17" s="3"/>
      <c r="IWN17" s="6"/>
      <c r="IWW17" s="3"/>
      <c r="IWX17" s="6"/>
      <c r="IXG17" s="3"/>
      <c r="IXH17" s="6"/>
      <c r="IXQ17" s="3"/>
      <c r="IXR17" s="6"/>
      <c r="IYA17" s="3"/>
      <c r="IYB17" s="6"/>
      <c r="IYK17" s="3"/>
      <c r="IYL17" s="6"/>
      <c r="IYU17" s="3"/>
      <c r="IYV17" s="6"/>
      <c r="IZE17" s="3"/>
      <c r="IZF17" s="6"/>
      <c r="IZO17" s="3"/>
      <c r="IZP17" s="6"/>
      <c r="IZY17" s="3"/>
      <c r="IZZ17" s="6"/>
      <c r="JAI17" s="3"/>
      <c r="JAJ17" s="6"/>
      <c r="JAS17" s="3"/>
      <c r="JAT17" s="6"/>
      <c r="JBC17" s="3"/>
      <c r="JBD17" s="6"/>
      <c r="JBM17" s="3"/>
      <c r="JBN17" s="6"/>
      <c r="JBW17" s="3"/>
      <c r="JBX17" s="6"/>
      <c r="JCG17" s="3"/>
      <c r="JCH17" s="6"/>
      <c r="JCQ17" s="3"/>
      <c r="JCR17" s="6"/>
      <c r="JDA17" s="3"/>
      <c r="JDB17" s="6"/>
      <c r="JDK17" s="3"/>
      <c r="JDL17" s="6"/>
      <c r="JDU17" s="3"/>
      <c r="JDV17" s="6"/>
      <c r="JEE17" s="3"/>
      <c r="JEF17" s="6"/>
      <c r="JEO17" s="3"/>
      <c r="JEP17" s="6"/>
      <c r="JEY17" s="3"/>
      <c r="JEZ17" s="6"/>
      <c r="JFI17" s="3"/>
      <c r="JFJ17" s="6"/>
      <c r="JFS17" s="3"/>
      <c r="JFT17" s="6"/>
      <c r="JGC17" s="3"/>
      <c r="JGD17" s="6"/>
      <c r="JGM17" s="3"/>
      <c r="JGN17" s="6"/>
      <c r="JGW17" s="3"/>
      <c r="JGX17" s="6"/>
      <c r="JHG17" s="3"/>
      <c r="JHH17" s="6"/>
      <c r="JHQ17" s="3"/>
      <c r="JHR17" s="6"/>
      <c r="JIA17" s="3"/>
      <c r="JIB17" s="6"/>
      <c r="JIK17" s="3"/>
      <c r="JIL17" s="6"/>
      <c r="JIU17" s="3"/>
      <c r="JIV17" s="6"/>
      <c r="JJE17" s="3"/>
      <c r="JJF17" s="6"/>
      <c r="JJO17" s="3"/>
      <c r="JJP17" s="6"/>
      <c r="JJY17" s="3"/>
      <c r="JJZ17" s="6"/>
      <c r="JKI17" s="3"/>
      <c r="JKJ17" s="6"/>
      <c r="JKS17" s="3"/>
      <c r="JKT17" s="6"/>
      <c r="JLC17" s="3"/>
      <c r="JLD17" s="6"/>
      <c r="JLM17" s="3"/>
      <c r="JLN17" s="6"/>
      <c r="JLW17" s="3"/>
      <c r="JLX17" s="6"/>
      <c r="JMG17" s="3"/>
      <c r="JMH17" s="6"/>
      <c r="JMQ17" s="3"/>
      <c r="JMR17" s="6"/>
      <c r="JNA17" s="3"/>
      <c r="JNB17" s="6"/>
      <c r="JNK17" s="3"/>
      <c r="JNL17" s="6"/>
      <c r="JNU17" s="3"/>
      <c r="JNV17" s="6"/>
      <c r="JOE17" s="3"/>
      <c r="JOF17" s="6"/>
      <c r="JOO17" s="3"/>
      <c r="JOP17" s="6"/>
      <c r="JOY17" s="3"/>
      <c r="JOZ17" s="6"/>
      <c r="JPI17" s="3"/>
      <c r="JPJ17" s="6"/>
      <c r="JPS17" s="3"/>
      <c r="JPT17" s="6"/>
      <c r="JQC17" s="3"/>
      <c r="JQD17" s="6"/>
      <c r="JQM17" s="3"/>
      <c r="JQN17" s="6"/>
      <c r="JQW17" s="3"/>
      <c r="JQX17" s="6"/>
      <c r="JRG17" s="3"/>
      <c r="JRH17" s="6"/>
      <c r="JRQ17" s="3"/>
      <c r="JRR17" s="6"/>
      <c r="JSA17" s="3"/>
      <c r="JSB17" s="6"/>
      <c r="JSK17" s="3"/>
      <c r="JSL17" s="6"/>
      <c r="JSU17" s="3"/>
      <c r="JSV17" s="6"/>
      <c r="JTE17" s="3"/>
      <c r="JTF17" s="6"/>
      <c r="JTO17" s="3"/>
      <c r="JTP17" s="6"/>
      <c r="JTY17" s="3"/>
      <c r="JTZ17" s="6"/>
      <c r="JUI17" s="3"/>
      <c r="JUJ17" s="6"/>
      <c r="JUS17" s="3"/>
      <c r="JUT17" s="6"/>
      <c r="JVC17" s="3"/>
      <c r="JVD17" s="6"/>
      <c r="JVM17" s="3"/>
      <c r="JVN17" s="6"/>
      <c r="JVW17" s="3"/>
      <c r="JVX17" s="6"/>
      <c r="JWG17" s="3"/>
      <c r="JWH17" s="6"/>
      <c r="JWQ17" s="3"/>
      <c r="JWR17" s="6"/>
      <c r="JXA17" s="3"/>
      <c r="JXB17" s="6"/>
      <c r="JXK17" s="3"/>
      <c r="JXL17" s="6"/>
      <c r="JXU17" s="3"/>
      <c r="JXV17" s="6"/>
      <c r="JYE17" s="3"/>
      <c r="JYF17" s="6"/>
      <c r="JYO17" s="3"/>
      <c r="JYP17" s="6"/>
      <c r="JYY17" s="3"/>
      <c r="JYZ17" s="6"/>
      <c r="JZI17" s="3"/>
      <c r="JZJ17" s="6"/>
      <c r="JZS17" s="3"/>
      <c r="JZT17" s="6"/>
      <c r="KAC17" s="3"/>
      <c r="KAD17" s="6"/>
      <c r="KAM17" s="3"/>
      <c r="KAN17" s="6"/>
      <c r="KAW17" s="3"/>
      <c r="KAX17" s="6"/>
      <c r="KBG17" s="3"/>
      <c r="KBH17" s="6"/>
      <c r="KBQ17" s="3"/>
      <c r="KBR17" s="6"/>
      <c r="KCA17" s="3"/>
      <c r="KCB17" s="6"/>
      <c r="KCK17" s="3"/>
      <c r="KCL17" s="6"/>
      <c r="KCU17" s="3"/>
      <c r="KCV17" s="6"/>
      <c r="KDE17" s="3"/>
      <c r="KDF17" s="6"/>
      <c r="KDO17" s="3"/>
      <c r="KDP17" s="6"/>
      <c r="KDY17" s="3"/>
      <c r="KDZ17" s="6"/>
      <c r="KEI17" s="3"/>
      <c r="KEJ17" s="6"/>
      <c r="KES17" s="3"/>
      <c r="KET17" s="6"/>
      <c r="KFC17" s="3"/>
      <c r="KFD17" s="6"/>
      <c r="KFM17" s="3"/>
      <c r="KFN17" s="6"/>
      <c r="KFW17" s="3"/>
      <c r="KFX17" s="6"/>
      <c r="KGG17" s="3"/>
      <c r="KGH17" s="6"/>
      <c r="KGQ17" s="3"/>
      <c r="KGR17" s="6"/>
      <c r="KHA17" s="3"/>
      <c r="KHB17" s="6"/>
      <c r="KHK17" s="3"/>
      <c r="KHL17" s="6"/>
      <c r="KHU17" s="3"/>
      <c r="KHV17" s="6"/>
      <c r="KIE17" s="3"/>
      <c r="KIF17" s="6"/>
      <c r="KIO17" s="3"/>
      <c r="KIP17" s="6"/>
      <c r="KIY17" s="3"/>
      <c r="KIZ17" s="6"/>
      <c r="KJI17" s="3"/>
      <c r="KJJ17" s="6"/>
      <c r="KJS17" s="3"/>
      <c r="KJT17" s="6"/>
      <c r="KKC17" s="3"/>
      <c r="KKD17" s="6"/>
      <c r="KKM17" s="3"/>
      <c r="KKN17" s="6"/>
      <c r="KKW17" s="3"/>
      <c r="KKX17" s="6"/>
      <c r="KLG17" s="3"/>
      <c r="KLH17" s="6"/>
      <c r="KLQ17" s="3"/>
      <c r="KLR17" s="6"/>
      <c r="KMA17" s="3"/>
      <c r="KMB17" s="6"/>
      <c r="KMK17" s="3"/>
      <c r="KML17" s="6"/>
      <c r="KMU17" s="3"/>
      <c r="KMV17" s="6"/>
      <c r="KNE17" s="3"/>
      <c r="KNF17" s="6"/>
      <c r="KNO17" s="3"/>
      <c r="KNP17" s="6"/>
      <c r="KNY17" s="3"/>
      <c r="KNZ17" s="6"/>
      <c r="KOI17" s="3"/>
      <c r="KOJ17" s="6"/>
      <c r="KOS17" s="3"/>
      <c r="KOT17" s="6"/>
      <c r="KPC17" s="3"/>
      <c r="KPD17" s="6"/>
      <c r="KPM17" s="3"/>
      <c r="KPN17" s="6"/>
      <c r="KPW17" s="3"/>
      <c r="KPX17" s="6"/>
      <c r="KQG17" s="3"/>
      <c r="KQH17" s="6"/>
      <c r="KQQ17" s="3"/>
      <c r="KQR17" s="6"/>
      <c r="KRA17" s="3"/>
      <c r="KRB17" s="6"/>
      <c r="KRK17" s="3"/>
      <c r="KRL17" s="6"/>
      <c r="KRU17" s="3"/>
      <c r="KRV17" s="6"/>
      <c r="KSE17" s="3"/>
      <c r="KSF17" s="6"/>
      <c r="KSO17" s="3"/>
      <c r="KSP17" s="6"/>
      <c r="KSY17" s="3"/>
      <c r="KSZ17" s="6"/>
      <c r="KTI17" s="3"/>
      <c r="KTJ17" s="6"/>
      <c r="KTS17" s="3"/>
      <c r="KTT17" s="6"/>
      <c r="KUC17" s="3"/>
      <c r="KUD17" s="6"/>
      <c r="KUM17" s="3"/>
      <c r="KUN17" s="6"/>
      <c r="KUW17" s="3"/>
      <c r="KUX17" s="6"/>
      <c r="KVG17" s="3"/>
      <c r="KVH17" s="6"/>
      <c r="KVQ17" s="3"/>
      <c r="KVR17" s="6"/>
      <c r="KWA17" s="3"/>
      <c r="KWB17" s="6"/>
      <c r="KWK17" s="3"/>
      <c r="KWL17" s="6"/>
      <c r="KWU17" s="3"/>
      <c r="KWV17" s="6"/>
      <c r="KXE17" s="3"/>
      <c r="KXF17" s="6"/>
      <c r="KXO17" s="3"/>
      <c r="KXP17" s="6"/>
      <c r="KXY17" s="3"/>
      <c r="KXZ17" s="6"/>
      <c r="KYI17" s="3"/>
      <c r="KYJ17" s="6"/>
      <c r="KYS17" s="3"/>
      <c r="KYT17" s="6"/>
      <c r="KZC17" s="3"/>
      <c r="KZD17" s="6"/>
      <c r="KZM17" s="3"/>
      <c r="KZN17" s="6"/>
      <c r="KZW17" s="3"/>
      <c r="KZX17" s="6"/>
      <c r="LAG17" s="3"/>
      <c r="LAH17" s="6"/>
      <c r="LAQ17" s="3"/>
      <c r="LAR17" s="6"/>
      <c r="LBA17" s="3"/>
      <c r="LBB17" s="6"/>
      <c r="LBK17" s="3"/>
      <c r="LBL17" s="6"/>
      <c r="LBU17" s="3"/>
      <c r="LBV17" s="6"/>
      <c r="LCE17" s="3"/>
      <c r="LCF17" s="6"/>
      <c r="LCO17" s="3"/>
      <c r="LCP17" s="6"/>
      <c r="LCY17" s="3"/>
      <c r="LCZ17" s="6"/>
      <c r="LDI17" s="3"/>
      <c r="LDJ17" s="6"/>
      <c r="LDS17" s="3"/>
      <c r="LDT17" s="6"/>
      <c r="LEC17" s="3"/>
      <c r="LED17" s="6"/>
      <c r="LEM17" s="3"/>
      <c r="LEN17" s="6"/>
      <c r="LEW17" s="3"/>
      <c r="LEX17" s="6"/>
      <c r="LFG17" s="3"/>
      <c r="LFH17" s="6"/>
      <c r="LFQ17" s="3"/>
      <c r="LFR17" s="6"/>
      <c r="LGA17" s="3"/>
      <c r="LGB17" s="6"/>
      <c r="LGK17" s="3"/>
      <c r="LGL17" s="6"/>
      <c r="LGU17" s="3"/>
      <c r="LGV17" s="6"/>
      <c r="LHE17" s="3"/>
      <c r="LHF17" s="6"/>
      <c r="LHO17" s="3"/>
      <c r="LHP17" s="6"/>
      <c r="LHY17" s="3"/>
      <c r="LHZ17" s="6"/>
      <c r="LII17" s="3"/>
      <c r="LIJ17" s="6"/>
      <c r="LIS17" s="3"/>
      <c r="LIT17" s="6"/>
      <c r="LJC17" s="3"/>
      <c r="LJD17" s="6"/>
      <c r="LJM17" s="3"/>
      <c r="LJN17" s="6"/>
      <c r="LJW17" s="3"/>
      <c r="LJX17" s="6"/>
      <c r="LKG17" s="3"/>
      <c r="LKH17" s="6"/>
      <c r="LKQ17" s="3"/>
      <c r="LKR17" s="6"/>
      <c r="LLA17" s="3"/>
      <c r="LLB17" s="6"/>
      <c r="LLK17" s="3"/>
      <c r="LLL17" s="6"/>
      <c r="LLU17" s="3"/>
      <c r="LLV17" s="6"/>
      <c r="LME17" s="3"/>
      <c r="LMF17" s="6"/>
      <c r="LMO17" s="3"/>
      <c r="LMP17" s="6"/>
      <c r="LMY17" s="3"/>
      <c r="LMZ17" s="6"/>
      <c r="LNI17" s="3"/>
      <c r="LNJ17" s="6"/>
      <c r="LNS17" s="3"/>
      <c r="LNT17" s="6"/>
      <c r="LOC17" s="3"/>
      <c r="LOD17" s="6"/>
      <c r="LOM17" s="3"/>
      <c r="LON17" s="6"/>
      <c r="LOW17" s="3"/>
      <c r="LOX17" s="6"/>
      <c r="LPG17" s="3"/>
      <c r="LPH17" s="6"/>
      <c r="LPQ17" s="3"/>
      <c r="LPR17" s="6"/>
      <c r="LQA17" s="3"/>
      <c r="LQB17" s="6"/>
      <c r="LQK17" s="3"/>
      <c r="LQL17" s="6"/>
      <c r="LQU17" s="3"/>
      <c r="LQV17" s="6"/>
      <c r="LRE17" s="3"/>
      <c r="LRF17" s="6"/>
      <c r="LRO17" s="3"/>
      <c r="LRP17" s="6"/>
      <c r="LRY17" s="3"/>
      <c r="LRZ17" s="6"/>
      <c r="LSI17" s="3"/>
      <c r="LSJ17" s="6"/>
      <c r="LSS17" s="3"/>
      <c r="LST17" s="6"/>
      <c r="LTC17" s="3"/>
      <c r="LTD17" s="6"/>
      <c r="LTM17" s="3"/>
      <c r="LTN17" s="6"/>
      <c r="LTW17" s="3"/>
      <c r="LTX17" s="6"/>
      <c r="LUG17" s="3"/>
      <c r="LUH17" s="6"/>
      <c r="LUQ17" s="3"/>
      <c r="LUR17" s="6"/>
      <c r="LVA17" s="3"/>
      <c r="LVB17" s="6"/>
      <c r="LVK17" s="3"/>
      <c r="LVL17" s="6"/>
      <c r="LVU17" s="3"/>
      <c r="LVV17" s="6"/>
      <c r="LWE17" s="3"/>
      <c r="LWF17" s="6"/>
      <c r="LWO17" s="3"/>
      <c r="LWP17" s="6"/>
      <c r="LWY17" s="3"/>
      <c r="LWZ17" s="6"/>
      <c r="LXI17" s="3"/>
      <c r="LXJ17" s="6"/>
      <c r="LXS17" s="3"/>
      <c r="LXT17" s="6"/>
      <c r="LYC17" s="3"/>
      <c r="LYD17" s="6"/>
      <c r="LYM17" s="3"/>
      <c r="LYN17" s="6"/>
      <c r="LYW17" s="3"/>
      <c r="LYX17" s="6"/>
      <c r="LZG17" s="3"/>
      <c r="LZH17" s="6"/>
      <c r="LZQ17" s="3"/>
      <c r="LZR17" s="6"/>
      <c r="MAA17" s="3"/>
      <c r="MAB17" s="6"/>
      <c r="MAK17" s="3"/>
      <c r="MAL17" s="6"/>
      <c r="MAU17" s="3"/>
      <c r="MAV17" s="6"/>
      <c r="MBE17" s="3"/>
      <c r="MBF17" s="6"/>
      <c r="MBO17" s="3"/>
      <c r="MBP17" s="6"/>
      <c r="MBY17" s="3"/>
      <c r="MBZ17" s="6"/>
      <c r="MCI17" s="3"/>
      <c r="MCJ17" s="6"/>
      <c r="MCS17" s="3"/>
      <c r="MCT17" s="6"/>
      <c r="MDC17" s="3"/>
      <c r="MDD17" s="6"/>
      <c r="MDM17" s="3"/>
      <c r="MDN17" s="6"/>
      <c r="MDW17" s="3"/>
      <c r="MDX17" s="6"/>
      <c r="MEG17" s="3"/>
      <c r="MEH17" s="6"/>
      <c r="MEQ17" s="3"/>
      <c r="MER17" s="6"/>
      <c r="MFA17" s="3"/>
      <c r="MFB17" s="6"/>
      <c r="MFK17" s="3"/>
      <c r="MFL17" s="6"/>
      <c r="MFU17" s="3"/>
      <c r="MFV17" s="6"/>
      <c r="MGE17" s="3"/>
      <c r="MGF17" s="6"/>
      <c r="MGO17" s="3"/>
      <c r="MGP17" s="6"/>
      <c r="MGY17" s="3"/>
      <c r="MGZ17" s="6"/>
      <c r="MHI17" s="3"/>
      <c r="MHJ17" s="6"/>
      <c r="MHS17" s="3"/>
      <c r="MHT17" s="6"/>
      <c r="MIC17" s="3"/>
      <c r="MID17" s="6"/>
      <c r="MIM17" s="3"/>
      <c r="MIN17" s="6"/>
      <c r="MIW17" s="3"/>
      <c r="MIX17" s="6"/>
      <c r="MJG17" s="3"/>
      <c r="MJH17" s="6"/>
      <c r="MJQ17" s="3"/>
      <c r="MJR17" s="6"/>
      <c r="MKA17" s="3"/>
      <c r="MKB17" s="6"/>
      <c r="MKK17" s="3"/>
      <c r="MKL17" s="6"/>
      <c r="MKU17" s="3"/>
      <c r="MKV17" s="6"/>
      <c r="MLE17" s="3"/>
      <c r="MLF17" s="6"/>
      <c r="MLO17" s="3"/>
      <c r="MLP17" s="6"/>
      <c r="MLY17" s="3"/>
      <c r="MLZ17" s="6"/>
      <c r="MMI17" s="3"/>
      <c r="MMJ17" s="6"/>
      <c r="MMS17" s="3"/>
      <c r="MMT17" s="6"/>
      <c r="MNC17" s="3"/>
      <c r="MND17" s="6"/>
      <c r="MNM17" s="3"/>
      <c r="MNN17" s="6"/>
      <c r="MNW17" s="3"/>
      <c r="MNX17" s="6"/>
      <c r="MOG17" s="3"/>
      <c r="MOH17" s="6"/>
      <c r="MOQ17" s="3"/>
      <c r="MOR17" s="6"/>
      <c r="MPA17" s="3"/>
      <c r="MPB17" s="6"/>
      <c r="MPK17" s="3"/>
      <c r="MPL17" s="6"/>
      <c r="MPU17" s="3"/>
      <c r="MPV17" s="6"/>
      <c r="MQE17" s="3"/>
      <c r="MQF17" s="6"/>
      <c r="MQO17" s="3"/>
      <c r="MQP17" s="6"/>
      <c r="MQY17" s="3"/>
      <c r="MQZ17" s="6"/>
      <c r="MRI17" s="3"/>
      <c r="MRJ17" s="6"/>
      <c r="MRS17" s="3"/>
      <c r="MRT17" s="6"/>
      <c r="MSC17" s="3"/>
      <c r="MSD17" s="6"/>
      <c r="MSM17" s="3"/>
      <c r="MSN17" s="6"/>
      <c r="MSW17" s="3"/>
      <c r="MSX17" s="6"/>
      <c r="MTG17" s="3"/>
      <c r="MTH17" s="6"/>
      <c r="MTQ17" s="3"/>
      <c r="MTR17" s="6"/>
      <c r="MUA17" s="3"/>
      <c r="MUB17" s="6"/>
      <c r="MUK17" s="3"/>
      <c r="MUL17" s="6"/>
      <c r="MUU17" s="3"/>
      <c r="MUV17" s="6"/>
      <c r="MVE17" s="3"/>
      <c r="MVF17" s="6"/>
      <c r="MVO17" s="3"/>
      <c r="MVP17" s="6"/>
      <c r="MVY17" s="3"/>
      <c r="MVZ17" s="6"/>
      <c r="MWI17" s="3"/>
      <c r="MWJ17" s="6"/>
      <c r="MWS17" s="3"/>
      <c r="MWT17" s="6"/>
      <c r="MXC17" s="3"/>
      <c r="MXD17" s="6"/>
      <c r="MXM17" s="3"/>
      <c r="MXN17" s="6"/>
      <c r="MXW17" s="3"/>
      <c r="MXX17" s="6"/>
      <c r="MYG17" s="3"/>
      <c r="MYH17" s="6"/>
      <c r="MYQ17" s="3"/>
      <c r="MYR17" s="6"/>
      <c r="MZA17" s="3"/>
      <c r="MZB17" s="6"/>
      <c r="MZK17" s="3"/>
      <c r="MZL17" s="6"/>
      <c r="MZU17" s="3"/>
      <c r="MZV17" s="6"/>
      <c r="NAE17" s="3"/>
      <c r="NAF17" s="6"/>
      <c r="NAO17" s="3"/>
      <c r="NAP17" s="6"/>
      <c r="NAY17" s="3"/>
      <c r="NAZ17" s="6"/>
      <c r="NBI17" s="3"/>
      <c r="NBJ17" s="6"/>
      <c r="NBS17" s="3"/>
      <c r="NBT17" s="6"/>
      <c r="NCC17" s="3"/>
      <c r="NCD17" s="6"/>
      <c r="NCM17" s="3"/>
      <c r="NCN17" s="6"/>
      <c r="NCW17" s="3"/>
      <c r="NCX17" s="6"/>
      <c r="NDG17" s="3"/>
      <c r="NDH17" s="6"/>
      <c r="NDQ17" s="3"/>
      <c r="NDR17" s="6"/>
      <c r="NEA17" s="3"/>
      <c r="NEB17" s="6"/>
      <c r="NEK17" s="3"/>
      <c r="NEL17" s="6"/>
      <c r="NEU17" s="3"/>
      <c r="NEV17" s="6"/>
      <c r="NFE17" s="3"/>
      <c r="NFF17" s="6"/>
      <c r="NFO17" s="3"/>
      <c r="NFP17" s="6"/>
      <c r="NFY17" s="3"/>
      <c r="NFZ17" s="6"/>
      <c r="NGI17" s="3"/>
      <c r="NGJ17" s="6"/>
      <c r="NGS17" s="3"/>
      <c r="NGT17" s="6"/>
      <c r="NHC17" s="3"/>
      <c r="NHD17" s="6"/>
      <c r="NHM17" s="3"/>
      <c r="NHN17" s="6"/>
      <c r="NHW17" s="3"/>
      <c r="NHX17" s="6"/>
      <c r="NIG17" s="3"/>
      <c r="NIH17" s="6"/>
      <c r="NIQ17" s="3"/>
      <c r="NIR17" s="6"/>
      <c r="NJA17" s="3"/>
      <c r="NJB17" s="6"/>
      <c r="NJK17" s="3"/>
      <c r="NJL17" s="6"/>
      <c r="NJU17" s="3"/>
      <c r="NJV17" s="6"/>
      <c r="NKE17" s="3"/>
      <c r="NKF17" s="6"/>
      <c r="NKO17" s="3"/>
      <c r="NKP17" s="6"/>
      <c r="NKY17" s="3"/>
      <c r="NKZ17" s="6"/>
      <c r="NLI17" s="3"/>
      <c r="NLJ17" s="6"/>
      <c r="NLS17" s="3"/>
      <c r="NLT17" s="6"/>
      <c r="NMC17" s="3"/>
      <c r="NMD17" s="6"/>
      <c r="NMM17" s="3"/>
      <c r="NMN17" s="6"/>
      <c r="NMW17" s="3"/>
      <c r="NMX17" s="6"/>
      <c r="NNG17" s="3"/>
      <c r="NNH17" s="6"/>
      <c r="NNQ17" s="3"/>
      <c r="NNR17" s="6"/>
      <c r="NOA17" s="3"/>
      <c r="NOB17" s="6"/>
      <c r="NOK17" s="3"/>
      <c r="NOL17" s="6"/>
      <c r="NOU17" s="3"/>
      <c r="NOV17" s="6"/>
      <c r="NPE17" s="3"/>
      <c r="NPF17" s="6"/>
      <c r="NPO17" s="3"/>
      <c r="NPP17" s="6"/>
      <c r="NPY17" s="3"/>
      <c r="NPZ17" s="6"/>
      <c r="NQI17" s="3"/>
      <c r="NQJ17" s="6"/>
      <c r="NQS17" s="3"/>
      <c r="NQT17" s="6"/>
      <c r="NRC17" s="3"/>
      <c r="NRD17" s="6"/>
      <c r="NRM17" s="3"/>
      <c r="NRN17" s="6"/>
      <c r="NRW17" s="3"/>
      <c r="NRX17" s="6"/>
      <c r="NSG17" s="3"/>
      <c r="NSH17" s="6"/>
      <c r="NSQ17" s="3"/>
      <c r="NSR17" s="6"/>
      <c r="NTA17" s="3"/>
      <c r="NTB17" s="6"/>
      <c r="NTK17" s="3"/>
      <c r="NTL17" s="6"/>
      <c r="NTU17" s="3"/>
      <c r="NTV17" s="6"/>
      <c r="NUE17" s="3"/>
      <c r="NUF17" s="6"/>
      <c r="NUO17" s="3"/>
      <c r="NUP17" s="6"/>
      <c r="NUY17" s="3"/>
      <c r="NUZ17" s="6"/>
      <c r="NVI17" s="3"/>
      <c r="NVJ17" s="6"/>
      <c r="NVS17" s="3"/>
      <c r="NVT17" s="6"/>
      <c r="NWC17" s="3"/>
      <c r="NWD17" s="6"/>
      <c r="NWM17" s="3"/>
      <c r="NWN17" s="6"/>
      <c r="NWW17" s="3"/>
      <c r="NWX17" s="6"/>
      <c r="NXG17" s="3"/>
      <c r="NXH17" s="6"/>
      <c r="NXQ17" s="3"/>
      <c r="NXR17" s="6"/>
      <c r="NYA17" s="3"/>
      <c r="NYB17" s="6"/>
      <c r="NYK17" s="3"/>
      <c r="NYL17" s="6"/>
      <c r="NYU17" s="3"/>
      <c r="NYV17" s="6"/>
      <c r="NZE17" s="3"/>
      <c r="NZF17" s="6"/>
      <c r="NZO17" s="3"/>
      <c r="NZP17" s="6"/>
      <c r="NZY17" s="3"/>
      <c r="NZZ17" s="6"/>
      <c r="OAI17" s="3"/>
      <c r="OAJ17" s="6"/>
      <c r="OAS17" s="3"/>
      <c r="OAT17" s="6"/>
      <c r="OBC17" s="3"/>
      <c r="OBD17" s="6"/>
      <c r="OBM17" s="3"/>
      <c r="OBN17" s="6"/>
      <c r="OBW17" s="3"/>
      <c r="OBX17" s="6"/>
      <c r="OCG17" s="3"/>
      <c r="OCH17" s="6"/>
      <c r="OCQ17" s="3"/>
      <c r="OCR17" s="6"/>
      <c r="ODA17" s="3"/>
      <c r="ODB17" s="6"/>
      <c r="ODK17" s="3"/>
      <c r="ODL17" s="6"/>
      <c r="ODU17" s="3"/>
      <c r="ODV17" s="6"/>
      <c r="OEE17" s="3"/>
      <c r="OEF17" s="6"/>
      <c r="OEO17" s="3"/>
      <c r="OEP17" s="6"/>
      <c r="OEY17" s="3"/>
      <c r="OEZ17" s="6"/>
      <c r="OFI17" s="3"/>
      <c r="OFJ17" s="6"/>
      <c r="OFS17" s="3"/>
      <c r="OFT17" s="6"/>
      <c r="OGC17" s="3"/>
      <c r="OGD17" s="6"/>
      <c r="OGM17" s="3"/>
      <c r="OGN17" s="6"/>
      <c r="OGW17" s="3"/>
      <c r="OGX17" s="6"/>
      <c r="OHG17" s="3"/>
      <c r="OHH17" s="6"/>
      <c r="OHQ17" s="3"/>
      <c r="OHR17" s="6"/>
      <c r="OIA17" s="3"/>
      <c r="OIB17" s="6"/>
      <c r="OIK17" s="3"/>
      <c r="OIL17" s="6"/>
      <c r="OIU17" s="3"/>
      <c r="OIV17" s="6"/>
      <c r="OJE17" s="3"/>
      <c r="OJF17" s="6"/>
      <c r="OJO17" s="3"/>
      <c r="OJP17" s="6"/>
      <c r="OJY17" s="3"/>
      <c r="OJZ17" s="6"/>
      <c r="OKI17" s="3"/>
      <c r="OKJ17" s="6"/>
      <c r="OKS17" s="3"/>
      <c r="OKT17" s="6"/>
      <c r="OLC17" s="3"/>
      <c r="OLD17" s="6"/>
      <c r="OLM17" s="3"/>
      <c r="OLN17" s="6"/>
      <c r="OLW17" s="3"/>
      <c r="OLX17" s="6"/>
      <c r="OMG17" s="3"/>
      <c r="OMH17" s="6"/>
      <c r="OMQ17" s="3"/>
      <c r="OMR17" s="6"/>
      <c r="ONA17" s="3"/>
      <c r="ONB17" s="6"/>
      <c r="ONK17" s="3"/>
      <c r="ONL17" s="6"/>
      <c r="ONU17" s="3"/>
      <c r="ONV17" s="6"/>
      <c r="OOE17" s="3"/>
      <c r="OOF17" s="6"/>
      <c r="OOO17" s="3"/>
      <c r="OOP17" s="6"/>
      <c r="OOY17" s="3"/>
      <c r="OOZ17" s="6"/>
      <c r="OPI17" s="3"/>
      <c r="OPJ17" s="6"/>
      <c r="OPS17" s="3"/>
      <c r="OPT17" s="6"/>
      <c r="OQC17" s="3"/>
      <c r="OQD17" s="6"/>
      <c r="OQM17" s="3"/>
      <c r="OQN17" s="6"/>
      <c r="OQW17" s="3"/>
      <c r="OQX17" s="6"/>
      <c r="ORG17" s="3"/>
      <c r="ORH17" s="6"/>
      <c r="ORQ17" s="3"/>
      <c r="ORR17" s="6"/>
      <c r="OSA17" s="3"/>
      <c r="OSB17" s="6"/>
      <c r="OSK17" s="3"/>
      <c r="OSL17" s="6"/>
      <c r="OSU17" s="3"/>
      <c r="OSV17" s="6"/>
      <c r="OTE17" s="3"/>
      <c r="OTF17" s="6"/>
      <c r="OTO17" s="3"/>
      <c r="OTP17" s="6"/>
      <c r="OTY17" s="3"/>
      <c r="OTZ17" s="6"/>
      <c r="OUI17" s="3"/>
      <c r="OUJ17" s="6"/>
      <c r="OUS17" s="3"/>
      <c r="OUT17" s="6"/>
      <c r="OVC17" s="3"/>
      <c r="OVD17" s="6"/>
      <c r="OVM17" s="3"/>
      <c r="OVN17" s="6"/>
      <c r="OVW17" s="3"/>
      <c r="OVX17" s="6"/>
      <c r="OWG17" s="3"/>
      <c r="OWH17" s="6"/>
      <c r="OWQ17" s="3"/>
      <c r="OWR17" s="6"/>
      <c r="OXA17" s="3"/>
      <c r="OXB17" s="6"/>
      <c r="OXK17" s="3"/>
      <c r="OXL17" s="6"/>
      <c r="OXU17" s="3"/>
      <c r="OXV17" s="6"/>
      <c r="OYE17" s="3"/>
      <c r="OYF17" s="6"/>
      <c r="OYO17" s="3"/>
      <c r="OYP17" s="6"/>
      <c r="OYY17" s="3"/>
      <c r="OYZ17" s="6"/>
      <c r="OZI17" s="3"/>
      <c r="OZJ17" s="6"/>
      <c r="OZS17" s="3"/>
      <c r="OZT17" s="6"/>
      <c r="PAC17" s="3"/>
      <c r="PAD17" s="6"/>
      <c r="PAM17" s="3"/>
      <c r="PAN17" s="6"/>
      <c r="PAW17" s="3"/>
      <c r="PAX17" s="6"/>
      <c r="PBG17" s="3"/>
      <c r="PBH17" s="6"/>
      <c r="PBQ17" s="3"/>
      <c r="PBR17" s="6"/>
      <c r="PCA17" s="3"/>
      <c r="PCB17" s="6"/>
      <c r="PCK17" s="3"/>
      <c r="PCL17" s="6"/>
      <c r="PCU17" s="3"/>
      <c r="PCV17" s="6"/>
      <c r="PDE17" s="3"/>
      <c r="PDF17" s="6"/>
      <c r="PDO17" s="3"/>
      <c r="PDP17" s="6"/>
      <c r="PDY17" s="3"/>
      <c r="PDZ17" s="6"/>
      <c r="PEI17" s="3"/>
      <c r="PEJ17" s="6"/>
      <c r="PES17" s="3"/>
      <c r="PET17" s="6"/>
      <c r="PFC17" s="3"/>
      <c r="PFD17" s="6"/>
      <c r="PFM17" s="3"/>
      <c r="PFN17" s="6"/>
      <c r="PFW17" s="3"/>
      <c r="PFX17" s="6"/>
      <c r="PGG17" s="3"/>
      <c r="PGH17" s="6"/>
      <c r="PGQ17" s="3"/>
      <c r="PGR17" s="6"/>
      <c r="PHA17" s="3"/>
      <c r="PHB17" s="6"/>
      <c r="PHK17" s="3"/>
      <c r="PHL17" s="6"/>
      <c r="PHU17" s="3"/>
      <c r="PHV17" s="6"/>
      <c r="PIE17" s="3"/>
      <c r="PIF17" s="6"/>
      <c r="PIO17" s="3"/>
      <c r="PIP17" s="6"/>
      <c r="PIY17" s="3"/>
      <c r="PIZ17" s="6"/>
      <c r="PJI17" s="3"/>
      <c r="PJJ17" s="6"/>
      <c r="PJS17" s="3"/>
      <c r="PJT17" s="6"/>
      <c r="PKC17" s="3"/>
      <c r="PKD17" s="6"/>
      <c r="PKM17" s="3"/>
      <c r="PKN17" s="6"/>
      <c r="PKW17" s="3"/>
      <c r="PKX17" s="6"/>
      <c r="PLG17" s="3"/>
      <c r="PLH17" s="6"/>
      <c r="PLQ17" s="3"/>
      <c r="PLR17" s="6"/>
      <c r="PMA17" s="3"/>
      <c r="PMB17" s="6"/>
      <c r="PMK17" s="3"/>
      <c r="PML17" s="6"/>
      <c r="PMU17" s="3"/>
      <c r="PMV17" s="6"/>
      <c r="PNE17" s="3"/>
      <c r="PNF17" s="6"/>
      <c r="PNO17" s="3"/>
      <c r="PNP17" s="6"/>
      <c r="PNY17" s="3"/>
      <c r="PNZ17" s="6"/>
      <c r="POI17" s="3"/>
      <c r="POJ17" s="6"/>
      <c r="POS17" s="3"/>
      <c r="POT17" s="6"/>
      <c r="PPC17" s="3"/>
      <c r="PPD17" s="6"/>
      <c r="PPM17" s="3"/>
      <c r="PPN17" s="6"/>
      <c r="PPW17" s="3"/>
      <c r="PPX17" s="6"/>
      <c r="PQG17" s="3"/>
      <c r="PQH17" s="6"/>
      <c r="PQQ17" s="3"/>
      <c r="PQR17" s="6"/>
      <c r="PRA17" s="3"/>
      <c r="PRB17" s="6"/>
      <c r="PRK17" s="3"/>
      <c r="PRL17" s="6"/>
      <c r="PRU17" s="3"/>
      <c r="PRV17" s="6"/>
      <c r="PSE17" s="3"/>
      <c r="PSF17" s="6"/>
      <c r="PSO17" s="3"/>
      <c r="PSP17" s="6"/>
      <c r="PSY17" s="3"/>
      <c r="PSZ17" s="6"/>
      <c r="PTI17" s="3"/>
      <c r="PTJ17" s="6"/>
      <c r="PTS17" s="3"/>
      <c r="PTT17" s="6"/>
      <c r="PUC17" s="3"/>
      <c r="PUD17" s="6"/>
      <c r="PUM17" s="3"/>
      <c r="PUN17" s="6"/>
      <c r="PUW17" s="3"/>
      <c r="PUX17" s="6"/>
      <c r="PVG17" s="3"/>
      <c r="PVH17" s="6"/>
      <c r="PVQ17" s="3"/>
      <c r="PVR17" s="6"/>
      <c r="PWA17" s="3"/>
      <c r="PWB17" s="6"/>
      <c r="PWK17" s="3"/>
      <c r="PWL17" s="6"/>
      <c r="PWU17" s="3"/>
      <c r="PWV17" s="6"/>
      <c r="PXE17" s="3"/>
      <c r="PXF17" s="6"/>
      <c r="PXO17" s="3"/>
      <c r="PXP17" s="6"/>
      <c r="PXY17" s="3"/>
      <c r="PXZ17" s="6"/>
      <c r="PYI17" s="3"/>
      <c r="PYJ17" s="6"/>
      <c r="PYS17" s="3"/>
      <c r="PYT17" s="6"/>
      <c r="PZC17" s="3"/>
      <c r="PZD17" s="6"/>
      <c r="PZM17" s="3"/>
      <c r="PZN17" s="6"/>
      <c r="PZW17" s="3"/>
      <c r="PZX17" s="6"/>
      <c r="QAG17" s="3"/>
      <c r="QAH17" s="6"/>
      <c r="QAQ17" s="3"/>
      <c r="QAR17" s="6"/>
      <c r="QBA17" s="3"/>
      <c r="QBB17" s="6"/>
      <c r="QBK17" s="3"/>
      <c r="QBL17" s="6"/>
      <c r="QBU17" s="3"/>
      <c r="QBV17" s="6"/>
      <c r="QCE17" s="3"/>
      <c r="QCF17" s="6"/>
      <c r="QCO17" s="3"/>
      <c r="QCP17" s="6"/>
      <c r="QCY17" s="3"/>
      <c r="QCZ17" s="6"/>
      <c r="QDI17" s="3"/>
      <c r="QDJ17" s="6"/>
      <c r="QDS17" s="3"/>
      <c r="QDT17" s="6"/>
      <c r="QEC17" s="3"/>
      <c r="QED17" s="6"/>
      <c r="QEM17" s="3"/>
      <c r="QEN17" s="6"/>
      <c r="QEW17" s="3"/>
      <c r="QEX17" s="6"/>
      <c r="QFG17" s="3"/>
      <c r="QFH17" s="6"/>
      <c r="QFQ17" s="3"/>
      <c r="QFR17" s="6"/>
      <c r="QGA17" s="3"/>
      <c r="QGB17" s="6"/>
      <c r="QGK17" s="3"/>
      <c r="QGL17" s="6"/>
      <c r="QGU17" s="3"/>
      <c r="QGV17" s="6"/>
      <c r="QHE17" s="3"/>
      <c r="QHF17" s="6"/>
      <c r="QHO17" s="3"/>
      <c r="QHP17" s="6"/>
      <c r="QHY17" s="3"/>
      <c r="QHZ17" s="6"/>
      <c r="QII17" s="3"/>
      <c r="QIJ17" s="6"/>
      <c r="QIS17" s="3"/>
      <c r="QIT17" s="6"/>
      <c r="QJC17" s="3"/>
      <c r="QJD17" s="6"/>
      <c r="QJM17" s="3"/>
      <c r="QJN17" s="6"/>
      <c r="QJW17" s="3"/>
      <c r="QJX17" s="6"/>
      <c r="QKG17" s="3"/>
      <c r="QKH17" s="6"/>
      <c r="QKQ17" s="3"/>
      <c r="QKR17" s="6"/>
      <c r="QLA17" s="3"/>
      <c r="QLB17" s="6"/>
      <c r="QLK17" s="3"/>
      <c r="QLL17" s="6"/>
      <c r="QLU17" s="3"/>
      <c r="QLV17" s="6"/>
      <c r="QME17" s="3"/>
      <c r="QMF17" s="6"/>
      <c r="QMO17" s="3"/>
      <c r="QMP17" s="6"/>
      <c r="QMY17" s="3"/>
      <c r="QMZ17" s="6"/>
      <c r="QNI17" s="3"/>
      <c r="QNJ17" s="6"/>
      <c r="QNS17" s="3"/>
      <c r="QNT17" s="6"/>
      <c r="QOC17" s="3"/>
      <c r="QOD17" s="6"/>
      <c r="QOM17" s="3"/>
      <c r="QON17" s="6"/>
      <c r="QOW17" s="3"/>
      <c r="QOX17" s="6"/>
      <c r="QPG17" s="3"/>
      <c r="QPH17" s="6"/>
      <c r="QPQ17" s="3"/>
      <c r="QPR17" s="6"/>
      <c r="QQA17" s="3"/>
      <c r="QQB17" s="6"/>
      <c r="QQK17" s="3"/>
      <c r="QQL17" s="6"/>
      <c r="QQU17" s="3"/>
      <c r="QQV17" s="6"/>
      <c r="QRE17" s="3"/>
      <c r="QRF17" s="6"/>
      <c r="QRO17" s="3"/>
      <c r="QRP17" s="6"/>
      <c r="QRY17" s="3"/>
      <c r="QRZ17" s="6"/>
      <c r="QSI17" s="3"/>
      <c r="QSJ17" s="6"/>
      <c r="QSS17" s="3"/>
      <c r="QST17" s="6"/>
      <c r="QTC17" s="3"/>
      <c r="QTD17" s="6"/>
      <c r="QTM17" s="3"/>
      <c r="QTN17" s="6"/>
      <c r="QTW17" s="3"/>
      <c r="QTX17" s="6"/>
      <c r="QUG17" s="3"/>
      <c r="QUH17" s="6"/>
      <c r="QUQ17" s="3"/>
      <c r="QUR17" s="6"/>
      <c r="QVA17" s="3"/>
      <c r="QVB17" s="6"/>
      <c r="QVK17" s="3"/>
      <c r="QVL17" s="6"/>
      <c r="QVU17" s="3"/>
      <c r="QVV17" s="6"/>
      <c r="QWE17" s="3"/>
      <c r="QWF17" s="6"/>
      <c r="QWO17" s="3"/>
      <c r="QWP17" s="6"/>
      <c r="QWY17" s="3"/>
      <c r="QWZ17" s="6"/>
      <c r="QXI17" s="3"/>
      <c r="QXJ17" s="6"/>
      <c r="QXS17" s="3"/>
      <c r="QXT17" s="6"/>
      <c r="QYC17" s="3"/>
      <c r="QYD17" s="6"/>
      <c r="QYM17" s="3"/>
      <c r="QYN17" s="6"/>
      <c r="QYW17" s="3"/>
      <c r="QYX17" s="6"/>
      <c r="QZG17" s="3"/>
      <c r="QZH17" s="6"/>
      <c r="QZQ17" s="3"/>
      <c r="QZR17" s="6"/>
      <c r="RAA17" s="3"/>
      <c r="RAB17" s="6"/>
      <c r="RAK17" s="3"/>
      <c r="RAL17" s="6"/>
      <c r="RAU17" s="3"/>
      <c r="RAV17" s="6"/>
      <c r="RBE17" s="3"/>
      <c r="RBF17" s="6"/>
      <c r="RBO17" s="3"/>
      <c r="RBP17" s="6"/>
      <c r="RBY17" s="3"/>
      <c r="RBZ17" s="6"/>
      <c r="RCI17" s="3"/>
      <c r="RCJ17" s="6"/>
      <c r="RCS17" s="3"/>
      <c r="RCT17" s="6"/>
      <c r="RDC17" s="3"/>
      <c r="RDD17" s="6"/>
      <c r="RDM17" s="3"/>
      <c r="RDN17" s="6"/>
      <c r="RDW17" s="3"/>
      <c r="RDX17" s="6"/>
      <c r="REG17" s="3"/>
      <c r="REH17" s="6"/>
      <c r="REQ17" s="3"/>
      <c r="RER17" s="6"/>
      <c r="RFA17" s="3"/>
      <c r="RFB17" s="6"/>
      <c r="RFK17" s="3"/>
      <c r="RFL17" s="6"/>
      <c r="RFU17" s="3"/>
      <c r="RFV17" s="6"/>
      <c r="RGE17" s="3"/>
      <c r="RGF17" s="6"/>
      <c r="RGO17" s="3"/>
      <c r="RGP17" s="6"/>
      <c r="RGY17" s="3"/>
      <c r="RGZ17" s="6"/>
      <c r="RHI17" s="3"/>
      <c r="RHJ17" s="6"/>
      <c r="RHS17" s="3"/>
      <c r="RHT17" s="6"/>
      <c r="RIC17" s="3"/>
      <c r="RID17" s="6"/>
      <c r="RIM17" s="3"/>
      <c r="RIN17" s="6"/>
      <c r="RIW17" s="3"/>
      <c r="RIX17" s="6"/>
      <c r="RJG17" s="3"/>
      <c r="RJH17" s="6"/>
      <c r="RJQ17" s="3"/>
      <c r="RJR17" s="6"/>
      <c r="RKA17" s="3"/>
      <c r="RKB17" s="6"/>
      <c r="RKK17" s="3"/>
      <c r="RKL17" s="6"/>
      <c r="RKU17" s="3"/>
      <c r="RKV17" s="6"/>
      <c r="RLE17" s="3"/>
      <c r="RLF17" s="6"/>
      <c r="RLO17" s="3"/>
      <c r="RLP17" s="6"/>
      <c r="RLY17" s="3"/>
      <c r="RLZ17" s="6"/>
      <c r="RMI17" s="3"/>
      <c r="RMJ17" s="6"/>
      <c r="RMS17" s="3"/>
      <c r="RMT17" s="6"/>
      <c r="RNC17" s="3"/>
      <c r="RND17" s="6"/>
      <c r="RNM17" s="3"/>
      <c r="RNN17" s="6"/>
      <c r="RNW17" s="3"/>
      <c r="RNX17" s="6"/>
      <c r="ROG17" s="3"/>
      <c r="ROH17" s="6"/>
      <c r="ROQ17" s="3"/>
      <c r="ROR17" s="6"/>
      <c r="RPA17" s="3"/>
      <c r="RPB17" s="6"/>
      <c r="RPK17" s="3"/>
      <c r="RPL17" s="6"/>
      <c r="RPU17" s="3"/>
      <c r="RPV17" s="6"/>
      <c r="RQE17" s="3"/>
      <c r="RQF17" s="6"/>
      <c r="RQO17" s="3"/>
      <c r="RQP17" s="6"/>
      <c r="RQY17" s="3"/>
      <c r="RQZ17" s="6"/>
      <c r="RRI17" s="3"/>
      <c r="RRJ17" s="6"/>
      <c r="RRS17" s="3"/>
      <c r="RRT17" s="6"/>
      <c r="RSC17" s="3"/>
      <c r="RSD17" s="6"/>
      <c r="RSM17" s="3"/>
      <c r="RSN17" s="6"/>
      <c r="RSW17" s="3"/>
      <c r="RSX17" s="6"/>
      <c r="RTG17" s="3"/>
      <c r="RTH17" s="6"/>
      <c r="RTQ17" s="3"/>
      <c r="RTR17" s="6"/>
      <c r="RUA17" s="3"/>
      <c r="RUB17" s="6"/>
      <c r="RUK17" s="3"/>
      <c r="RUL17" s="6"/>
      <c r="RUU17" s="3"/>
      <c r="RUV17" s="6"/>
      <c r="RVE17" s="3"/>
      <c r="RVF17" s="6"/>
      <c r="RVO17" s="3"/>
      <c r="RVP17" s="6"/>
      <c r="RVY17" s="3"/>
      <c r="RVZ17" s="6"/>
      <c r="RWI17" s="3"/>
      <c r="RWJ17" s="6"/>
      <c r="RWS17" s="3"/>
      <c r="RWT17" s="6"/>
      <c r="RXC17" s="3"/>
      <c r="RXD17" s="6"/>
      <c r="RXM17" s="3"/>
      <c r="RXN17" s="6"/>
      <c r="RXW17" s="3"/>
      <c r="RXX17" s="6"/>
      <c r="RYG17" s="3"/>
      <c r="RYH17" s="6"/>
      <c r="RYQ17" s="3"/>
      <c r="RYR17" s="6"/>
      <c r="RZA17" s="3"/>
      <c r="RZB17" s="6"/>
      <c r="RZK17" s="3"/>
      <c r="RZL17" s="6"/>
      <c r="RZU17" s="3"/>
      <c r="RZV17" s="6"/>
      <c r="SAE17" s="3"/>
      <c r="SAF17" s="6"/>
      <c r="SAO17" s="3"/>
      <c r="SAP17" s="6"/>
      <c r="SAY17" s="3"/>
      <c r="SAZ17" s="6"/>
      <c r="SBI17" s="3"/>
      <c r="SBJ17" s="6"/>
      <c r="SBS17" s="3"/>
      <c r="SBT17" s="6"/>
      <c r="SCC17" s="3"/>
      <c r="SCD17" s="6"/>
      <c r="SCM17" s="3"/>
      <c r="SCN17" s="6"/>
      <c r="SCW17" s="3"/>
      <c r="SCX17" s="6"/>
      <c r="SDG17" s="3"/>
      <c r="SDH17" s="6"/>
      <c r="SDQ17" s="3"/>
      <c r="SDR17" s="6"/>
      <c r="SEA17" s="3"/>
      <c r="SEB17" s="6"/>
      <c r="SEK17" s="3"/>
      <c r="SEL17" s="6"/>
      <c r="SEU17" s="3"/>
      <c r="SEV17" s="6"/>
      <c r="SFE17" s="3"/>
      <c r="SFF17" s="6"/>
      <c r="SFO17" s="3"/>
      <c r="SFP17" s="6"/>
      <c r="SFY17" s="3"/>
      <c r="SFZ17" s="6"/>
      <c r="SGI17" s="3"/>
      <c r="SGJ17" s="6"/>
      <c r="SGS17" s="3"/>
      <c r="SGT17" s="6"/>
      <c r="SHC17" s="3"/>
      <c r="SHD17" s="6"/>
      <c r="SHM17" s="3"/>
      <c r="SHN17" s="6"/>
      <c r="SHW17" s="3"/>
      <c r="SHX17" s="6"/>
      <c r="SIG17" s="3"/>
      <c r="SIH17" s="6"/>
      <c r="SIQ17" s="3"/>
      <c r="SIR17" s="6"/>
      <c r="SJA17" s="3"/>
      <c r="SJB17" s="6"/>
      <c r="SJK17" s="3"/>
      <c r="SJL17" s="6"/>
      <c r="SJU17" s="3"/>
      <c r="SJV17" s="6"/>
      <c r="SKE17" s="3"/>
      <c r="SKF17" s="6"/>
      <c r="SKO17" s="3"/>
      <c r="SKP17" s="6"/>
      <c r="SKY17" s="3"/>
      <c r="SKZ17" s="6"/>
      <c r="SLI17" s="3"/>
      <c r="SLJ17" s="6"/>
      <c r="SLS17" s="3"/>
      <c r="SLT17" s="6"/>
      <c r="SMC17" s="3"/>
      <c r="SMD17" s="6"/>
      <c r="SMM17" s="3"/>
      <c r="SMN17" s="6"/>
      <c r="SMW17" s="3"/>
      <c r="SMX17" s="6"/>
      <c r="SNG17" s="3"/>
      <c r="SNH17" s="6"/>
      <c r="SNQ17" s="3"/>
      <c r="SNR17" s="6"/>
      <c r="SOA17" s="3"/>
      <c r="SOB17" s="6"/>
      <c r="SOK17" s="3"/>
      <c r="SOL17" s="6"/>
      <c r="SOU17" s="3"/>
      <c r="SOV17" s="6"/>
      <c r="SPE17" s="3"/>
      <c r="SPF17" s="6"/>
      <c r="SPO17" s="3"/>
      <c r="SPP17" s="6"/>
      <c r="SPY17" s="3"/>
      <c r="SPZ17" s="6"/>
      <c r="SQI17" s="3"/>
      <c r="SQJ17" s="6"/>
      <c r="SQS17" s="3"/>
      <c r="SQT17" s="6"/>
      <c r="SRC17" s="3"/>
      <c r="SRD17" s="6"/>
      <c r="SRM17" s="3"/>
      <c r="SRN17" s="6"/>
      <c r="SRW17" s="3"/>
      <c r="SRX17" s="6"/>
      <c r="SSG17" s="3"/>
      <c r="SSH17" s="6"/>
      <c r="SSQ17" s="3"/>
      <c r="SSR17" s="6"/>
      <c r="STA17" s="3"/>
      <c r="STB17" s="6"/>
      <c r="STK17" s="3"/>
      <c r="STL17" s="6"/>
      <c r="STU17" s="3"/>
      <c r="STV17" s="6"/>
      <c r="SUE17" s="3"/>
      <c r="SUF17" s="6"/>
      <c r="SUO17" s="3"/>
      <c r="SUP17" s="6"/>
      <c r="SUY17" s="3"/>
      <c r="SUZ17" s="6"/>
      <c r="SVI17" s="3"/>
      <c r="SVJ17" s="6"/>
      <c r="SVS17" s="3"/>
      <c r="SVT17" s="6"/>
      <c r="SWC17" s="3"/>
      <c r="SWD17" s="6"/>
      <c r="SWM17" s="3"/>
      <c r="SWN17" s="6"/>
      <c r="SWW17" s="3"/>
      <c r="SWX17" s="6"/>
      <c r="SXG17" s="3"/>
      <c r="SXH17" s="6"/>
      <c r="SXQ17" s="3"/>
      <c r="SXR17" s="6"/>
      <c r="SYA17" s="3"/>
      <c r="SYB17" s="6"/>
      <c r="SYK17" s="3"/>
      <c r="SYL17" s="6"/>
      <c r="SYU17" s="3"/>
      <c r="SYV17" s="6"/>
      <c r="SZE17" s="3"/>
      <c r="SZF17" s="6"/>
      <c r="SZO17" s="3"/>
      <c r="SZP17" s="6"/>
      <c r="SZY17" s="3"/>
      <c r="SZZ17" s="6"/>
      <c r="TAI17" s="3"/>
      <c r="TAJ17" s="6"/>
      <c r="TAS17" s="3"/>
      <c r="TAT17" s="6"/>
      <c r="TBC17" s="3"/>
      <c r="TBD17" s="6"/>
      <c r="TBM17" s="3"/>
      <c r="TBN17" s="6"/>
      <c r="TBW17" s="3"/>
      <c r="TBX17" s="6"/>
      <c r="TCG17" s="3"/>
      <c r="TCH17" s="6"/>
      <c r="TCQ17" s="3"/>
      <c r="TCR17" s="6"/>
      <c r="TDA17" s="3"/>
      <c r="TDB17" s="6"/>
      <c r="TDK17" s="3"/>
      <c r="TDL17" s="6"/>
      <c r="TDU17" s="3"/>
      <c r="TDV17" s="6"/>
      <c r="TEE17" s="3"/>
      <c r="TEF17" s="6"/>
      <c r="TEO17" s="3"/>
      <c r="TEP17" s="6"/>
      <c r="TEY17" s="3"/>
      <c r="TEZ17" s="6"/>
      <c r="TFI17" s="3"/>
      <c r="TFJ17" s="6"/>
      <c r="TFS17" s="3"/>
      <c r="TFT17" s="6"/>
      <c r="TGC17" s="3"/>
      <c r="TGD17" s="6"/>
      <c r="TGM17" s="3"/>
      <c r="TGN17" s="6"/>
      <c r="TGW17" s="3"/>
      <c r="TGX17" s="6"/>
      <c r="THG17" s="3"/>
      <c r="THH17" s="6"/>
      <c r="THQ17" s="3"/>
      <c r="THR17" s="6"/>
      <c r="TIA17" s="3"/>
      <c r="TIB17" s="6"/>
      <c r="TIK17" s="3"/>
      <c r="TIL17" s="6"/>
      <c r="TIU17" s="3"/>
      <c r="TIV17" s="6"/>
      <c r="TJE17" s="3"/>
      <c r="TJF17" s="6"/>
      <c r="TJO17" s="3"/>
      <c r="TJP17" s="6"/>
      <c r="TJY17" s="3"/>
      <c r="TJZ17" s="6"/>
      <c r="TKI17" s="3"/>
      <c r="TKJ17" s="6"/>
      <c r="TKS17" s="3"/>
      <c r="TKT17" s="6"/>
      <c r="TLC17" s="3"/>
      <c r="TLD17" s="6"/>
      <c r="TLM17" s="3"/>
      <c r="TLN17" s="6"/>
      <c r="TLW17" s="3"/>
      <c r="TLX17" s="6"/>
      <c r="TMG17" s="3"/>
      <c r="TMH17" s="6"/>
      <c r="TMQ17" s="3"/>
      <c r="TMR17" s="6"/>
      <c r="TNA17" s="3"/>
      <c r="TNB17" s="6"/>
      <c r="TNK17" s="3"/>
      <c r="TNL17" s="6"/>
      <c r="TNU17" s="3"/>
      <c r="TNV17" s="6"/>
      <c r="TOE17" s="3"/>
      <c r="TOF17" s="6"/>
      <c r="TOO17" s="3"/>
      <c r="TOP17" s="6"/>
      <c r="TOY17" s="3"/>
      <c r="TOZ17" s="6"/>
      <c r="TPI17" s="3"/>
      <c r="TPJ17" s="6"/>
      <c r="TPS17" s="3"/>
      <c r="TPT17" s="6"/>
      <c r="TQC17" s="3"/>
      <c r="TQD17" s="6"/>
      <c r="TQM17" s="3"/>
      <c r="TQN17" s="6"/>
      <c r="TQW17" s="3"/>
      <c r="TQX17" s="6"/>
      <c r="TRG17" s="3"/>
      <c r="TRH17" s="6"/>
      <c r="TRQ17" s="3"/>
      <c r="TRR17" s="6"/>
      <c r="TSA17" s="3"/>
      <c r="TSB17" s="6"/>
      <c r="TSK17" s="3"/>
      <c r="TSL17" s="6"/>
      <c r="TSU17" s="3"/>
      <c r="TSV17" s="6"/>
      <c r="TTE17" s="3"/>
      <c r="TTF17" s="6"/>
      <c r="TTO17" s="3"/>
      <c r="TTP17" s="6"/>
      <c r="TTY17" s="3"/>
      <c r="TTZ17" s="6"/>
      <c r="TUI17" s="3"/>
      <c r="TUJ17" s="6"/>
      <c r="TUS17" s="3"/>
      <c r="TUT17" s="6"/>
      <c r="TVC17" s="3"/>
      <c r="TVD17" s="6"/>
      <c r="TVM17" s="3"/>
      <c r="TVN17" s="6"/>
      <c r="TVW17" s="3"/>
      <c r="TVX17" s="6"/>
      <c r="TWG17" s="3"/>
      <c r="TWH17" s="6"/>
      <c r="TWQ17" s="3"/>
      <c r="TWR17" s="6"/>
      <c r="TXA17" s="3"/>
      <c r="TXB17" s="6"/>
      <c r="TXK17" s="3"/>
      <c r="TXL17" s="6"/>
      <c r="TXU17" s="3"/>
      <c r="TXV17" s="6"/>
      <c r="TYE17" s="3"/>
      <c r="TYF17" s="6"/>
      <c r="TYO17" s="3"/>
      <c r="TYP17" s="6"/>
      <c r="TYY17" s="3"/>
      <c r="TYZ17" s="6"/>
      <c r="TZI17" s="3"/>
      <c r="TZJ17" s="6"/>
      <c r="TZS17" s="3"/>
      <c r="TZT17" s="6"/>
      <c r="UAC17" s="3"/>
      <c r="UAD17" s="6"/>
      <c r="UAM17" s="3"/>
      <c r="UAN17" s="6"/>
      <c r="UAW17" s="3"/>
      <c r="UAX17" s="6"/>
      <c r="UBG17" s="3"/>
      <c r="UBH17" s="6"/>
      <c r="UBQ17" s="3"/>
      <c r="UBR17" s="6"/>
      <c r="UCA17" s="3"/>
      <c r="UCB17" s="6"/>
      <c r="UCK17" s="3"/>
      <c r="UCL17" s="6"/>
      <c r="UCU17" s="3"/>
      <c r="UCV17" s="6"/>
      <c r="UDE17" s="3"/>
      <c r="UDF17" s="6"/>
      <c r="UDO17" s="3"/>
      <c r="UDP17" s="6"/>
      <c r="UDY17" s="3"/>
      <c r="UDZ17" s="6"/>
      <c r="UEI17" s="3"/>
      <c r="UEJ17" s="6"/>
      <c r="UES17" s="3"/>
      <c r="UET17" s="6"/>
      <c r="UFC17" s="3"/>
      <c r="UFD17" s="6"/>
      <c r="UFM17" s="3"/>
      <c r="UFN17" s="6"/>
      <c r="UFW17" s="3"/>
      <c r="UFX17" s="6"/>
      <c r="UGG17" s="3"/>
      <c r="UGH17" s="6"/>
      <c r="UGQ17" s="3"/>
      <c r="UGR17" s="6"/>
      <c r="UHA17" s="3"/>
      <c r="UHB17" s="6"/>
      <c r="UHK17" s="3"/>
      <c r="UHL17" s="6"/>
      <c r="UHU17" s="3"/>
      <c r="UHV17" s="6"/>
      <c r="UIE17" s="3"/>
      <c r="UIF17" s="6"/>
      <c r="UIO17" s="3"/>
      <c r="UIP17" s="6"/>
      <c r="UIY17" s="3"/>
      <c r="UIZ17" s="6"/>
      <c r="UJI17" s="3"/>
      <c r="UJJ17" s="6"/>
      <c r="UJS17" s="3"/>
      <c r="UJT17" s="6"/>
      <c r="UKC17" s="3"/>
      <c r="UKD17" s="6"/>
      <c r="UKM17" s="3"/>
      <c r="UKN17" s="6"/>
      <c r="UKW17" s="3"/>
      <c r="UKX17" s="6"/>
      <c r="ULG17" s="3"/>
      <c r="ULH17" s="6"/>
      <c r="ULQ17" s="3"/>
      <c r="ULR17" s="6"/>
      <c r="UMA17" s="3"/>
      <c r="UMB17" s="6"/>
      <c r="UMK17" s="3"/>
      <c r="UML17" s="6"/>
      <c r="UMU17" s="3"/>
      <c r="UMV17" s="6"/>
      <c r="UNE17" s="3"/>
      <c r="UNF17" s="6"/>
      <c r="UNO17" s="3"/>
      <c r="UNP17" s="6"/>
      <c r="UNY17" s="3"/>
      <c r="UNZ17" s="6"/>
      <c r="UOI17" s="3"/>
      <c r="UOJ17" s="6"/>
      <c r="UOS17" s="3"/>
      <c r="UOT17" s="6"/>
      <c r="UPC17" s="3"/>
      <c r="UPD17" s="6"/>
      <c r="UPM17" s="3"/>
      <c r="UPN17" s="6"/>
      <c r="UPW17" s="3"/>
      <c r="UPX17" s="6"/>
      <c r="UQG17" s="3"/>
      <c r="UQH17" s="6"/>
      <c r="UQQ17" s="3"/>
      <c r="UQR17" s="6"/>
      <c r="URA17" s="3"/>
      <c r="URB17" s="6"/>
      <c r="URK17" s="3"/>
      <c r="URL17" s="6"/>
      <c r="URU17" s="3"/>
      <c r="URV17" s="6"/>
      <c r="USE17" s="3"/>
      <c r="USF17" s="6"/>
      <c r="USO17" s="3"/>
      <c r="USP17" s="6"/>
      <c r="USY17" s="3"/>
      <c r="USZ17" s="6"/>
      <c r="UTI17" s="3"/>
      <c r="UTJ17" s="6"/>
      <c r="UTS17" s="3"/>
      <c r="UTT17" s="6"/>
      <c r="UUC17" s="3"/>
      <c r="UUD17" s="6"/>
      <c r="UUM17" s="3"/>
      <c r="UUN17" s="6"/>
      <c r="UUW17" s="3"/>
      <c r="UUX17" s="6"/>
      <c r="UVG17" s="3"/>
      <c r="UVH17" s="6"/>
      <c r="UVQ17" s="3"/>
      <c r="UVR17" s="6"/>
      <c r="UWA17" s="3"/>
      <c r="UWB17" s="6"/>
      <c r="UWK17" s="3"/>
      <c r="UWL17" s="6"/>
      <c r="UWU17" s="3"/>
      <c r="UWV17" s="6"/>
      <c r="UXE17" s="3"/>
      <c r="UXF17" s="6"/>
      <c r="UXO17" s="3"/>
      <c r="UXP17" s="6"/>
      <c r="UXY17" s="3"/>
      <c r="UXZ17" s="6"/>
      <c r="UYI17" s="3"/>
      <c r="UYJ17" s="6"/>
      <c r="UYS17" s="3"/>
      <c r="UYT17" s="6"/>
      <c r="UZC17" s="3"/>
      <c r="UZD17" s="6"/>
      <c r="UZM17" s="3"/>
      <c r="UZN17" s="6"/>
      <c r="UZW17" s="3"/>
      <c r="UZX17" s="6"/>
      <c r="VAG17" s="3"/>
      <c r="VAH17" s="6"/>
      <c r="VAQ17" s="3"/>
      <c r="VAR17" s="6"/>
      <c r="VBA17" s="3"/>
      <c r="VBB17" s="6"/>
      <c r="VBK17" s="3"/>
      <c r="VBL17" s="6"/>
      <c r="VBU17" s="3"/>
      <c r="VBV17" s="6"/>
      <c r="VCE17" s="3"/>
      <c r="VCF17" s="6"/>
      <c r="VCO17" s="3"/>
      <c r="VCP17" s="6"/>
      <c r="VCY17" s="3"/>
      <c r="VCZ17" s="6"/>
      <c r="VDI17" s="3"/>
      <c r="VDJ17" s="6"/>
      <c r="VDS17" s="3"/>
      <c r="VDT17" s="6"/>
      <c r="VEC17" s="3"/>
      <c r="VED17" s="6"/>
      <c r="VEM17" s="3"/>
      <c r="VEN17" s="6"/>
      <c r="VEW17" s="3"/>
      <c r="VEX17" s="6"/>
      <c r="VFG17" s="3"/>
      <c r="VFH17" s="6"/>
      <c r="VFQ17" s="3"/>
      <c r="VFR17" s="6"/>
      <c r="VGA17" s="3"/>
      <c r="VGB17" s="6"/>
      <c r="VGK17" s="3"/>
      <c r="VGL17" s="6"/>
      <c r="VGU17" s="3"/>
      <c r="VGV17" s="6"/>
      <c r="VHE17" s="3"/>
      <c r="VHF17" s="6"/>
      <c r="VHO17" s="3"/>
      <c r="VHP17" s="6"/>
      <c r="VHY17" s="3"/>
      <c r="VHZ17" s="6"/>
      <c r="VII17" s="3"/>
      <c r="VIJ17" s="6"/>
      <c r="VIS17" s="3"/>
      <c r="VIT17" s="6"/>
      <c r="VJC17" s="3"/>
      <c r="VJD17" s="6"/>
      <c r="VJM17" s="3"/>
      <c r="VJN17" s="6"/>
      <c r="VJW17" s="3"/>
      <c r="VJX17" s="6"/>
      <c r="VKG17" s="3"/>
      <c r="VKH17" s="6"/>
      <c r="VKQ17" s="3"/>
      <c r="VKR17" s="6"/>
      <c r="VLA17" s="3"/>
      <c r="VLB17" s="6"/>
      <c r="VLK17" s="3"/>
      <c r="VLL17" s="6"/>
      <c r="VLU17" s="3"/>
      <c r="VLV17" s="6"/>
      <c r="VME17" s="3"/>
      <c r="VMF17" s="6"/>
      <c r="VMO17" s="3"/>
      <c r="VMP17" s="6"/>
      <c r="VMY17" s="3"/>
      <c r="VMZ17" s="6"/>
      <c r="VNI17" s="3"/>
      <c r="VNJ17" s="6"/>
      <c r="VNS17" s="3"/>
      <c r="VNT17" s="6"/>
      <c r="VOC17" s="3"/>
      <c r="VOD17" s="6"/>
      <c r="VOM17" s="3"/>
      <c r="VON17" s="6"/>
      <c r="VOW17" s="3"/>
      <c r="VOX17" s="6"/>
      <c r="VPG17" s="3"/>
      <c r="VPH17" s="6"/>
      <c r="VPQ17" s="3"/>
      <c r="VPR17" s="6"/>
      <c r="VQA17" s="3"/>
      <c r="VQB17" s="6"/>
      <c r="VQK17" s="3"/>
      <c r="VQL17" s="6"/>
      <c r="VQU17" s="3"/>
      <c r="VQV17" s="6"/>
      <c r="VRE17" s="3"/>
      <c r="VRF17" s="6"/>
      <c r="VRO17" s="3"/>
      <c r="VRP17" s="6"/>
      <c r="VRY17" s="3"/>
      <c r="VRZ17" s="6"/>
      <c r="VSI17" s="3"/>
      <c r="VSJ17" s="6"/>
      <c r="VSS17" s="3"/>
      <c r="VST17" s="6"/>
      <c r="VTC17" s="3"/>
      <c r="VTD17" s="6"/>
      <c r="VTM17" s="3"/>
      <c r="VTN17" s="6"/>
      <c r="VTW17" s="3"/>
      <c r="VTX17" s="6"/>
      <c r="VUG17" s="3"/>
      <c r="VUH17" s="6"/>
      <c r="VUQ17" s="3"/>
      <c r="VUR17" s="6"/>
      <c r="VVA17" s="3"/>
      <c r="VVB17" s="6"/>
      <c r="VVK17" s="3"/>
      <c r="VVL17" s="6"/>
      <c r="VVU17" s="3"/>
      <c r="VVV17" s="6"/>
      <c r="VWE17" s="3"/>
      <c r="VWF17" s="6"/>
      <c r="VWO17" s="3"/>
      <c r="VWP17" s="6"/>
      <c r="VWY17" s="3"/>
      <c r="VWZ17" s="6"/>
      <c r="VXI17" s="3"/>
      <c r="VXJ17" s="6"/>
      <c r="VXS17" s="3"/>
      <c r="VXT17" s="6"/>
      <c r="VYC17" s="3"/>
      <c r="VYD17" s="6"/>
      <c r="VYM17" s="3"/>
      <c r="VYN17" s="6"/>
      <c r="VYW17" s="3"/>
      <c r="VYX17" s="6"/>
      <c r="VZG17" s="3"/>
      <c r="VZH17" s="6"/>
      <c r="VZQ17" s="3"/>
      <c r="VZR17" s="6"/>
      <c r="WAA17" s="3"/>
      <c r="WAB17" s="6"/>
      <c r="WAK17" s="3"/>
      <c r="WAL17" s="6"/>
      <c r="WAU17" s="3"/>
      <c r="WAV17" s="6"/>
      <c r="WBE17" s="3"/>
      <c r="WBF17" s="6"/>
      <c r="WBO17" s="3"/>
      <c r="WBP17" s="6"/>
      <c r="WBY17" s="3"/>
      <c r="WBZ17" s="6"/>
      <c r="WCI17" s="3"/>
      <c r="WCJ17" s="6"/>
      <c r="WCS17" s="3"/>
      <c r="WCT17" s="6"/>
      <c r="WDC17" s="3"/>
      <c r="WDD17" s="6"/>
      <c r="WDM17" s="3"/>
      <c r="WDN17" s="6"/>
      <c r="WDW17" s="3"/>
      <c r="WDX17" s="6"/>
      <c r="WEG17" s="3"/>
      <c r="WEH17" s="6"/>
      <c r="WEQ17" s="3"/>
      <c r="WER17" s="6"/>
      <c r="WFA17" s="3"/>
      <c r="WFB17" s="6"/>
      <c r="WFK17" s="3"/>
      <c r="WFL17" s="6"/>
      <c r="WFU17" s="3"/>
      <c r="WFV17" s="6"/>
      <c r="WGE17" s="3"/>
      <c r="WGF17" s="6"/>
      <c r="WGO17" s="3"/>
      <c r="WGP17" s="6"/>
      <c r="WGY17" s="3"/>
      <c r="WGZ17" s="6"/>
      <c r="WHI17" s="3"/>
      <c r="WHJ17" s="6"/>
      <c r="WHS17" s="3"/>
      <c r="WHT17" s="6"/>
      <c r="WIC17" s="3"/>
      <c r="WID17" s="6"/>
      <c r="WIM17" s="3"/>
      <c r="WIN17" s="6"/>
      <c r="WIW17" s="3"/>
      <c r="WIX17" s="6"/>
      <c r="WJG17" s="3"/>
      <c r="WJH17" s="6"/>
      <c r="WJQ17" s="3"/>
      <c r="WJR17" s="6"/>
      <c r="WKA17" s="3"/>
      <c r="WKB17" s="6"/>
      <c r="WKK17" s="3"/>
      <c r="WKL17" s="6"/>
      <c r="WKU17" s="3"/>
      <c r="WKV17" s="6"/>
      <c r="WLE17" s="3"/>
      <c r="WLF17" s="6"/>
      <c r="WLO17" s="3"/>
      <c r="WLP17" s="6"/>
      <c r="WLY17" s="3"/>
      <c r="WLZ17" s="6"/>
      <c r="WMI17" s="3"/>
      <c r="WMJ17" s="6"/>
      <c r="WMS17" s="3"/>
      <c r="WMT17" s="6"/>
      <c r="WNC17" s="3"/>
      <c r="WND17" s="6"/>
      <c r="WNM17" s="3"/>
      <c r="WNN17" s="6"/>
      <c r="WNW17" s="3"/>
      <c r="WNX17" s="6"/>
      <c r="WOG17" s="3"/>
      <c r="WOH17" s="6"/>
      <c r="WOQ17" s="3"/>
      <c r="WOR17" s="6"/>
      <c r="WPA17" s="3"/>
      <c r="WPB17" s="6"/>
      <c r="WPK17" s="3"/>
      <c r="WPL17" s="6"/>
      <c r="WPU17" s="3"/>
      <c r="WPV17" s="6"/>
      <c r="WQE17" s="3"/>
      <c r="WQF17" s="6"/>
      <c r="WQO17" s="3"/>
      <c r="WQP17" s="6"/>
      <c r="WQY17" s="3"/>
      <c r="WQZ17" s="6"/>
      <c r="WRI17" s="3"/>
      <c r="WRJ17" s="6"/>
      <c r="WRS17" s="3"/>
      <c r="WRT17" s="6"/>
      <c r="WSC17" s="3"/>
      <c r="WSD17" s="6"/>
      <c r="WSM17" s="3"/>
      <c r="WSN17" s="6"/>
      <c r="WSW17" s="3"/>
      <c r="WSX17" s="6"/>
      <c r="WTG17" s="3"/>
      <c r="WTH17" s="6"/>
      <c r="WTQ17" s="3"/>
      <c r="WTR17" s="6"/>
      <c r="WUA17" s="3"/>
      <c r="WUB17" s="6"/>
      <c r="WUK17" s="3"/>
      <c r="WUL17" s="6"/>
      <c r="WUU17" s="3"/>
      <c r="WUV17" s="6"/>
      <c r="WVE17" s="3"/>
      <c r="WVF17" s="6"/>
      <c r="WVO17" s="3"/>
      <c r="WVP17" s="6"/>
      <c r="WVY17" s="3"/>
      <c r="WVZ17" s="6"/>
      <c r="WWI17" s="3"/>
      <c r="WWJ17" s="6"/>
      <c r="WWS17" s="3"/>
      <c r="WWT17" s="6"/>
      <c r="WXC17" s="3"/>
      <c r="WXD17" s="6"/>
      <c r="WXM17" s="3"/>
      <c r="WXN17" s="6"/>
      <c r="WXW17" s="3"/>
      <c r="WXX17" s="6"/>
      <c r="WYG17" s="3"/>
      <c r="WYH17" s="6"/>
      <c r="WYQ17" s="3"/>
      <c r="WYR17" s="6"/>
      <c r="WZA17" s="3"/>
      <c r="WZB17" s="6"/>
      <c r="WZK17" s="3"/>
      <c r="WZL17" s="6"/>
      <c r="WZU17" s="3"/>
      <c r="WZV17" s="6"/>
      <c r="XAE17" s="3"/>
      <c r="XAF17" s="6"/>
      <c r="XAO17" s="3"/>
      <c r="XAP17" s="6"/>
      <c r="XAY17" s="3"/>
      <c r="XAZ17" s="6"/>
      <c r="XBI17" s="3"/>
      <c r="XBJ17" s="6"/>
      <c r="XBS17" s="3"/>
      <c r="XBT17" s="6"/>
      <c r="XCC17" s="3"/>
      <c r="XCD17" s="6"/>
      <c r="XCM17" s="3"/>
      <c r="XCN17" s="6"/>
      <c r="XCW17" s="3"/>
      <c r="XCX17" s="6"/>
      <c r="XDG17" s="3"/>
      <c r="XDH17" s="6"/>
      <c r="XDQ17" s="3"/>
      <c r="XDR17" s="6"/>
      <c r="XEA17" s="3"/>
      <c r="XEB17" s="6"/>
      <c r="XEK17" s="3"/>
      <c r="XEL17" s="6"/>
      <c r="XEU17" s="3"/>
      <c r="XEV17" s="6"/>
    </row>
    <row r="18" spans="1:1016 1025:2046 2055:3066 3075:4096 4105:5116 5125:6136 6145:7166 7175:8186 8195:9216 9225:10236 10245:11256 11265:12286 12295:13306 13315:14336 14345:15356 15365:16376" x14ac:dyDescent="0.25">
      <c r="A18">
        <f t="shared" si="1"/>
        <v>3</v>
      </c>
      <c r="B18" t="s">
        <v>33</v>
      </c>
      <c r="C18" t="str">
        <f>IF(B18&lt;&gt;"",VLOOKUP(B18,Lookup!$A$2:$B$55,2,FALSE),"")</f>
        <v>SAVINGS/INVESTMENT</v>
      </c>
      <c r="D18" s="3">
        <v>42856</v>
      </c>
      <c r="E18" s="14">
        <v>2000</v>
      </c>
      <c r="F18" s="14">
        <v>0</v>
      </c>
      <c r="G18" t="s">
        <v>1</v>
      </c>
      <c r="H18" t="s">
        <v>83</v>
      </c>
      <c r="I18" t="s">
        <v>85</v>
      </c>
      <c r="J18">
        <f t="shared" ca="1" si="0"/>
        <v>-144</v>
      </c>
      <c r="M18">
        <v>3</v>
      </c>
      <c r="N18" s="35" t="s">
        <v>1</v>
      </c>
      <c r="O18" s="35" t="s">
        <v>2</v>
      </c>
      <c r="P18" s="36">
        <v>42857</v>
      </c>
      <c r="Q18" s="37">
        <v>0</v>
      </c>
      <c r="R18" s="37"/>
      <c r="S18" s="35" t="s">
        <v>83</v>
      </c>
      <c r="T18" s="35" t="s">
        <v>85</v>
      </c>
      <c r="U18" s="35">
        <f ca="1">IF($T18="Done","",$P18-$F$1)</f>
        <v>-143</v>
      </c>
      <c r="Y18" s="3"/>
      <c r="Z18" s="6"/>
      <c r="AI18" s="3"/>
      <c r="AJ18" s="6"/>
      <c r="AS18" s="3"/>
      <c r="AT18" s="6"/>
      <c r="BC18" s="3"/>
      <c r="BD18" s="6"/>
      <c r="BM18" s="3"/>
      <c r="BN18" s="6"/>
      <c r="BW18" s="3"/>
      <c r="BX18" s="6"/>
      <c r="CG18" s="3"/>
      <c r="CH18" s="6"/>
      <c r="CQ18" s="3"/>
      <c r="CR18" s="6"/>
      <c r="DA18" s="3"/>
      <c r="DB18" s="6"/>
      <c r="DK18" s="3"/>
      <c r="DL18" s="6"/>
      <c r="DU18" s="3"/>
      <c r="DV18" s="6"/>
      <c r="EE18" s="3"/>
      <c r="EF18" s="6"/>
      <c r="EO18" s="3"/>
      <c r="EP18" s="6"/>
      <c r="EY18" s="3"/>
      <c r="EZ18" s="6"/>
      <c r="FI18" s="3"/>
      <c r="FJ18" s="6"/>
      <c r="FS18" s="3"/>
      <c r="FT18" s="6"/>
      <c r="GC18" s="3"/>
      <c r="GD18" s="6"/>
      <c r="GM18" s="3"/>
      <c r="GN18" s="6"/>
      <c r="GW18" s="3"/>
      <c r="GX18" s="6"/>
      <c r="HG18" s="3"/>
      <c r="HH18" s="6"/>
      <c r="HQ18" s="3"/>
      <c r="HR18" s="6"/>
      <c r="IA18" s="3"/>
      <c r="IB18" s="6"/>
      <c r="IK18" s="3"/>
      <c r="IL18" s="6"/>
      <c r="IU18" s="3"/>
      <c r="IV18" s="6"/>
      <c r="JE18" s="3"/>
      <c r="JF18" s="6"/>
      <c r="JO18" s="3"/>
      <c r="JP18" s="6"/>
      <c r="JY18" s="3"/>
      <c r="JZ18" s="6"/>
      <c r="KI18" s="3"/>
      <c r="KJ18" s="6"/>
      <c r="KS18" s="3"/>
      <c r="KT18" s="6"/>
      <c r="LC18" s="3"/>
      <c r="LD18" s="6"/>
      <c r="LM18" s="3"/>
      <c r="LN18" s="6"/>
      <c r="LW18" s="3"/>
      <c r="LX18" s="6"/>
      <c r="MG18" s="3"/>
      <c r="MH18" s="6"/>
      <c r="MQ18" s="3"/>
      <c r="MR18" s="6"/>
      <c r="NA18" s="3"/>
      <c r="NB18" s="6"/>
      <c r="NK18" s="3"/>
      <c r="NL18" s="6"/>
      <c r="NU18" s="3"/>
      <c r="NV18" s="6"/>
      <c r="OE18" s="3"/>
      <c r="OF18" s="6"/>
      <c r="OO18" s="3"/>
      <c r="OP18" s="6"/>
      <c r="OY18" s="3"/>
      <c r="OZ18" s="6"/>
      <c r="PI18" s="3"/>
      <c r="PJ18" s="6"/>
      <c r="PS18" s="3"/>
      <c r="PT18" s="6"/>
      <c r="QC18" s="3"/>
      <c r="QD18" s="6"/>
      <c r="QM18" s="3"/>
      <c r="QN18" s="6"/>
      <c r="QW18" s="3"/>
      <c r="QX18" s="6"/>
      <c r="RG18" s="3"/>
      <c r="RH18" s="6"/>
      <c r="RQ18" s="3"/>
      <c r="RR18" s="6"/>
      <c r="SA18" s="3"/>
      <c r="SB18" s="6"/>
      <c r="SK18" s="3"/>
      <c r="SL18" s="6"/>
      <c r="SU18" s="3"/>
      <c r="SV18" s="6"/>
      <c r="TE18" s="3"/>
      <c r="TF18" s="6"/>
      <c r="TO18" s="3"/>
      <c r="TP18" s="6"/>
      <c r="TY18" s="3"/>
      <c r="TZ18" s="6"/>
      <c r="UI18" s="3"/>
      <c r="UJ18" s="6"/>
      <c r="US18" s="3"/>
      <c r="UT18" s="6"/>
      <c r="VC18" s="3"/>
      <c r="VD18" s="6"/>
      <c r="VM18" s="3"/>
      <c r="VN18" s="6"/>
      <c r="VW18" s="3"/>
      <c r="VX18" s="6"/>
      <c r="WG18" s="3"/>
      <c r="WH18" s="6"/>
      <c r="WQ18" s="3"/>
      <c r="WR18" s="6"/>
      <c r="XA18" s="3"/>
      <c r="XB18" s="6"/>
      <c r="XK18" s="3"/>
      <c r="XL18" s="6"/>
      <c r="XU18" s="3"/>
      <c r="XV18" s="6"/>
      <c r="YE18" s="3"/>
      <c r="YF18" s="6"/>
      <c r="YO18" s="3"/>
      <c r="YP18" s="6"/>
      <c r="YY18" s="3"/>
      <c r="YZ18" s="6"/>
      <c r="ZI18" s="3"/>
      <c r="ZJ18" s="6"/>
      <c r="ZS18" s="3"/>
      <c r="ZT18" s="6"/>
      <c r="AAC18" s="3"/>
      <c r="AAD18" s="6"/>
      <c r="AAM18" s="3"/>
      <c r="AAN18" s="6"/>
      <c r="AAW18" s="3"/>
      <c r="AAX18" s="6"/>
      <c r="ABG18" s="3"/>
      <c r="ABH18" s="6"/>
      <c r="ABQ18" s="3"/>
      <c r="ABR18" s="6"/>
      <c r="ACA18" s="3"/>
      <c r="ACB18" s="6"/>
      <c r="ACK18" s="3"/>
      <c r="ACL18" s="6"/>
      <c r="ACU18" s="3"/>
      <c r="ACV18" s="6"/>
      <c r="ADE18" s="3"/>
      <c r="ADF18" s="6"/>
      <c r="ADO18" s="3"/>
      <c r="ADP18" s="6"/>
      <c r="ADY18" s="3"/>
      <c r="ADZ18" s="6"/>
      <c r="AEI18" s="3"/>
      <c r="AEJ18" s="6"/>
      <c r="AES18" s="3"/>
      <c r="AET18" s="6"/>
      <c r="AFC18" s="3"/>
      <c r="AFD18" s="6"/>
      <c r="AFM18" s="3"/>
      <c r="AFN18" s="6"/>
      <c r="AFW18" s="3"/>
      <c r="AFX18" s="6"/>
      <c r="AGG18" s="3"/>
      <c r="AGH18" s="6"/>
      <c r="AGQ18" s="3"/>
      <c r="AGR18" s="6"/>
      <c r="AHA18" s="3"/>
      <c r="AHB18" s="6"/>
      <c r="AHK18" s="3"/>
      <c r="AHL18" s="6"/>
      <c r="AHU18" s="3"/>
      <c r="AHV18" s="6"/>
      <c r="AIE18" s="3"/>
      <c r="AIF18" s="6"/>
      <c r="AIO18" s="3"/>
      <c r="AIP18" s="6"/>
      <c r="AIY18" s="3"/>
      <c r="AIZ18" s="6"/>
      <c r="AJI18" s="3"/>
      <c r="AJJ18" s="6"/>
      <c r="AJS18" s="3"/>
      <c r="AJT18" s="6"/>
      <c r="AKC18" s="3"/>
      <c r="AKD18" s="6"/>
      <c r="AKM18" s="3"/>
      <c r="AKN18" s="6"/>
      <c r="AKW18" s="3"/>
      <c r="AKX18" s="6"/>
      <c r="ALG18" s="3"/>
      <c r="ALH18" s="6"/>
      <c r="ALQ18" s="3"/>
      <c r="ALR18" s="6"/>
      <c r="AMA18" s="3"/>
      <c r="AMB18" s="6"/>
      <c r="AMK18" s="3"/>
      <c r="AML18" s="6"/>
      <c r="AMU18" s="3"/>
      <c r="AMV18" s="6"/>
      <c r="ANE18" s="3"/>
      <c r="ANF18" s="6"/>
      <c r="ANO18" s="3"/>
      <c r="ANP18" s="6"/>
      <c r="ANY18" s="3"/>
      <c r="ANZ18" s="6"/>
      <c r="AOI18" s="3"/>
      <c r="AOJ18" s="6"/>
      <c r="AOS18" s="3"/>
      <c r="AOT18" s="6"/>
      <c r="APC18" s="3"/>
      <c r="APD18" s="6"/>
      <c r="APM18" s="3"/>
      <c r="APN18" s="6"/>
      <c r="APW18" s="3"/>
      <c r="APX18" s="6"/>
      <c r="AQG18" s="3"/>
      <c r="AQH18" s="6"/>
      <c r="AQQ18" s="3"/>
      <c r="AQR18" s="6"/>
      <c r="ARA18" s="3"/>
      <c r="ARB18" s="6"/>
      <c r="ARK18" s="3"/>
      <c r="ARL18" s="6"/>
      <c r="ARU18" s="3"/>
      <c r="ARV18" s="6"/>
      <c r="ASE18" s="3"/>
      <c r="ASF18" s="6"/>
      <c r="ASO18" s="3"/>
      <c r="ASP18" s="6"/>
      <c r="ASY18" s="3"/>
      <c r="ASZ18" s="6"/>
      <c r="ATI18" s="3"/>
      <c r="ATJ18" s="6"/>
      <c r="ATS18" s="3"/>
      <c r="ATT18" s="6"/>
      <c r="AUC18" s="3"/>
      <c r="AUD18" s="6"/>
      <c r="AUM18" s="3"/>
      <c r="AUN18" s="6"/>
      <c r="AUW18" s="3"/>
      <c r="AUX18" s="6"/>
      <c r="AVG18" s="3"/>
      <c r="AVH18" s="6"/>
      <c r="AVQ18" s="3"/>
      <c r="AVR18" s="6"/>
      <c r="AWA18" s="3"/>
      <c r="AWB18" s="6"/>
      <c r="AWK18" s="3"/>
      <c r="AWL18" s="6"/>
      <c r="AWU18" s="3"/>
      <c r="AWV18" s="6"/>
      <c r="AXE18" s="3"/>
      <c r="AXF18" s="6"/>
      <c r="AXO18" s="3"/>
      <c r="AXP18" s="6"/>
      <c r="AXY18" s="3"/>
      <c r="AXZ18" s="6"/>
      <c r="AYI18" s="3"/>
      <c r="AYJ18" s="6"/>
      <c r="AYS18" s="3"/>
      <c r="AYT18" s="6"/>
      <c r="AZC18" s="3"/>
      <c r="AZD18" s="6"/>
      <c r="AZM18" s="3"/>
      <c r="AZN18" s="6"/>
      <c r="AZW18" s="3"/>
      <c r="AZX18" s="6"/>
      <c r="BAG18" s="3"/>
      <c r="BAH18" s="6"/>
      <c r="BAQ18" s="3"/>
      <c r="BAR18" s="6"/>
      <c r="BBA18" s="3"/>
      <c r="BBB18" s="6"/>
      <c r="BBK18" s="3"/>
      <c r="BBL18" s="6"/>
      <c r="BBU18" s="3"/>
      <c r="BBV18" s="6"/>
      <c r="BCE18" s="3"/>
      <c r="BCF18" s="6"/>
      <c r="BCO18" s="3"/>
      <c r="BCP18" s="6"/>
      <c r="BCY18" s="3"/>
      <c r="BCZ18" s="6"/>
      <c r="BDI18" s="3"/>
      <c r="BDJ18" s="6"/>
      <c r="BDS18" s="3"/>
      <c r="BDT18" s="6"/>
      <c r="BEC18" s="3"/>
      <c r="BED18" s="6"/>
      <c r="BEM18" s="3"/>
      <c r="BEN18" s="6"/>
      <c r="BEW18" s="3"/>
      <c r="BEX18" s="6"/>
      <c r="BFG18" s="3"/>
      <c r="BFH18" s="6"/>
      <c r="BFQ18" s="3"/>
      <c r="BFR18" s="6"/>
      <c r="BGA18" s="3"/>
      <c r="BGB18" s="6"/>
      <c r="BGK18" s="3"/>
      <c r="BGL18" s="6"/>
      <c r="BGU18" s="3"/>
      <c r="BGV18" s="6"/>
      <c r="BHE18" s="3"/>
      <c r="BHF18" s="6"/>
      <c r="BHO18" s="3"/>
      <c r="BHP18" s="6"/>
      <c r="BHY18" s="3"/>
      <c r="BHZ18" s="6"/>
      <c r="BII18" s="3"/>
      <c r="BIJ18" s="6"/>
      <c r="BIS18" s="3"/>
      <c r="BIT18" s="6"/>
      <c r="BJC18" s="3"/>
      <c r="BJD18" s="6"/>
      <c r="BJM18" s="3"/>
      <c r="BJN18" s="6"/>
      <c r="BJW18" s="3"/>
      <c r="BJX18" s="6"/>
      <c r="BKG18" s="3"/>
      <c r="BKH18" s="6"/>
      <c r="BKQ18" s="3"/>
      <c r="BKR18" s="6"/>
      <c r="BLA18" s="3"/>
      <c r="BLB18" s="6"/>
      <c r="BLK18" s="3"/>
      <c r="BLL18" s="6"/>
      <c r="BLU18" s="3"/>
      <c r="BLV18" s="6"/>
      <c r="BME18" s="3"/>
      <c r="BMF18" s="6"/>
      <c r="BMO18" s="3"/>
      <c r="BMP18" s="6"/>
      <c r="BMY18" s="3"/>
      <c r="BMZ18" s="6"/>
      <c r="BNI18" s="3"/>
      <c r="BNJ18" s="6"/>
      <c r="BNS18" s="3"/>
      <c r="BNT18" s="6"/>
      <c r="BOC18" s="3"/>
      <c r="BOD18" s="6"/>
      <c r="BOM18" s="3"/>
      <c r="BON18" s="6"/>
      <c r="BOW18" s="3"/>
      <c r="BOX18" s="6"/>
      <c r="BPG18" s="3"/>
      <c r="BPH18" s="6"/>
      <c r="BPQ18" s="3"/>
      <c r="BPR18" s="6"/>
      <c r="BQA18" s="3"/>
      <c r="BQB18" s="6"/>
      <c r="BQK18" s="3"/>
      <c r="BQL18" s="6"/>
      <c r="BQU18" s="3"/>
      <c r="BQV18" s="6"/>
      <c r="BRE18" s="3"/>
      <c r="BRF18" s="6"/>
      <c r="BRO18" s="3"/>
      <c r="BRP18" s="6"/>
      <c r="BRY18" s="3"/>
      <c r="BRZ18" s="6"/>
      <c r="BSI18" s="3"/>
      <c r="BSJ18" s="6"/>
      <c r="BSS18" s="3"/>
      <c r="BST18" s="6"/>
      <c r="BTC18" s="3"/>
      <c r="BTD18" s="6"/>
      <c r="BTM18" s="3"/>
      <c r="BTN18" s="6"/>
      <c r="BTW18" s="3"/>
      <c r="BTX18" s="6"/>
      <c r="BUG18" s="3"/>
      <c r="BUH18" s="6"/>
      <c r="BUQ18" s="3"/>
      <c r="BUR18" s="6"/>
      <c r="BVA18" s="3"/>
      <c r="BVB18" s="6"/>
      <c r="BVK18" s="3"/>
      <c r="BVL18" s="6"/>
      <c r="BVU18" s="3"/>
      <c r="BVV18" s="6"/>
      <c r="BWE18" s="3"/>
      <c r="BWF18" s="6"/>
      <c r="BWO18" s="3"/>
      <c r="BWP18" s="6"/>
      <c r="BWY18" s="3"/>
      <c r="BWZ18" s="6"/>
      <c r="BXI18" s="3"/>
      <c r="BXJ18" s="6"/>
      <c r="BXS18" s="3"/>
      <c r="BXT18" s="6"/>
      <c r="BYC18" s="3"/>
      <c r="BYD18" s="6"/>
      <c r="BYM18" s="3"/>
      <c r="BYN18" s="6"/>
      <c r="BYW18" s="3"/>
      <c r="BYX18" s="6"/>
      <c r="BZG18" s="3"/>
      <c r="BZH18" s="6"/>
      <c r="BZQ18" s="3"/>
      <c r="BZR18" s="6"/>
      <c r="CAA18" s="3"/>
      <c r="CAB18" s="6"/>
      <c r="CAK18" s="3"/>
      <c r="CAL18" s="6"/>
      <c r="CAU18" s="3"/>
      <c r="CAV18" s="6"/>
      <c r="CBE18" s="3"/>
      <c r="CBF18" s="6"/>
      <c r="CBO18" s="3"/>
      <c r="CBP18" s="6"/>
      <c r="CBY18" s="3"/>
      <c r="CBZ18" s="6"/>
      <c r="CCI18" s="3"/>
      <c r="CCJ18" s="6"/>
      <c r="CCS18" s="3"/>
      <c r="CCT18" s="6"/>
      <c r="CDC18" s="3"/>
      <c r="CDD18" s="6"/>
      <c r="CDM18" s="3"/>
      <c r="CDN18" s="6"/>
      <c r="CDW18" s="3"/>
      <c r="CDX18" s="6"/>
      <c r="CEG18" s="3"/>
      <c r="CEH18" s="6"/>
      <c r="CEQ18" s="3"/>
      <c r="CER18" s="6"/>
      <c r="CFA18" s="3"/>
      <c r="CFB18" s="6"/>
      <c r="CFK18" s="3"/>
      <c r="CFL18" s="6"/>
      <c r="CFU18" s="3"/>
      <c r="CFV18" s="6"/>
      <c r="CGE18" s="3"/>
      <c r="CGF18" s="6"/>
      <c r="CGO18" s="3"/>
      <c r="CGP18" s="6"/>
      <c r="CGY18" s="3"/>
      <c r="CGZ18" s="6"/>
      <c r="CHI18" s="3"/>
      <c r="CHJ18" s="6"/>
      <c r="CHS18" s="3"/>
      <c r="CHT18" s="6"/>
      <c r="CIC18" s="3"/>
      <c r="CID18" s="6"/>
      <c r="CIM18" s="3"/>
      <c r="CIN18" s="6"/>
      <c r="CIW18" s="3"/>
      <c r="CIX18" s="6"/>
      <c r="CJG18" s="3"/>
      <c r="CJH18" s="6"/>
      <c r="CJQ18" s="3"/>
      <c r="CJR18" s="6"/>
      <c r="CKA18" s="3"/>
      <c r="CKB18" s="6"/>
      <c r="CKK18" s="3"/>
      <c r="CKL18" s="6"/>
      <c r="CKU18" s="3"/>
      <c r="CKV18" s="6"/>
      <c r="CLE18" s="3"/>
      <c r="CLF18" s="6"/>
      <c r="CLO18" s="3"/>
      <c r="CLP18" s="6"/>
      <c r="CLY18" s="3"/>
      <c r="CLZ18" s="6"/>
      <c r="CMI18" s="3"/>
      <c r="CMJ18" s="6"/>
      <c r="CMS18" s="3"/>
      <c r="CMT18" s="6"/>
      <c r="CNC18" s="3"/>
      <c r="CND18" s="6"/>
      <c r="CNM18" s="3"/>
      <c r="CNN18" s="6"/>
      <c r="CNW18" s="3"/>
      <c r="CNX18" s="6"/>
      <c r="COG18" s="3"/>
      <c r="COH18" s="6"/>
      <c r="COQ18" s="3"/>
      <c r="COR18" s="6"/>
      <c r="CPA18" s="3"/>
      <c r="CPB18" s="6"/>
      <c r="CPK18" s="3"/>
      <c r="CPL18" s="6"/>
      <c r="CPU18" s="3"/>
      <c r="CPV18" s="6"/>
      <c r="CQE18" s="3"/>
      <c r="CQF18" s="6"/>
      <c r="CQO18" s="3"/>
      <c r="CQP18" s="6"/>
      <c r="CQY18" s="3"/>
      <c r="CQZ18" s="6"/>
      <c r="CRI18" s="3"/>
      <c r="CRJ18" s="6"/>
      <c r="CRS18" s="3"/>
      <c r="CRT18" s="6"/>
      <c r="CSC18" s="3"/>
      <c r="CSD18" s="6"/>
      <c r="CSM18" s="3"/>
      <c r="CSN18" s="6"/>
      <c r="CSW18" s="3"/>
      <c r="CSX18" s="6"/>
      <c r="CTG18" s="3"/>
      <c r="CTH18" s="6"/>
      <c r="CTQ18" s="3"/>
      <c r="CTR18" s="6"/>
      <c r="CUA18" s="3"/>
      <c r="CUB18" s="6"/>
      <c r="CUK18" s="3"/>
      <c r="CUL18" s="6"/>
      <c r="CUU18" s="3"/>
      <c r="CUV18" s="6"/>
      <c r="CVE18" s="3"/>
      <c r="CVF18" s="6"/>
      <c r="CVO18" s="3"/>
      <c r="CVP18" s="6"/>
      <c r="CVY18" s="3"/>
      <c r="CVZ18" s="6"/>
      <c r="CWI18" s="3"/>
      <c r="CWJ18" s="6"/>
      <c r="CWS18" s="3"/>
      <c r="CWT18" s="6"/>
      <c r="CXC18" s="3"/>
      <c r="CXD18" s="6"/>
      <c r="CXM18" s="3"/>
      <c r="CXN18" s="6"/>
      <c r="CXW18" s="3"/>
      <c r="CXX18" s="6"/>
      <c r="CYG18" s="3"/>
      <c r="CYH18" s="6"/>
      <c r="CYQ18" s="3"/>
      <c r="CYR18" s="6"/>
      <c r="CZA18" s="3"/>
      <c r="CZB18" s="6"/>
      <c r="CZK18" s="3"/>
      <c r="CZL18" s="6"/>
      <c r="CZU18" s="3"/>
      <c r="CZV18" s="6"/>
      <c r="DAE18" s="3"/>
      <c r="DAF18" s="6"/>
      <c r="DAO18" s="3"/>
      <c r="DAP18" s="6"/>
      <c r="DAY18" s="3"/>
      <c r="DAZ18" s="6"/>
      <c r="DBI18" s="3"/>
      <c r="DBJ18" s="6"/>
      <c r="DBS18" s="3"/>
      <c r="DBT18" s="6"/>
      <c r="DCC18" s="3"/>
      <c r="DCD18" s="6"/>
      <c r="DCM18" s="3"/>
      <c r="DCN18" s="6"/>
      <c r="DCW18" s="3"/>
      <c r="DCX18" s="6"/>
      <c r="DDG18" s="3"/>
      <c r="DDH18" s="6"/>
      <c r="DDQ18" s="3"/>
      <c r="DDR18" s="6"/>
      <c r="DEA18" s="3"/>
      <c r="DEB18" s="6"/>
      <c r="DEK18" s="3"/>
      <c r="DEL18" s="6"/>
      <c r="DEU18" s="3"/>
      <c r="DEV18" s="6"/>
      <c r="DFE18" s="3"/>
      <c r="DFF18" s="6"/>
      <c r="DFO18" s="3"/>
      <c r="DFP18" s="6"/>
      <c r="DFY18" s="3"/>
      <c r="DFZ18" s="6"/>
      <c r="DGI18" s="3"/>
      <c r="DGJ18" s="6"/>
      <c r="DGS18" s="3"/>
      <c r="DGT18" s="6"/>
      <c r="DHC18" s="3"/>
      <c r="DHD18" s="6"/>
      <c r="DHM18" s="3"/>
      <c r="DHN18" s="6"/>
      <c r="DHW18" s="3"/>
      <c r="DHX18" s="6"/>
      <c r="DIG18" s="3"/>
      <c r="DIH18" s="6"/>
      <c r="DIQ18" s="3"/>
      <c r="DIR18" s="6"/>
      <c r="DJA18" s="3"/>
      <c r="DJB18" s="6"/>
      <c r="DJK18" s="3"/>
      <c r="DJL18" s="6"/>
      <c r="DJU18" s="3"/>
      <c r="DJV18" s="6"/>
      <c r="DKE18" s="3"/>
      <c r="DKF18" s="6"/>
      <c r="DKO18" s="3"/>
      <c r="DKP18" s="6"/>
      <c r="DKY18" s="3"/>
      <c r="DKZ18" s="6"/>
      <c r="DLI18" s="3"/>
      <c r="DLJ18" s="6"/>
      <c r="DLS18" s="3"/>
      <c r="DLT18" s="6"/>
      <c r="DMC18" s="3"/>
      <c r="DMD18" s="6"/>
      <c r="DMM18" s="3"/>
      <c r="DMN18" s="6"/>
      <c r="DMW18" s="3"/>
      <c r="DMX18" s="6"/>
      <c r="DNG18" s="3"/>
      <c r="DNH18" s="6"/>
      <c r="DNQ18" s="3"/>
      <c r="DNR18" s="6"/>
      <c r="DOA18" s="3"/>
      <c r="DOB18" s="6"/>
      <c r="DOK18" s="3"/>
      <c r="DOL18" s="6"/>
      <c r="DOU18" s="3"/>
      <c r="DOV18" s="6"/>
      <c r="DPE18" s="3"/>
      <c r="DPF18" s="6"/>
      <c r="DPO18" s="3"/>
      <c r="DPP18" s="6"/>
      <c r="DPY18" s="3"/>
      <c r="DPZ18" s="6"/>
      <c r="DQI18" s="3"/>
      <c r="DQJ18" s="6"/>
      <c r="DQS18" s="3"/>
      <c r="DQT18" s="6"/>
      <c r="DRC18" s="3"/>
      <c r="DRD18" s="6"/>
      <c r="DRM18" s="3"/>
      <c r="DRN18" s="6"/>
      <c r="DRW18" s="3"/>
      <c r="DRX18" s="6"/>
      <c r="DSG18" s="3"/>
      <c r="DSH18" s="6"/>
      <c r="DSQ18" s="3"/>
      <c r="DSR18" s="6"/>
      <c r="DTA18" s="3"/>
      <c r="DTB18" s="6"/>
      <c r="DTK18" s="3"/>
      <c r="DTL18" s="6"/>
      <c r="DTU18" s="3"/>
      <c r="DTV18" s="6"/>
      <c r="DUE18" s="3"/>
      <c r="DUF18" s="6"/>
      <c r="DUO18" s="3"/>
      <c r="DUP18" s="6"/>
      <c r="DUY18" s="3"/>
      <c r="DUZ18" s="6"/>
      <c r="DVI18" s="3"/>
      <c r="DVJ18" s="6"/>
      <c r="DVS18" s="3"/>
      <c r="DVT18" s="6"/>
      <c r="DWC18" s="3"/>
      <c r="DWD18" s="6"/>
      <c r="DWM18" s="3"/>
      <c r="DWN18" s="6"/>
      <c r="DWW18" s="3"/>
      <c r="DWX18" s="6"/>
      <c r="DXG18" s="3"/>
      <c r="DXH18" s="6"/>
      <c r="DXQ18" s="3"/>
      <c r="DXR18" s="6"/>
      <c r="DYA18" s="3"/>
      <c r="DYB18" s="6"/>
      <c r="DYK18" s="3"/>
      <c r="DYL18" s="6"/>
      <c r="DYU18" s="3"/>
      <c r="DYV18" s="6"/>
      <c r="DZE18" s="3"/>
      <c r="DZF18" s="6"/>
      <c r="DZO18" s="3"/>
      <c r="DZP18" s="6"/>
      <c r="DZY18" s="3"/>
      <c r="DZZ18" s="6"/>
      <c r="EAI18" s="3"/>
      <c r="EAJ18" s="6"/>
      <c r="EAS18" s="3"/>
      <c r="EAT18" s="6"/>
      <c r="EBC18" s="3"/>
      <c r="EBD18" s="6"/>
      <c r="EBM18" s="3"/>
      <c r="EBN18" s="6"/>
      <c r="EBW18" s="3"/>
      <c r="EBX18" s="6"/>
      <c r="ECG18" s="3"/>
      <c r="ECH18" s="6"/>
      <c r="ECQ18" s="3"/>
      <c r="ECR18" s="6"/>
      <c r="EDA18" s="3"/>
      <c r="EDB18" s="6"/>
      <c r="EDK18" s="3"/>
      <c r="EDL18" s="6"/>
      <c r="EDU18" s="3"/>
      <c r="EDV18" s="6"/>
      <c r="EEE18" s="3"/>
      <c r="EEF18" s="6"/>
      <c r="EEO18" s="3"/>
      <c r="EEP18" s="6"/>
      <c r="EEY18" s="3"/>
      <c r="EEZ18" s="6"/>
      <c r="EFI18" s="3"/>
      <c r="EFJ18" s="6"/>
      <c r="EFS18" s="3"/>
      <c r="EFT18" s="6"/>
      <c r="EGC18" s="3"/>
      <c r="EGD18" s="6"/>
      <c r="EGM18" s="3"/>
      <c r="EGN18" s="6"/>
      <c r="EGW18" s="3"/>
      <c r="EGX18" s="6"/>
      <c r="EHG18" s="3"/>
      <c r="EHH18" s="6"/>
      <c r="EHQ18" s="3"/>
      <c r="EHR18" s="6"/>
      <c r="EIA18" s="3"/>
      <c r="EIB18" s="6"/>
      <c r="EIK18" s="3"/>
      <c r="EIL18" s="6"/>
      <c r="EIU18" s="3"/>
      <c r="EIV18" s="6"/>
      <c r="EJE18" s="3"/>
      <c r="EJF18" s="6"/>
      <c r="EJO18" s="3"/>
      <c r="EJP18" s="6"/>
      <c r="EJY18" s="3"/>
      <c r="EJZ18" s="6"/>
      <c r="EKI18" s="3"/>
      <c r="EKJ18" s="6"/>
      <c r="EKS18" s="3"/>
      <c r="EKT18" s="6"/>
      <c r="ELC18" s="3"/>
      <c r="ELD18" s="6"/>
      <c r="ELM18" s="3"/>
      <c r="ELN18" s="6"/>
      <c r="ELW18" s="3"/>
      <c r="ELX18" s="6"/>
      <c r="EMG18" s="3"/>
      <c r="EMH18" s="6"/>
      <c r="EMQ18" s="3"/>
      <c r="EMR18" s="6"/>
      <c r="ENA18" s="3"/>
      <c r="ENB18" s="6"/>
      <c r="ENK18" s="3"/>
      <c r="ENL18" s="6"/>
      <c r="ENU18" s="3"/>
      <c r="ENV18" s="6"/>
      <c r="EOE18" s="3"/>
      <c r="EOF18" s="6"/>
      <c r="EOO18" s="3"/>
      <c r="EOP18" s="6"/>
      <c r="EOY18" s="3"/>
      <c r="EOZ18" s="6"/>
      <c r="EPI18" s="3"/>
      <c r="EPJ18" s="6"/>
      <c r="EPS18" s="3"/>
      <c r="EPT18" s="6"/>
      <c r="EQC18" s="3"/>
      <c r="EQD18" s="6"/>
      <c r="EQM18" s="3"/>
      <c r="EQN18" s="6"/>
      <c r="EQW18" s="3"/>
      <c r="EQX18" s="6"/>
      <c r="ERG18" s="3"/>
      <c r="ERH18" s="6"/>
      <c r="ERQ18" s="3"/>
      <c r="ERR18" s="6"/>
      <c r="ESA18" s="3"/>
      <c r="ESB18" s="6"/>
      <c r="ESK18" s="3"/>
      <c r="ESL18" s="6"/>
      <c r="ESU18" s="3"/>
      <c r="ESV18" s="6"/>
      <c r="ETE18" s="3"/>
      <c r="ETF18" s="6"/>
      <c r="ETO18" s="3"/>
      <c r="ETP18" s="6"/>
      <c r="ETY18" s="3"/>
      <c r="ETZ18" s="6"/>
      <c r="EUI18" s="3"/>
      <c r="EUJ18" s="6"/>
      <c r="EUS18" s="3"/>
      <c r="EUT18" s="6"/>
      <c r="EVC18" s="3"/>
      <c r="EVD18" s="6"/>
      <c r="EVM18" s="3"/>
      <c r="EVN18" s="6"/>
      <c r="EVW18" s="3"/>
      <c r="EVX18" s="6"/>
      <c r="EWG18" s="3"/>
      <c r="EWH18" s="6"/>
      <c r="EWQ18" s="3"/>
      <c r="EWR18" s="6"/>
      <c r="EXA18" s="3"/>
      <c r="EXB18" s="6"/>
      <c r="EXK18" s="3"/>
      <c r="EXL18" s="6"/>
      <c r="EXU18" s="3"/>
      <c r="EXV18" s="6"/>
      <c r="EYE18" s="3"/>
      <c r="EYF18" s="6"/>
      <c r="EYO18" s="3"/>
      <c r="EYP18" s="6"/>
      <c r="EYY18" s="3"/>
      <c r="EYZ18" s="6"/>
      <c r="EZI18" s="3"/>
      <c r="EZJ18" s="6"/>
      <c r="EZS18" s="3"/>
      <c r="EZT18" s="6"/>
      <c r="FAC18" s="3"/>
      <c r="FAD18" s="6"/>
      <c r="FAM18" s="3"/>
      <c r="FAN18" s="6"/>
      <c r="FAW18" s="3"/>
      <c r="FAX18" s="6"/>
      <c r="FBG18" s="3"/>
      <c r="FBH18" s="6"/>
      <c r="FBQ18" s="3"/>
      <c r="FBR18" s="6"/>
      <c r="FCA18" s="3"/>
      <c r="FCB18" s="6"/>
      <c r="FCK18" s="3"/>
      <c r="FCL18" s="6"/>
      <c r="FCU18" s="3"/>
      <c r="FCV18" s="6"/>
      <c r="FDE18" s="3"/>
      <c r="FDF18" s="6"/>
      <c r="FDO18" s="3"/>
      <c r="FDP18" s="6"/>
      <c r="FDY18" s="3"/>
      <c r="FDZ18" s="6"/>
      <c r="FEI18" s="3"/>
      <c r="FEJ18" s="6"/>
      <c r="FES18" s="3"/>
      <c r="FET18" s="6"/>
      <c r="FFC18" s="3"/>
      <c r="FFD18" s="6"/>
      <c r="FFM18" s="3"/>
      <c r="FFN18" s="6"/>
      <c r="FFW18" s="3"/>
      <c r="FFX18" s="6"/>
      <c r="FGG18" s="3"/>
      <c r="FGH18" s="6"/>
      <c r="FGQ18" s="3"/>
      <c r="FGR18" s="6"/>
      <c r="FHA18" s="3"/>
      <c r="FHB18" s="6"/>
      <c r="FHK18" s="3"/>
      <c r="FHL18" s="6"/>
      <c r="FHU18" s="3"/>
      <c r="FHV18" s="6"/>
      <c r="FIE18" s="3"/>
      <c r="FIF18" s="6"/>
      <c r="FIO18" s="3"/>
      <c r="FIP18" s="6"/>
      <c r="FIY18" s="3"/>
      <c r="FIZ18" s="6"/>
      <c r="FJI18" s="3"/>
      <c r="FJJ18" s="6"/>
      <c r="FJS18" s="3"/>
      <c r="FJT18" s="6"/>
      <c r="FKC18" s="3"/>
      <c r="FKD18" s="6"/>
      <c r="FKM18" s="3"/>
      <c r="FKN18" s="6"/>
      <c r="FKW18" s="3"/>
      <c r="FKX18" s="6"/>
      <c r="FLG18" s="3"/>
      <c r="FLH18" s="6"/>
      <c r="FLQ18" s="3"/>
      <c r="FLR18" s="6"/>
      <c r="FMA18" s="3"/>
      <c r="FMB18" s="6"/>
      <c r="FMK18" s="3"/>
      <c r="FML18" s="6"/>
      <c r="FMU18" s="3"/>
      <c r="FMV18" s="6"/>
      <c r="FNE18" s="3"/>
      <c r="FNF18" s="6"/>
      <c r="FNO18" s="3"/>
      <c r="FNP18" s="6"/>
      <c r="FNY18" s="3"/>
      <c r="FNZ18" s="6"/>
      <c r="FOI18" s="3"/>
      <c r="FOJ18" s="6"/>
      <c r="FOS18" s="3"/>
      <c r="FOT18" s="6"/>
      <c r="FPC18" s="3"/>
      <c r="FPD18" s="6"/>
      <c r="FPM18" s="3"/>
      <c r="FPN18" s="6"/>
      <c r="FPW18" s="3"/>
      <c r="FPX18" s="6"/>
      <c r="FQG18" s="3"/>
      <c r="FQH18" s="6"/>
      <c r="FQQ18" s="3"/>
      <c r="FQR18" s="6"/>
      <c r="FRA18" s="3"/>
      <c r="FRB18" s="6"/>
      <c r="FRK18" s="3"/>
      <c r="FRL18" s="6"/>
      <c r="FRU18" s="3"/>
      <c r="FRV18" s="6"/>
      <c r="FSE18" s="3"/>
      <c r="FSF18" s="6"/>
      <c r="FSO18" s="3"/>
      <c r="FSP18" s="6"/>
      <c r="FSY18" s="3"/>
      <c r="FSZ18" s="6"/>
      <c r="FTI18" s="3"/>
      <c r="FTJ18" s="6"/>
      <c r="FTS18" s="3"/>
      <c r="FTT18" s="6"/>
      <c r="FUC18" s="3"/>
      <c r="FUD18" s="6"/>
      <c r="FUM18" s="3"/>
      <c r="FUN18" s="6"/>
      <c r="FUW18" s="3"/>
      <c r="FUX18" s="6"/>
      <c r="FVG18" s="3"/>
      <c r="FVH18" s="6"/>
      <c r="FVQ18" s="3"/>
      <c r="FVR18" s="6"/>
      <c r="FWA18" s="3"/>
      <c r="FWB18" s="6"/>
      <c r="FWK18" s="3"/>
      <c r="FWL18" s="6"/>
      <c r="FWU18" s="3"/>
      <c r="FWV18" s="6"/>
      <c r="FXE18" s="3"/>
      <c r="FXF18" s="6"/>
      <c r="FXO18" s="3"/>
      <c r="FXP18" s="6"/>
      <c r="FXY18" s="3"/>
      <c r="FXZ18" s="6"/>
      <c r="FYI18" s="3"/>
      <c r="FYJ18" s="6"/>
      <c r="FYS18" s="3"/>
      <c r="FYT18" s="6"/>
      <c r="FZC18" s="3"/>
      <c r="FZD18" s="6"/>
      <c r="FZM18" s="3"/>
      <c r="FZN18" s="6"/>
      <c r="FZW18" s="3"/>
      <c r="FZX18" s="6"/>
      <c r="GAG18" s="3"/>
      <c r="GAH18" s="6"/>
      <c r="GAQ18" s="3"/>
      <c r="GAR18" s="6"/>
      <c r="GBA18" s="3"/>
      <c r="GBB18" s="6"/>
      <c r="GBK18" s="3"/>
      <c r="GBL18" s="6"/>
      <c r="GBU18" s="3"/>
      <c r="GBV18" s="6"/>
      <c r="GCE18" s="3"/>
      <c r="GCF18" s="6"/>
      <c r="GCO18" s="3"/>
      <c r="GCP18" s="6"/>
      <c r="GCY18" s="3"/>
      <c r="GCZ18" s="6"/>
      <c r="GDI18" s="3"/>
      <c r="GDJ18" s="6"/>
      <c r="GDS18" s="3"/>
      <c r="GDT18" s="6"/>
      <c r="GEC18" s="3"/>
      <c r="GED18" s="6"/>
      <c r="GEM18" s="3"/>
      <c r="GEN18" s="6"/>
      <c r="GEW18" s="3"/>
      <c r="GEX18" s="6"/>
      <c r="GFG18" s="3"/>
      <c r="GFH18" s="6"/>
      <c r="GFQ18" s="3"/>
      <c r="GFR18" s="6"/>
      <c r="GGA18" s="3"/>
      <c r="GGB18" s="6"/>
      <c r="GGK18" s="3"/>
      <c r="GGL18" s="6"/>
      <c r="GGU18" s="3"/>
      <c r="GGV18" s="6"/>
      <c r="GHE18" s="3"/>
      <c r="GHF18" s="6"/>
      <c r="GHO18" s="3"/>
      <c r="GHP18" s="6"/>
      <c r="GHY18" s="3"/>
      <c r="GHZ18" s="6"/>
      <c r="GII18" s="3"/>
      <c r="GIJ18" s="6"/>
      <c r="GIS18" s="3"/>
      <c r="GIT18" s="6"/>
      <c r="GJC18" s="3"/>
      <c r="GJD18" s="6"/>
      <c r="GJM18" s="3"/>
      <c r="GJN18" s="6"/>
      <c r="GJW18" s="3"/>
      <c r="GJX18" s="6"/>
      <c r="GKG18" s="3"/>
      <c r="GKH18" s="6"/>
      <c r="GKQ18" s="3"/>
      <c r="GKR18" s="6"/>
      <c r="GLA18" s="3"/>
      <c r="GLB18" s="6"/>
      <c r="GLK18" s="3"/>
      <c r="GLL18" s="6"/>
      <c r="GLU18" s="3"/>
      <c r="GLV18" s="6"/>
      <c r="GME18" s="3"/>
      <c r="GMF18" s="6"/>
      <c r="GMO18" s="3"/>
      <c r="GMP18" s="6"/>
      <c r="GMY18" s="3"/>
      <c r="GMZ18" s="6"/>
      <c r="GNI18" s="3"/>
      <c r="GNJ18" s="6"/>
      <c r="GNS18" s="3"/>
      <c r="GNT18" s="6"/>
      <c r="GOC18" s="3"/>
      <c r="GOD18" s="6"/>
      <c r="GOM18" s="3"/>
      <c r="GON18" s="6"/>
      <c r="GOW18" s="3"/>
      <c r="GOX18" s="6"/>
      <c r="GPG18" s="3"/>
      <c r="GPH18" s="6"/>
      <c r="GPQ18" s="3"/>
      <c r="GPR18" s="6"/>
      <c r="GQA18" s="3"/>
      <c r="GQB18" s="6"/>
      <c r="GQK18" s="3"/>
      <c r="GQL18" s="6"/>
      <c r="GQU18" s="3"/>
      <c r="GQV18" s="6"/>
      <c r="GRE18" s="3"/>
      <c r="GRF18" s="6"/>
      <c r="GRO18" s="3"/>
      <c r="GRP18" s="6"/>
      <c r="GRY18" s="3"/>
      <c r="GRZ18" s="6"/>
      <c r="GSI18" s="3"/>
      <c r="GSJ18" s="6"/>
      <c r="GSS18" s="3"/>
      <c r="GST18" s="6"/>
      <c r="GTC18" s="3"/>
      <c r="GTD18" s="6"/>
      <c r="GTM18" s="3"/>
      <c r="GTN18" s="6"/>
      <c r="GTW18" s="3"/>
      <c r="GTX18" s="6"/>
      <c r="GUG18" s="3"/>
      <c r="GUH18" s="6"/>
      <c r="GUQ18" s="3"/>
      <c r="GUR18" s="6"/>
      <c r="GVA18" s="3"/>
      <c r="GVB18" s="6"/>
      <c r="GVK18" s="3"/>
      <c r="GVL18" s="6"/>
      <c r="GVU18" s="3"/>
      <c r="GVV18" s="6"/>
      <c r="GWE18" s="3"/>
      <c r="GWF18" s="6"/>
      <c r="GWO18" s="3"/>
      <c r="GWP18" s="6"/>
      <c r="GWY18" s="3"/>
      <c r="GWZ18" s="6"/>
      <c r="GXI18" s="3"/>
      <c r="GXJ18" s="6"/>
      <c r="GXS18" s="3"/>
      <c r="GXT18" s="6"/>
      <c r="GYC18" s="3"/>
      <c r="GYD18" s="6"/>
      <c r="GYM18" s="3"/>
      <c r="GYN18" s="6"/>
      <c r="GYW18" s="3"/>
      <c r="GYX18" s="6"/>
      <c r="GZG18" s="3"/>
      <c r="GZH18" s="6"/>
      <c r="GZQ18" s="3"/>
      <c r="GZR18" s="6"/>
      <c r="HAA18" s="3"/>
      <c r="HAB18" s="6"/>
      <c r="HAK18" s="3"/>
      <c r="HAL18" s="6"/>
      <c r="HAU18" s="3"/>
      <c r="HAV18" s="6"/>
      <c r="HBE18" s="3"/>
      <c r="HBF18" s="6"/>
      <c r="HBO18" s="3"/>
      <c r="HBP18" s="6"/>
      <c r="HBY18" s="3"/>
      <c r="HBZ18" s="6"/>
      <c r="HCI18" s="3"/>
      <c r="HCJ18" s="6"/>
      <c r="HCS18" s="3"/>
      <c r="HCT18" s="6"/>
      <c r="HDC18" s="3"/>
      <c r="HDD18" s="6"/>
      <c r="HDM18" s="3"/>
      <c r="HDN18" s="6"/>
      <c r="HDW18" s="3"/>
      <c r="HDX18" s="6"/>
      <c r="HEG18" s="3"/>
      <c r="HEH18" s="6"/>
      <c r="HEQ18" s="3"/>
      <c r="HER18" s="6"/>
      <c r="HFA18" s="3"/>
      <c r="HFB18" s="6"/>
      <c r="HFK18" s="3"/>
      <c r="HFL18" s="6"/>
      <c r="HFU18" s="3"/>
      <c r="HFV18" s="6"/>
      <c r="HGE18" s="3"/>
      <c r="HGF18" s="6"/>
      <c r="HGO18" s="3"/>
      <c r="HGP18" s="6"/>
      <c r="HGY18" s="3"/>
      <c r="HGZ18" s="6"/>
      <c r="HHI18" s="3"/>
      <c r="HHJ18" s="6"/>
      <c r="HHS18" s="3"/>
      <c r="HHT18" s="6"/>
      <c r="HIC18" s="3"/>
      <c r="HID18" s="6"/>
      <c r="HIM18" s="3"/>
      <c r="HIN18" s="6"/>
      <c r="HIW18" s="3"/>
      <c r="HIX18" s="6"/>
      <c r="HJG18" s="3"/>
      <c r="HJH18" s="6"/>
      <c r="HJQ18" s="3"/>
      <c r="HJR18" s="6"/>
      <c r="HKA18" s="3"/>
      <c r="HKB18" s="6"/>
      <c r="HKK18" s="3"/>
      <c r="HKL18" s="6"/>
      <c r="HKU18" s="3"/>
      <c r="HKV18" s="6"/>
      <c r="HLE18" s="3"/>
      <c r="HLF18" s="6"/>
      <c r="HLO18" s="3"/>
      <c r="HLP18" s="6"/>
      <c r="HLY18" s="3"/>
      <c r="HLZ18" s="6"/>
      <c r="HMI18" s="3"/>
      <c r="HMJ18" s="6"/>
      <c r="HMS18" s="3"/>
      <c r="HMT18" s="6"/>
      <c r="HNC18" s="3"/>
      <c r="HND18" s="6"/>
      <c r="HNM18" s="3"/>
      <c r="HNN18" s="6"/>
      <c r="HNW18" s="3"/>
      <c r="HNX18" s="6"/>
      <c r="HOG18" s="3"/>
      <c r="HOH18" s="6"/>
      <c r="HOQ18" s="3"/>
      <c r="HOR18" s="6"/>
      <c r="HPA18" s="3"/>
      <c r="HPB18" s="6"/>
      <c r="HPK18" s="3"/>
      <c r="HPL18" s="6"/>
      <c r="HPU18" s="3"/>
      <c r="HPV18" s="6"/>
      <c r="HQE18" s="3"/>
      <c r="HQF18" s="6"/>
      <c r="HQO18" s="3"/>
      <c r="HQP18" s="6"/>
      <c r="HQY18" s="3"/>
      <c r="HQZ18" s="6"/>
      <c r="HRI18" s="3"/>
      <c r="HRJ18" s="6"/>
      <c r="HRS18" s="3"/>
      <c r="HRT18" s="6"/>
      <c r="HSC18" s="3"/>
      <c r="HSD18" s="6"/>
      <c r="HSM18" s="3"/>
      <c r="HSN18" s="6"/>
      <c r="HSW18" s="3"/>
      <c r="HSX18" s="6"/>
      <c r="HTG18" s="3"/>
      <c r="HTH18" s="6"/>
      <c r="HTQ18" s="3"/>
      <c r="HTR18" s="6"/>
      <c r="HUA18" s="3"/>
      <c r="HUB18" s="6"/>
      <c r="HUK18" s="3"/>
      <c r="HUL18" s="6"/>
      <c r="HUU18" s="3"/>
      <c r="HUV18" s="6"/>
      <c r="HVE18" s="3"/>
      <c r="HVF18" s="6"/>
      <c r="HVO18" s="3"/>
      <c r="HVP18" s="6"/>
      <c r="HVY18" s="3"/>
      <c r="HVZ18" s="6"/>
      <c r="HWI18" s="3"/>
      <c r="HWJ18" s="6"/>
      <c r="HWS18" s="3"/>
      <c r="HWT18" s="6"/>
      <c r="HXC18" s="3"/>
      <c r="HXD18" s="6"/>
      <c r="HXM18" s="3"/>
      <c r="HXN18" s="6"/>
      <c r="HXW18" s="3"/>
      <c r="HXX18" s="6"/>
      <c r="HYG18" s="3"/>
      <c r="HYH18" s="6"/>
      <c r="HYQ18" s="3"/>
      <c r="HYR18" s="6"/>
      <c r="HZA18" s="3"/>
      <c r="HZB18" s="6"/>
      <c r="HZK18" s="3"/>
      <c r="HZL18" s="6"/>
      <c r="HZU18" s="3"/>
      <c r="HZV18" s="6"/>
      <c r="IAE18" s="3"/>
      <c r="IAF18" s="6"/>
      <c r="IAO18" s="3"/>
      <c r="IAP18" s="6"/>
      <c r="IAY18" s="3"/>
      <c r="IAZ18" s="6"/>
      <c r="IBI18" s="3"/>
      <c r="IBJ18" s="6"/>
      <c r="IBS18" s="3"/>
      <c r="IBT18" s="6"/>
      <c r="ICC18" s="3"/>
      <c r="ICD18" s="6"/>
      <c r="ICM18" s="3"/>
      <c r="ICN18" s="6"/>
      <c r="ICW18" s="3"/>
      <c r="ICX18" s="6"/>
      <c r="IDG18" s="3"/>
      <c r="IDH18" s="6"/>
      <c r="IDQ18" s="3"/>
      <c r="IDR18" s="6"/>
      <c r="IEA18" s="3"/>
      <c r="IEB18" s="6"/>
      <c r="IEK18" s="3"/>
      <c r="IEL18" s="6"/>
      <c r="IEU18" s="3"/>
      <c r="IEV18" s="6"/>
      <c r="IFE18" s="3"/>
      <c r="IFF18" s="6"/>
      <c r="IFO18" s="3"/>
      <c r="IFP18" s="6"/>
      <c r="IFY18" s="3"/>
      <c r="IFZ18" s="6"/>
      <c r="IGI18" s="3"/>
      <c r="IGJ18" s="6"/>
      <c r="IGS18" s="3"/>
      <c r="IGT18" s="6"/>
      <c r="IHC18" s="3"/>
      <c r="IHD18" s="6"/>
      <c r="IHM18" s="3"/>
      <c r="IHN18" s="6"/>
      <c r="IHW18" s="3"/>
      <c r="IHX18" s="6"/>
      <c r="IIG18" s="3"/>
      <c r="IIH18" s="6"/>
      <c r="IIQ18" s="3"/>
      <c r="IIR18" s="6"/>
      <c r="IJA18" s="3"/>
      <c r="IJB18" s="6"/>
      <c r="IJK18" s="3"/>
      <c r="IJL18" s="6"/>
      <c r="IJU18" s="3"/>
      <c r="IJV18" s="6"/>
      <c r="IKE18" s="3"/>
      <c r="IKF18" s="6"/>
      <c r="IKO18" s="3"/>
      <c r="IKP18" s="6"/>
      <c r="IKY18" s="3"/>
      <c r="IKZ18" s="6"/>
      <c r="ILI18" s="3"/>
      <c r="ILJ18" s="6"/>
      <c r="ILS18" s="3"/>
      <c r="ILT18" s="6"/>
      <c r="IMC18" s="3"/>
      <c r="IMD18" s="6"/>
      <c r="IMM18" s="3"/>
      <c r="IMN18" s="6"/>
      <c r="IMW18" s="3"/>
      <c r="IMX18" s="6"/>
      <c r="ING18" s="3"/>
      <c r="INH18" s="6"/>
      <c r="INQ18" s="3"/>
      <c r="INR18" s="6"/>
      <c r="IOA18" s="3"/>
      <c r="IOB18" s="6"/>
      <c r="IOK18" s="3"/>
      <c r="IOL18" s="6"/>
      <c r="IOU18" s="3"/>
      <c r="IOV18" s="6"/>
      <c r="IPE18" s="3"/>
      <c r="IPF18" s="6"/>
      <c r="IPO18" s="3"/>
      <c r="IPP18" s="6"/>
      <c r="IPY18" s="3"/>
      <c r="IPZ18" s="6"/>
      <c r="IQI18" s="3"/>
      <c r="IQJ18" s="6"/>
      <c r="IQS18" s="3"/>
      <c r="IQT18" s="6"/>
      <c r="IRC18" s="3"/>
      <c r="IRD18" s="6"/>
      <c r="IRM18" s="3"/>
      <c r="IRN18" s="6"/>
      <c r="IRW18" s="3"/>
      <c r="IRX18" s="6"/>
      <c r="ISG18" s="3"/>
      <c r="ISH18" s="6"/>
      <c r="ISQ18" s="3"/>
      <c r="ISR18" s="6"/>
      <c r="ITA18" s="3"/>
      <c r="ITB18" s="6"/>
      <c r="ITK18" s="3"/>
      <c r="ITL18" s="6"/>
      <c r="ITU18" s="3"/>
      <c r="ITV18" s="6"/>
      <c r="IUE18" s="3"/>
      <c r="IUF18" s="6"/>
      <c r="IUO18" s="3"/>
      <c r="IUP18" s="6"/>
      <c r="IUY18" s="3"/>
      <c r="IUZ18" s="6"/>
      <c r="IVI18" s="3"/>
      <c r="IVJ18" s="6"/>
      <c r="IVS18" s="3"/>
      <c r="IVT18" s="6"/>
      <c r="IWC18" s="3"/>
      <c r="IWD18" s="6"/>
      <c r="IWM18" s="3"/>
      <c r="IWN18" s="6"/>
      <c r="IWW18" s="3"/>
      <c r="IWX18" s="6"/>
      <c r="IXG18" s="3"/>
      <c r="IXH18" s="6"/>
      <c r="IXQ18" s="3"/>
      <c r="IXR18" s="6"/>
      <c r="IYA18" s="3"/>
      <c r="IYB18" s="6"/>
      <c r="IYK18" s="3"/>
      <c r="IYL18" s="6"/>
      <c r="IYU18" s="3"/>
      <c r="IYV18" s="6"/>
      <c r="IZE18" s="3"/>
      <c r="IZF18" s="6"/>
      <c r="IZO18" s="3"/>
      <c r="IZP18" s="6"/>
      <c r="IZY18" s="3"/>
      <c r="IZZ18" s="6"/>
      <c r="JAI18" s="3"/>
      <c r="JAJ18" s="6"/>
      <c r="JAS18" s="3"/>
      <c r="JAT18" s="6"/>
      <c r="JBC18" s="3"/>
      <c r="JBD18" s="6"/>
      <c r="JBM18" s="3"/>
      <c r="JBN18" s="6"/>
      <c r="JBW18" s="3"/>
      <c r="JBX18" s="6"/>
      <c r="JCG18" s="3"/>
      <c r="JCH18" s="6"/>
      <c r="JCQ18" s="3"/>
      <c r="JCR18" s="6"/>
      <c r="JDA18" s="3"/>
      <c r="JDB18" s="6"/>
      <c r="JDK18" s="3"/>
      <c r="JDL18" s="6"/>
      <c r="JDU18" s="3"/>
      <c r="JDV18" s="6"/>
      <c r="JEE18" s="3"/>
      <c r="JEF18" s="6"/>
      <c r="JEO18" s="3"/>
      <c r="JEP18" s="6"/>
      <c r="JEY18" s="3"/>
      <c r="JEZ18" s="6"/>
      <c r="JFI18" s="3"/>
      <c r="JFJ18" s="6"/>
      <c r="JFS18" s="3"/>
      <c r="JFT18" s="6"/>
      <c r="JGC18" s="3"/>
      <c r="JGD18" s="6"/>
      <c r="JGM18" s="3"/>
      <c r="JGN18" s="6"/>
      <c r="JGW18" s="3"/>
      <c r="JGX18" s="6"/>
      <c r="JHG18" s="3"/>
      <c r="JHH18" s="6"/>
      <c r="JHQ18" s="3"/>
      <c r="JHR18" s="6"/>
      <c r="JIA18" s="3"/>
      <c r="JIB18" s="6"/>
      <c r="JIK18" s="3"/>
      <c r="JIL18" s="6"/>
      <c r="JIU18" s="3"/>
      <c r="JIV18" s="6"/>
      <c r="JJE18" s="3"/>
      <c r="JJF18" s="6"/>
      <c r="JJO18" s="3"/>
      <c r="JJP18" s="6"/>
      <c r="JJY18" s="3"/>
      <c r="JJZ18" s="6"/>
      <c r="JKI18" s="3"/>
      <c r="JKJ18" s="6"/>
      <c r="JKS18" s="3"/>
      <c r="JKT18" s="6"/>
      <c r="JLC18" s="3"/>
      <c r="JLD18" s="6"/>
      <c r="JLM18" s="3"/>
      <c r="JLN18" s="6"/>
      <c r="JLW18" s="3"/>
      <c r="JLX18" s="6"/>
      <c r="JMG18" s="3"/>
      <c r="JMH18" s="6"/>
      <c r="JMQ18" s="3"/>
      <c r="JMR18" s="6"/>
      <c r="JNA18" s="3"/>
      <c r="JNB18" s="6"/>
      <c r="JNK18" s="3"/>
      <c r="JNL18" s="6"/>
      <c r="JNU18" s="3"/>
      <c r="JNV18" s="6"/>
      <c r="JOE18" s="3"/>
      <c r="JOF18" s="6"/>
      <c r="JOO18" s="3"/>
      <c r="JOP18" s="6"/>
      <c r="JOY18" s="3"/>
      <c r="JOZ18" s="6"/>
      <c r="JPI18" s="3"/>
      <c r="JPJ18" s="6"/>
      <c r="JPS18" s="3"/>
      <c r="JPT18" s="6"/>
      <c r="JQC18" s="3"/>
      <c r="JQD18" s="6"/>
      <c r="JQM18" s="3"/>
      <c r="JQN18" s="6"/>
      <c r="JQW18" s="3"/>
      <c r="JQX18" s="6"/>
      <c r="JRG18" s="3"/>
      <c r="JRH18" s="6"/>
      <c r="JRQ18" s="3"/>
      <c r="JRR18" s="6"/>
      <c r="JSA18" s="3"/>
      <c r="JSB18" s="6"/>
      <c r="JSK18" s="3"/>
      <c r="JSL18" s="6"/>
      <c r="JSU18" s="3"/>
      <c r="JSV18" s="6"/>
      <c r="JTE18" s="3"/>
      <c r="JTF18" s="6"/>
      <c r="JTO18" s="3"/>
      <c r="JTP18" s="6"/>
      <c r="JTY18" s="3"/>
      <c r="JTZ18" s="6"/>
      <c r="JUI18" s="3"/>
      <c r="JUJ18" s="6"/>
      <c r="JUS18" s="3"/>
      <c r="JUT18" s="6"/>
      <c r="JVC18" s="3"/>
      <c r="JVD18" s="6"/>
      <c r="JVM18" s="3"/>
      <c r="JVN18" s="6"/>
      <c r="JVW18" s="3"/>
      <c r="JVX18" s="6"/>
      <c r="JWG18" s="3"/>
      <c r="JWH18" s="6"/>
      <c r="JWQ18" s="3"/>
      <c r="JWR18" s="6"/>
      <c r="JXA18" s="3"/>
      <c r="JXB18" s="6"/>
      <c r="JXK18" s="3"/>
      <c r="JXL18" s="6"/>
      <c r="JXU18" s="3"/>
      <c r="JXV18" s="6"/>
      <c r="JYE18" s="3"/>
      <c r="JYF18" s="6"/>
      <c r="JYO18" s="3"/>
      <c r="JYP18" s="6"/>
      <c r="JYY18" s="3"/>
      <c r="JYZ18" s="6"/>
      <c r="JZI18" s="3"/>
      <c r="JZJ18" s="6"/>
      <c r="JZS18" s="3"/>
      <c r="JZT18" s="6"/>
      <c r="KAC18" s="3"/>
      <c r="KAD18" s="6"/>
      <c r="KAM18" s="3"/>
      <c r="KAN18" s="6"/>
      <c r="KAW18" s="3"/>
      <c r="KAX18" s="6"/>
      <c r="KBG18" s="3"/>
      <c r="KBH18" s="6"/>
      <c r="KBQ18" s="3"/>
      <c r="KBR18" s="6"/>
      <c r="KCA18" s="3"/>
      <c r="KCB18" s="6"/>
      <c r="KCK18" s="3"/>
      <c r="KCL18" s="6"/>
      <c r="KCU18" s="3"/>
      <c r="KCV18" s="6"/>
      <c r="KDE18" s="3"/>
      <c r="KDF18" s="6"/>
      <c r="KDO18" s="3"/>
      <c r="KDP18" s="6"/>
      <c r="KDY18" s="3"/>
      <c r="KDZ18" s="6"/>
      <c r="KEI18" s="3"/>
      <c r="KEJ18" s="6"/>
      <c r="KES18" s="3"/>
      <c r="KET18" s="6"/>
      <c r="KFC18" s="3"/>
      <c r="KFD18" s="6"/>
      <c r="KFM18" s="3"/>
      <c r="KFN18" s="6"/>
      <c r="KFW18" s="3"/>
      <c r="KFX18" s="6"/>
      <c r="KGG18" s="3"/>
      <c r="KGH18" s="6"/>
      <c r="KGQ18" s="3"/>
      <c r="KGR18" s="6"/>
      <c r="KHA18" s="3"/>
      <c r="KHB18" s="6"/>
      <c r="KHK18" s="3"/>
      <c r="KHL18" s="6"/>
      <c r="KHU18" s="3"/>
      <c r="KHV18" s="6"/>
      <c r="KIE18" s="3"/>
      <c r="KIF18" s="6"/>
      <c r="KIO18" s="3"/>
      <c r="KIP18" s="6"/>
      <c r="KIY18" s="3"/>
      <c r="KIZ18" s="6"/>
      <c r="KJI18" s="3"/>
      <c r="KJJ18" s="6"/>
      <c r="KJS18" s="3"/>
      <c r="KJT18" s="6"/>
      <c r="KKC18" s="3"/>
      <c r="KKD18" s="6"/>
      <c r="KKM18" s="3"/>
      <c r="KKN18" s="6"/>
      <c r="KKW18" s="3"/>
      <c r="KKX18" s="6"/>
      <c r="KLG18" s="3"/>
      <c r="KLH18" s="6"/>
      <c r="KLQ18" s="3"/>
      <c r="KLR18" s="6"/>
      <c r="KMA18" s="3"/>
      <c r="KMB18" s="6"/>
      <c r="KMK18" s="3"/>
      <c r="KML18" s="6"/>
      <c r="KMU18" s="3"/>
      <c r="KMV18" s="6"/>
      <c r="KNE18" s="3"/>
      <c r="KNF18" s="6"/>
      <c r="KNO18" s="3"/>
      <c r="KNP18" s="6"/>
      <c r="KNY18" s="3"/>
      <c r="KNZ18" s="6"/>
      <c r="KOI18" s="3"/>
      <c r="KOJ18" s="6"/>
      <c r="KOS18" s="3"/>
      <c r="KOT18" s="6"/>
      <c r="KPC18" s="3"/>
      <c r="KPD18" s="6"/>
      <c r="KPM18" s="3"/>
      <c r="KPN18" s="6"/>
      <c r="KPW18" s="3"/>
      <c r="KPX18" s="6"/>
      <c r="KQG18" s="3"/>
      <c r="KQH18" s="6"/>
      <c r="KQQ18" s="3"/>
      <c r="KQR18" s="6"/>
      <c r="KRA18" s="3"/>
      <c r="KRB18" s="6"/>
      <c r="KRK18" s="3"/>
      <c r="KRL18" s="6"/>
      <c r="KRU18" s="3"/>
      <c r="KRV18" s="6"/>
      <c r="KSE18" s="3"/>
      <c r="KSF18" s="6"/>
      <c r="KSO18" s="3"/>
      <c r="KSP18" s="6"/>
      <c r="KSY18" s="3"/>
      <c r="KSZ18" s="6"/>
      <c r="KTI18" s="3"/>
      <c r="KTJ18" s="6"/>
      <c r="KTS18" s="3"/>
      <c r="KTT18" s="6"/>
      <c r="KUC18" s="3"/>
      <c r="KUD18" s="6"/>
      <c r="KUM18" s="3"/>
      <c r="KUN18" s="6"/>
      <c r="KUW18" s="3"/>
      <c r="KUX18" s="6"/>
      <c r="KVG18" s="3"/>
      <c r="KVH18" s="6"/>
      <c r="KVQ18" s="3"/>
      <c r="KVR18" s="6"/>
      <c r="KWA18" s="3"/>
      <c r="KWB18" s="6"/>
      <c r="KWK18" s="3"/>
      <c r="KWL18" s="6"/>
      <c r="KWU18" s="3"/>
      <c r="KWV18" s="6"/>
      <c r="KXE18" s="3"/>
      <c r="KXF18" s="6"/>
      <c r="KXO18" s="3"/>
      <c r="KXP18" s="6"/>
      <c r="KXY18" s="3"/>
      <c r="KXZ18" s="6"/>
      <c r="KYI18" s="3"/>
      <c r="KYJ18" s="6"/>
      <c r="KYS18" s="3"/>
      <c r="KYT18" s="6"/>
      <c r="KZC18" s="3"/>
      <c r="KZD18" s="6"/>
      <c r="KZM18" s="3"/>
      <c r="KZN18" s="6"/>
      <c r="KZW18" s="3"/>
      <c r="KZX18" s="6"/>
      <c r="LAG18" s="3"/>
      <c r="LAH18" s="6"/>
      <c r="LAQ18" s="3"/>
      <c r="LAR18" s="6"/>
      <c r="LBA18" s="3"/>
      <c r="LBB18" s="6"/>
      <c r="LBK18" s="3"/>
      <c r="LBL18" s="6"/>
      <c r="LBU18" s="3"/>
      <c r="LBV18" s="6"/>
      <c r="LCE18" s="3"/>
      <c r="LCF18" s="6"/>
      <c r="LCO18" s="3"/>
      <c r="LCP18" s="6"/>
      <c r="LCY18" s="3"/>
      <c r="LCZ18" s="6"/>
      <c r="LDI18" s="3"/>
      <c r="LDJ18" s="6"/>
      <c r="LDS18" s="3"/>
      <c r="LDT18" s="6"/>
      <c r="LEC18" s="3"/>
      <c r="LED18" s="6"/>
      <c r="LEM18" s="3"/>
      <c r="LEN18" s="6"/>
      <c r="LEW18" s="3"/>
      <c r="LEX18" s="6"/>
      <c r="LFG18" s="3"/>
      <c r="LFH18" s="6"/>
      <c r="LFQ18" s="3"/>
      <c r="LFR18" s="6"/>
      <c r="LGA18" s="3"/>
      <c r="LGB18" s="6"/>
      <c r="LGK18" s="3"/>
      <c r="LGL18" s="6"/>
      <c r="LGU18" s="3"/>
      <c r="LGV18" s="6"/>
      <c r="LHE18" s="3"/>
      <c r="LHF18" s="6"/>
      <c r="LHO18" s="3"/>
      <c r="LHP18" s="6"/>
      <c r="LHY18" s="3"/>
      <c r="LHZ18" s="6"/>
      <c r="LII18" s="3"/>
      <c r="LIJ18" s="6"/>
      <c r="LIS18" s="3"/>
      <c r="LIT18" s="6"/>
      <c r="LJC18" s="3"/>
      <c r="LJD18" s="6"/>
      <c r="LJM18" s="3"/>
      <c r="LJN18" s="6"/>
      <c r="LJW18" s="3"/>
      <c r="LJX18" s="6"/>
      <c r="LKG18" s="3"/>
      <c r="LKH18" s="6"/>
      <c r="LKQ18" s="3"/>
      <c r="LKR18" s="6"/>
      <c r="LLA18" s="3"/>
      <c r="LLB18" s="6"/>
      <c r="LLK18" s="3"/>
      <c r="LLL18" s="6"/>
      <c r="LLU18" s="3"/>
      <c r="LLV18" s="6"/>
      <c r="LME18" s="3"/>
      <c r="LMF18" s="6"/>
      <c r="LMO18" s="3"/>
      <c r="LMP18" s="6"/>
      <c r="LMY18" s="3"/>
      <c r="LMZ18" s="6"/>
      <c r="LNI18" s="3"/>
      <c r="LNJ18" s="6"/>
      <c r="LNS18" s="3"/>
      <c r="LNT18" s="6"/>
      <c r="LOC18" s="3"/>
      <c r="LOD18" s="6"/>
      <c r="LOM18" s="3"/>
      <c r="LON18" s="6"/>
      <c r="LOW18" s="3"/>
      <c r="LOX18" s="6"/>
      <c r="LPG18" s="3"/>
      <c r="LPH18" s="6"/>
      <c r="LPQ18" s="3"/>
      <c r="LPR18" s="6"/>
      <c r="LQA18" s="3"/>
      <c r="LQB18" s="6"/>
      <c r="LQK18" s="3"/>
      <c r="LQL18" s="6"/>
      <c r="LQU18" s="3"/>
      <c r="LQV18" s="6"/>
      <c r="LRE18" s="3"/>
      <c r="LRF18" s="6"/>
      <c r="LRO18" s="3"/>
      <c r="LRP18" s="6"/>
      <c r="LRY18" s="3"/>
      <c r="LRZ18" s="6"/>
      <c r="LSI18" s="3"/>
      <c r="LSJ18" s="6"/>
      <c r="LSS18" s="3"/>
      <c r="LST18" s="6"/>
      <c r="LTC18" s="3"/>
      <c r="LTD18" s="6"/>
      <c r="LTM18" s="3"/>
      <c r="LTN18" s="6"/>
      <c r="LTW18" s="3"/>
      <c r="LTX18" s="6"/>
      <c r="LUG18" s="3"/>
      <c r="LUH18" s="6"/>
      <c r="LUQ18" s="3"/>
      <c r="LUR18" s="6"/>
      <c r="LVA18" s="3"/>
      <c r="LVB18" s="6"/>
      <c r="LVK18" s="3"/>
      <c r="LVL18" s="6"/>
      <c r="LVU18" s="3"/>
      <c r="LVV18" s="6"/>
      <c r="LWE18" s="3"/>
      <c r="LWF18" s="6"/>
      <c r="LWO18" s="3"/>
      <c r="LWP18" s="6"/>
      <c r="LWY18" s="3"/>
      <c r="LWZ18" s="6"/>
      <c r="LXI18" s="3"/>
      <c r="LXJ18" s="6"/>
      <c r="LXS18" s="3"/>
      <c r="LXT18" s="6"/>
      <c r="LYC18" s="3"/>
      <c r="LYD18" s="6"/>
      <c r="LYM18" s="3"/>
      <c r="LYN18" s="6"/>
      <c r="LYW18" s="3"/>
      <c r="LYX18" s="6"/>
      <c r="LZG18" s="3"/>
      <c r="LZH18" s="6"/>
      <c r="LZQ18" s="3"/>
      <c r="LZR18" s="6"/>
      <c r="MAA18" s="3"/>
      <c r="MAB18" s="6"/>
      <c r="MAK18" s="3"/>
      <c r="MAL18" s="6"/>
      <c r="MAU18" s="3"/>
      <c r="MAV18" s="6"/>
      <c r="MBE18" s="3"/>
      <c r="MBF18" s="6"/>
      <c r="MBO18" s="3"/>
      <c r="MBP18" s="6"/>
      <c r="MBY18" s="3"/>
      <c r="MBZ18" s="6"/>
      <c r="MCI18" s="3"/>
      <c r="MCJ18" s="6"/>
      <c r="MCS18" s="3"/>
      <c r="MCT18" s="6"/>
      <c r="MDC18" s="3"/>
      <c r="MDD18" s="6"/>
      <c r="MDM18" s="3"/>
      <c r="MDN18" s="6"/>
      <c r="MDW18" s="3"/>
      <c r="MDX18" s="6"/>
      <c r="MEG18" s="3"/>
      <c r="MEH18" s="6"/>
      <c r="MEQ18" s="3"/>
      <c r="MER18" s="6"/>
      <c r="MFA18" s="3"/>
      <c r="MFB18" s="6"/>
      <c r="MFK18" s="3"/>
      <c r="MFL18" s="6"/>
      <c r="MFU18" s="3"/>
      <c r="MFV18" s="6"/>
      <c r="MGE18" s="3"/>
      <c r="MGF18" s="6"/>
      <c r="MGO18" s="3"/>
      <c r="MGP18" s="6"/>
      <c r="MGY18" s="3"/>
      <c r="MGZ18" s="6"/>
      <c r="MHI18" s="3"/>
      <c r="MHJ18" s="6"/>
      <c r="MHS18" s="3"/>
      <c r="MHT18" s="6"/>
      <c r="MIC18" s="3"/>
      <c r="MID18" s="6"/>
      <c r="MIM18" s="3"/>
      <c r="MIN18" s="6"/>
      <c r="MIW18" s="3"/>
      <c r="MIX18" s="6"/>
      <c r="MJG18" s="3"/>
      <c r="MJH18" s="6"/>
      <c r="MJQ18" s="3"/>
      <c r="MJR18" s="6"/>
      <c r="MKA18" s="3"/>
      <c r="MKB18" s="6"/>
      <c r="MKK18" s="3"/>
      <c r="MKL18" s="6"/>
      <c r="MKU18" s="3"/>
      <c r="MKV18" s="6"/>
      <c r="MLE18" s="3"/>
      <c r="MLF18" s="6"/>
      <c r="MLO18" s="3"/>
      <c r="MLP18" s="6"/>
      <c r="MLY18" s="3"/>
      <c r="MLZ18" s="6"/>
      <c r="MMI18" s="3"/>
      <c r="MMJ18" s="6"/>
      <c r="MMS18" s="3"/>
      <c r="MMT18" s="6"/>
      <c r="MNC18" s="3"/>
      <c r="MND18" s="6"/>
      <c r="MNM18" s="3"/>
      <c r="MNN18" s="6"/>
      <c r="MNW18" s="3"/>
      <c r="MNX18" s="6"/>
      <c r="MOG18" s="3"/>
      <c r="MOH18" s="6"/>
      <c r="MOQ18" s="3"/>
      <c r="MOR18" s="6"/>
      <c r="MPA18" s="3"/>
      <c r="MPB18" s="6"/>
      <c r="MPK18" s="3"/>
      <c r="MPL18" s="6"/>
      <c r="MPU18" s="3"/>
      <c r="MPV18" s="6"/>
      <c r="MQE18" s="3"/>
      <c r="MQF18" s="6"/>
      <c r="MQO18" s="3"/>
      <c r="MQP18" s="6"/>
      <c r="MQY18" s="3"/>
      <c r="MQZ18" s="6"/>
      <c r="MRI18" s="3"/>
      <c r="MRJ18" s="6"/>
      <c r="MRS18" s="3"/>
      <c r="MRT18" s="6"/>
      <c r="MSC18" s="3"/>
      <c r="MSD18" s="6"/>
      <c r="MSM18" s="3"/>
      <c r="MSN18" s="6"/>
      <c r="MSW18" s="3"/>
      <c r="MSX18" s="6"/>
      <c r="MTG18" s="3"/>
      <c r="MTH18" s="6"/>
      <c r="MTQ18" s="3"/>
      <c r="MTR18" s="6"/>
      <c r="MUA18" s="3"/>
      <c r="MUB18" s="6"/>
      <c r="MUK18" s="3"/>
      <c r="MUL18" s="6"/>
      <c r="MUU18" s="3"/>
      <c r="MUV18" s="6"/>
      <c r="MVE18" s="3"/>
      <c r="MVF18" s="6"/>
      <c r="MVO18" s="3"/>
      <c r="MVP18" s="6"/>
      <c r="MVY18" s="3"/>
      <c r="MVZ18" s="6"/>
      <c r="MWI18" s="3"/>
      <c r="MWJ18" s="6"/>
      <c r="MWS18" s="3"/>
      <c r="MWT18" s="6"/>
      <c r="MXC18" s="3"/>
      <c r="MXD18" s="6"/>
      <c r="MXM18" s="3"/>
      <c r="MXN18" s="6"/>
      <c r="MXW18" s="3"/>
      <c r="MXX18" s="6"/>
      <c r="MYG18" s="3"/>
      <c r="MYH18" s="6"/>
      <c r="MYQ18" s="3"/>
      <c r="MYR18" s="6"/>
      <c r="MZA18" s="3"/>
      <c r="MZB18" s="6"/>
      <c r="MZK18" s="3"/>
      <c r="MZL18" s="6"/>
      <c r="MZU18" s="3"/>
      <c r="MZV18" s="6"/>
      <c r="NAE18" s="3"/>
      <c r="NAF18" s="6"/>
      <c r="NAO18" s="3"/>
      <c r="NAP18" s="6"/>
      <c r="NAY18" s="3"/>
      <c r="NAZ18" s="6"/>
      <c r="NBI18" s="3"/>
      <c r="NBJ18" s="6"/>
      <c r="NBS18" s="3"/>
      <c r="NBT18" s="6"/>
      <c r="NCC18" s="3"/>
      <c r="NCD18" s="6"/>
      <c r="NCM18" s="3"/>
      <c r="NCN18" s="6"/>
      <c r="NCW18" s="3"/>
      <c r="NCX18" s="6"/>
      <c r="NDG18" s="3"/>
      <c r="NDH18" s="6"/>
      <c r="NDQ18" s="3"/>
      <c r="NDR18" s="6"/>
      <c r="NEA18" s="3"/>
      <c r="NEB18" s="6"/>
      <c r="NEK18" s="3"/>
      <c r="NEL18" s="6"/>
      <c r="NEU18" s="3"/>
      <c r="NEV18" s="6"/>
      <c r="NFE18" s="3"/>
      <c r="NFF18" s="6"/>
      <c r="NFO18" s="3"/>
      <c r="NFP18" s="6"/>
      <c r="NFY18" s="3"/>
      <c r="NFZ18" s="6"/>
      <c r="NGI18" s="3"/>
      <c r="NGJ18" s="6"/>
      <c r="NGS18" s="3"/>
      <c r="NGT18" s="6"/>
      <c r="NHC18" s="3"/>
      <c r="NHD18" s="6"/>
      <c r="NHM18" s="3"/>
      <c r="NHN18" s="6"/>
      <c r="NHW18" s="3"/>
      <c r="NHX18" s="6"/>
      <c r="NIG18" s="3"/>
      <c r="NIH18" s="6"/>
      <c r="NIQ18" s="3"/>
      <c r="NIR18" s="6"/>
      <c r="NJA18" s="3"/>
      <c r="NJB18" s="6"/>
      <c r="NJK18" s="3"/>
      <c r="NJL18" s="6"/>
      <c r="NJU18" s="3"/>
      <c r="NJV18" s="6"/>
      <c r="NKE18" s="3"/>
      <c r="NKF18" s="6"/>
      <c r="NKO18" s="3"/>
      <c r="NKP18" s="6"/>
      <c r="NKY18" s="3"/>
      <c r="NKZ18" s="6"/>
      <c r="NLI18" s="3"/>
      <c r="NLJ18" s="6"/>
      <c r="NLS18" s="3"/>
      <c r="NLT18" s="6"/>
      <c r="NMC18" s="3"/>
      <c r="NMD18" s="6"/>
      <c r="NMM18" s="3"/>
      <c r="NMN18" s="6"/>
      <c r="NMW18" s="3"/>
      <c r="NMX18" s="6"/>
      <c r="NNG18" s="3"/>
      <c r="NNH18" s="6"/>
      <c r="NNQ18" s="3"/>
      <c r="NNR18" s="6"/>
      <c r="NOA18" s="3"/>
      <c r="NOB18" s="6"/>
      <c r="NOK18" s="3"/>
      <c r="NOL18" s="6"/>
      <c r="NOU18" s="3"/>
      <c r="NOV18" s="6"/>
      <c r="NPE18" s="3"/>
      <c r="NPF18" s="6"/>
      <c r="NPO18" s="3"/>
      <c r="NPP18" s="6"/>
      <c r="NPY18" s="3"/>
      <c r="NPZ18" s="6"/>
      <c r="NQI18" s="3"/>
      <c r="NQJ18" s="6"/>
      <c r="NQS18" s="3"/>
      <c r="NQT18" s="6"/>
      <c r="NRC18" s="3"/>
      <c r="NRD18" s="6"/>
      <c r="NRM18" s="3"/>
      <c r="NRN18" s="6"/>
      <c r="NRW18" s="3"/>
      <c r="NRX18" s="6"/>
      <c r="NSG18" s="3"/>
      <c r="NSH18" s="6"/>
      <c r="NSQ18" s="3"/>
      <c r="NSR18" s="6"/>
      <c r="NTA18" s="3"/>
      <c r="NTB18" s="6"/>
      <c r="NTK18" s="3"/>
      <c r="NTL18" s="6"/>
      <c r="NTU18" s="3"/>
      <c r="NTV18" s="6"/>
      <c r="NUE18" s="3"/>
      <c r="NUF18" s="6"/>
      <c r="NUO18" s="3"/>
      <c r="NUP18" s="6"/>
      <c r="NUY18" s="3"/>
      <c r="NUZ18" s="6"/>
      <c r="NVI18" s="3"/>
      <c r="NVJ18" s="6"/>
      <c r="NVS18" s="3"/>
      <c r="NVT18" s="6"/>
      <c r="NWC18" s="3"/>
      <c r="NWD18" s="6"/>
      <c r="NWM18" s="3"/>
      <c r="NWN18" s="6"/>
      <c r="NWW18" s="3"/>
      <c r="NWX18" s="6"/>
      <c r="NXG18" s="3"/>
      <c r="NXH18" s="6"/>
      <c r="NXQ18" s="3"/>
      <c r="NXR18" s="6"/>
      <c r="NYA18" s="3"/>
      <c r="NYB18" s="6"/>
      <c r="NYK18" s="3"/>
      <c r="NYL18" s="6"/>
      <c r="NYU18" s="3"/>
      <c r="NYV18" s="6"/>
      <c r="NZE18" s="3"/>
      <c r="NZF18" s="6"/>
      <c r="NZO18" s="3"/>
      <c r="NZP18" s="6"/>
      <c r="NZY18" s="3"/>
      <c r="NZZ18" s="6"/>
      <c r="OAI18" s="3"/>
      <c r="OAJ18" s="6"/>
      <c r="OAS18" s="3"/>
      <c r="OAT18" s="6"/>
      <c r="OBC18" s="3"/>
      <c r="OBD18" s="6"/>
      <c r="OBM18" s="3"/>
      <c r="OBN18" s="6"/>
      <c r="OBW18" s="3"/>
      <c r="OBX18" s="6"/>
      <c r="OCG18" s="3"/>
      <c r="OCH18" s="6"/>
      <c r="OCQ18" s="3"/>
      <c r="OCR18" s="6"/>
      <c r="ODA18" s="3"/>
      <c r="ODB18" s="6"/>
      <c r="ODK18" s="3"/>
      <c r="ODL18" s="6"/>
      <c r="ODU18" s="3"/>
      <c r="ODV18" s="6"/>
      <c r="OEE18" s="3"/>
      <c r="OEF18" s="6"/>
      <c r="OEO18" s="3"/>
      <c r="OEP18" s="6"/>
      <c r="OEY18" s="3"/>
      <c r="OEZ18" s="6"/>
      <c r="OFI18" s="3"/>
      <c r="OFJ18" s="6"/>
      <c r="OFS18" s="3"/>
      <c r="OFT18" s="6"/>
      <c r="OGC18" s="3"/>
      <c r="OGD18" s="6"/>
      <c r="OGM18" s="3"/>
      <c r="OGN18" s="6"/>
      <c r="OGW18" s="3"/>
      <c r="OGX18" s="6"/>
      <c r="OHG18" s="3"/>
      <c r="OHH18" s="6"/>
      <c r="OHQ18" s="3"/>
      <c r="OHR18" s="6"/>
      <c r="OIA18" s="3"/>
      <c r="OIB18" s="6"/>
      <c r="OIK18" s="3"/>
      <c r="OIL18" s="6"/>
      <c r="OIU18" s="3"/>
      <c r="OIV18" s="6"/>
      <c r="OJE18" s="3"/>
      <c r="OJF18" s="6"/>
      <c r="OJO18" s="3"/>
      <c r="OJP18" s="6"/>
      <c r="OJY18" s="3"/>
      <c r="OJZ18" s="6"/>
      <c r="OKI18" s="3"/>
      <c r="OKJ18" s="6"/>
      <c r="OKS18" s="3"/>
      <c r="OKT18" s="6"/>
      <c r="OLC18" s="3"/>
      <c r="OLD18" s="6"/>
      <c r="OLM18" s="3"/>
      <c r="OLN18" s="6"/>
      <c r="OLW18" s="3"/>
      <c r="OLX18" s="6"/>
      <c r="OMG18" s="3"/>
      <c r="OMH18" s="6"/>
      <c r="OMQ18" s="3"/>
      <c r="OMR18" s="6"/>
      <c r="ONA18" s="3"/>
      <c r="ONB18" s="6"/>
      <c r="ONK18" s="3"/>
      <c r="ONL18" s="6"/>
      <c r="ONU18" s="3"/>
      <c r="ONV18" s="6"/>
      <c r="OOE18" s="3"/>
      <c r="OOF18" s="6"/>
      <c r="OOO18" s="3"/>
      <c r="OOP18" s="6"/>
      <c r="OOY18" s="3"/>
      <c r="OOZ18" s="6"/>
      <c r="OPI18" s="3"/>
      <c r="OPJ18" s="6"/>
      <c r="OPS18" s="3"/>
      <c r="OPT18" s="6"/>
      <c r="OQC18" s="3"/>
      <c r="OQD18" s="6"/>
      <c r="OQM18" s="3"/>
      <c r="OQN18" s="6"/>
      <c r="OQW18" s="3"/>
      <c r="OQX18" s="6"/>
      <c r="ORG18" s="3"/>
      <c r="ORH18" s="6"/>
      <c r="ORQ18" s="3"/>
      <c r="ORR18" s="6"/>
      <c r="OSA18" s="3"/>
      <c r="OSB18" s="6"/>
      <c r="OSK18" s="3"/>
      <c r="OSL18" s="6"/>
      <c r="OSU18" s="3"/>
      <c r="OSV18" s="6"/>
      <c r="OTE18" s="3"/>
      <c r="OTF18" s="6"/>
      <c r="OTO18" s="3"/>
      <c r="OTP18" s="6"/>
      <c r="OTY18" s="3"/>
      <c r="OTZ18" s="6"/>
      <c r="OUI18" s="3"/>
      <c r="OUJ18" s="6"/>
      <c r="OUS18" s="3"/>
      <c r="OUT18" s="6"/>
      <c r="OVC18" s="3"/>
      <c r="OVD18" s="6"/>
      <c r="OVM18" s="3"/>
      <c r="OVN18" s="6"/>
      <c r="OVW18" s="3"/>
      <c r="OVX18" s="6"/>
      <c r="OWG18" s="3"/>
      <c r="OWH18" s="6"/>
      <c r="OWQ18" s="3"/>
      <c r="OWR18" s="6"/>
      <c r="OXA18" s="3"/>
      <c r="OXB18" s="6"/>
      <c r="OXK18" s="3"/>
      <c r="OXL18" s="6"/>
      <c r="OXU18" s="3"/>
      <c r="OXV18" s="6"/>
      <c r="OYE18" s="3"/>
      <c r="OYF18" s="6"/>
      <c r="OYO18" s="3"/>
      <c r="OYP18" s="6"/>
      <c r="OYY18" s="3"/>
      <c r="OYZ18" s="6"/>
      <c r="OZI18" s="3"/>
      <c r="OZJ18" s="6"/>
      <c r="OZS18" s="3"/>
      <c r="OZT18" s="6"/>
      <c r="PAC18" s="3"/>
      <c r="PAD18" s="6"/>
      <c r="PAM18" s="3"/>
      <c r="PAN18" s="6"/>
      <c r="PAW18" s="3"/>
      <c r="PAX18" s="6"/>
      <c r="PBG18" s="3"/>
      <c r="PBH18" s="6"/>
      <c r="PBQ18" s="3"/>
      <c r="PBR18" s="6"/>
      <c r="PCA18" s="3"/>
      <c r="PCB18" s="6"/>
      <c r="PCK18" s="3"/>
      <c r="PCL18" s="6"/>
      <c r="PCU18" s="3"/>
      <c r="PCV18" s="6"/>
      <c r="PDE18" s="3"/>
      <c r="PDF18" s="6"/>
      <c r="PDO18" s="3"/>
      <c r="PDP18" s="6"/>
      <c r="PDY18" s="3"/>
      <c r="PDZ18" s="6"/>
      <c r="PEI18" s="3"/>
      <c r="PEJ18" s="6"/>
      <c r="PES18" s="3"/>
      <c r="PET18" s="6"/>
      <c r="PFC18" s="3"/>
      <c r="PFD18" s="6"/>
      <c r="PFM18" s="3"/>
      <c r="PFN18" s="6"/>
      <c r="PFW18" s="3"/>
      <c r="PFX18" s="6"/>
      <c r="PGG18" s="3"/>
      <c r="PGH18" s="6"/>
      <c r="PGQ18" s="3"/>
      <c r="PGR18" s="6"/>
      <c r="PHA18" s="3"/>
      <c r="PHB18" s="6"/>
      <c r="PHK18" s="3"/>
      <c r="PHL18" s="6"/>
      <c r="PHU18" s="3"/>
      <c r="PHV18" s="6"/>
      <c r="PIE18" s="3"/>
      <c r="PIF18" s="6"/>
      <c r="PIO18" s="3"/>
      <c r="PIP18" s="6"/>
      <c r="PIY18" s="3"/>
      <c r="PIZ18" s="6"/>
      <c r="PJI18" s="3"/>
      <c r="PJJ18" s="6"/>
      <c r="PJS18" s="3"/>
      <c r="PJT18" s="6"/>
      <c r="PKC18" s="3"/>
      <c r="PKD18" s="6"/>
      <c r="PKM18" s="3"/>
      <c r="PKN18" s="6"/>
      <c r="PKW18" s="3"/>
      <c r="PKX18" s="6"/>
      <c r="PLG18" s="3"/>
      <c r="PLH18" s="6"/>
      <c r="PLQ18" s="3"/>
      <c r="PLR18" s="6"/>
      <c r="PMA18" s="3"/>
      <c r="PMB18" s="6"/>
      <c r="PMK18" s="3"/>
      <c r="PML18" s="6"/>
      <c r="PMU18" s="3"/>
      <c r="PMV18" s="6"/>
      <c r="PNE18" s="3"/>
      <c r="PNF18" s="6"/>
      <c r="PNO18" s="3"/>
      <c r="PNP18" s="6"/>
      <c r="PNY18" s="3"/>
      <c r="PNZ18" s="6"/>
      <c r="POI18" s="3"/>
      <c r="POJ18" s="6"/>
      <c r="POS18" s="3"/>
      <c r="POT18" s="6"/>
      <c r="PPC18" s="3"/>
      <c r="PPD18" s="6"/>
      <c r="PPM18" s="3"/>
      <c r="PPN18" s="6"/>
      <c r="PPW18" s="3"/>
      <c r="PPX18" s="6"/>
      <c r="PQG18" s="3"/>
      <c r="PQH18" s="6"/>
      <c r="PQQ18" s="3"/>
      <c r="PQR18" s="6"/>
      <c r="PRA18" s="3"/>
      <c r="PRB18" s="6"/>
      <c r="PRK18" s="3"/>
      <c r="PRL18" s="6"/>
      <c r="PRU18" s="3"/>
      <c r="PRV18" s="6"/>
      <c r="PSE18" s="3"/>
      <c r="PSF18" s="6"/>
      <c r="PSO18" s="3"/>
      <c r="PSP18" s="6"/>
      <c r="PSY18" s="3"/>
      <c r="PSZ18" s="6"/>
      <c r="PTI18" s="3"/>
      <c r="PTJ18" s="6"/>
      <c r="PTS18" s="3"/>
      <c r="PTT18" s="6"/>
      <c r="PUC18" s="3"/>
      <c r="PUD18" s="6"/>
      <c r="PUM18" s="3"/>
      <c r="PUN18" s="6"/>
      <c r="PUW18" s="3"/>
      <c r="PUX18" s="6"/>
      <c r="PVG18" s="3"/>
      <c r="PVH18" s="6"/>
      <c r="PVQ18" s="3"/>
      <c r="PVR18" s="6"/>
      <c r="PWA18" s="3"/>
      <c r="PWB18" s="6"/>
      <c r="PWK18" s="3"/>
      <c r="PWL18" s="6"/>
      <c r="PWU18" s="3"/>
      <c r="PWV18" s="6"/>
      <c r="PXE18" s="3"/>
      <c r="PXF18" s="6"/>
      <c r="PXO18" s="3"/>
      <c r="PXP18" s="6"/>
      <c r="PXY18" s="3"/>
      <c r="PXZ18" s="6"/>
      <c r="PYI18" s="3"/>
      <c r="PYJ18" s="6"/>
      <c r="PYS18" s="3"/>
      <c r="PYT18" s="6"/>
      <c r="PZC18" s="3"/>
      <c r="PZD18" s="6"/>
      <c r="PZM18" s="3"/>
      <c r="PZN18" s="6"/>
      <c r="PZW18" s="3"/>
      <c r="PZX18" s="6"/>
      <c r="QAG18" s="3"/>
      <c r="QAH18" s="6"/>
      <c r="QAQ18" s="3"/>
      <c r="QAR18" s="6"/>
      <c r="QBA18" s="3"/>
      <c r="QBB18" s="6"/>
      <c r="QBK18" s="3"/>
      <c r="QBL18" s="6"/>
      <c r="QBU18" s="3"/>
      <c r="QBV18" s="6"/>
      <c r="QCE18" s="3"/>
      <c r="QCF18" s="6"/>
      <c r="QCO18" s="3"/>
      <c r="QCP18" s="6"/>
      <c r="QCY18" s="3"/>
      <c r="QCZ18" s="6"/>
      <c r="QDI18" s="3"/>
      <c r="QDJ18" s="6"/>
      <c r="QDS18" s="3"/>
      <c r="QDT18" s="6"/>
      <c r="QEC18" s="3"/>
      <c r="QED18" s="6"/>
      <c r="QEM18" s="3"/>
      <c r="QEN18" s="6"/>
      <c r="QEW18" s="3"/>
      <c r="QEX18" s="6"/>
      <c r="QFG18" s="3"/>
      <c r="QFH18" s="6"/>
      <c r="QFQ18" s="3"/>
      <c r="QFR18" s="6"/>
      <c r="QGA18" s="3"/>
      <c r="QGB18" s="6"/>
      <c r="QGK18" s="3"/>
      <c r="QGL18" s="6"/>
      <c r="QGU18" s="3"/>
      <c r="QGV18" s="6"/>
      <c r="QHE18" s="3"/>
      <c r="QHF18" s="6"/>
      <c r="QHO18" s="3"/>
      <c r="QHP18" s="6"/>
      <c r="QHY18" s="3"/>
      <c r="QHZ18" s="6"/>
      <c r="QII18" s="3"/>
      <c r="QIJ18" s="6"/>
      <c r="QIS18" s="3"/>
      <c r="QIT18" s="6"/>
      <c r="QJC18" s="3"/>
      <c r="QJD18" s="6"/>
      <c r="QJM18" s="3"/>
      <c r="QJN18" s="6"/>
      <c r="QJW18" s="3"/>
      <c r="QJX18" s="6"/>
      <c r="QKG18" s="3"/>
      <c r="QKH18" s="6"/>
      <c r="QKQ18" s="3"/>
      <c r="QKR18" s="6"/>
      <c r="QLA18" s="3"/>
      <c r="QLB18" s="6"/>
      <c r="QLK18" s="3"/>
      <c r="QLL18" s="6"/>
      <c r="QLU18" s="3"/>
      <c r="QLV18" s="6"/>
      <c r="QME18" s="3"/>
      <c r="QMF18" s="6"/>
      <c r="QMO18" s="3"/>
      <c r="QMP18" s="6"/>
      <c r="QMY18" s="3"/>
      <c r="QMZ18" s="6"/>
      <c r="QNI18" s="3"/>
      <c r="QNJ18" s="6"/>
      <c r="QNS18" s="3"/>
      <c r="QNT18" s="6"/>
      <c r="QOC18" s="3"/>
      <c r="QOD18" s="6"/>
      <c r="QOM18" s="3"/>
      <c r="QON18" s="6"/>
      <c r="QOW18" s="3"/>
      <c r="QOX18" s="6"/>
      <c r="QPG18" s="3"/>
      <c r="QPH18" s="6"/>
      <c r="QPQ18" s="3"/>
      <c r="QPR18" s="6"/>
      <c r="QQA18" s="3"/>
      <c r="QQB18" s="6"/>
      <c r="QQK18" s="3"/>
      <c r="QQL18" s="6"/>
      <c r="QQU18" s="3"/>
      <c r="QQV18" s="6"/>
      <c r="QRE18" s="3"/>
      <c r="QRF18" s="6"/>
      <c r="QRO18" s="3"/>
      <c r="QRP18" s="6"/>
      <c r="QRY18" s="3"/>
      <c r="QRZ18" s="6"/>
      <c r="QSI18" s="3"/>
      <c r="QSJ18" s="6"/>
      <c r="QSS18" s="3"/>
      <c r="QST18" s="6"/>
      <c r="QTC18" s="3"/>
      <c r="QTD18" s="6"/>
      <c r="QTM18" s="3"/>
      <c r="QTN18" s="6"/>
      <c r="QTW18" s="3"/>
      <c r="QTX18" s="6"/>
      <c r="QUG18" s="3"/>
      <c r="QUH18" s="6"/>
      <c r="QUQ18" s="3"/>
      <c r="QUR18" s="6"/>
      <c r="QVA18" s="3"/>
      <c r="QVB18" s="6"/>
      <c r="QVK18" s="3"/>
      <c r="QVL18" s="6"/>
      <c r="QVU18" s="3"/>
      <c r="QVV18" s="6"/>
      <c r="QWE18" s="3"/>
      <c r="QWF18" s="6"/>
      <c r="QWO18" s="3"/>
      <c r="QWP18" s="6"/>
      <c r="QWY18" s="3"/>
      <c r="QWZ18" s="6"/>
      <c r="QXI18" s="3"/>
      <c r="QXJ18" s="6"/>
      <c r="QXS18" s="3"/>
      <c r="QXT18" s="6"/>
      <c r="QYC18" s="3"/>
      <c r="QYD18" s="6"/>
      <c r="QYM18" s="3"/>
      <c r="QYN18" s="6"/>
      <c r="QYW18" s="3"/>
      <c r="QYX18" s="6"/>
      <c r="QZG18" s="3"/>
      <c r="QZH18" s="6"/>
      <c r="QZQ18" s="3"/>
      <c r="QZR18" s="6"/>
      <c r="RAA18" s="3"/>
      <c r="RAB18" s="6"/>
      <c r="RAK18" s="3"/>
      <c r="RAL18" s="6"/>
      <c r="RAU18" s="3"/>
      <c r="RAV18" s="6"/>
      <c r="RBE18" s="3"/>
      <c r="RBF18" s="6"/>
      <c r="RBO18" s="3"/>
      <c r="RBP18" s="6"/>
      <c r="RBY18" s="3"/>
      <c r="RBZ18" s="6"/>
      <c r="RCI18" s="3"/>
      <c r="RCJ18" s="6"/>
      <c r="RCS18" s="3"/>
      <c r="RCT18" s="6"/>
      <c r="RDC18" s="3"/>
      <c r="RDD18" s="6"/>
      <c r="RDM18" s="3"/>
      <c r="RDN18" s="6"/>
      <c r="RDW18" s="3"/>
      <c r="RDX18" s="6"/>
      <c r="REG18" s="3"/>
      <c r="REH18" s="6"/>
      <c r="REQ18" s="3"/>
      <c r="RER18" s="6"/>
      <c r="RFA18" s="3"/>
      <c r="RFB18" s="6"/>
      <c r="RFK18" s="3"/>
      <c r="RFL18" s="6"/>
      <c r="RFU18" s="3"/>
      <c r="RFV18" s="6"/>
      <c r="RGE18" s="3"/>
      <c r="RGF18" s="6"/>
      <c r="RGO18" s="3"/>
      <c r="RGP18" s="6"/>
      <c r="RGY18" s="3"/>
      <c r="RGZ18" s="6"/>
      <c r="RHI18" s="3"/>
      <c r="RHJ18" s="6"/>
      <c r="RHS18" s="3"/>
      <c r="RHT18" s="6"/>
      <c r="RIC18" s="3"/>
      <c r="RID18" s="6"/>
      <c r="RIM18" s="3"/>
      <c r="RIN18" s="6"/>
      <c r="RIW18" s="3"/>
      <c r="RIX18" s="6"/>
      <c r="RJG18" s="3"/>
      <c r="RJH18" s="6"/>
      <c r="RJQ18" s="3"/>
      <c r="RJR18" s="6"/>
      <c r="RKA18" s="3"/>
      <c r="RKB18" s="6"/>
      <c r="RKK18" s="3"/>
      <c r="RKL18" s="6"/>
      <c r="RKU18" s="3"/>
      <c r="RKV18" s="6"/>
      <c r="RLE18" s="3"/>
      <c r="RLF18" s="6"/>
      <c r="RLO18" s="3"/>
      <c r="RLP18" s="6"/>
      <c r="RLY18" s="3"/>
      <c r="RLZ18" s="6"/>
      <c r="RMI18" s="3"/>
      <c r="RMJ18" s="6"/>
      <c r="RMS18" s="3"/>
      <c r="RMT18" s="6"/>
      <c r="RNC18" s="3"/>
      <c r="RND18" s="6"/>
      <c r="RNM18" s="3"/>
      <c r="RNN18" s="6"/>
      <c r="RNW18" s="3"/>
      <c r="RNX18" s="6"/>
      <c r="ROG18" s="3"/>
      <c r="ROH18" s="6"/>
      <c r="ROQ18" s="3"/>
      <c r="ROR18" s="6"/>
      <c r="RPA18" s="3"/>
      <c r="RPB18" s="6"/>
      <c r="RPK18" s="3"/>
      <c r="RPL18" s="6"/>
      <c r="RPU18" s="3"/>
      <c r="RPV18" s="6"/>
      <c r="RQE18" s="3"/>
      <c r="RQF18" s="6"/>
      <c r="RQO18" s="3"/>
      <c r="RQP18" s="6"/>
      <c r="RQY18" s="3"/>
      <c r="RQZ18" s="6"/>
      <c r="RRI18" s="3"/>
      <c r="RRJ18" s="6"/>
      <c r="RRS18" s="3"/>
      <c r="RRT18" s="6"/>
      <c r="RSC18" s="3"/>
      <c r="RSD18" s="6"/>
      <c r="RSM18" s="3"/>
      <c r="RSN18" s="6"/>
      <c r="RSW18" s="3"/>
      <c r="RSX18" s="6"/>
      <c r="RTG18" s="3"/>
      <c r="RTH18" s="6"/>
      <c r="RTQ18" s="3"/>
      <c r="RTR18" s="6"/>
      <c r="RUA18" s="3"/>
      <c r="RUB18" s="6"/>
      <c r="RUK18" s="3"/>
      <c r="RUL18" s="6"/>
      <c r="RUU18" s="3"/>
      <c r="RUV18" s="6"/>
      <c r="RVE18" s="3"/>
      <c r="RVF18" s="6"/>
      <c r="RVO18" s="3"/>
      <c r="RVP18" s="6"/>
      <c r="RVY18" s="3"/>
      <c r="RVZ18" s="6"/>
      <c r="RWI18" s="3"/>
      <c r="RWJ18" s="6"/>
      <c r="RWS18" s="3"/>
      <c r="RWT18" s="6"/>
      <c r="RXC18" s="3"/>
      <c r="RXD18" s="6"/>
      <c r="RXM18" s="3"/>
      <c r="RXN18" s="6"/>
      <c r="RXW18" s="3"/>
      <c r="RXX18" s="6"/>
      <c r="RYG18" s="3"/>
      <c r="RYH18" s="6"/>
      <c r="RYQ18" s="3"/>
      <c r="RYR18" s="6"/>
      <c r="RZA18" s="3"/>
      <c r="RZB18" s="6"/>
      <c r="RZK18" s="3"/>
      <c r="RZL18" s="6"/>
      <c r="RZU18" s="3"/>
      <c r="RZV18" s="6"/>
      <c r="SAE18" s="3"/>
      <c r="SAF18" s="6"/>
      <c r="SAO18" s="3"/>
      <c r="SAP18" s="6"/>
      <c r="SAY18" s="3"/>
      <c r="SAZ18" s="6"/>
      <c r="SBI18" s="3"/>
      <c r="SBJ18" s="6"/>
      <c r="SBS18" s="3"/>
      <c r="SBT18" s="6"/>
      <c r="SCC18" s="3"/>
      <c r="SCD18" s="6"/>
      <c r="SCM18" s="3"/>
      <c r="SCN18" s="6"/>
      <c r="SCW18" s="3"/>
      <c r="SCX18" s="6"/>
      <c r="SDG18" s="3"/>
      <c r="SDH18" s="6"/>
      <c r="SDQ18" s="3"/>
      <c r="SDR18" s="6"/>
      <c r="SEA18" s="3"/>
      <c r="SEB18" s="6"/>
      <c r="SEK18" s="3"/>
      <c r="SEL18" s="6"/>
      <c r="SEU18" s="3"/>
      <c r="SEV18" s="6"/>
      <c r="SFE18" s="3"/>
      <c r="SFF18" s="6"/>
      <c r="SFO18" s="3"/>
      <c r="SFP18" s="6"/>
      <c r="SFY18" s="3"/>
      <c r="SFZ18" s="6"/>
      <c r="SGI18" s="3"/>
      <c r="SGJ18" s="6"/>
      <c r="SGS18" s="3"/>
      <c r="SGT18" s="6"/>
      <c r="SHC18" s="3"/>
      <c r="SHD18" s="6"/>
      <c r="SHM18" s="3"/>
      <c r="SHN18" s="6"/>
      <c r="SHW18" s="3"/>
      <c r="SHX18" s="6"/>
      <c r="SIG18" s="3"/>
      <c r="SIH18" s="6"/>
      <c r="SIQ18" s="3"/>
      <c r="SIR18" s="6"/>
      <c r="SJA18" s="3"/>
      <c r="SJB18" s="6"/>
      <c r="SJK18" s="3"/>
      <c r="SJL18" s="6"/>
      <c r="SJU18" s="3"/>
      <c r="SJV18" s="6"/>
      <c r="SKE18" s="3"/>
      <c r="SKF18" s="6"/>
      <c r="SKO18" s="3"/>
      <c r="SKP18" s="6"/>
      <c r="SKY18" s="3"/>
      <c r="SKZ18" s="6"/>
      <c r="SLI18" s="3"/>
      <c r="SLJ18" s="6"/>
      <c r="SLS18" s="3"/>
      <c r="SLT18" s="6"/>
      <c r="SMC18" s="3"/>
      <c r="SMD18" s="6"/>
      <c r="SMM18" s="3"/>
      <c r="SMN18" s="6"/>
      <c r="SMW18" s="3"/>
      <c r="SMX18" s="6"/>
      <c r="SNG18" s="3"/>
      <c r="SNH18" s="6"/>
      <c r="SNQ18" s="3"/>
      <c r="SNR18" s="6"/>
      <c r="SOA18" s="3"/>
      <c r="SOB18" s="6"/>
      <c r="SOK18" s="3"/>
      <c r="SOL18" s="6"/>
      <c r="SOU18" s="3"/>
      <c r="SOV18" s="6"/>
      <c r="SPE18" s="3"/>
      <c r="SPF18" s="6"/>
      <c r="SPO18" s="3"/>
      <c r="SPP18" s="6"/>
      <c r="SPY18" s="3"/>
      <c r="SPZ18" s="6"/>
      <c r="SQI18" s="3"/>
      <c r="SQJ18" s="6"/>
      <c r="SQS18" s="3"/>
      <c r="SQT18" s="6"/>
      <c r="SRC18" s="3"/>
      <c r="SRD18" s="6"/>
      <c r="SRM18" s="3"/>
      <c r="SRN18" s="6"/>
      <c r="SRW18" s="3"/>
      <c r="SRX18" s="6"/>
      <c r="SSG18" s="3"/>
      <c r="SSH18" s="6"/>
      <c r="SSQ18" s="3"/>
      <c r="SSR18" s="6"/>
      <c r="STA18" s="3"/>
      <c r="STB18" s="6"/>
      <c r="STK18" s="3"/>
      <c r="STL18" s="6"/>
      <c r="STU18" s="3"/>
      <c r="STV18" s="6"/>
      <c r="SUE18" s="3"/>
      <c r="SUF18" s="6"/>
      <c r="SUO18" s="3"/>
      <c r="SUP18" s="6"/>
      <c r="SUY18" s="3"/>
      <c r="SUZ18" s="6"/>
      <c r="SVI18" s="3"/>
      <c r="SVJ18" s="6"/>
      <c r="SVS18" s="3"/>
      <c r="SVT18" s="6"/>
      <c r="SWC18" s="3"/>
      <c r="SWD18" s="6"/>
      <c r="SWM18" s="3"/>
      <c r="SWN18" s="6"/>
      <c r="SWW18" s="3"/>
      <c r="SWX18" s="6"/>
      <c r="SXG18" s="3"/>
      <c r="SXH18" s="6"/>
      <c r="SXQ18" s="3"/>
      <c r="SXR18" s="6"/>
      <c r="SYA18" s="3"/>
      <c r="SYB18" s="6"/>
      <c r="SYK18" s="3"/>
      <c r="SYL18" s="6"/>
      <c r="SYU18" s="3"/>
      <c r="SYV18" s="6"/>
      <c r="SZE18" s="3"/>
      <c r="SZF18" s="6"/>
      <c r="SZO18" s="3"/>
      <c r="SZP18" s="6"/>
      <c r="SZY18" s="3"/>
      <c r="SZZ18" s="6"/>
      <c r="TAI18" s="3"/>
      <c r="TAJ18" s="6"/>
      <c r="TAS18" s="3"/>
      <c r="TAT18" s="6"/>
      <c r="TBC18" s="3"/>
      <c r="TBD18" s="6"/>
      <c r="TBM18" s="3"/>
      <c r="TBN18" s="6"/>
      <c r="TBW18" s="3"/>
      <c r="TBX18" s="6"/>
      <c r="TCG18" s="3"/>
      <c r="TCH18" s="6"/>
      <c r="TCQ18" s="3"/>
      <c r="TCR18" s="6"/>
      <c r="TDA18" s="3"/>
      <c r="TDB18" s="6"/>
      <c r="TDK18" s="3"/>
      <c r="TDL18" s="6"/>
      <c r="TDU18" s="3"/>
      <c r="TDV18" s="6"/>
      <c r="TEE18" s="3"/>
      <c r="TEF18" s="6"/>
      <c r="TEO18" s="3"/>
      <c r="TEP18" s="6"/>
      <c r="TEY18" s="3"/>
      <c r="TEZ18" s="6"/>
      <c r="TFI18" s="3"/>
      <c r="TFJ18" s="6"/>
      <c r="TFS18" s="3"/>
      <c r="TFT18" s="6"/>
      <c r="TGC18" s="3"/>
      <c r="TGD18" s="6"/>
      <c r="TGM18" s="3"/>
      <c r="TGN18" s="6"/>
      <c r="TGW18" s="3"/>
      <c r="TGX18" s="6"/>
      <c r="THG18" s="3"/>
      <c r="THH18" s="6"/>
      <c r="THQ18" s="3"/>
      <c r="THR18" s="6"/>
      <c r="TIA18" s="3"/>
      <c r="TIB18" s="6"/>
      <c r="TIK18" s="3"/>
      <c r="TIL18" s="6"/>
      <c r="TIU18" s="3"/>
      <c r="TIV18" s="6"/>
      <c r="TJE18" s="3"/>
      <c r="TJF18" s="6"/>
      <c r="TJO18" s="3"/>
      <c r="TJP18" s="6"/>
      <c r="TJY18" s="3"/>
      <c r="TJZ18" s="6"/>
      <c r="TKI18" s="3"/>
      <c r="TKJ18" s="6"/>
      <c r="TKS18" s="3"/>
      <c r="TKT18" s="6"/>
      <c r="TLC18" s="3"/>
      <c r="TLD18" s="6"/>
      <c r="TLM18" s="3"/>
      <c r="TLN18" s="6"/>
      <c r="TLW18" s="3"/>
      <c r="TLX18" s="6"/>
      <c r="TMG18" s="3"/>
      <c r="TMH18" s="6"/>
      <c r="TMQ18" s="3"/>
      <c r="TMR18" s="6"/>
      <c r="TNA18" s="3"/>
      <c r="TNB18" s="6"/>
      <c r="TNK18" s="3"/>
      <c r="TNL18" s="6"/>
      <c r="TNU18" s="3"/>
      <c r="TNV18" s="6"/>
      <c r="TOE18" s="3"/>
      <c r="TOF18" s="6"/>
      <c r="TOO18" s="3"/>
      <c r="TOP18" s="6"/>
      <c r="TOY18" s="3"/>
      <c r="TOZ18" s="6"/>
      <c r="TPI18" s="3"/>
      <c r="TPJ18" s="6"/>
      <c r="TPS18" s="3"/>
      <c r="TPT18" s="6"/>
      <c r="TQC18" s="3"/>
      <c r="TQD18" s="6"/>
      <c r="TQM18" s="3"/>
      <c r="TQN18" s="6"/>
      <c r="TQW18" s="3"/>
      <c r="TQX18" s="6"/>
      <c r="TRG18" s="3"/>
      <c r="TRH18" s="6"/>
      <c r="TRQ18" s="3"/>
      <c r="TRR18" s="6"/>
      <c r="TSA18" s="3"/>
      <c r="TSB18" s="6"/>
      <c r="TSK18" s="3"/>
      <c r="TSL18" s="6"/>
      <c r="TSU18" s="3"/>
      <c r="TSV18" s="6"/>
      <c r="TTE18" s="3"/>
      <c r="TTF18" s="6"/>
      <c r="TTO18" s="3"/>
      <c r="TTP18" s="6"/>
      <c r="TTY18" s="3"/>
      <c r="TTZ18" s="6"/>
      <c r="TUI18" s="3"/>
      <c r="TUJ18" s="6"/>
      <c r="TUS18" s="3"/>
      <c r="TUT18" s="6"/>
      <c r="TVC18" s="3"/>
      <c r="TVD18" s="6"/>
      <c r="TVM18" s="3"/>
      <c r="TVN18" s="6"/>
      <c r="TVW18" s="3"/>
      <c r="TVX18" s="6"/>
      <c r="TWG18" s="3"/>
      <c r="TWH18" s="6"/>
      <c r="TWQ18" s="3"/>
      <c r="TWR18" s="6"/>
      <c r="TXA18" s="3"/>
      <c r="TXB18" s="6"/>
      <c r="TXK18" s="3"/>
      <c r="TXL18" s="6"/>
      <c r="TXU18" s="3"/>
      <c r="TXV18" s="6"/>
      <c r="TYE18" s="3"/>
      <c r="TYF18" s="6"/>
      <c r="TYO18" s="3"/>
      <c r="TYP18" s="6"/>
      <c r="TYY18" s="3"/>
      <c r="TYZ18" s="6"/>
      <c r="TZI18" s="3"/>
      <c r="TZJ18" s="6"/>
      <c r="TZS18" s="3"/>
      <c r="TZT18" s="6"/>
      <c r="UAC18" s="3"/>
      <c r="UAD18" s="6"/>
      <c r="UAM18" s="3"/>
      <c r="UAN18" s="6"/>
      <c r="UAW18" s="3"/>
      <c r="UAX18" s="6"/>
      <c r="UBG18" s="3"/>
      <c r="UBH18" s="6"/>
      <c r="UBQ18" s="3"/>
      <c r="UBR18" s="6"/>
      <c r="UCA18" s="3"/>
      <c r="UCB18" s="6"/>
      <c r="UCK18" s="3"/>
      <c r="UCL18" s="6"/>
      <c r="UCU18" s="3"/>
      <c r="UCV18" s="6"/>
      <c r="UDE18" s="3"/>
      <c r="UDF18" s="6"/>
      <c r="UDO18" s="3"/>
      <c r="UDP18" s="6"/>
      <c r="UDY18" s="3"/>
      <c r="UDZ18" s="6"/>
      <c r="UEI18" s="3"/>
      <c r="UEJ18" s="6"/>
      <c r="UES18" s="3"/>
      <c r="UET18" s="6"/>
      <c r="UFC18" s="3"/>
      <c r="UFD18" s="6"/>
      <c r="UFM18" s="3"/>
      <c r="UFN18" s="6"/>
      <c r="UFW18" s="3"/>
      <c r="UFX18" s="6"/>
      <c r="UGG18" s="3"/>
      <c r="UGH18" s="6"/>
      <c r="UGQ18" s="3"/>
      <c r="UGR18" s="6"/>
      <c r="UHA18" s="3"/>
      <c r="UHB18" s="6"/>
      <c r="UHK18" s="3"/>
      <c r="UHL18" s="6"/>
      <c r="UHU18" s="3"/>
      <c r="UHV18" s="6"/>
      <c r="UIE18" s="3"/>
      <c r="UIF18" s="6"/>
      <c r="UIO18" s="3"/>
      <c r="UIP18" s="6"/>
      <c r="UIY18" s="3"/>
      <c r="UIZ18" s="6"/>
      <c r="UJI18" s="3"/>
      <c r="UJJ18" s="6"/>
      <c r="UJS18" s="3"/>
      <c r="UJT18" s="6"/>
      <c r="UKC18" s="3"/>
      <c r="UKD18" s="6"/>
      <c r="UKM18" s="3"/>
      <c r="UKN18" s="6"/>
      <c r="UKW18" s="3"/>
      <c r="UKX18" s="6"/>
      <c r="ULG18" s="3"/>
      <c r="ULH18" s="6"/>
      <c r="ULQ18" s="3"/>
      <c r="ULR18" s="6"/>
      <c r="UMA18" s="3"/>
      <c r="UMB18" s="6"/>
      <c r="UMK18" s="3"/>
      <c r="UML18" s="6"/>
      <c r="UMU18" s="3"/>
      <c r="UMV18" s="6"/>
      <c r="UNE18" s="3"/>
      <c r="UNF18" s="6"/>
      <c r="UNO18" s="3"/>
      <c r="UNP18" s="6"/>
      <c r="UNY18" s="3"/>
      <c r="UNZ18" s="6"/>
      <c r="UOI18" s="3"/>
      <c r="UOJ18" s="6"/>
      <c r="UOS18" s="3"/>
      <c r="UOT18" s="6"/>
      <c r="UPC18" s="3"/>
      <c r="UPD18" s="6"/>
      <c r="UPM18" s="3"/>
      <c r="UPN18" s="6"/>
      <c r="UPW18" s="3"/>
      <c r="UPX18" s="6"/>
      <c r="UQG18" s="3"/>
      <c r="UQH18" s="6"/>
      <c r="UQQ18" s="3"/>
      <c r="UQR18" s="6"/>
      <c r="URA18" s="3"/>
      <c r="URB18" s="6"/>
      <c r="URK18" s="3"/>
      <c r="URL18" s="6"/>
      <c r="URU18" s="3"/>
      <c r="URV18" s="6"/>
      <c r="USE18" s="3"/>
      <c r="USF18" s="6"/>
      <c r="USO18" s="3"/>
      <c r="USP18" s="6"/>
      <c r="USY18" s="3"/>
      <c r="USZ18" s="6"/>
      <c r="UTI18" s="3"/>
      <c r="UTJ18" s="6"/>
      <c r="UTS18" s="3"/>
      <c r="UTT18" s="6"/>
      <c r="UUC18" s="3"/>
      <c r="UUD18" s="6"/>
      <c r="UUM18" s="3"/>
      <c r="UUN18" s="6"/>
      <c r="UUW18" s="3"/>
      <c r="UUX18" s="6"/>
      <c r="UVG18" s="3"/>
      <c r="UVH18" s="6"/>
      <c r="UVQ18" s="3"/>
      <c r="UVR18" s="6"/>
      <c r="UWA18" s="3"/>
      <c r="UWB18" s="6"/>
      <c r="UWK18" s="3"/>
      <c r="UWL18" s="6"/>
      <c r="UWU18" s="3"/>
      <c r="UWV18" s="6"/>
      <c r="UXE18" s="3"/>
      <c r="UXF18" s="6"/>
      <c r="UXO18" s="3"/>
      <c r="UXP18" s="6"/>
      <c r="UXY18" s="3"/>
      <c r="UXZ18" s="6"/>
      <c r="UYI18" s="3"/>
      <c r="UYJ18" s="6"/>
      <c r="UYS18" s="3"/>
      <c r="UYT18" s="6"/>
      <c r="UZC18" s="3"/>
      <c r="UZD18" s="6"/>
      <c r="UZM18" s="3"/>
      <c r="UZN18" s="6"/>
      <c r="UZW18" s="3"/>
      <c r="UZX18" s="6"/>
      <c r="VAG18" s="3"/>
      <c r="VAH18" s="6"/>
      <c r="VAQ18" s="3"/>
      <c r="VAR18" s="6"/>
      <c r="VBA18" s="3"/>
      <c r="VBB18" s="6"/>
      <c r="VBK18" s="3"/>
      <c r="VBL18" s="6"/>
      <c r="VBU18" s="3"/>
      <c r="VBV18" s="6"/>
      <c r="VCE18" s="3"/>
      <c r="VCF18" s="6"/>
      <c r="VCO18" s="3"/>
      <c r="VCP18" s="6"/>
      <c r="VCY18" s="3"/>
      <c r="VCZ18" s="6"/>
      <c r="VDI18" s="3"/>
      <c r="VDJ18" s="6"/>
      <c r="VDS18" s="3"/>
      <c r="VDT18" s="6"/>
      <c r="VEC18" s="3"/>
      <c r="VED18" s="6"/>
      <c r="VEM18" s="3"/>
      <c r="VEN18" s="6"/>
      <c r="VEW18" s="3"/>
      <c r="VEX18" s="6"/>
      <c r="VFG18" s="3"/>
      <c r="VFH18" s="6"/>
      <c r="VFQ18" s="3"/>
      <c r="VFR18" s="6"/>
      <c r="VGA18" s="3"/>
      <c r="VGB18" s="6"/>
      <c r="VGK18" s="3"/>
      <c r="VGL18" s="6"/>
      <c r="VGU18" s="3"/>
      <c r="VGV18" s="6"/>
      <c r="VHE18" s="3"/>
      <c r="VHF18" s="6"/>
      <c r="VHO18" s="3"/>
      <c r="VHP18" s="6"/>
      <c r="VHY18" s="3"/>
      <c r="VHZ18" s="6"/>
      <c r="VII18" s="3"/>
      <c r="VIJ18" s="6"/>
      <c r="VIS18" s="3"/>
      <c r="VIT18" s="6"/>
      <c r="VJC18" s="3"/>
      <c r="VJD18" s="6"/>
      <c r="VJM18" s="3"/>
      <c r="VJN18" s="6"/>
      <c r="VJW18" s="3"/>
      <c r="VJX18" s="6"/>
      <c r="VKG18" s="3"/>
      <c r="VKH18" s="6"/>
      <c r="VKQ18" s="3"/>
      <c r="VKR18" s="6"/>
      <c r="VLA18" s="3"/>
      <c r="VLB18" s="6"/>
      <c r="VLK18" s="3"/>
      <c r="VLL18" s="6"/>
      <c r="VLU18" s="3"/>
      <c r="VLV18" s="6"/>
      <c r="VME18" s="3"/>
      <c r="VMF18" s="6"/>
      <c r="VMO18" s="3"/>
      <c r="VMP18" s="6"/>
      <c r="VMY18" s="3"/>
      <c r="VMZ18" s="6"/>
      <c r="VNI18" s="3"/>
      <c r="VNJ18" s="6"/>
      <c r="VNS18" s="3"/>
      <c r="VNT18" s="6"/>
      <c r="VOC18" s="3"/>
      <c r="VOD18" s="6"/>
      <c r="VOM18" s="3"/>
      <c r="VON18" s="6"/>
      <c r="VOW18" s="3"/>
      <c r="VOX18" s="6"/>
      <c r="VPG18" s="3"/>
      <c r="VPH18" s="6"/>
      <c r="VPQ18" s="3"/>
      <c r="VPR18" s="6"/>
      <c r="VQA18" s="3"/>
      <c r="VQB18" s="6"/>
      <c r="VQK18" s="3"/>
      <c r="VQL18" s="6"/>
      <c r="VQU18" s="3"/>
      <c r="VQV18" s="6"/>
      <c r="VRE18" s="3"/>
      <c r="VRF18" s="6"/>
      <c r="VRO18" s="3"/>
      <c r="VRP18" s="6"/>
      <c r="VRY18" s="3"/>
      <c r="VRZ18" s="6"/>
      <c r="VSI18" s="3"/>
      <c r="VSJ18" s="6"/>
      <c r="VSS18" s="3"/>
      <c r="VST18" s="6"/>
      <c r="VTC18" s="3"/>
      <c r="VTD18" s="6"/>
      <c r="VTM18" s="3"/>
      <c r="VTN18" s="6"/>
      <c r="VTW18" s="3"/>
      <c r="VTX18" s="6"/>
      <c r="VUG18" s="3"/>
      <c r="VUH18" s="6"/>
      <c r="VUQ18" s="3"/>
      <c r="VUR18" s="6"/>
      <c r="VVA18" s="3"/>
      <c r="VVB18" s="6"/>
      <c r="VVK18" s="3"/>
      <c r="VVL18" s="6"/>
      <c r="VVU18" s="3"/>
      <c r="VVV18" s="6"/>
      <c r="VWE18" s="3"/>
      <c r="VWF18" s="6"/>
      <c r="VWO18" s="3"/>
      <c r="VWP18" s="6"/>
      <c r="VWY18" s="3"/>
      <c r="VWZ18" s="6"/>
      <c r="VXI18" s="3"/>
      <c r="VXJ18" s="6"/>
      <c r="VXS18" s="3"/>
      <c r="VXT18" s="6"/>
      <c r="VYC18" s="3"/>
      <c r="VYD18" s="6"/>
      <c r="VYM18" s="3"/>
      <c r="VYN18" s="6"/>
      <c r="VYW18" s="3"/>
      <c r="VYX18" s="6"/>
      <c r="VZG18" s="3"/>
      <c r="VZH18" s="6"/>
      <c r="VZQ18" s="3"/>
      <c r="VZR18" s="6"/>
      <c r="WAA18" s="3"/>
      <c r="WAB18" s="6"/>
      <c r="WAK18" s="3"/>
      <c r="WAL18" s="6"/>
      <c r="WAU18" s="3"/>
      <c r="WAV18" s="6"/>
      <c r="WBE18" s="3"/>
      <c r="WBF18" s="6"/>
      <c r="WBO18" s="3"/>
      <c r="WBP18" s="6"/>
      <c r="WBY18" s="3"/>
      <c r="WBZ18" s="6"/>
      <c r="WCI18" s="3"/>
      <c r="WCJ18" s="6"/>
      <c r="WCS18" s="3"/>
      <c r="WCT18" s="6"/>
      <c r="WDC18" s="3"/>
      <c r="WDD18" s="6"/>
      <c r="WDM18" s="3"/>
      <c r="WDN18" s="6"/>
      <c r="WDW18" s="3"/>
      <c r="WDX18" s="6"/>
      <c r="WEG18" s="3"/>
      <c r="WEH18" s="6"/>
      <c r="WEQ18" s="3"/>
      <c r="WER18" s="6"/>
      <c r="WFA18" s="3"/>
      <c r="WFB18" s="6"/>
      <c r="WFK18" s="3"/>
      <c r="WFL18" s="6"/>
      <c r="WFU18" s="3"/>
      <c r="WFV18" s="6"/>
      <c r="WGE18" s="3"/>
      <c r="WGF18" s="6"/>
      <c r="WGO18" s="3"/>
      <c r="WGP18" s="6"/>
      <c r="WGY18" s="3"/>
      <c r="WGZ18" s="6"/>
      <c r="WHI18" s="3"/>
      <c r="WHJ18" s="6"/>
      <c r="WHS18" s="3"/>
      <c r="WHT18" s="6"/>
      <c r="WIC18" s="3"/>
      <c r="WID18" s="6"/>
      <c r="WIM18" s="3"/>
      <c r="WIN18" s="6"/>
      <c r="WIW18" s="3"/>
      <c r="WIX18" s="6"/>
      <c r="WJG18" s="3"/>
      <c r="WJH18" s="6"/>
      <c r="WJQ18" s="3"/>
      <c r="WJR18" s="6"/>
      <c r="WKA18" s="3"/>
      <c r="WKB18" s="6"/>
      <c r="WKK18" s="3"/>
      <c r="WKL18" s="6"/>
      <c r="WKU18" s="3"/>
      <c r="WKV18" s="6"/>
      <c r="WLE18" s="3"/>
      <c r="WLF18" s="6"/>
      <c r="WLO18" s="3"/>
      <c r="WLP18" s="6"/>
      <c r="WLY18" s="3"/>
      <c r="WLZ18" s="6"/>
      <c r="WMI18" s="3"/>
      <c r="WMJ18" s="6"/>
      <c r="WMS18" s="3"/>
      <c r="WMT18" s="6"/>
      <c r="WNC18" s="3"/>
      <c r="WND18" s="6"/>
      <c r="WNM18" s="3"/>
      <c r="WNN18" s="6"/>
      <c r="WNW18" s="3"/>
      <c r="WNX18" s="6"/>
      <c r="WOG18" s="3"/>
      <c r="WOH18" s="6"/>
      <c r="WOQ18" s="3"/>
      <c r="WOR18" s="6"/>
      <c r="WPA18" s="3"/>
      <c r="WPB18" s="6"/>
      <c r="WPK18" s="3"/>
      <c r="WPL18" s="6"/>
      <c r="WPU18" s="3"/>
      <c r="WPV18" s="6"/>
      <c r="WQE18" s="3"/>
      <c r="WQF18" s="6"/>
      <c r="WQO18" s="3"/>
      <c r="WQP18" s="6"/>
      <c r="WQY18" s="3"/>
      <c r="WQZ18" s="6"/>
      <c r="WRI18" s="3"/>
      <c r="WRJ18" s="6"/>
      <c r="WRS18" s="3"/>
      <c r="WRT18" s="6"/>
      <c r="WSC18" s="3"/>
      <c r="WSD18" s="6"/>
      <c r="WSM18" s="3"/>
      <c r="WSN18" s="6"/>
      <c r="WSW18" s="3"/>
      <c r="WSX18" s="6"/>
      <c r="WTG18" s="3"/>
      <c r="WTH18" s="6"/>
      <c r="WTQ18" s="3"/>
      <c r="WTR18" s="6"/>
      <c r="WUA18" s="3"/>
      <c r="WUB18" s="6"/>
      <c r="WUK18" s="3"/>
      <c r="WUL18" s="6"/>
      <c r="WUU18" s="3"/>
      <c r="WUV18" s="6"/>
      <c r="WVE18" s="3"/>
      <c r="WVF18" s="6"/>
      <c r="WVO18" s="3"/>
      <c r="WVP18" s="6"/>
      <c r="WVY18" s="3"/>
      <c r="WVZ18" s="6"/>
      <c r="WWI18" s="3"/>
      <c r="WWJ18" s="6"/>
      <c r="WWS18" s="3"/>
      <c r="WWT18" s="6"/>
      <c r="WXC18" s="3"/>
      <c r="WXD18" s="6"/>
      <c r="WXM18" s="3"/>
      <c r="WXN18" s="6"/>
      <c r="WXW18" s="3"/>
      <c r="WXX18" s="6"/>
      <c r="WYG18" s="3"/>
      <c r="WYH18" s="6"/>
      <c r="WYQ18" s="3"/>
      <c r="WYR18" s="6"/>
      <c r="WZA18" s="3"/>
      <c r="WZB18" s="6"/>
      <c r="WZK18" s="3"/>
      <c r="WZL18" s="6"/>
      <c r="WZU18" s="3"/>
      <c r="WZV18" s="6"/>
      <c r="XAE18" s="3"/>
      <c r="XAF18" s="6"/>
      <c r="XAO18" s="3"/>
      <c r="XAP18" s="6"/>
      <c r="XAY18" s="3"/>
      <c r="XAZ18" s="6"/>
      <c r="XBI18" s="3"/>
      <c r="XBJ18" s="6"/>
      <c r="XBS18" s="3"/>
      <c r="XBT18" s="6"/>
      <c r="XCC18" s="3"/>
      <c r="XCD18" s="6"/>
      <c r="XCM18" s="3"/>
      <c r="XCN18" s="6"/>
      <c r="XCW18" s="3"/>
      <c r="XCX18" s="6"/>
      <c r="XDG18" s="3"/>
      <c r="XDH18" s="6"/>
      <c r="XDQ18" s="3"/>
      <c r="XDR18" s="6"/>
      <c r="XEA18" s="3"/>
      <c r="XEB18" s="6"/>
      <c r="XEK18" s="3"/>
      <c r="XEL18" s="6"/>
      <c r="XEU18" s="3"/>
      <c r="XEV18" s="6"/>
    </row>
    <row r="19" spans="1:1016 1025:2046 2055:3066 3075:4096 4105:5116 5125:6136 6145:7166 7175:8186 8195:9216 9225:10236 10245:11256 11265:12286 12295:13306 13315:14336 14345:15356 15365:16376" x14ac:dyDescent="0.25">
      <c r="A19">
        <f t="shared" si="1"/>
        <v>4</v>
      </c>
      <c r="B19" t="s">
        <v>33</v>
      </c>
      <c r="C19" t="str">
        <f>IF(B19&lt;&gt;"",VLOOKUP(B19,Lookup!$A$2:$B$55,2,FALSE),"")</f>
        <v>SAVINGS/INVESTMENT</v>
      </c>
      <c r="D19" s="3">
        <v>42870</v>
      </c>
      <c r="E19" s="14">
        <v>2000</v>
      </c>
      <c r="F19" s="14"/>
      <c r="G19" t="s">
        <v>1</v>
      </c>
      <c r="H19" t="s">
        <v>83</v>
      </c>
      <c r="I19" t="s">
        <v>85</v>
      </c>
      <c r="J19">
        <f t="shared" ca="1" si="0"/>
        <v>-130</v>
      </c>
      <c r="M19" t="s">
        <v>7</v>
      </c>
      <c r="N19" s="35"/>
      <c r="O19" s="35"/>
      <c r="P19" s="35"/>
      <c r="Q19" s="37">
        <f>SUBTOTAL(109,Account59121518212427[Projected / Budgeted Cost])</f>
        <v>55000</v>
      </c>
      <c r="R19" s="37">
        <f>SUBTOTAL(109,Account59121518212427[Actual Cost])</f>
        <v>0</v>
      </c>
      <c r="S19" s="35"/>
      <c r="T19" s="35"/>
      <c r="U19" s="35"/>
    </row>
    <row r="20" spans="1:1016 1025:2046 2055:3066 3075:4096 4105:5116 5125:6136 6145:7166 7175:8186 8195:9216 9225:10236 10245:11256 11265:12286 12295:13306 13315:14336 14345:15356 15365:16376" x14ac:dyDescent="0.25">
      <c r="A20">
        <f t="shared" si="1"/>
        <v>5</v>
      </c>
      <c r="B20" t="s">
        <v>29</v>
      </c>
      <c r="C20" t="str">
        <f>IF(B20&lt;&gt;"",VLOOKUP(B20,Lookup!$A$2:$B$55,2,FALSE),"")</f>
        <v>TRANSPORTATION</v>
      </c>
      <c r="D20" s="3">
        <v>42860</v>
      </c>
      <c r="E20" s="14">
        <v>500</v>
      </c>
      <c r="F20" s="14">
        <v>0</v>
      </c>
      <c r="G20" t="s">
        <v>1</v>
      </c>
      <c r="H20" t="s">
        <v>83</v>
      </c>
      <c r="I20" t="s">
        <v>85</v>
      </c>
      <c r="J20">
        <f t="shared" ca="1" si="0"/>
        <v>-140</v>
      </c>
      <c r="O20" s="31"/>
      <c r="P20" s="6"/>
    </row>
    <row r="21" spans="1:1016 1025:2046 2055:3066 3075:4096 4105:5116 5125:6136 6145:7166 7175:8186 8195:9216 9225:10236 10245:11256 11265:12286 12295:13306 13315:14336 14345:15356 15365:16376" x14ac:dyDescent="0.25">
      <c r="A21">
        <f t="shared" si="1"/>
        <v>6</v>
      </c>
      <c r="B21" t="s">
        <v>20</v>
      </c>
      <c r="C21" t="str">
        <f>IF(B21&lt;&gt;"",VLOOKUP(B21,Lookup!$A$2:$B$55,2,FALSE),"")</f>
        <v>HOUSING</v>
      </c>
      <c r="D21" s="3">
        <v>42871</v>
      </c>
      <c r="E21" s="14">
        <v>0</v>
      </c>
      <c r="F21" s="14"/>
      <c r="G21" t="s">
        <v>1</v>
      </c>
      <c r="H21" t="s">
        <v>83</v>
      </c>
      <c r="I21" t="s">
        <v>85</v>
      </c>
      <c r="J21">
        <f t="shared" ca="1" si="0"/>
        <v>-129</v>
      </c>
      <c r="P21" s="6"/>
    </row>
    <row r="22" spans="1:1016 1025:2046 2055:3066 3075:4096 4105:5116 5125:6136 6145:7166 7175:8186 8195:9216 9225:10236 10245:11256 11265:12286 12295:13306 13315:14336 14345:15356 15365:16376" x14ac:dyDescent="0.25">
      <c r="A22">
        <f t="shared" si="1"/>
        <v>7</v>
      </c>
      <c r="B22" t="s">
        <v>21</v>
      </c>
      <c r="C22" t="str">
        <f>IF(B22&lt;&gt;"",VLOOKUP(B22,Lookup!$A$2:$B$55,2,FALSE),"")</f>
        <v>PERSONAL</v>
      </c>
      <c r="D22" s="3">
        <v>42870</v>
      </c>
      <c r="E22" s="14">
        <v>0</v>
      </c>
      <c r="F22" s="14"/>
      <c r="G22" t="s">
        <v>95</v>
      </c>
      <c r="H22" t="s">
        <v>95</v>
      </c>
      <c r="I22" t="s">
        <v>85</v>
      </c>
      <c r="J22">
        <f t="shared" ca="1" si="0"/>
        <v>-130</v>
      </c>
    </row>
    <row r="23" spans="1:1016 1025:2046 2055:3066 3075:4096 4105:5116 5125:6136 6145:7166 7175:8186 8195:9216 9225:10236 10245:11256 11265:12286 12295:13306 13315:14336 14345:15356 15365:16376" x14ac:dyDescent="0.25">
      <c r="A23">
        <f t="shared" si="1"/>
        <v>8</v>
      </c>
      <c r="B23" t="s">
        <v>25</v>
      </c>
      <c r="C23" t="str">
        <f>IF(B23&lt;&gt;"",VLOOKUP(B23,Lookup!$A$2:$B$55,2,FALSE),"")</f>
        <v>FOOD</v>
      </c>
      <c r="D23" s="3">
        <v>42856</v>
      </c>
      <c r="E23" s="14">
        <v>0</v>
      </c>
      <c r="F23" s="14"/>
      <c r="G23" t="s">
        <v>1</v>
      </c>
      <c r="H23" t="s">
        <v>83</v>
      </c>
      <c r="I23" t="s">
        <v>85</v>
      </c>
      <c r="J23">
        <f t="shared" ca="1" si="0"/>
        <v>-144</v>
      </c>
    </row>
    <row r="24" spans="1:1016 1025:2046 2055:3066 3075:4096 4105:5116 5125:6136 6145:7166 7175:8186 8195:9216 9225:10236 10245:11256 11265:12286 12295:13306 13315:14336 14345:15356 15365:16376" x14ac:dyDescent="0.25">
      <c r="A24">
        <f t="shared" si="1"/>
        <v>9</v>
      </c>
      <c r="B24" t="s">
        <v>27</v>
      </c>
      <c r="C24" t="str">
        <f>IF(B24&lt;&gt;"",VLOOKUP(B24,Lookup!$A$2:$B$55,2,FALSE),"")</f>
        <v>HOUSING</v>
      </c>
      <c r="D24" s="3">
        <v>42868</v>
      </c>
      <c r="E24" s="14">
        <v>500</v>
      </c>
      <c r="F24" s="14"/>
      <c r="G24" t="s">
        <v>1</v>
      </c>
      <c r="H24" t="s">
        <v>83</v>
      </c>
      <c r="I24" t="s">
        <v>85</v>
      </c>
      <c r="J24">
        <f t="shared" ca="1" si="0"/>
        <v>-132</v>
      </c>
    </row>
    <row r="25" spans="1:1016 1025:2046 2055:3066 3075:4096 4105:5116 5125:6136 6145:7166 7175:8186 8195:9216 9225:10236 10245:11256 11265:12286 12295:13306 13315:14336 14345:15356 15365:16376" x14ac:dyDescent="0.25">
      <c r="A25">
        <f t="shared" si="1"/>
        <v>10</v>
      </c>
      <c r="B25" t="s">
        <v>32</v>
      </c>
      <c r="C25" t="str">
        <f>IF(B25&lt;&gt;"",VLOOKUP(B25,Lookup!$A$2:$B$55,2,FALSE),"")</f>
        <v>SAVINGS/INVESTMENT</v>
      </c>
      <c r="D25" s="3">
        <v>42860</v>
      </c>
      <c r="E25" s="14">
        <v>20000</v>
      </c>
      <c r="F25" s="14"/>
      <c r="G25" t="s">
        <v>2</v>
      </c>
      <c r="H25" t="s">
        <v>83</v>
      </c>
      <c r="I25" t="s">
        <v>85</v>
      </c>
      <c r="J25">
        <f t="shared" ca="1" si="0"/>
        <v>-140</v>
      </c>
    </row>
    <row r="26" spans="1:1016 1025:2046 2055:3066 3075:4096 4105:5116 5125:6136 6145:7166 7175:8186 8195:9216 9225:10236 10245:11256 11265:12286 12295:13306 13315:14336 14345:15356 15365:16376" x14ac:dyDescent="0.25">
      <c r="A26">
        <f t="shared" si="1"/>
        <v>11</v>
      </c>
      <c r="B26" t="s">
        <v>40</v>
      </c>
      <c r="C26" t="str">
        <f>IF(B26&lt;&gt;"",VLOOKUP(B26,Lookup!$A$2:$B$55,2,FALSE),"")</f>
        <v>HOUSING</v>
      </c>
      <c r="D26" s="3">
        <v>42879</v>
      </c>
      <c r="E26" s="14">
        <v>1379</v>
      </c>
      <c r="F26" s="14"/>
      <c r="G26" t="s">
        <v>1</v>
      </c>
      <c r="H26" t="s">
        <v>83</v>
      </c>
      <c r="I26" t="s">
        <v>85</v>
      </c>
      <c r="J26">
        <f t="shared" ca="1" si="0"/>
        <v>-121</v>
      </c>
    </row>
    <row r="27" spans="1:1016 1025:2046 2055:3066 3075:4096 4105:5116 5125:6136 6145:7166 7175:8186 8195:9216 9225:10236 10245:11256 11265:12286 12295:13306 13315:14336 14345:15356 15365:16376" x14ac:dyDescent="0.25">
      <c r="A27">
        <f t="shared" si="1"/>
        <v>12</v>
      </c>
      <c r="B27" t="s">
        <v>30</v>
      </c>
      <c r="C27" t="str">
        <f>IF(B27&lt;&gt;"",VLOOKUP(B27,Lookup!$A$2:$B$55,2,FALSE),"")</f>
        <v>TRANSPORTATION</v>
      </c>
      <c r="D27" s="3">
        <v>42865</v>
      </c>
      <c r="E27" s="14">
        <v>200</v>
      </c>
      <c r="F27" s="14"/>
      <c r="G27" t="s">
        <v>3</v>
      </c>
      <c r="H27" t="s">
        <v>3</v>
      </c>
      <c r="I27" t="s">
        <v>85</v>
      </c>
      <c r="J27">
        <f t="shared" ca="1" si="0"/>
        <v>-135</v>
      </c>
    </row>
    <row r="28" spans="1:1016 1025:2046 2055:3066 3075:4096 4105:5116 5125:6136 6145:7166 7175:8186 8195:9216 9225:10236 10245:11256 11265:12286 12295:13306 13315:14336 14345:15356 15365:16376" x14ac:dyDescent="0.25">
      <c r="A28">
        <f t="shared" si="1"/>
        <v>13</v>
      </c>
      <c r="B28" t="s">
        <v>65</v>
      </c>
      <c r="C28" t="str">
        <f>IF(B28&lt;&gt;"",VLOOKUP(B28,Lookup!$A$2:$B$55,2,FALSE),"")</f>
        <v>HOUSING</v>
      </c>
      <c r="D28" s="3">
        <v>42857</v>
      </c>
      <c r="E28" s="14">
        <v>500</v>
      </c>
      <c r="F28" s="14"/>
      <c r="G28" t="s">
        <v>3</v>
      </c>
      <c r="H28" t="s">
        <v>3</v>
      </c>
      <c r="I28" t="s">
        <v>85</v>
      </c>
      <c r="J28">
        <f t="shared" ca="1" si="0"/>
        <v>-143</v>
      </c>
    </row>
    <row r="29" spans="1:1016 1025:2046 2055:3066 3075:4096 4105:5116 5125:6136 6145:7166 7175:8186 8195:9216 9225:10236 10245:11256 11265:12286 12295:13306 13315:14336 14345:15356 15365:16376" x14ac:dyDescent="0.25">
      <c r="A29">
        <f t="shared" si="1"/>
        <v>14</v>
      </c>
      <c r="B29" t="s">
        <v>63</v>
      </c>
      <c r="C29" t="str">
        <f>IF(B29&lt;&gt;"",VLOOKUP(B29,Lookup!$A$2:$B$55,2,FALSE),"")</f>
        <v>HOUSING</v>
      </c>
      <c r="D29" s="3">
        <v>42856</v>
      </c>
      <c r="E29" s="14">
        <v>500</v>
      </c>
      <c r="F29" s="14">
        <v>0</v>
      </c>
      <c r="G29" t="s">
        <v>3</v>
      </c>
      <c r="H29" t="s">
        <v>3</v>
      </c>
      <c r="I29" t="s">
        <v>85</v>
      </c>
      <c r="J29">
        <f t="shared" ca="1" si="0"/>
        <v>-144</v>
      </c>
    </row>
    <row r="30" spans="1:1016 1025:2046 2055:3066 3075:4096 4105:5116 5125:6136 6145:7166 7175:8186 8195:9216 9225:10236 10245:11256 11265:12286 12295:13306 13315:14336 14345:15356 15365:16376" x14ac:dyDescent="0.25">
      <c r="A30">
        <f t="shared" si="1"/>
        <v>15</v>
      </c>
      <c r="B30" t="s">
        <v>38</v>
      </c>
      <c r="C30" t="str">
        <f>IF(B30&lt;&gt;"",VLOOKUP(B30,Lookup!$A$2:$B$55,2,FALSE),"")</f>
        <v>HEALTH</v>
      </c>
      <c r="D30" s="3">
        <v>42856</v>
      </c>
      <c r="E30" s="14">
        <v>0</v>
      </c>
      <c r="F30" s="14">
        <v>0</v>
      </c>
      <c r="G30" t="s">
        <v>1</v>
      </c>
      <c r="H30" t="s">
        <v>83</v>
      </c>
      <c r="I30" t="s">
        <v>85</v>
      </c>
      <c r="J30">
        <f t="shared" ca="1" si="0"/>
        <v>-144</v>
      </c>
    </row>
    <row r="31" spans="1:1016 1025:2046 2055:3066 3075:4096 4105:5116 5125:6136 6145:7166 7175:8186 8195:9216 9225:10236 10245:11256 11265:12286 12295:13306 13315:14336 14345:15356 15365:16376" x14ac:dyDescent="0.25">
      <c r="A31">
        <f t="shared" si="1"/>
        <v>16</v>
      </c>
      <c r="B31" t="s">
        <v>36</v>
      </c>
      <c r="C31" t="str">
        <f>IF(B31&lt;&gt;"",VLOOKUP(B31,Lookup!$A$2:$B$55,2,FALSE),"")</f>
        <v>FOOD</v>
      </c>
      <c r="D31" s="3">
        <v>42857</v>
      </c>
      <c r="E31" s="14">
        <v>1000</v>
      </c>
      <c r="F31" s="14">
        <v>0</v>
      </c>
      <c r="G31" t="s">
        <v>1</v>
      </c>
      <c r="H31" t="s">
        <v>83</v>
      </c>
      <c r="I31" t="s">
        <v>85</v>
      </c>
      <c r="J31">
        <f t="shared" ca="1" si="0"/>
        <v>-143</v>
      </c>
    </row>
    <row r="32" spans="1:1016 1025:2046 2055:3066 3075:4096 4105:5116 5125:6136 6145:7166 7175:8186 8195:9216 9225:10236 10245:11256 11265:12286 12295:13306 13315:14336 14345:15356 15365:16376" x14ac:dyDescent="0.25">
      <c r="A32">
        <f t="shared" si="1"/>
        <v>17</v>
      </c>
      <c r="B32" t="s">
        <v>39</v>
      </c>
      <c r="C32" t="str">
        <f>IF(B32&lt;&gt;"",VLOOKUP(B32,Lookup!$A$2:$B$55,2,FALSE),"")</f>
        <v>HEALTH</v>
      </c>
      <c r="D32" s="3">
        <v>42856</v>
      </c>
      <c r="E32" s="6">
        <v>3000</v>
      </c>
      <c r="F32" s="14">
        <v>0</v>
      </c>
      <c r="G32" t="s">
        <v>1</v>
      </c>
      <c r="H32" t="s">
        <v>83</v>
      </c>
      <c r="I32" t="s">
        <v>85</v>
      </c>
      <c r="J32" s="15">
        <f t="shared" ca="1" si="0"/>
        <v>-144</v>
      </c>
    </row>
    <row r="33" spans="1:10" x14ac:dyDescent="0.25">
      <c r="A33">
        <f t="shared" si="1"/>
        <v>18</v>
      </c>
      <c r="B33" t="s">
        <v>24</v>
      </c>
      <c r="C33" t="str">
        <f>IF(B33&lt;&gt;"",VLOOKUP(B33,Lookup!$A$2:$B$55,2,FALSE),"")</f>
        <v>HOUSING</v>
      </c>
      <c r="D33" s="3">
        <v>42860</v>
      </c>
      <c r="E33" s="6">
        <v>1000</v>
      </c>
      <c r="F33" s="14">
        <v>0</v>
      </c>
      <c r="G33" t="s">
        <v>3</v>
      </c>
      <c r="H33" t="s">
        <v>3</v>
      </c>
      <c r="I33" t="s">
        <v>85</v>
      </c>
      <c r="J33" s="15">
        <f t="shared" ca="1" si="0"/>
        <v>-140</v>
      </c>
    </row>
    <row r="34" spans="1:10" x14ac:dyDescent="0.25">
      <c r="A34">
        <v>19</v>
      </c>
      <c r="B34" t="s">
        <v>44</v>
      </c>
      <c r="C34" t="str">
        <f>IF(B34&lt;&gt;"",VLOOKUP(B34,Lookup!$A$2:$B$55,2,FALSE),"")</f>
        <v>INSURANCE</v>
      </c>
      <c r="D34" s="3">
        <v>42856</v>
      </c>
      <c r="E34" s="6">
        <v>11850</v>
      </c>
      <c r="F34" s="14"/>
      <c r="G34" t="s">
        <v>1</v>
      </c>
      <c r="H34" t="s">
        <v>83</v>
      </c>
      <c r="I34" t="s">
        <v>85</v>
      </c>
      <c r="J34" s="15">
        <f t="shared" ca="1" si="0"/>
        <v>-144</v>
      </c>
    </row>
    <row r="35" spans="1:10" x14ac:dyDescent="0.25">
      <c r="A35">
        <v>20</v>
      </c>
      <c r="B35" t="s">
        <v>59</v>
      </c>
      <c r="C35" t="str">
        <f>IF(B35&lt;&gt;"",VLOOKUP(B35,Lookup!$A$2:$B$55,2,FALSE),"")</f>
        <v>PERSONAL</v>
      </c>
      <c r="D35" s="3">
        <v>42874</v>
      </c>
      <c r="E35" s="6">
        <v>600</v>
      </c>
      <c r="F35" s="14"/>
      <c r="G35" t="s">
        <v>1</v>
      </c>
      <c r="H35" t="s">
        <v>83</v>
      </c>
      <c r="I35" t="s">
        <v>85</v>
      </c>
      <c r="J35" s="15">
        <f t="shared" ca="1" si="0"/>
        <v>-126</v>
      </c>
    </row>
    <row r="36" spans="1:10" x14ac:dyDescent="0.25">
      <c r="A36">
        <v>21</v>
      </c>
      <c r="B36" t="s">
        <v>58</v>
      </c>
      <c r="C36" t="str">
        <f>IF(B36&lt;&gt;"",VLOOKUP(B36,Lookup!$A$2:$B$55,2,FALSE),"")</f>
        <v>PERSONAL</v>
      </c>
      <c r="D36" s="3">
        <v>42874</v>
      </c>
      <c r="E36" s="6">
        <v>800</v>
      </c>
      <c r="F36" s="14"/>
      <c r="G36" t="s">
        <v>1</v>
      </c>
      <c r="H36" t="s">
        <v>83</v>
      </c>
      <c r="I36" t="s">
        <v>85</v>
      </c>
      <c r="J36" s="15">
        <f t="shared" ca="1" si="0"/>
        <v>-126</v>
      </c>
    </row>
    <row r="37" spans="1:10" x14ac:dyDescent="0.25">
      <c r="A37" t="s">
        <v>7</v>
      </c>
      <c r="E37" s="6">
        <f>SUBTOTAL(109,Expenses58111417202326[Projected / Budgeted Cost])</f>
        <v>66329</v>
      </c>
      <c r="F37" s="6">
        <f>SUBTOTAL(109,Expenses58111417202326[Actual Cost])</f>
        <v>0</v>
      </c>
    </row>
    <row r="38" spans="1:10" x14ac:dyDescent="0.25">
      <c r="C38" t="s">
        <v>102</v>
      </c>
    </row>
    <row r="39" spans="1:10" x14ac:dyDescent="0.25">
      <c r="C39" s="29" t="s">
        <v>10</v>
      </c>
      <c r="D39" s="29"/>
      <c r="E39" s="29" t="s">
        <v>103</v>
      </c>
      <c r="F39" s="29" t="s">
        <v>104</v>
      </c>
    </row>
    <row r="40" spans="1:10" x14ac:dyDescent="0.25">
      <c r="C40" s="17" t="s">
        <v>76</v>
      </c>
      <c r="D40" s="17"/>
      <c r="E40" s="19">
        <f>SUMPRODUCT((Expenses58111417202326[[#Data],[Category]]=$C40)*(Expenses58111417202326[[#Data],[Projected / Budgeted Cost]]))</f>
        <v>0</v>
      </c>
      <c r="F40" s="19">
        <f>SUMPRODUCT((Expenses58111417202326[[#Data],[Category]]=$C40)*(Expenses58111417202326[[#Data],[Actual Cost]]))</f>
        <v>0</v>
      </c>
    </row>
    <row r="41" spans="1:10" x14ac:dyDescent="0.25">
      <c r="C41" s="17" t="s">
        <v>78</v>
      </c>
      <c r="D41" s="17"/>
      <c r="E41" s="19">
        <f>SUMPRODUCT((Expenses58111417202326[[#Data],[Category]]=$C41)*(Expenses58111417202326[[#Data],[Projected / Budgeted Cost]]))</f>
        <v>1000</v>
      </c>
      <c r="F41" s="19">
        <f>SUMPRODUCT((Expenses58111417202326[[#Data],[Category]]=$C41)*(Expenses58111417202326[[#Data],[Actual Cost]]))</f>
        <v>0</v>
      </c>
    </row>
    <row r="42" spans="1:10" x14ac:dyDescent="0.25">
      <c r="C42" s="17" t="s">
        <v>80</v>
      </c>
      <c r="D42" s="17"/>
      <c r="E42" s="19">
        <f>SUMPRODUCT((Expenses58111417202326[[#Data],[Category]]=$C42)*(Expenses58111417202326[[#Data],[Projected / Budgeted Cost]]))</f>
        <v>0</v>
      </c>
      <c r="F42" s="19">
        <f>SUMPRODUCT((Expenses58111417202326[[#Data],[Category]]=$C42)*(Expenses58111417202326[[#Data],[Actual Cost]]))</f>
        <v>0</v>
      </c>
    </row>
    <row r="43" spans="1:10" x14ac:dyDescent="0.25">
      <c r="C43" s="17" t="s">
        <v>81</v>
      </c>
      <c r="D43" s="17"/>
      <c r="E43" s="19">
        <f>SUMPRODUCT((Expenses58111417202326[[#Data],[Category]]=$C43)*(Expenses58111417202326[[#Data],[Projected / Budgeted Cost]]))</f>
        <v>3000</v>
      </c>
      <c r="F43" s="19">
        <f>SUMPRODUCT((Expenses58111417202326[[#Data],[Category]]=$C43)*(Expenses58111417202326[[#Data],[Actual Cost]]))</f>
        <v>0</v>
      </c>
    </row>
    <row r="44" spans="1:10" x14ac:dyDescent="0.25">
      <c r="C44" s="17" t="s">
        <v>74</v>
      </c>
      <c r="D44" s="17"/>
      <c r="E44" s="19">
        <f>SUMPRODUCT((Expenses58111417202326[[#Data],[Category]]=$C44)*(Expenses58111417202326[[#Data],[Projected / Budgeted Cost]]))</f>
        <v>19379</v>
      </c>
      <c r="F44" s="19">
        <f>SUMPRODUCT((Expenses58111417202326[[#Data],[Category]]=$C44)*(Expenses58111417202326[[#Data],[Actual Cost]]))</f>
        <v>0</v>
      </c>
    </row>
    <row r="45" spans="1:10" x14ac:dyDescent="0.25">
      <c r="C45" s="17" t="s">
        <v>82</v>
      </c>
      <c r="D45" s="17"/>
      <c r="E45" s="19">
        <f>SUMPRODUCT((Expenses58111417202326[[#Data],[Category]]=$C45)*(Expenses58111417202326[[#Data],[Projected / Budgeted Cost]]))</f>
        <v>11850</v>
      </c>
      <c r="F45" s="19">
        <f>SUMPRODUCT((Expenses58111417202326[[#Data],[Category]]=$C45)*(Expenses58111417202326[[#Data],[Actual Cost]]))</f>
        <v>0</v>
      </c>
    </row>
    <row r="46" spans="1:10" x14ac:dyDescent="0.25">
      <c r="C46" s="17" t="s">
        <v>77</v>
      </c>
      <c r="D46" s="17"/>
      <c r="E46" s="19">
        <f>SUMPRODUCT((Expenses58111417202326[[#Data],[Category]]=$C46)*(Expenses58111417202326[[#Data],[Projected / Budgeted Cost]]))</f>
        <v>5000</v>
      </c>
      <c r="F46" s="19">
        <f>SUMPRODUCT((Expenses58111417202326[[#Data],[Category]]=$C46)*(Expenses58111417202326[[#Data],[Actual Cost]]))</f>
        <v>0</v>
      </c>
    </row>
    <row r="47" spans="1:10" x14ac:dyDescent="0.25">
      <c r="C47" s="17" t="s">
        <v>75</v>
      </c>
      <c r="D47" s="17"/>
      <c r="E47" s="19">
        <f>SUMPRODUCT((Expenses58111417202326[[#Data],[Category]]=$C47)*(Expenses58111417202326[[#Data],[Projected / Budgeted Cost]]))</f>
        <v>1400</v>
      </c>
      <c r="F47" s="19">
        <f>SUMPRODUCT((Expenses58111417202326[[#Data],[Category]]=$C47)*(Expenses58111417202326[[#Data],[Actual Cost]]))</f>
        <v>0</v>
      </c>
    </row>
    <row r="48" spans="1:10" x14ac:dyDescent="0.25">
      <c r="C48" s="17" t="s">
        <v>79</v>
      </c>
      <c r="D48" s="17"/>
      <c r="E48" s="19">
        <f>SUMPRODUCT((Expenses58111417202326[[#Data],[Category]]=$C48)*(Expenses58111417202326[[#Data],[Projected / Budgeted Cost]]))</f>
        <v>24000</v>
      </c>
      <c r="F48" s="19">
        <f>SUMPRODUCT((Expenses58111417202326[[#Data],[Category]]=$C48)*(Expenses58111417202326[[#Data],[Actual Cost]]))</f>
        <v>0</v>
      </c>
    </row>
    <row r="49" spans="3:6" x14ac:dyDescent="0.25">
      <c r="C49" s="17" t="s">
        <v>71</v>
      </c>
      <c r="D49" s="17"/>
      <c r="E49" s="19">
        <f>SUMPRODUCT((Expenses58111417202326[[#Data],[Category]]=$C49)*(Expenses58111417202326[[#Data],[Projected / Budgeted Cost]]))</f>
        <v>700</v>
      </c>
      <c r="F49" s="19">
        <f>SUMPRODUCT((Expenses58111417202326[[#Data],[Category]]=$C49)*(Expenses58111417202326[[#Data],[Actual Cost]]))</f>
        <v>0</v>
      </c>
    </row>
    <row r="50" spans="3:6" x14ac:dyDescent="0.25">
      <c r="C50" s="17"/>
      <c r="D50" s="17"/>
      <c r="E50" s="19"/>
      <c r="F50" s="19"/>
    </row>
    <row r="51" spans="3:6" x14ac:dyDescent="0.25">
      <c r="C51" s="28" t="s">
        <v>105</v>
      </c>
      <c r="D51" s="28"/>
      <c r="E51" s="30">
        <f>SUM(E40:E50)</f>
        <v>66329</v>
      </c>
      <c r="F51" s="30">
        <f>SUM(F40:F50)</f>
        <v>0</v>
      </c>
    </row>
  </sheetData>
  <conditionalFormatting sqref="A16:J16 J17:K17 K18 V18:XFD18 N17:XFD17 G17:G29 J18:J29 H18:H29 B18:E29 I17:I36">
    <cfRule type="expression" dxfId="289" priority="24">
      <formula>$I16="Pending"</formula>
    </cfRule>
  </conditionalFormatting>
  <conditionalFormatting sqref="A17:F17 H17 A18:A33">
    <cfRule type="expression" dxfId="288" priority="23">
      <formula>$I17="Pending"</formula>
    </cfRule>
  </conditionalFormatting>
  <conditionalFormatting sqref="F18">
    <cfRule type="expression" dxfId="287" priority="22">
      <formula>$I18="Pending"</formula>
    </cfRule>
  </conditionalFormatting>
  <conditionalFormatting sqref="G30">
    <cfRule type="expression" dxfId="286" priority="21">
      <formula>$I30="Pending"</formula>
    </cfRule>
  </conditionalFormatting>
  <conditionalFormatting sqref="J30">
    <cfRule type="expression" dxfId="285" priority="20">
      <formula>$I30="Pending"</formula>
    </cfRule>
  </conditionalFormatting>
  <conditionalFormatting sqref="E30">
    <cfRule type="expression" dxfId="284" priority="19">
      <formula>$I30="Pending"</formula>
    </cfRule>
  </conditionalFormatting>
  <conditionalFormatting sqref="D30">
    <cfRule type="expression" dxfId="283" priority="18">
      <formula>$I30="Pending"</formula>
    </cfRule>
  </conditionalFormatting>
  <conditionalFormatting sqref="C30">
    <cfRule type="expression" dxfId="282" priority="17">
      <formula>$I30="Pending"</formula>
    </cfRule>
  </conditionalFormatting>
  <conditionalFormatting sqref="B30">
    <cfRule type="expression" dxfId="281" priority="16">
      <formula>$I30="Pending"</formula>
    </cfRule>
  </conditionalFormatting>
  <conditionalFormatting sqref="H30">
    <cfRule type="expression" dxfId="280" priority="15">
      <formula>$I30="Pending"</formula>
    </cfRule>
  </conditionalFormatting>
  <conditionalFormatting sqref="G31">
    <cfRule type="expression" dxfId="279" priority="14">
      <formula>$I31="Pending"</formula>
    </cfRule>
  </conditionalFormatting>
  <conditionalFormatting sqref="J31">
    <cfRule type="expression" dxfId="278" priority="13">
      <formula>$I31="Pending"</formula>
    </cfRule>
  </conditionalFormatting>
  <conditionalFormatting sqref="E31">
    <cfRule type="expression" dxfId="277" priority="12">
      <formula>$I31="Pending"</formula>
    </cfRule>
  </conditionalFormatting>
  <conditionalFormatting sqref="D31">
    <cfRule type="expression" dxfId="276" priority="11">
      <formula>$I31="Pending"</formula>
    </cfRule>
  </conditionalFormatting>
  <conditionalFormatting sqref="C31">
    <cfRule type="expression" dxfId="275" priority="10">
      <formula>$I31="Pending"</formula>
    </cfRule>
  </conditionalFormatting>
  <conditionalFormatting sqref="B31">
    <cfRule type="expression" dxfId="274" priority="9">
      <formula>$I31="Pending"</formula>
    </cfRule>
  </conditionalFormatting>
  <conditionalFormatting sqref="H31">
    <cfRule type="expression" dxfId="273" priority="8">
      <formula>$I31="Pending"</formula>
    </cfRule>
  </conditionalFormatting>
  <conditionalFormatting sqref="N16:N18">
    <cfRule type="expression" dxfId="272" priority="7">
      <formula>$I16="Pending"</formula>
    </cfRule>
  </conditionalFormatting>
  <conditionalFormatting sqref="O16:O18">
    <cfRule type="expression" dxfId="271" priority="6">
      <formula>$I16="Pending"</formula>
    </cfRule>
  </conditionalFormatting>
  <conditionalFormatting sqref="P16:P18">
    <cfRule type="expression" dxfId="270" priority="5">
      <formula>$I16="Pending"</formula>
    </cfRule>
  </conditionalFormatting>
  <conditionalFormatting sqref="Q16:R18">
    <cfRule type="expression" dxfId="269" priority="4">
      <formula>$I16="Pending"</formula>
    </cfRule>
  </conditionalFormatting>
  <conditionalFormatting sqref="S16:S18">
    <cfRule type="expression" dxfId="268" priority="3">
      <formula>$I16="Pending"</formula>
    </cfRule>
  </conditionalFormatting>
  <conditionalFormatting sqref="T16:T18">
    <cfRule type="expression" dxfId="267" priority="2">
      <formula>$I16="Pending"</formula>
    </cfRule>
  </conditionalFormatting>
  <conditionalFormatting sqref="U16:U18">
    <cfRule type="expression" dxfId="266" priority="1">
      <formula>$I16="Pending"</formula>
    </cfRule>
  </conditionalFormatting>
  <conditionalFormatting sqref="M20:U20 M21:N21 P21:U21">
    <cfRule type="expression" dxfId="265" priority="25">
      <formula>$I17="Pending"</formula>
    </cfRule>
  </conditionalFormatting>
  <dataValidations count="3">
    <dataValidation type="list" allowBlank="1" showInputMessage="1" showErrorMessage="1" sqref="S16:S18 H16:H36">
      <formula1>"Cash, Cheque, Direct Debit/ECS, Credit Card"</formula1>
    </dataValidation>
    <dataValidation type="list" allowBlank="1" showInputMessage="1" showErrorMessage="1" sqref="T16:T18 I16:I36">
      <formula1>"Done,Partial-Done,Pending"</formula1>
    </dataValidation>
    <dataValidation type="list" allowBlank="1" showInputMessage="1" showErrorMessage="1" sqref="N16:O18 G16:G36">
      <formula1>$C$4:$F$4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Lookup!$A$2:$A$55</xm:f>
          </x14:formula1>
          <xm:sqref>B16:B36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EV66"/>
  <sheetViews>
    <sheetView zoomScaleNormal="100" workbookViewId="0">
      <selection activeCell="K26" sqref="K26"/>
    </sheetView>
  </sheetViews>
  <sheetFormatPr defaultRowHeight="15" x14ac:dyDescent="0.25"/>
  <cols>
    <col min="2" max="2" width="18.42578125" bestFit="1" customWidth="1"/>
    <col min="3" max="3" width="21.5703125" bestFit="1" customWidth="1"/>
    <col min="4" max="4" width="11.28515625" customWidth="1"/>
    <col min="5" max="5" width="26.28515625" customWidth="1"/>
    <col min="6" max="6" width="15.42578125" bestFit="1" customWidth="1"/>
    <col min="7" max="7" width="19.28515625" customWidth="1"/>
    <col min="8" max="8" width="17.140625" bestFit="1" customWidth="1"/>
    <col min="9" max="9" width="12" bestFit="1" customWidth="1"/>
    <col min="10" max="10" width="16.7109375" bestFit="1" customWidth="1"/>
    <col min="11" max="11" width="11.5703125" bestFit="1" customWidth="1"/>
    <col min="12" max="12" width="3.42578125" customWidth="1"/>
    <col min="14" max="14" width="12.85546875" customWidth="1"/>
    <col min="15" max="15" width="15.28515625" customWidth="1"/>
    <col min="16" max="16" width="11.28515625" customWidth="1"/>
    <col min="17" max="17" width="26.28515625" customWidth="1"/>
    <col min="18" max="18" width="13" customWidth="1"/>
    <col min="19" max="19" width="18.85546875" customWidth="1"/>
    <col min="21" max="21" width="18.5703125" customWidth="1"/>
  </cols>
  <sheetData>
    <row r="1" spans="1:21" ht="18.75" x14ac:dyDescent="0.3">
      <c r="A1" s="8" t="s">
        <v>8</v>
      </c>
      <c r="B1" s="9">
        <v>42887</v>
      </c>
      <c r="E1" t="s">
        <v>17</v>
      </c>
      <c r="F1" s="3">
        <f ca="1">TODAY()</f>
        <v>43000</v>
      </c>
    </row>
    <row r="3" spans="1:21" ht="18.75" x14ac:dyDescent="0.3">
      <c r="A3" s="13" t="s">
        <v>87</v>
      </c>
      <c r="B3" s="12"/>
      <c r="C3" s="12"/>
      <c r="D3" s="12"/>
      <c r="E3" s="12"/>
      <c r="G3" s="5" t="s">
        <v>91</v>
      </c>
      <c r="M3" s="5" t="s">
        <v>111</v>
      </c>
    </row>
    <row r="4" spans="1:21" x14ac:dyDescent="0.25">
      <c r="A4" s="4" t="s">
        <v>0</v>
      </c>
      <c r="B4" s="4" t="s">
        <v>4</v>
      </c>
      <c r="C4" s="4" t="s">
        <v>1</v>
      </c>
      <c r="D4" s="4" t="s">
        <v>2</v>
      </c>
      <c r="E4" s="4" t="s">
        <v>3</v>
      </c>
      <c r="F4" s="4" t="s">
        <v>95</v>
      </c>
      <c r="G4" s="18" t="s">
        <v>89</v>
      </c>
      <c r="H4" s="18" t="s">
        <v>84</v>
      </c>
      <c r="I4" s="18" t="s">
        <v>106</v>
      </c>
      <c r="J4" s="18" t="s">
        <v>85</v>
      </c>
      <c r="K4" s="18" t="s">
        <v>7</v>
      </c>
      <c r="M4" s="18" t="s">
        <v>89</v>
      </c>
      <c r="N4" s="18" t="s">
        <v>84</v>
      </c>
      <c r="O4" s="18" t="s">
        <v>106</v>
      </c>
      <c r="P4" s="18" t="s">
        <v>85</v>
      </c>
      <c r="Q4" s="18" t="s">
        <v>7</v>
      </c>
    </row>
    <row r="5" spans="1:21" x14ac:dyDescent="0.25">
      <c r="A5">
        <v>1</v>
      </c>
      <c r="B5" t="s">
        <v>92</v>
      </c>
      <c r="C5" s="14">
        <v>0</v>
      </c>
      <c r="D5" s="14">
        <v>0</v>
      </c>
      <c r="E5" s="14">
        <v>0</v>
      </c>
      <c r="F5" s="14">
        <v>0</v>
      </c>
      <c r="G5" s="17" t="str">
        <f>Table14710131619222528[[#Headers],[Atul A/C]]</f>
        <v>Atul A/C</v>
      </c>
      <c r="H5" s="19">
        <f>SUMPRODUCT((Expenses5811141720232629[[#Data],[Paid from Account]]=$G5)*(Expenses5811141720232629[[#Data],[Actual Cost]])*(Expenses5811141720232629[[#Data],[Status]]=$H$4))</f>
        <v>0</v>
      </c>
      <c r="I5" s="19">
        <f>SUMPRODUCT((Expenses5811141720232629[[#Data],[Paid from Account]]=$G5)*(Expenses5811141720232629[[#Data],[Actual Cost]])*(Expenses5811141720232629[[#Data],[Status]]=$I$4))</f>
        <v>0</v>
      </c>
      <c r="J5" s="19">
        <f>SUMPRODUCT((Expenses5811141720232629[[#Data],[Paid from Account]]=$G5)*(Expenses5811141720232629[[#Data],[Projected / Budgeted Cost]])*(Expenses5811141720232629[[#Data],[Status]]=$J$4))</f>
        <v>28129</v>
      </c>
      <c r="K5" s="19">
        <f>SUM(H5:J5)</f>
        <v>28129</v>
      </c>
      <c r="M5" s="17" t="str">
        <f>Table14710131619222528[[#Headers],[Atul A/C]]</f>
        <v>Atul A/C</v>
      </c>
      <c r="N5" s="19">
        <f>SUMPRODUCT((Account5912151821242730[[#Data],[From Account]]=$M5)*(Account5912151821242730[[#Data],[Actual Cost]])*(Account5912151821242730[[#Data],[Status]]=$N$4))</f>
        <v>35000</v>
      </c>
      <c r="O5" s="19">
        <f>SUMPRODUCT((Account5912151821242730[[#Data],[From Account]]=$M5)*(Account5912151821242730[[#Data],[Actual Cost]])*(Account5912151821242730[[#Data],[Status]]=$O$4))</f>
        <v>0</v>
      </c>
      <c r="P5" s="19">
        <f>SUMPRODUCT((Account5912151821242730[[#Data],[From Account]]=$G5)*(Account5912151821242730[[#Data],[Projected / Budgeted Cost]])*(Account5912151821242730[[#Data],[Status]]=$P$4))</f>
        <v>5000</v>
      </c>
      <c r="Q5" s="19">
        <f>SUM(N5:P5)</f>
        <v>40000</v>
      </c>
      <c r="S5" s="14">
        <f>K5+Q5</f>
        <v>68129</v>
      </c>
    </row>
    <row r="6" spans="1:21" x14ac:dyDescent="0.25">
      <c r="A6">
        <v>2</v>
      </c>
      <c r="B6" t="s">
        <v>5</v>
      </c>
      <c r="C6" s="14">
        <v>78000</v>
      </c>
      <c r="D6" s="14">
        <v>0</v>
      </c>
      <c r="E6" s="14">
        <v>0</v>
      </c>
      <c r="F6" s="14"/>
      <c r="G6" s="17" t="str">
        <f>Table14710131619222528[[#Headers],[Esha A/C]]</f>
        <v>Esha A/C</v>
      </c>
      <c r="H6" s="19">
        <f>SUMPRODUCT((Expenses5811141720232629[[#Data],[Paid from Account]]=$G6)*(Expenses5811141720232629[[#Data],[Actual Cost]])*(Expenses5811141720232629[[#Data],[Status]]=$H$4))</f>
        <v>0</v>
      </c>
      <c r="I6" s="19">
        <f>SUMPRODUCT((Expenses5811141720232629[[#Data],[Paid from Account]]=$G6)*(Expenses5811141720232629[[#Data],[Actual Cost]])*(Expenses5811141720232629[[#Data],[Status]]=$I$4))</f>
        <v>0</v>
      </c>
      <c r="J6" s="19">
        <f>SUMPRODUCT((Expenses5811141720232629[[#Data],[Paid from Account]]=$G6)*(Expenses5811141720232629[[#Data],[Projected / Budgeted Cost]])*(Expenses5811141720232629[[#Data],[Status]]=$J$4))</f>
        <v>20000</v>
      </c>
      <c r="K6" s="19">
        <f>SUM(H6:J6)</f>
        <v>20000</v>
      </c>
      <c r="M6" s="17" t="str">
        <f>Table14710131619222528[[#Headers],[Esha A/C]]</f>
        <v>Esha A/C</v>
      </c>
      <c r="N6" s="19">
        <f>SUMPRODUCT((Account5912151821242730[[#Data],[From Account]]=$M6)*(Account5912151821242730[[#Data],[Actual Cost]])*(Account5912151821242730[[#Data],[Status]]=$N$4))</f>
        <v>0</v>
      </c>
      <c r="O6" s="19">
        <f>SUMPRODUCT((Account5912151821242730[[#Data],[From Account]]=$M6)*(Account5912151821242730[[#Data],[Actual Cost]])*(Account5912151821242730[[#Data],[Status]]=$O$4))</f>
        <v>0</v>
      </c>
      <c r="P6" s="19">
        <f>SUMPRODUCT((Account5912151821242730[[#Data],[From Account]]=$G6)*(Account5912151821242730[[#Data],[Projected / Budgeted Cost]])*(Account5912151821242730[[#Data],[Status]]=$P$4))</f>
        <v>0</v>
      </c>
      <c r="Q6" s="19">
        <f>SUM(N6:P6)</f>
        <v>0</v>
      </c>
      <c r="S6" s="14">
        <f>K6+Q6</f>
        <v>20000</v>
      </c>
    </row>
    <row r="7" spans="1:21" x14ac:dyDescent="0.25">
      <c r="A7">
        <v>3</v>
      </c>
      <c r="B7" t="s">
        <v>6</v>
      </c>
      <c r="C7" s="14">
        <f>SUMPRODUCT((Account5912151821242730[[#Data],[To Account]]=Table14710131619222528[[#Headers],[Atul A/C]])*(Account5912151821242730[[#Data],[Actual Cost]]))</f>
        <v>0</v>
      </c>
      <c r="D7" s="14">
        <f>SUMPRODUCT((Account5912151821242730[[#Data],[To Account]]=Table14710131619222528[[#Headers],[Esha A/C]])*(Account5912151821242730[[#Data],[Actual Cost]]))</f>
        <v>35000</v>
      </c>
      <c r="E7" s="14">
        <f>SUMPRODUCT((Account5912151821242730[[#Data],[To Account]]=Table14710131619222528[[#Headers],[Cash]])*(Account5912151821242730[[#Data],[Actual Cost]]))</f>
        <v>0</v>
      </c>
      <c r="F7" s="14"/>
      <c r="G7" s="17" t="str">
        <f>Table14710131619222528[[#Headers],[Cash]]</f>
        <v>Cash</v>
      </c>
      <c r="H7" s="19">
        <f>SUMPRODUCT((Expenses5811141720232629[[#Data],[Paid from Account]]=$G7)*(Expenses5811141720232629[[#Data],[Actual Cost]])*(Expenses5811141720232629[[#Data],[Status]]=$H$4))</f>
        <v>0</v>
      </c>
      <c r="I7" s="19">
        <f>SUMPRODUCT((Expenses5811141720232629[[#Data],[Paid from Account]]=$G7)*(Expenses5811141720232629[[#Data],[Actual Cost]])*(Expenses5811141720232629[[#Data],[Status]]=$I$4))</f>
        <v>0</v>
      </c>
      <c r="J7" s="19">
        <f>SUMPRODUCT((Expenses5811141720232629[[#Data],[Paid from Account]]=$G7)*(Expenses5811141720232629[[#Data],[Projected / Budgeted Cost]])*(Expenses5811141720232629[[#Data],[Status]]=$J$4))</f>
        <v>2332</v>
      </c>
      <c r="K7" s="19">
        <f>SUM(H7:J7)</f>
        <v>2332</v>
      </c>
      <c r="M7" s="17" t="str">
        <f>Table14710131619222528[[#Headers],[Cash]]</f>
        <v>Cash</v>
      </c>
      <c r="N7" s="19">
        <f>SUMPRODUCT((Account5912151821242730[[#Data],[From Account]]=$M7)*(Account5912151821242730[[#Data],[Actual Cost]])*(Account5912151821242730[[#Data],[Status]]=$N$4))</f>
        <v>0</v>
      </c>
      <c r="O7" s="19">
        <f>SUMPRODUCT((Account5912151821242730[[#Data],[From Account]]=$M7)*(Account5912151821242730[[#Data],[Actual Cost]])*(Account5912151821242730[[#Data],[Status]]=$O$4))</f>
        <v>0</v>
      </c>
      <c r="P7" s="19">
        <f>SUMPRODUCT((Account5912151821242730[[#Data],[From Account]]=$G7)*(Account5912151821242730[[#Data],[Projected / Budgeted Cost]])*(Account5912151821242730[[#Data],[Status]]=$P$4))</f>
        <v>0</v>
      </c>
      <c r="Q7" s="19">
        <f>SUM(N7:P7)</f>
        <v>0</v>
      </c>
      <c r="S7" s="14">
        <f>K7+Q7</f>
        <v>2332</v>
      </c>
    </row>
    <row r="8" spans="1:21" x14ac:dyDescent="0.25">
      <c r="A8" t="s">
        <v>7</v>
      </c>
      <c r="C8" s="14">
        <f>SUBTOTAL(109,Table14710131619222528[Atul A/C])</f>
        <v>78000</v>
      </c>
      <c r="D8" s="14">
        <f>SUBTOTAL(109,Table14710131619222528[Esha A/C])</f>
        <v>35000</v>
      </c>
      <c r="E8" s="14">
        <f>SUBTOTAL(109,Table14710131619222528[Cash])</f>
        <v>0</v>
      </c>
      <c r="F8" s="14"/>
      <c r="G8" t="s">
        <v>95</v>
      </c>
      <c r="H8" s="19">
        <f>SUMPRODUCT((Expenses5811141720232629[[#Data],[Paid from Account]]=$G8)*(Expenses5811141720232629[[#Data],[Actual Cost]])*(Expenses5811141720232629[[#Data],[Status]]=$H$4))</f>
        <v>0</v>
      </c>
      <c r="I8" s="19">
        <f>SUMPRODUCT((Expenses5811141720232629[[#Data],[Paid from Account]]=$G8)*(Expenses5811141720232629[[#Data],[Actual Cost]])*(Expenses5811141720232629[[#Data],[Status]]=$I$4))</f>
        <v>0</v>
      </c>
      <c r="J8" s="19">
        <f>SUMPRODUCT((Expenses5811141720232629[[#Data],[Paid from Account]]=$G8)*(Expenses5811141720232629[[#Data],[Projected / Budgeted Cost]])*(Expenses5811141720232629[[#Data],[Status]]=$J$4))</f>
        <v>0</v>
      </c>
      <c r="K8" s="19">
        <f>SUM(H8:J8)</f>
        <v>0</v>
      </c>
      <c r="M8" t="s">
        <v>95</v>
      </c>
      <c r="N8" s="19">
        <f>SUMPRODUCT((Account5912151821242730[[#Data],[From Account]]=$M8)*(Account5912151821242730[[#Data],[Actual Cost]])*(Account5912151821242730[[#Data],[Status]]=$N$4))</f>
        <v>0</v>
      </c>
      <c r="O8" s="19">
        <f>SUMPRODUCT((Account5912151821242730[[#Data],[From Account]]=$M8)*(Account5912151821242730[[#Data],[Actual Cost]])*(Account5912151821242730[[#Data],[Status]]=$O$4))</f>
        <v>0</v>
      </c>
      <c r="P8" s="19">
        <f>SUMPRODUCT((Account5912151821242730[[#Data],[From Account]]=$G8)*(Account5912151821242730[[#Data],[Projected / Budgeted Cost]])*(Account5912151821242730[[#Data],[Status]]=$P$4))</f>
        <v>0</v>
      </c>
      <c r="Q8" s="19">
        <f>SUM(N8:P8)</f>
        <v>0</v>
      </c>
      <c r="S8" s="14">
        <f>K8+Q8</f>
        <v>0</v>
      </c>
    </row>
    <row r="9" spans="1:21" x14ac:dyDescent="0.25">
      <c r="C9" s="14"/>
      <c r="D9" s="14"/>
      <c r="E9" s="14"/>
      <c r="F9" s="14"/>
      <c r="G9" s="16" t="s">
        <v>7</v>
      </c>
      <c r="H9" s="20">
        <f>SUM(H5:H8)</f>
        <v>0</v>
      </c>
      <c r="I9" s="20">
        <f>SUM(I5:I8)</f>
        <v>0</v>
      </c>
      <c r="J9" s="20">
        <f>SUM(J5:J8)</f>
        <v>50461</v>
      </c>
      <c r="K9" s="20">
        <f>SUM(K5:K8)</f>
        <v>50461</v>
      </c>
      <c r="M9" s="16" t="s">
        <v>7</v>
      </c>
      <c r="N9" s="20">
        <f>SUM(N5:N8)</f>
        <v>35000</v>
      </c>
      <c r="O9" s="20">
        <f>SUM(O5:O8)</f>
        <v>0</v>
      </c>
      <c r="P9" s="20">
        <f>SUM(P5:P8)</f>
        <v>5000</v>
      </c>
      <c r="Q9" s="20">
        <f>SUM(Q5:Q8)</f>
        <v>40000</v>
      </c>
    </row>
    <row r="10" spans="1:21" x14ac:dyDescent="0.25">
      <c r="B10" t="s">
        <v>93</v>
      </c>
      <c r="C10" s="14">
        <f>Table14710131619222528[[#Totals],[Atul A/C]]-H5-N5</f>
        <v>43000</v>
      </c>
      <c r="D10" s="14">
        <f>Table14710131619222528[[#Totals],[Esha A/C]]-H6-N6</f>
        <v>35000</v>
      </c>
      <c r="E10" s="14">
        <f>Table14710131619222528[[#Totals],[Cash]]-H7-N7</f>
        <v>0</v>
      </c>
      <c r="F10" s="14"/>
    </row>
    <row r="11" spans="1:21" x14ac:dyDescent="0.25">
      <c r="B11" t="s">
        <v>94</v>
      </c>
      <c r="C11" s="14">
        <f>Table14710131619222528[[#Totals],[Atul A/C]]-K5-Q5</f>
        <v>9871</v>
      </c>
      <c r="D11" s="14">
        <f>Table14710131619222528[[#Totals],[Esha A/C]]-K6-Q6</f>
        <v>15000</v>
      </c>
      <c r="E11" s="14">
        <f>Table14710131619222528[[#Totals],[Cash]]-K7-Q8</f>
        <v>-2332</v>
      </c>
      <c r="F11" s="14">
        <f>Table14710131619222528[[#Totals],[Credit Card]]-K8-Q8</f>
        <v>0</v>
      </c>
    </row>
    <row r="12" spans="1:21" x14ac:dyDescent="0.25">
      <c r="C12" s="14"/>
      <c r="D12" s="14"/>
      <c r="E12" s="14"/>
      <c r="F12" s="14"/>
    </row>
    <row r="14" spans="1:21" ht="18.75" x14ac:dyDescent="0.3">
      <c r="A14" s="10" t="s">
        <v>86</v>
      </c>
      <c r="B14" s="11"/>
      <c r="C14" s="11"/>
      <c r="D14" s="11"/>
      <c r="E14" s="11"/>
      <c r="F14" s="11"/>
      <c r="G14" s="11"/>
      <c r="H14" s="11"/>
      <c r="I14" s="11"/>
      <c r="J14" s="11"/>
      <c r="M14" t="s">
        <v>107</v>
      </c>
    </row>
    <row r="15" spans="1:21" x14ac:dyDescent="0.25">
      <c r="A15" t="s">
        <v>0</v>
      </c>
      <c r="B15" t="s">
        <v>9</v>
      </c>
      <c r="C15" t="s">
        <v>10</v>
      </c>
      <c r="D15" t="s">
        <v>11</v>
      </c>
      <c r="E15" s="2" t="s">
        <v>12</v>
      </c>
      <c r="F15" s="2" t="s">
        <v>28</v>
      </c>
      <c r="G15" s="2" t="s">
        <v>13</v>
      </c>
      <c r="H15" s="2" t="s">
        <v>14</v>
      </c>
      <c r="I15" s="2" t="s">
        <v>15</v>
      </c>
      <c r="J15" s="2" t="s">
        <v>16</v>
      </c>
      <c r="M15" t="s">
        <v>0</v>
      </c>
      <c r="N15" t="s">
        <v>108</v>
      </c>
      <c r="O15" t="s">
        <v>109</v>
      </c>
      <c r="P15" t="s">
        <v>11</v>
      </c>
      <c r="Q15" t="s">
        <v>12</v>
      </c>
      <c r="R15" t="s">
        <v>28</v>
      </c>
      <c r="S15" t="s">
        <v>14</v>
      </c>
      <c r="T15" t="s">
        <v>15</v>
      </c>
      <c r="U15" t="s">
        <v>110</v>
      </c>
    </row>
    <row r="16" spans="1:21" x14ac:dyDescent="0.25">
      <c r="A16">
        <v>1</v>
      </c>
      <c r="B16" t="s">
        <v>49</v>
      </c>
      <c r="C16" t="str">
        <f>IF(B16&lt;&gt;"",VLOOKUP(B16,Lookup!$A$2:$B$55,2,FALSE),"")</f>
        <v>HOUSING</v>
      </c>
      <c r="D16" s="3">
        <v>42856</v>
      </c>
      <c r="E16" s="14">
        <v>15500</v>
      </c>
      <c r="F16" s="14">
        <v>0</v>
      </c>
      <c r="G16" t="s">
        <v>1</v>
      </c>
      <c r="H16" t="s">
        <v>83</v>
      </c>
      <c r="I16" t="s">
        <v>85</v>
      </c>
      <c r="J16">
        <f t="shared" ref="J16:J36" ca="1" si="0">IF($I16="Done","",$D16-$F$1)</f>
        <v>-144</v>
      </c>
      <c r="M16">
        <v>1</v>
      </c>
      <c r="N16" s="32" t="s">
        <v>2</v>
      </c>
      <c r="O16" s="32" t="s">
        <v>1</v>
      </c>
      <c r="P16" s="33">
        <v>42856</v>
      </c>
      <c r="Q16" s="34">
        <v>35000</v>
      </c>
      <c r="R16" s="34">
        <v>35000</v>
      </c>
      <c r="S16" s="32" t="s">
        <v>83</v>
      </c>
      <c r="T16" s="32" t="s">
        <v>84</v>
      </c>
      <c r="U16" s="32" t="str">
        <f>IF($T16="Done","",$P16-$F$1)</f>
        <v/>
      </c>
    </row>
    <row r="17" spans="1:1016 1025:2046 2055:3066 3075:4096 4105:5116 5125:6136 6145:7166 7175:8186 8195:9216 9225:10236 10245:11256 11265:12286 12295:13306 13315:14336 14345:15356 15365:16376" x14ac:dyDescent="0.25">
      <c r="A17">
        <f t="shared" ref="A17:A33" si="1">A16+1</f>
        <v>2</v>
      </c>
      <c r="B17" t="s">
        <v>23</v>
      </c>
      <c r="C17" t="str">
        <f>IF(B17&lt;&gt;"",VLOOKUP(B17,Lookup!$A$2:$B$55,2,FALSE),"")</f>
        <v>LOANS</v>
      </c>
      <c r="D17" s="3">
        <v>42858</v>
      </c>
      <c r="E17" s="14">
        <v>480</v>
      </c>
      <c r="F17" s="14">
        <v>0</v>
      </c>
      <c r="G17" t="s">
        <v>1</v>
      </c>
      <c r="H17" t="s">
        <v>83</v>
      </c>
      <c r="I17" t="s">
        <v>85</v>
      </c>
      <c r="J17">
        <f t="shared" ca="1" si="0"/>
        <v>-142</v>
      </c>
      <c r="M17">
        <v>2</v>
      </c>
      <c r="N17" s="35" t="s">
        <v>3</v>
      </c>
      <c r="O17" s="35" t="s">
        <v>1</v>
      </c>
      <c r="P17" s="36">
        <v>42856</v>
      </c>
      <c r="Q17" s="37">
        <v>5000</v>
      </c>
      <c r="R17" s="37">
        <v>0</v>
      </c>
      <c r="S17" s="35" t="s">
        <v>83</v>
      </c>
      <c r="T17" s="35" t="s">
        <v>85</v>
      </c>
      <c r="U17" s="35">
        <f ca="1">IF($T17="Done","",$P17-$F$1)</f>
        <v>-144</v>
      </c>
      <c r="Y17" s="3"/>
      <c r="Z17" s="6"/>
      <c r="AI17" s="3"/>
      <c r="AJ17" s="6"/>
      <c r="AS17" s="3"/>
      <c r="AT17" s="6"/>
      <c r="BC17" s="3"/>
      <c r="BD17" s="6"/>
      <c r="BM17" s="3"/>
      <c r="BN17" s="6"/>
      <c r="BW17" s="3"/>
      <c r="BX17" s="6"/>
      <c r="CG17" s="3"/>
      <c r="CH17" s="6"/>
      <c r="CQ17" s="3"/>
      <c r="CR17" s="6"/>
      <c r="DA17" s="3"/>
      <c r="DB17" s="6"/>
      <c r="DK17" s="3"/>
      <c r="DL17" s="6"/>
      <c r="DU17" s="3"/>
      <c r="DV17" s="6"/>
      <c r="EE17" s="3"/>
      <c r="EF17" s="6"/>
      <c r="EO17" s="3"/>
      <c r="EP17" s="6"/>
      <c r="EY17" s="3"/>
      <c r="EZ17" s="6"/>
      <c r="FI17" s="3"/>
      <c r="FJ17" s="6"/>
      <c r="FS17" s="3"/>
      <c r="FT17" s="6"/>
      <c r="GC17" s="3"/>
      <c r="GD17" s="6"/>
      <c r="GM17" s="3"/>
      <c r="GN17" s="6"/>
      <c r="GW17" s="3"/>
      <c r="GX17" s="6"/>
      <c r="HG17" s="3"/>
      <c r="HH17" s="6"/>
      <c r="HQ17" s="3"/>
      <c r="HR17" s="6"/>
      <c r="IA17" s="3"/>
      <c r="IB17" s="6"/>
      <c r="IK17" s="3"/>
      <c r="IL17" s="6"/>
      <c r="IU17" s="3"/>
      <c r="IV17" s="6"/>
      <c r="JE17" s="3"/>
      <c r="JF17" s="6"/>
      <c r="JO17" s="3"/>
      <c r="JP17" s="6"/>
      <c r="JY17" s="3"/>
      <c r="JZ17" s="6"/>
      <c r="KI17" s="3"/>
      <c r="KJ17" s="6"/>
      <c r="KS17" s="3"/>
      <c r="KT17" s="6"/>
      <c r="LC17" s="3"/>
      <c r="LD17" s="6"/>
      <c r="LM17" s="3"/>
      <c r="LN17" s="6"/>
      <c r="LW17" s="3"/>
      <c r="LX17" s="6"/>
      <c r="MG17" s="3"/>
      <c r="MH17" s="6"/>
      <c r="MQ17" s="3"/>
      <c r="MR17" s="6"/>
      <c r="NA17" s="3"/>
      <c r="NB17" s="6"/>
      <c r="NK17" s="3"/>
      <c r="NL17" s="6"/>
      <c r="NU17" s="3"/>
      <c r="NV17" s="6"/>
      <c r="OE17" s="3"/>
      <c r="OF17" s="6"/>
      <c r="OO17" s="3"/>
      <c r="OP17" s="6"/>
      <c r="OY17" s="3"/>
      <c r="OZ17" s="6"/>
      <c r="PI17" s="3"/>
      <c r="PJ17" s="6"/>
      <c r="PS17" s="3"/>
      <c r="PT17" s="6"/>
      <c r="QC17" s="3"/>
      <c r="QD17" s="6"/>
      <c r="QM17" s="3"/>
      <c r="QN17" s="6"/>
      <c r="QW17" s="3"/>
      <c r="QX17" s="6"/>
      <c r="RG17" s="3"/>
      <c r="RH17" s="6"/>
      <c r="RQ17" s="3"/>
      <c r="RR17" s="6"/>
      <c r="SA17" s="3"/>
      <c r="SB17" s="6"/>
      <c r="SK17" s="3"/>
      <c r="SL17" s="6"/>
      <c r="SU17" s="3"/>
      <c r="SV17" s="6"/>
      <c r="TE17" s="3"/>
      <c r="TF17" s="6"/>
      <c r="TO17" s="3"/>
      <c r="TP17" s="6"/>
      <c r="TY17" s="3"/>
      <c r="TZ17" s="6"/>
      <c r="UI17" s="3"/>
      <c r="UJ17" s="6"/>
      <c r="US17" s="3"/>
      <c r="UT17" s="6"/>
      <c r="VC17" s="3"/>
      <c r="VD17" s="6"/>
      <c r="VM17" s="3"/>
      <c r="VN17" s="6"/>
      <c r="VW17" s="3"/>
      <c r="VX17" s="6"/>
      <c r="WG17" s="3"/>
      <c r="WH17" s="6"/>
      <c r="WQ17" s="3"/>
      <c r="WR17" s="6"/>
      <c r="XA17" s="3"/>
      <c r="XB17" s="6"/>
      <c r="XK17" s="3"/>
      <c r="XL17" s="6"/>
      <c r="XU17" s="3"/>
      <c r="XV17" s="6"/>
      <c r="YE17" s="3"/>
      <c r="YF17" s="6"/>
      <c r="YO17" s="3"/>
      <c r="YP17" s="6"/>
      <c r="YY17" s="3"/>
      <c r="YZ17" s="6"/>
      <c r="ZI17" s="3"/>
      <c r="ZJ17" s="6"/>
      <c r="ZS17" s="3"/>
      <c r="ZT17" s="6"/>
      <c r="AAC17" s="3"/>
      <c r="AAD17" s="6"/>
      <c r="AAM17" s="3"/>
      <c r="AAN17" s="6"/>
      <c r="AAW17" s="3"/>
      <c r="AAX17" s="6"/>
      <c r="ABG17" s="3"/>
      <c r="ABH17" s="6"/>
      <c r="ABQ17" s="3"/>
      <c r="ABR17" s="6"/>
      <c r="ACA17" s="3"/>
      <c r="ACB17" s="6"/>
      <c r="ACK17" s="3"/>
      <c r="ACL17" s="6"/>
      <c r="ACU17" s="3"/>
      <c r="ACV17" s="6"/>
      <c r="ADE17" s="3"/>
      <c r="ADF17" s="6"/>
      <c r="ADO17" s="3"/>
      <c r="ADP17" s="6"/>
      <c r="ADY17" s="3"/>
      <c r="ADZ17" s="6"/>
      <c r="AEI17" s="3"/>
      <c r="AEJ17" s="6"/>
      <c r="AES17" s="3"/>
      <c r="AET17" s="6"/>
      <c r="AFC17" s="3"/>
      <c r="AFD17" s="6"/>
      <c r="AFM17" s="3"/>
      <c r="AFN17" s="6"/>
      <c r="AFW17" s="3"/>
      <c r="AFX17" s="6"/>
      <c r="AGG17" s="3"/>
      <c r="AGH17" s="6"/>
      <c r="AGQ17" s="3"/>
      <c r="AGR17" s="6"/>
      <c r="AHA17" s="3"/>
      <c r="AHB17" s="6"/>
      <c r="AHK17" s="3"/>
      <c r="AHL17" s="6"/>
      <c r="AHU17" s="3"/>
      <c r="AHV17" s="6"/>
      <c r="AIE17" s="3"/>
      <c r="AIF17" s="6"/>
      <c r="AIO17" s="3"/>
      <c r="AIP17" s="6"/>
      <c r="AIY17" s="3"/>
      <c r="AIZ17" s="6"/>
      <c r="AJI17" s="3"/>
      <c r="AJJ17" s="6"/>
      <c r="AJS17" s="3"/>
      <c r="AJT17" s="6"/>
      <c r="AKC17" s="3"/>
      <c r="AKD17" s="6"/>
      <c r="AKM17" s="3"/>
      <c r="AKN17" s="6"/>
      <c r="AKW17" s="3"/>
      <c r="AKX17" s="6"/>
      <c r="ALG17" s="3"/>
      <c r="ALH17" s="6"/>
      <c r="ALQ17" s="3"/>
      <c r="ALR17" s="6"/>
      <c r="AMA17" s="3"/>
      <c r="AMB17" s="6"/>
      <c r="AMK17" s="3"/>
      <c r="AML17" s="6"/>
      <c r="AMU17" s="3"/>
      <c r="AMV17" s="6"/>
      <c r="ANE17" s="3"/>
      <c r="ANF17" s="6"/>
      <c r="ANO17" s="3"/>
      <c r="ANP17" s="6"/>
      <c r="ANY17" s="3"/>
      <c r="ANZ17" s="6"/>
      <c r="AOI17" s="3"/>
      <c r="AOJ17" s="6"/>
      <c r="AOS17" s="3"/>
      <c r="AOT17" s="6"/>
      <c r="APC17" s="3"/>
      <c r="APD17" s="6"/>
      <c r="APM17" s="3"/>
      <c r="APN17" s="6"/>
      <c r="APW17" s="3"/>
      <c r="APX17" s="6"/>
      <c r="AQG17" s="3"/>
      <c r="AQH17" s="6"/>
      <c r="AQQ17" s="3"/>
      <c r="AQR17" s="6"/>
      <c r="ARA17" s="3"/>
      <c r="ARB17" s="6"/>
      <c r="ARK17" s="3"/>
      <c r="ARL17" s="6"/>
      <c r="ARU17" s="3"/>
      <c r="ARV17" s="6"/>
      <c r="ASE17" s="3"/>
      <c r="ASF17" s="6"/>
      <c r="ASO17" s="3"/>
      <c r="ASP17" s="6"/>
      <c r="ASY17" s="3"/>
      <c r="ASZ17" s="6"/>
      <c r="ATI17" s="3"/>
      <c r="ATJ17" s="6"/>
      <c r="ATS17" s="3"/>
      <c r="ATT17" s="6"/>
      <c r="AUC17" s="3"/>
      <c r="AUD17" s="6"/>
      <c r="AUM17" s="3"/>
      <c r="AUN17" s="6"/>
      <c r="AUW17" s="3"/>
      <c r="AUX17" s="6"/>
      <c r="AVG17" s="3"/>
      <c r="AVH17" s="6"/>
      <c r="AVQ17" s="3"/>
      <c r="AVR17" s="6"/>
      <c r="AWA17" s="3"/>
      <c r="AWB17" s="6"/>
      <c r="AWK17" s="3"/>
      <c r="AWL17" s="6"/>
      <c r="AWU17" s="3"/>
      <c r="AWV17" s="6"/>
      <c r="AXE17" s="3"/>
      <c r="AXF17" s="6"/>
      <c r="AXO17" s="3"/>
      <c r="AXP17" s="6"/>
      <c r="AXY17" s="3"/>
      <c r="AXZ17" s="6"/>
      <c r="AYI17" s="3"/>
      <c r="AYJ17" s="6"/>
      <c r="AYS17" s="3"/>
      <c r="AYT17" s="6"/>
      <c r="AZC17" s="3"/>
      <c r="AZD17" s="6"/>
      <c r="AZM17" s="3"/>
      <c r="AZN17" s="6"/>
      <c r="AZW17" s="3"/>
      <c r="AZX17" s="6"/>
      <c r="BAG17" s="3"/>
      <c r="BAH17" s="6"/>
      <c r="BAQ17" s="3"/>
      <c r="BAR17" s="6"/>
      <c r="BBA17" s="3"/>
      <c r="BBB17" s="6"/>
      <c r="BBK17" s="3"/>
      <c r="BBL17" s="6"/>
      <c r="BBU17" s="3"/>
      <c r="BBV17" s="6"/>
      <c r="BCE17" s="3"/>
      <c r="BCF17" s="6"/>
      <c r="BCO17" s="3"/>
      <c r="BCP17" s="6"/>
      <c r="BCY17" s="3"/>
      <c r="BCZ17" s="6"/>
      <c r="BDI17" s="3"/>
      <c r="BDJ17" s="6"/>
      <c r="BDS17" s="3"/>
      <c r="BDT17" s="6"/>
      <c r="BEC17" s="3"/>
      <c r="BED17" s="6"/>
      <c r="BEM17" s="3"/>
      <c r="BEN17" s="6"/>
      <c r="BEW17" s="3"/>
      <c r="BEX17" s="6"/>
      <c r="BFG17" s="3"/>
      <c r="BFH17" s="6"/>
      <c r="BFQ17" s="3"/>
      <c r="BFR17" s="6"/>
      <c r="BGA17" s="3"/>
      <c r="BGB17" s="6"/>
      <c r="BGK17" s="3"/>
      <c r="BGL17" s="6"/>
      <c r="BGU17" s="3"/>
      <c r="BGV17" s="6"/>
      <c r="BHE17" s="3"/>
      <c r="BHF17" s="6"/>
      <c r="BHO17" s="3"/>
      <c r="BHP17" s="6"/>
      <c r="BHY17" s="3"/>
      <c r="BHZ17" s="6"/>
      <c r="BII17" s="3"/>
      <c r="BIJ17" s="6"/>
      <c r="BIS17" s="3"/>
      <c r="BIT17" s="6"/>
      <c r="BJC17" s="3"/>
      <c r="BJD17" s="6"/>
      <c r="BJM17" s="3"/>
      <c r="BJN17" s="6"/>
      <c r="BJW17" s="3"/>
      <c r="BJX17" s="6"/>
      <c r="BKG17" s="3"/>
      <c r="BKH17" s="6"/>
      <c r="BKQ17" s="3"/>
      <c r="BKR17" s="6"/>
      <c r="BLA17" s="3"/>
      <c r="BLB17" s="6"/>
      <c r="BLK17" s="3"/>
      <c r="BLL17" s="6"/>
      <c r="BLU17" s="3"/>
      <c r="BLV17" s="6"/>
      <c r="BME17" s="3"/>
      <c r="BMF17" s="6"/>
      <c r="BMO17" s="3"/>
      <c r="BMP17" s="6"/>
      <c r="BMY17" s="3"/>
      <c r="BMZ17" s="6"/>
      <c r="BNI17" s="3"/>
      <c r="BNJ17" s="6"/>
      <c r="BNS17" s="3"/>
      <c r="BNT17" s="6"/>
      <c r="BOC17" s="3"/>
      <c r="BOD17" s="6"/>
      <c r="BOM17" s="3"/>
      <c r="BON17" s="6"/>
      <c r="BOW17" s="3"/>
      <c r="BOX17" s="6"/>
      <c r="BPG17" s="3"/>
      <c r="BPH17" s="6"/>
      <c r="BPQ17" s="3"/>
      <c r="BPR17" s="6"/>
      <c r="BQA17" s="3"/>
      <c r="BQB17" s="6"/>
      <c r="BQK17" s="3"/>
      <c r="BQL17" s="6"/>
      <c r="BQU17" s="3"/>
      <c r="BQV17" s="6"/>
      <c r="BRE17" s="3"/>
      <c r="BRF17" s="6"/>
      <c r="BRO17" s="3"/>
      <c r="BRP17" s="6"/>
      <c r="BRY17" s="3"/>
      <c r="BRZ17" s="6"/>
      <c r="BSI17" s="3"/>
      <c r="BSJ17" s="6"/>
      <c r="BSS17" s="3"/>
      <c r="BST17" s="6"/>
      <c r="BTC17" s="3"/>
      <c r="BTD17" s="6"/>
      <c r="BTM17" s="3"/>
      <c r="BTN17" s="6"/>
      <c r="BTW17" s="3"/>
      <c r="BTX17" s="6"/>
      <c r="BUG17" s="3"/>
      <c r="BUH17" s="6"/>
      <c r="BUQ17" s="3"/>
      <c r="BUR17" s="6"/>
      <c r="BVA17" s="3"/>
      <c r="BVB17" s="6"/>
      <c r="BVK17" s="3"/>
      <c r="BVL17" s="6"/>
      <c r="BVU17" s="3"/>
      <c r="BVV17" s="6"/>
      <c r="BWE17" s="3"/>
      <c r="BWF17" s="6"/>
      <c r="BWO17" s="3"/>
      <c r="BWP17" s="6"/>
      <c r="BWY17" s="3"/>
      <c r="BWZ17" s="6"/>
      <c r="BXI17" s="3"/>
      <c r="BXJ17" s="6"/>
      <c r="BXS17" s="3"/>
      <c r="BXT17" s="6"/>
      <c r="BYC17" s="3"/>
      <c r="BYD17" s="6"/>
      <c r="BYM17" s="3"/>
      <c r="BYN17" s="6"/>
      <c r="BYW17" s="3"/>
      <c r="BYX17" s="6"/>
      <c r="BZG17" s="3"/>
      <c r="BZH17" s="6"/>
      <c r="BZQ17" s="3"/>
      <c r="BZR17" s="6"/>
      <c r="CAA17" s="3"/>
      <c r="CAB17" s="6"/>
      <c r="CAK17" s="3"/>
      <c r="CAL17" s="6"/>
      <c r="CAU17" s="3"/>
      <c r="CAV17" s="6"/>
      <c r="CBE17" s="3"/>
      <c r="CBF17" s="6"/>
      <c r="CBO17" s="3"/>
      <c r="CBP17" s="6"/>
      <c r="CBY17" s="3"/>
      <c r="CBZ17" s="6"/>
      <c r="CCI17" s="3"/>
      <c r="CCJ17" s="6"/>
      <c r="CCS17" s="3"/>
      <c r="CCT17" s="6"/>
      <c r="CDC17" s="3"/>
      <c r="CDD17" s="6"/>
      <c r="CDM17" s="3"/>
      <c r="CDN17" s="6"/>
      <c r="CDW17" s="3"/>
      <c r="CDX17" s="6"/>
      <c r="CEG17" s="3"/>
      <c r="CEH17" s="6"/>
      <c r="CEQ17" s="3"/>
      <c r="CER17" s="6"/>
      <c r="CFA17" s="3"/>
      <c r="CFB17" s="6"/>
      <c r="CFK17" s="3"/>
      <c r="CFL17" s="6"/>
      <c r="CFU17" s="3"/>
      <c r="CFV17" s="6"/>
      <c r="CGE17" s="3"/>
      <c r="CGF17" s="6"/>
      <c r="CGO17" s="3"/>
      <c r="CGP17" s="6"/>
      <c r="CGY17" s="3"/>
      <c r="CGZ17" s="6"/>
      <c r="CHI17" s="3"/>
      <c r="CHJ17" s="6"/>
      <c r="CHS17" s="3"/>
      <c r="CHT17" s="6"/>
      <c r="CIC17" s="3"/>
      <c r="CID17" s="6"/>
      <c r="CIM17" s="3"/>
      <c r="CIN17" s="6"/>
      <c r="CIW17" s="3"/>
      <c r="CIX17" s="6"/>
      <c r="CJG17" s="3"/>
      <c r="CJH17" s="6"/>
      <c r="CJQ17" s="3"/>
      <c r="CJR17" s="6"/>
      <c r="CKA17" s="3"/>
      <c r="CKB17" s="6"/>
      <c r="CKK17" s="3"/>
      <c r="CKL17" s="6"/>
      <c r="CKU17" s="3"/>
      <c r="CKV17" s="6"/>
      <c r="CLE17" s="3"/>
      <c r="CLF17" s="6"/>
      <c r="CLO17" s="3"/>
      <c r="CLP17" s="6"/>
      <c r="CLY17" s="3"/>
      <c r="CLZ17" s="6"/>
      <c r="CMI17" s="3"/>
      <c r="CMJ17" s="6"/>
      <c r="CMS17" s="3"/>
      <c r="CMT17" s="6"/>
      <c r="CNC17" s="3"/>
      <c r="CND17" s="6"/>
      <c r="CNM17" s="3"/>
      <c r="CNN17" s="6"/>
      <c r="CNW17" s="3"/>
      <c r="CNX17" s="6"/>
      <c r="COG17" s="3"/>
      <c r="COH17" s="6"/>
      <c r="COQ17" s="3"/>
      <c r="COR17" s="6"/>
      <c r="CPA17" s="3"/>
      <c r="CPB17" s="6"/>
      <c r="CPK17" s="3"/>
      <c r="CPL17" s="6"/>
      <c r="CPU17" s="3"/>
      <c r="CPV17" s="6"/>
      <c r="CQE17" s="3"/>
      <c r="CQF17" s="6"/>
      <c r="CQO17" s="3"/>
      <c r="CQP17" s="6"/>
      <c r="CQY17" s="3"/>
      <c r="CQZ17" s="6"/>
      <c r="CRI17" s="3"/>
      <c r="CRJ17" s="6"/>
      <c r="CRS17" s="3"/>
      <c r="CRT17" s="6"/>
      <c r="CSC17" s="3"/>
      <c r="CSD17" s="6"/>
      <c r="CSM17" s="3"/>
      <c r="CSN17" s="6"/>
      <c r="CSW17" s="3"/>
      <c r="CSX17" s="6"/>
      <c r="CTG17" s="3"/>
      <c r="CTH17" s="6"/>
      <c r="CTQ17" s="3"/>
      <c r="CTR17" s="6"/>
      <c r="CUA17" s="3"/>
      <c r="CUB17" s="6"/>
      <c r="CUK17" s="3"/>
      <c r="CUL17" s="6"/>
      <c r="CUU17" s="3"/>
      <c r="CUV17" s="6"/>
      <c r="CVE17" s="3"/>
      <c r="CVF17" s="6"/>
      <c r="CVO17" s="3"/>
      <c r="CVP17" s="6"/>
      <c r="CVY17" s="3"/>
      <c r="CVZ17" s="6"/>
      <c r="CWI17" s="3"/>
      <c r="CWJ17" s="6"/>
      <c r="CWS17" s="3"/>
      <c r="CWT17" s="6"/>
      <c r="CXC17" s="3"/>
      <c r="CXD17" s="6"/>
      <c r="CXM17" s="3"/>
      <c r="CXN17" s="6"/>
      <c r="CXW17" s="3"/>
      <c r="CXX17" s="6"/>
      <c r="CYG17" s="3"/>
      <c r="CYH17" s="6"/>
      <c r="CYQ17" s="3"/>
      <c r="CYR17" s="6"/>
      <c r="CZA17" s="3"/>
      <c r="CZB17" s="6"/>
      <c r="CZK17" s="3"/>
      <c r="CZL17" s="6"/>
      <c r="CZU17" s="3"/>
      <c r="CZV17" s="6"/>
      <c r="DAE17" s="3"/>
      <c r="DAF17" s="6"/>
      <c r="DAO17" s="3"/>
      <c r="DAP17" s="6"/>
      <c r="DAY17" s="3"/>
      <c r="DAZ17" s="6"/>
      <c r="DBI17" s="3"/>
      <c r="DBJ17" s="6"/>
      <c r="DBS17" s="3"/>
      <c r="DBT17" s="6"/>
      <c r="DCC17" s="3"/>
      <c r="DCD17" s="6"/>
      <c r="DCM17" s="3"/>
      <c r="DCN17" s="6"/>
      <c r="DCW17" s="3"/>
      <c r="DCX17" s="6"/>
      <c r="DDG17" s="3"/>
      <c r="DDH17" s="6"/>
      <c r="DDQ17" s="3"/>
      <c r="DDR17" s="6"/>
      <c r="DEA17" s="3"/>
      <c r="DEB17" s="6"/>
      <c r="DEK17" s="3"/>
      <c r="DEL17" s="6"/>
      <c r="DEU17" s="3"/>
      <c r="DEV17" s="6"/>
      <c r="DFE17" s="3"/>
      <c r="DFF17" s="6"/>
      <c r="DFO17" s="3"/>
      <c r="DFP17" s="6"/>
      <c r="DFY17" s="3"/>
      <c r="DFZ17" s="6"/>
      <c r="DGI17" s="3"/>
      <c r="DGJ17" s="6"/>
      <c r="DGS17" s="3"/>
      <c r="DGT17" s="6"/>
      <c r="DHC17" s="3"/>
      <c r="DHD17" s="6"/>
      <c r="DHM17" s="3"/>
      <c r="DHN17" s="6"/>
      <c r="DHW17" s="3"/>
      <c r="DHX17" s="6"/>
      <c r="DIG17" s="3"/>
      <c r="DIH17" s="6"/>
      <c r="DIQ17" s="3"/>
      <c r="DIR17" s="6"/>
      <c r="DJA17" s="3"/>
      <c r="DJB17" s="6"/>
      <c r="DJK17" s="3"/>
      <c r="DJL17" s="6"/>
      <c r="DJU17" s="3"/>
      <c r="DJV17" s="6"/>
      <c r="DKE17" s="3"/>
      <c r="DKF17" s="6"/>
      <c r="DKO17" s="3"/>
      <c r="DKP17" s="6"/>
      <c r="DKY17" s="3"/>
      <c r="DKZ17" s="6"/>
      <c r="DLI17" s="3"/>
      <c r="DLJ17" s="6"/>
      <c r="DLS17" s="3"/>
      <c r="DLT17" s="6"/>
      <c r="DMC17" s="3"/>
      <c r="DMD17" s="6"/>
      <c r="DMM17" s="3"/>
      <c r="DMN17" s="6"/>
      <c r="DMW17" s="3"/>
      <c r="DMX17" s="6"/>
      <c r="DNG17" s="3"/>
      <c r="DNH17" s="6"/>
      <c r="DNQ17" s="3"/>
      <c r="DNR17" s="6"/>
      <c r="DOA17" s="3"/>
      <c r="DOB17" s="6"/>
      <c r="DOK17" s="3"/>
      <c r="DOL17" s="6"/>
      <c r="DOU17" s="3"/>
      <c r="DOV17" s="6"/>
      <c r="DPE17" s="3"/>
      <c r="DPF17" s="6"/>
      <c r="DPO17" s="3"/>
      <c r="DPP17" s="6"/>
      <c r="DPY17" s="3"/>
      <c r="DPZ17" s="6"/>
      <c r="DQI17" s="3"/>
      <c r="DQJ17" s="6"/>
      <c r="DQS17" s="3"/>
      <c r="DQT17" s="6"/>
      <c r="DRC17" s="3"/>
      <c r="DRD17" s="6"/>
      <c r="DRM17" s="3"/>
      <c r="DRN17" s="6"/>
      <c r="DRW17" s="3"/>
      <c r="DRX17" s="6"/>
      <c r="DSG17" s="3"/>
      <c r="DSH17" s="6"/>
      <c r="DSQ17" s="3"/>
      <c r="DSR17" s="6"/>
      <c r="DTA17" s="3"/>
      <c r="DTB17" s="6"/>
      <c r="DTK17" s="3"/>
      <c r="DTL17" s="6"/>
      <c r="DTU17" s="3"/>
      <c r="DTV17" s="6"/>
      <c r="DUE17" s="3"/>
      <c r="DUF17" s="6"/>
      <c r="DUO17" s="3"/>
      <c r="DUP17" s="6"/>
      <c r="DUY17" s="3"/>
      <c r="DUZ17" s="6"/>
      <c r="DVI17" s="3"/>
      <c r="DVJ17" s="6"/>
      <c r="DVS17" s="3"/>
      <c r="DVT17" s="6"/>
      <c r="DWC17" s="3"/>
      <c r="DWD17" s="6"/>
      <c r="DWM17" s="3"/>
      <c r="DWN17" s="6"/>
      <c r="DWW17" s="3"/>
      <c r="DWX17" s="6"/>
      <c r="DXG17" s="3"/>
      <c r="DXH17" s="6"/>
      <c r="DXQ17" s="3"/>
      <c r="DXR17" s="6"/>
      <c r="DYA17" s="3"/>
      <c r="DYB17" s="6"/>
      <c r="DYK17" s="3"/>
      <c r="DYL17" s="6"/>
      <c r="DYU17" s="3"/>
      <c r="DYV17" s="6"/>
      <c r="DZE17" s="3"/>
      <c r="DZF17" s="6"/>
      <c r="DZO17" s="3"/>
      <c r="DZP17" s="6"/>
      <c r="DZY17" s="3"/>
      <c r="DZZ17" s="6"/>
      <c r="EAI17" s="3"/>
      <c r="EAJ17" s="6"/>
      <c r="EAS17" s="3"/>
      <c r="EAT17" s="6"/>
      <c r="EBC17" s="3"/>
      <c r="EBD17" s="6"/>
      <c r="EBM17" s="3"/>
      <c r="EBN17" s="6"/>
      <c r="EBW17" s="3"/>
      <c r="EBX17" s="6"/>
      <c r="ECG17" s="3"/>
      <c r="ECH17" s="6"/>
      <c r="ECQ17" s="3"/>
      <c r="ECR17" s="6"/>
      <c r="EDA17" s="3"/>
      <c r="EDB17" s="6"/>
      <c r="EDK17" s="3"/>
      <c r="EDL17" s="6"/>
      <c r="EDU17" s="3"/>
      <c r="EDV17" s="6"/>
      <c r="EEE17" s="3"/>
      <c r="EEF17" s="6"/>
      <c r="EEO17" s="3"/>
      <c r="EEP17" s="6"/>
      <c r="EEY17" s="3"/>
      <c r="EEZ17" s="6"/>
      <c r="EFI17" s="3"/>
      <c r="EFJ17" s="6"/>
      <c r="EFS17" s="3"/>
      <c r="EFT17" s="6"/>
      <c r="EGC17" s="3"/>
      <c r="EGD17" s="6"/>
      <c r="EGM17" s="3"/>
      <c r="EGN17" s="6"/>
      <c r="EGW17" s="3"/>
      <c r="EGX17" s="6"/>
      <c r="EHG17" s="3"/>
      <c r="EHH17" s="6"/>
      <c r="EHQ17" s="3"/>
      <c r="EHR17" s="6"/>
      <c r="EIA17" s="3"/>
      <c r="EIB17" s="6"/>
      <c r="EIK17" s="3"/>
      <c r="EIL17" s="6"/>
      <c r="EIU17" s="3"/>
      <c r="EIV17" s="6"/>
      <c r="EJE17" s="3"/>
      <c r="EJF17" s="6"/>
      <c r="EJO17" s="3"/>
      <c r="EJP17" s="6"/>
      <c r="EJY17" s="3"/>
      <c r="EJZ17" s="6"/>
      <c r="EKI17" s="3"/>
      <c r="EKJ17" s="6"/>
      <c r="EKS17" s="3"/>
      <c r="EKT17" s="6"/>
      <c r="ELC17" s="3"/>
      <c r="ELD17" s="6"/>
      <c r="ELM17" s="3"/>
      <c r="ELN17" s="6"/>
      <c r="ELW17" s="3"/>
      <c r="ELX17" s="6"/>
      <c r="EMG17" s="3"/>
      <c r="EMH17" s="6"/>
      <c r="EMQ17" s="3"/>
      <c r="EMR17" s="6"/>
      <c r="ENA17" s="3"/>
      <c r="ENB17" s="6"/>
      <c r="ENK17" s="3"/>
      <c r="ENL17" s="6"/>
      <c r="ENU17" s="3"/>
      <c r="ENV17" s="6"/>
      <c r="EOE17" s="3"/>
      <c r="EOF17" s="6"/>
      <c r="EOO17" s="3"/>
      <c r="EOP17" s="6"/>
      <c r="EOY17" s="3"/>
      <c r="EOZ17" s="6"/>
      <c r="EPI17" s="3"/>
      <c r="EPJ17" s="6"/>
      <c r="EPS17" s="3"/>
      <c r="EPT17" s="6"/>
      <c r="EQC17" s="3"/>
      <c r="EQD17" s="6"/>
      <c r="EQM17" s="3"/>
      <c r="EQN17" s="6"/>
      <c r="EQW17" s="3"/>
      <c r="EQX17" s="6"/>
      <c r="ERG17" s="3"/>
      <c r="ERH17" s="6"/>
      <c r="ERQ17" s="3"/>
      <c r="ERR17" s="6"/>
      <c r="ESA17" s="3"/>
      <c r="ESB17" s="6"/>
      <c r="ESK17" s="3"/>
      <c r="ESL17" s="6"/>
      <c r="ESU17" s="3"/>
      <c r="ESV17" s="6"/>
      <c r="ETE17" s="3"/>
      <c r="ETF17" s="6"/>
      <c r="ETO17" s="3"/>
      <c r="ETP17" s="6"/>
      <c r="ETY17" s="3"/>
      <c r="ETZ17" s="6"/>
      <c r="EUI17" s="3"/>
      <c r="EUJ17" s="6"/>
      <c r="EUS17" s="3"/>
      <c r="EUT17" s="6"/>
      <c r="EVC17" s="3"/>
      <c r="EVD17" s="6"/>
      <c r="EVM17" s="3"/>
      <c r="EVN17" s="6"/>
      <c r="EVW17" s="3"/>
      <c r="EVX17" s="6"/>
      <c r="EWG17" s="3"/>
      <c r="EWH17" s="6"/>
      <c r="EWQ17" s="3"/>
      <c r="EWR17" s="6"/>
      <c r="EXA17" s="3"/>
      <c r="EXB17" s="6"/>
      <c r="EXK17" s="3"/>
      <c r="EXL17" s="6"/>
      <c r="EXU17" s="3"/>
      <c r="EXV17" s="6"/>
      <c r="EYE17" s="3"/>
      <c r="EYF17" s="6"/>
      <c r="EYO17" s="3"/>
      <c r="EYP17" s="6"/>
      <c r="EYY17" s="3"/>
      <c r="EYZ17" s="6"/>
      <c r="EZI17" s="3"/>
      <c r="EZJ17" s="6"/>
      <c r="EZS17" s="3"/>
      <c r="EZT17" s="6"/>
      <c r="FAC17" s="3"/>
      <c r="FAD17" s="6"/>
      <c r="FAM17" s="3"/>
      <c r="FAN17" s="6"/>
      <c r="FAW17" s="3"/>
      <c r="FAX17" s="6"/>
      <c r="FBG17" s="3"/>
      <c r="FBH17" s="6"/>
      <c r="FBQ17" s="3"/>
      <c r="FBR17" s="6"/>
      <c r="FCA17" s="3"/>
      <c r="FCB17" s="6"/>
      <c r="FCK17" s="3"/>
      <c r="FCL17" s="6"/>
      <c r="FCU17" s="3"/>
      <c r="FCV17" s="6"/>
      <c r="FDE17" s="3"/>
      <c r="FDF17" s="6"/>
      <c r="FDO17" s="3"/>
      <c r="FDP17" s="6"/>
      <c r="FDY17" s="3"/>
      <c r="FDZ17" s="6"/>
      <c r="FEI17" s="3"/>
      <c r="FEJ17" s="6"/>
      <c r="FES17" s="3"/>
      <c r="FET17" s="6"/>
      <c r="FFC17" s="3"/>
      <c r="FFD17" s="6"/>
      <c r="FFM17" s="3"/>
      <c r="FFN17" s="6"/>
      <c r="FFW17" s="3"/>
      <c r="FFX17" s="6"/>
      <c r="FGG17" s="3"/>
      <c r="FGH17" s="6"/>
      <c r="FGQ17" s="3"/>
      <c r="FGR17" s="6"/>
      <c r="FHA17" s="3"/>
      <c r="FHB17" s="6"/>
      <c r="FHK17" s="3"/>
      <c r="FHL17" s="6"/>
      <c r="FHU17" s="3"/>
      <c r="FHV17" s="6"/>
      <c r="FIE17" s="3"/>
      <c r="FIF17" s="6"/>
      <c r="FIO17" s="3"/>
      <c r="FIP17" s="6"/>
      <c r="FIY17" s="3"/>
      <c r="FIZ17" s="6"/>
      <c r="FJI17" s="3"/>
      <c r="FJJ17" s="6"/>
      <c r="FJS17" s="3"/>
      <c r="FJT17" s="6"/>
      <c r="FKC17" s="3"/>
      <c r="FKD17" s="6"/>
      <c r="FKM17" s="3"/>
      <c r="FKN17" s="6"/>
      <c r="FKW17" s="3"/>
      <c r="FKX17" s="6"/>
      <c r="FLG17" s="3"/>
      <c r="FLH17" s="6"/>
      <c r="FLQ17" s="3"/>
      <c r="FLR17" s="6"/>
      <c r="FMA17" s="3"/>
      <c r="FMB17" s="6"/>
      <c r="FMK17" s="3"/>
      <c r="FML17" s="6"/>
      <c r="FMU17" s="3"/>
      <c r="FMV17" s="6"/>
      <c r="FNE17" s="3"/>
      <c r="FNF17" s="6"/>
      <c r="FNO17" s="3"/>
      <c r="FNP17" s="6"/>
      <c r="FNY17" s="3"/>
      <c r="FNZ17" s="6"/>
      <c r="FOI17" s="3"/>
      <c r="FOJ17" s="6"/>
      <c r="FOS17" s="3"/>
      <c r="FOT17" s="6"/>
      <c r="FPC17" s="3"/>
      <c r="FPD17" s="6"/>
      <c r="FPM17" s="3"/>
      <c r="FPN17" s="6"/>
      <c r="FPW17" s="3"/>
      <c r="FPX17" s="6"/>
      <c r="FQG17" s="3"/>
      <c r="FQH17" s="6"/>
      <c r="FQQ17" s="3"/>
      <c r="FQR17" s="6"/>
      <c r="FRA17" s="3"/>
      <c r="FRB17" s="6"/>
      <c r="FRK17" s="3"/>
      <c r="FRL17" s="6"/>
      <c r="FRU17" s="3"/>
      <c r="FRV17" s="6"/>
      <c r="FSE17" s="3"/>
      <c r="FSF17" s="6"/>
      <c r="FSO17" s="3"/>
      <c r="FSP17" s="6"/>
      <c r="FSY17" s="3"/>
      <c r="FSZ17" s="6"/>
      <c r="FTI17" s="3"/>
      <c r="FTJ17" s="6"/>
      <c r="FTS17" s="3"/>
      <c r="FTT17" s="6"/>
      <c r="FUC17" s="3"/>
      <c r="FUD17" s="6"/>
      <c r="FUM17" s="3"/>
      <c r="FUN17" s="6"/>
      <c r="FUW17" s="3"/>
      <c r="FUX17" s="6"/>
      <c r="FVG17" s="3"/>
      <c r="FVH17" s="6"/>
      <c r="FVQ17" s="3"/>
      <c r="FVR17" s="6"/>
      <c r="FWA17" s="3"/>
      <c r="FWB17" s="6"/>
      <c r="FWK17" s="3"/>
      <c r="FWL17" s="6"/>
      <c r="FWU17" s="3"/>
      <c r="FWV17" s="6"/>
      <c r="FXE17" s="3"/>
      <c r="FXF17" s="6"/>
      <c r="FXO17" s="3"/>
      <c r="FXP17" s="6"/>
      <c r="FXY17" s="3"/>
      <c r="FXZ17" s="6"/>
      <c r="FYI17" s="3"/>
      <c r="FYJ17" s="6"/>
      <c r="FYS17" s="3"/>
      <c r="FYT17" s="6"/>
      <c r="FZC17" s="3"/>
      <c r="FZD17" s="6"/>
      <c r="FZM17" s="3"/>
      <c r="FZN17" s="6"/>
      <c r="FZW17" s="3"/>
      <c r="FZX17" s="6"/>
      <c r="GAG17" s="3"/>
      <c r="GAH17" s="6"/>
      <c r="GAQ17" s="3"/>
      <c r="GAR17" s="6"/>
      <c r="GBA17" s="3"/>
      <c r="GBB17" s="6"/>
      <c r="GBK17" s="3"/>
      <c r="GBL17" s="6"/>
      <c r="GBU17" s="3"/>
      <c r="GBV17" s="6"/>
      <c r="GCE17" s="3"/>
      <c r="GCF17" s="6"/>
      <c r="GCO17" s="3"/>
      <c r="GCP17" s="6"/>
      <c r="GCY17" s="3"/>
      <c r="GCZ17" s="6"/>
      <c r="GDI17" s="3"/>
      <c r="GDJ17" s="6"/>
      <c r="GDS17" s="3"/>
      <c r="GDT17" s="6"/>
      <c r="GEC17" s="3"/>
      <c r="GED17" s="6"/>
      <c r="GEM17" s="3"/>
      <c r="GEN17" s="6"/>
      <c r="GEW17" s="3"/>
      <c r="GEX17" s="6"/>
      <c r="GFG17" s="3"/>
      <c r="GFH17" s="6"/>
      <c r="GFQ17" s="3"/>
      <c r="GFR17" s="6"/>
      <c r="GGA17" s="3"/>
      <c r="GGB17" s="6"/>
      <c r="GGK17" s="3"/>
      <c r="GGL17" s="6"/>
      <c r="GGU17" s="3"/>
      <c r="GGV17" s="6"/>
      <c r="GHE17" s="3"/>
      <c r="GHF17" s="6"/>
      <c r="GHO17" s="3"/>
      <c r="GHP17" s="6"/>
      <c r="GHY17" s="3"/>
      <c r="GHZ17" s="6"/>
      <c r="GII17" s="3"/>
      <c r="GIJ17" s="6"/>
      <c r="GIS17" s="3"/>
      <c r="GIT17" s="6"/>
      <c r="GJC17" s="3"/>
      <c r="GJD17" s="6"/>
      <c r="GJM17" s="3"/>
      <c r="GJN17" s="6"/>
      <c r="GJW17" s="3"/>
      <c r="GJX17" s="6"/>
      <c r="GKG17" s="3"/>
      <c r="GKH17" s="6"/>
      <c r="GKQ17" s="3"/>
      <c r="GKR17" s="6"/>
      <c r="GLA17" s="3"/>
      <c r="GLB17" s="6"/>
      <c r="GLK17" s="3"/>
      <c r="GLL17" s="6"/>
      <c r="GLU17" s="3"/>
      <c r="GLV17" s="6"/>
      <c r="GME17" s="3"/>
      <c r="GMF17" s="6"/>
      <c r="GMO17" s="3"/>
      <c r="GMP17" s="6"/>
      <c r="GMY17" s="3"/>
      <c r="GMZ17" s="6"/>
      <c r="GNI17" s="3"/>
      <c r="GNJ17" s="6"/>
      <c r="GNS17" s="3"/>
      <c r="GNT17" s="6"/>
      <c r="GOC17" s="3"/>
      <c r="GOD17" s="6"/>
      <c r="GOM17" s="3"/>
      <c r="GON17" s="6"/>
      <c r="GOW17" s="3"/>
      <c r="GOX17" s="6"/>
      <c r="GPG17" s="3"/>
      <c r="GPH17" s="6"/>
      <c r="GPQ17" s="3"/>
      <c r="GPR17" s="6"/>
      <c r="GQA17" s="3"/>
      <c r="GQB17" s="6"/>
      <c r="GQK17" s="3"/>
      <c r="GQL17" s="6"/>
      <c r="GQU17" s="3"/>
      <c r="GQV17" s="6"/>
      <c r="GRE17" s="3"/>
      <c r="GRF17" s="6"/>
      <c r="GRO17" s="3"/>
      <c r="GRP17" s="6"/>
      <c r="GRY17" s="3"/>
      <c r="GRZ17" s="6"/>
      <c r="GSI17" s="3"/>
      <c r="GSJ17" s="6"/>
      <c r="GSS17" s="3"/>
      <c r="GST17" s="6"/>
      <c r="GTC17" s="3"/>
      <c r="GTD17" s="6"/>
      <c r="GTM17" s="3"/>
      <c r="GTN17" s="6"/>
      <c r="GTW17" s="3"/>
      <c r="GTX17" s="6"/>
      <c r="GUG17" s="3"/>
      <c r="GUH17" s="6"/>
      <c r="GUQ17" s="3"/>
      <c r="GUR17" s="6"/>
      <c r="GVA17" s="3"/>
      <c r="GVB17" s="6"/>
      <c r="GVK17" s="3"/>
      <c r="GVL17" s="6"/>
      <c r="GVU17" s="3"/>
      <c r="GVV17" s="6"/>
      <c r="GWE17" s="3"/>
      <c r="GWF17" s="6"/>
      <c r="GWO17" s="3"/>
      <c r="GWP17" s="6"/>
      <c r="GWY17" s="3"/>
      <c r="GWZ17" s="6"/>
      <c r="GXI17" s="3"/>
      <c r="GXJ17" s="6"/>
      <c r="GXS17" s="3"/>
      <c r="GXT17" s="6"/>
      <c r="GYC17" s="3"/>
      <c r="GYD17" s="6"/>
      <c r="GYM17" s="3"/>
      <c r="GYN17" s="6"/>
      <c r="GYW17" s="3"/>
      <c r="GYX17" s="6"/>
      <c r="GZG17" s="3"/>
      <c r="GZH17" s="6"/>
      <c r="GZQ17" s="3"/>
      <c r="GZR17" s="6"/>
      <c r="HAA17" s="3"/>
      <c r="HAB17" s="6"/>
      <c r="HAK17" s="3"/>
      <c r="HAL17" s="6"/>
      <c r="HAU17" s="3"/>
      <c r="HAV17" s="6"/>
      <c r="HBE17" s="3"/>
      <c r="HBF17" s="6"/>
      <c r="HBO17" s="3"/>
      <c r="HBP17" s="6"/>
      <c r="HBY17" s="3"/>
      <c r="HBZ17" s="6"/>
      <c r="HCI17" s="3"/>
      <c r="HCJ17" s="6"/>
      <c r="HCS17" s="3"/>
      <c r="HCT17" s="6"/>
      <c r="HDC17" s="3"/>
      <c r="HDD17" s="6"/>
      <c r="HDM17" s="3"/>
      <c r="HDN17" s="6"/>
      <c r="HDW17" s="3"/>
      <c r="HDX17" s="6"/>
      <c r="HEG17" s="3"/>
      <c r="HEH17" s="6"/>
      <c r="HEQ17" s="3"/>
      <c r="HER17" s="6"/>
      <c r="HFA17" s="3"/>
      <c r="HFB17" s="6"/>
      <c r="HFK17" s="3"/>
      <c r="HFL17" s="6"/>
      <c r="HFU17" s="3"/>
      <c r="HFV17" s="6"/>
      <c r="HGE17" s="3"/>
      <c r="HGF17" s="6"/>
      <c r="HGO17" s="3"/>
      <c r="HGP17" s="6"/>
      <c r="HGY17" s="3"/>
      <c r="HGZ17" s="6"/>
      <c r="HHI17" s="3"/>
      <c r="HHJ17" s="6"/>
      <c r="HHS17" s="3"/>
      <c r="HHT17" s="6"/>
      <c r="HIC17" s="3"/>
      <c r="HID17" s="6"/>
      <c r="HIM17" s="3"/>
      <c r="HIN17" s="6"/>
      <c r="HIW17" s="3"/>
      <c r="HIX17" s="6"/>
      <c r="HJG17" s="3"/>
      <c r="HJH17" s="6"/>
      <c r="HJQ17" s="3"/>
      <c r="HJR17" s="6"/>
      <c r="HKA17" s="3"/>
      <c r="HKB17" s="6"/>
      <c r="HKK17" s="3"/>
      <c r="HKL17" s="6"/>
      <c r="HKU17" s="3"/>
      <c r="HKV17" s="6"/>
      <c r="HLE17" s="3"/>
      <c r="HLF17" s="6"/>
      <c r="HLO17" s="3"/>
      <c r="HLP17" s="6"/>
      <c r="HLY17" s="3"/>
      <c r="HLZ17" s="6"/>
      <c r="HMI17" s="3"/>
      <c r="HMJ17" s="6"/>
      <c r="HMS17" s="3"/>
      <c r="HMT17" s="6"/>
      <c r="HNC17" s="3"/>
      <c r="HND17" s="6"/>
      <c r="HNM17" s="3"/>
      <c r="HNN17" s="6"/>
      <c r="HNW17" s="3"/>
      <c r="HNX17" s="6"/>
      <c r="HOG17" s="3"/>
      <c r="HOH17" s="6"/>
      <c r="HOQ17" s="3"/>
      <c r="HOR17" s="6"/>
      <c r="HPA17" s="3"/>
      <c r="HPB17" s="6"/>
      <c r="HPK17" s="3"/>
      <c r="HPL17" s="6"/>
      <c r="HPU17" s="3"/>
      <c r="HPV17" s="6"/>
      <c r="HQE17" s="3"/>
      <c r="HQF17" s="6"/>
      <c r="HQO17" s="3"/>
      <c r="HQP17" s="6"/>
      <c r="HQY17" s="3"/>
      <c r="HQZ17" s="6"/>
      <c r="HRI17" s="3"/>
      <c r="HRJ17" s="6"/>
      <c r="HRS17" s="3"/>
      <c r="HRT17" s="6"/>
      <c r="HSC17" s="3"/>
      <c r="HSD17" s="6"/>
      <c r="HSM17" s="3"/>
      <c r="HSN17" s="6"/>
      <c r="HSW17" s="3"/>
      <c r="HSX17" s="6"/>
      <c r="HTG17" s="3"/>
      <c r="HTH17" s="6"/>
      <c r="HTQ17" s="3"/>
      <c r="HTR17" s="6"/>
      <c r="HUA17" s="3"/>
      <c r="HUB17" s="6"/>
      <c r="HUK17" s="3"/>
      <c r="HUL17" s="6"/>
      <c r="HUU17" s="3"/>
      <c r="HUV17" s="6"/>
      <c r="HVE17" s="3"/>
      <c r="HVF17" s="6"/>
      <c r="HVO17" s="3"/>
      <c r="HVP17" s="6"/>
      <c r="HVY17" s="3"/>
      <c r="HVZ17" s="6"/>
      <c r="HWI17" s="3"/>
      <c r="HWJ17" s="6"/>
      <c r="HWS17" s="3"/>
      <c r="HWT17" s="6"/>
      <c r="HXC17" s="3"/>
      <c r="HXD17" s="6"/>
      <c r="HXM17" s="3"/>
      <c r="HXN17" s="6"/>
      <c r="HXW17" s="3"/>
      <c r="HXX17" s="6"/>
      <c r="HYG17" s="3"/>
      <c r="HYH17" s="6"/>
      <c r="HYQ17" s="3"/>
      <c r="HYR17" s="6"/>
      <c r="HZA17" s="3"/>
      <c r="HZB17" s="6"/>
      <c r="HZK17" s="3"/>
      <c r="HZL17" s="6"/>
      <c r="HZU17" s="3"/>
      <c r="HZV17" s="6"/>
      <c r="IAE17" s="3"/>
      <c r="IAF17" s="6"/>
      <c r="IAO17" s="3"/>
      <c r="IAP17" s="6"/>
      <c r="IAY17" s="3"/>
      <c r="IAZ17" s="6"/>
      <c r="IBI17" s="3"/>
      <c r="IBJ17" s="6"/>
      <c r="IBS17" s="3"/>
      <c r="IBT17" s="6"/>
      <c r="ICC17" s="3"/>
      <c r="ICD17" s="6"/>
      <c r="ICM17" s="3"/>
      <c r="ICN17" s="6"/>
      <c r="ICW17" s="3"/>
      <c r="ICX17" s="6"/>
      <c r="IDG17" s="3"/>
      <c r="IDH17" s="6"/>
      <c r="IDQ17" s="3"/>
      <c r="IDR17" s="6"/>
      <c r="IEA17" s="3"/>
      <c r="IEB17" s="6"/>
      <c r="IEK17" s="3"/>
      <c r="IEL17" s="6"/>
      <c r="IEU17" s="3"/>
      <c r="IEV17" s="6"/>
      <c r="IFE17" s="3"/>
      <c r="IFF17" s="6"/>
      <c r="IFO17" s="3"/>
      <c r="IFP17" s="6"/>
      <c r="IFY17" s="3"/>
      <c r="IFZ17" s="6"/>
      <c r="IGI17" s="3"/>
      <c r="IGJ17" s="6"/>
      <c r="IGS17" s="3"/>
      <c r="IGT17" s="6"/>
      <c r="IHC17" s="3"/>
      <c r="IHD17" s="6"/>
      <c r="IHM17" s="3"/>
      <c r="IHN17" s="6"/>
      <c r="IHW17" s="3"/>
      <c r="IHX17" s="6"/>
      <c r="IIG17" s="3"/>
      <c r="IIH17" s="6"/>
      <c r="IIQ17" s="3"/>
      <c r="IIR17" s="6"/>
      <c r="IJA17" s="3"/>
      <c r="IJB17" s="6"/>
      <c r="IJK17" s="3"/>
      <c r="IJL17" s="6"/>
      <c r="IJU17" s="3"/>
      <c r="IJV17" s="6"/>
      <c r="IKE17" s="3"/>
      <c r="IKF17" s="6"/>
      <c r="IKO17" s="3"/>
      <c r="IKP17" s="6"/>
      <c r="IKY17" s="3"/>
      <c r="IKZ17" s="6"/>
      <c r="ILI17" s="3"/>
      <c r="ILJ17" s="6"/>
      <c r="ILS17" s="3"/>
      <c r="ILT17" s="6"/>
      <c r="IMC17" s="3"/>
      <c r="IMD17" s="6"/>
      <c r="IMM17" s="3"/>
      <c r="IMN17" s="6"/>
      <c r="IMW17" s="3"/>
      <c r="IMX17" s="6"/>
      <c r="ING17" s="3"/>
      <c r="INH17" s="6"/>
      <c r="INQ17" s="3"/>
      <c r="INR17" s="6"/>
      <c r="IOA17" s="3"/>
      <c r="IOB17" s="6"/>
      <c r="IOK17" s="3"/>
      <c r="IOL17" s="6"/>
      <c r="IOU17" s="3"/>
      <c r="IOV17" s="6"/>
      <c r="IPE17" s="3"/>
      <c r="IPF17" s="6"/>
      <c r="IPO17" s="3"/>
      <c r="IPP17" s="6"/>
      <c r="IPY17" s="3"/>
      <c r="IPZ17" s="6"/>
      <c r="IQI17" s="3"/>
      <c r="IQJ17" s="6"/>
      <c r="IQS17" s="3"/>
      <c r="IQT17" s="6"/>
      <c r="IRC17" s="3"/>
      <c r="IRD17" s="6"/>
      <c r="IRM17" s="3"/>
      <c r="IRN17" s="6"/>
      <c r="IRW17" s="3"/>
      <c r="IRX17" s="6"/>
      <c r="ISG17" s="3"/>
      <c r="ISH17" s="6"/>
      <c r="ISQ17" s="3"/>
      <c r="ISR17" s="6"/>
      <c r="ITA17" s="3"/>
      <c r="ITB17" s="6"/>
      <c r="ITK17" s="3"/>
      <c r="ITL17" s="6"/>
      <c r="ITU17" s="3"/>
      <c r="ITV17" s="6"/>
      <c r="IUE17" s="3"/>
      <c r="IUF17" s="6"/>
      <c r="IUO17" s="3"/>
      <c r="IUP17" s="6"/>
      <c r="IUY17" s="3"/>
      <c r="IUZ17" s="6"/>
      <c r="IVI17" s="3"/>
      <c r="IVJ17" s="6"/>
      <c r="IVS17" s="3"/>
      <c r="IVT17" s="6"/>
      <c r="IWC17" s="3"/>
      <c r="IWD17" s="6"/>
      <c r="IWM17" s="3"/>
      <c r="IWN17" s="6"/>
      <c r="IWW17" s="3"/>
      <c r="IWX17" s="6"/>
      <c r="IXG17" s="3"/>
      <c r="IXH17" s="6"/>
      <c r="IXQ17" s="3"/>
      <c r="IXR17" s="6"/>
      <c r="IYA17" s="3"/>
      <c r="IYB17" s="6"/>
      <c r="IYK17" s="3"/>
      <c r="IYL17" s="6"/>
      <c r="IYU17" s="3"/>
      <c r="IYV17" s="6"/>
      <c r="IZE17" s="3"/>
      <c r="IZF17" s="6"/>
      <c r="IZO17" s="3"/>
      <c r="IZP17" s="6"/>
      <c r="IZY17" s="3"/>
      <c r="IZZ17" s="6"/>
      <c r="JAI17" s="3"/>
      <c r="JAJ17" s="6"/>
      <c r="JAS17" s="3"/>
      <c r="JAT17" s="6"/>
      <c r="JBC17" s="3"/>
      <c r="JBD17" s="6"/>
      <c r="JBM17" s="3"/>
      <c r="JBN17" s="6"/>
      <c r="JBW17" s="3"/>
      <c r="JBX17" s="6"/>
      <c r="JCG17" s="3"/>
      <c r="JCH17" s="6"/>
      <c r="JCQ17" s="3"/>
      <c r="JCR17" s="6"/>
      <c r="JDA17" s="3"/>
      <c r="JDB17" s="6"/>
      <c r="JDK17" s="3"/>
      <c r="JDL17" s="6"/>
      <c r="JDU17" s="3"/>
      <c r="JDV17" s="6"/>
      <c r="JEE17" s="3"/>
      <c r="JEF17" s="6"/>
      <c r="JEO17" s="3"/>
      <c r="JEP17" s="6"/>
      <c r="JEY17" s="3"/>
      <c r="JEZ17" s="6"/>
      <c r="JFI17" s="3"/>
      <c r="JFJ17" s="6"/>
      <c r="JFS17" s="3"/>
      <c r="JFT17" s="6"/>
      <c r="JGC17" s="3"/>
      <c r="JGD17" s="6"/>
      <c r="JGM17" s="3"/>
      <c r="JGN17" s="6"/>
      <c r="JGW17" s="3"/>
      <c r="JGX17" s="6"/>
      <c r="JHG17" s="3"/>
      <c r="JHH17" s="6"/>
      <c r="JHQ17" s="3"/>
      <c r="JHR17" s="6"/>
      <c r="JIA17" s="3"/>
      <c r="JIB17" s="6"/>
      <c r="JIK17" s="3"/>
      <c r="JIL17" s="6"/>
      <c r="JIU17" s="3"/>
      <c r="JIV17" s="6"/>
      <c r="JJE17" s="3"/>
      <c r="JJF17" s="6"/>
      <c r="JJO17" s="3"/>
      <c r="JJP17" s="6"/>
      <c r="JJY17" s="3"/>
      <c r="JJZ17" s="6"/>
      <c r="JKI17" s="3"/>
      <c r="JKJ17" s="6"/>
      <c r="JKS17" s="3"/>
      <c r="JKT17" s="6"/>
      <c r="JLC17" s="3"/>
      <c r="JLD17" s="6"/>
      <c r="JLM17" s="3"/>
      <c r="JLN17" s="6"/>
      <c r="JLW17" s="3"/>
      <c r="JLX17" s="6"/>
      <c r="JMG17" s="3"/>
      <c r="JMH17" s="6"/>
      <c r="JMQ17" s="3"/>
      <c r="JMR17" s="6"/>
      <c r="JNA17" s="3"/>
      <c r="JNB17" s="6"/>
      <c r="JNK17" s="3"/>
      <c r="JNL17" s="6"/>
      <c r="JNU17" s="3"/>
      <c r="JNV17" s="6"/>
      <c r="JOE17" s="3"/>
      <c r="JOF17" s="6"/>
      <c r="JOO17" s="3"/>
      <c r="JOP17" s="6"/>
      <c r="JOY17" s="3"/>
      <c r="JOZ17" s="6"/>
      <c r="JPI17" s="3"/>
      <c r="JPJ17" s="6"/>
      <c r="JPS17" s="3"/>
      <c r="JPT17" s="6"/>
      <c r="JQC17" s="3"/>
      <c r="JQD17" s="6"/>
      <c r="JQM17" s="3"/>
      <c r="JQN17" s="6"/>
      <c r="JQW17" s="3"/>
      <c r="JQX17" s="6"/>
      <c r="JRG17" s="3"/>
      <c r="JRH17" s="6"/>
      <c r="JRQ17" s="3"/>
      <c r="JRR17" s="6"/>
      <c r="JSA17" s="3"/>
      <c r="JSB17" s="6"/>
      <c r="JSK17" s="3"/>
      <c r="JSL17" s="6"/>
      <c r="JSU17" s="3"/>
      <c r="JSV17" s="6"/>
      <c r="JTE17" s="3"/>
      <c r="JTF17" s="6"/>
      <c r="JTO17" s="3"/>
      <c r="JTP17" s="6"/>
      <c r="JTY17" s="3"/>
      <c r="JTZ17" s="6"/>
      <c r="JUI17" s="3"/>
      <c r="JUJ17" s="6"/>
      <c r="JUS17" s="3"/>
      <c r="JUT17" s="6"/>
      <c r="JVC17" s="3"/>
      <c r="JVD17" s="6"/>
      <c r="JVM17" s="3"/>
      <c r="JVN17" s="6"/>
      <c r="JVW17" s="3"/>
      <c r="JVX17" s="6"/>
      <c r="JWG17" s="3"/>
      <c r="JWH17" s="6"/>
      <c r="JWQ17" s="3"/>
      <c r="JWR17" s="6"/>
      <c r="JXA17" s="3"/>
      <c r="JXB17" s="6"/>
      <c r="JXK17" s="3"/>
      <c r="JXL17" s="6"/>
      <c r="JXU17" s="3"/>
      <c r="JXV17" s="6"/>
      <c r="JYE17" s="3"/>
      <c r="JYF17" s="6"/>
      <c r="JYO17" s="3"/>
      <c r="JYP17" s="6"/>
      <c r="JYY17" s="3"/>
      <c r="JYZ17" s="6"/>
      <c r="JZI17" s="3"/>
      <c r="JZJ17" s="6"/>
      <c r="JZS17" s="3"/>
      <c r="JZT17" s="6"/>
      <c r="KAC17" s="3"/>
      <c r="KAD17" s="6"/>
      <c r="KAM17" s="3"/>
      <c r="KAN17" s="6"/>
      <c r="KAW17" s="3"/>
      <c r="KAX17" s="6"/>
      <c r="KBG17" s="3"/>
      <c r="KBH17" s="6"/>
      <c r="KBQ17" s="3"/>
      <c r="KBR17" s="6"/>
      <c r="KCA17" s="3"/>
      <c r="KCB17" s="6"/>
      <c r="KCK17" s="3"/>
      <c r="KCL17" s="6"/>
      <c r="KCU17" s="3"/>
      <c r="KCV17" s="6"/>
      <c r="KDE17" s="3"/>
      <c r="KDF17" s="6"/>
      <c r="KDO17" s="3"/>
      <c r="KDP17" s="6"/>
      <c r="KDY17" s="3"/>
      <c r="KDZ17" s="6"/>
      <c r="KEI17" s="3"/>
      <c r="KEJ17" s="6"/>
      <c r="KES17" s="3"/>
      <c r="KET17" s="6"/>
      <c r="KFC17" s="3"/>
      <c r="KFD17" s="6"/>
      <c r="KFM17" s="3"/>
      <c r="KFN17" s="6"/>
      <c r="KFW17" s="3"/>
      <c r="KFX17" s="6"/>
      <c r="KGG17" s="3"/>
      <c r="KGH17" s="6"/>
      <c r="KGQ17" s="3"/>
      <c r="KGR17" s="6"/>
      <c r="KHA17" s="3"/>
      <c r="KHB17" s="6"/>
      <c r="KHK17" s="3"/>
      <c r="KHL17" s="6"/>
      <c r="KHU17" s="3"/>
      <c r="KHV17" s="6"/>
      <c r="KIE17" s="3"/>
      <c r="KIF17" s="6"/>
      <c r="KIO17" s="3"/>
      <c r="KIP17" s="6"/>
      <c r="KIY17" s="3"/>
      <c r="KIZ17" s="6"/>
      <c r="KJI17" s="3"/>
      <c r="KJJ17" s="6"/>
      <c r="KJS17" s="3"/>
      <c r="KJT17" s="6"/>
      <c r="KKC17" s="3"/>
      <c r="KKD17" s="6"/>
      <c r="KKM17" s="3"/>
      <c r="KKN17" s="6"/>
      <c r="KKW17" s="3"/>
      <c r="KKX17" s="6"/>
      <c r="KLG17" s="3"/>
      <c r="KLH17" s="6"/>
      <c r="KLQ17" s="3"/>
      <c r="KLR17" s="6"/>
      <c r="KMA17" s="3"/>
      <c r="KMB17" s="6"/>
      <c r="KMK17" s="3"/>
      <c r="KML17" s="6"/>
      <c r="KMU17" s="3"/>
      <c r="KMV17" s="6"/>
      <c r="KNE17" s="3"/>
      <c r="KNF17" s="6"/>
      <c r="KNO17" s="3"/>
      <c r="KNP17" s="6"/>
      <c r="KNY17" s="3"/>
      <c r="KNZ17" s="6"/>
      <c r="KOI17" s="3"/>
      <c r="KOJ17" s="6"/>
      <c r="KOS17" s="3"/>
      <c r="KOT17" s="6"/>
      <c r="KPC17" s="3"/>
      <c r="KPD17" s="6"/>
      <c r="KPM17" s="3"/>
      <c r="KPN17" s="6"/>
      <c r="KPW17" s="3"/>
      <c r="KPX17" s="6"/>
      <c r="KQG17" s="3"/>
      <c r="KQH17" s="6"/>
      <c r="KQQ17" s="3"/>
      <c r="KQR17" s="6"/>
      <c r="KRA17" s="3"/>
      <c r="KRB17" s="6"/>
      <c r="KRK17" s="3"/>
      <c r="KRL17" s="6"/>
      <c r="KRU17" s="3"/>
      <c r="KRV17" s="6"/>
      <c r="KSE17" s="3"/>
      <c r="KSF17" s="6"/>
      <c r="KSO17" s="3"/>
      <c r="KSP17" s="6"/>
      <c r="KSY17" s="3"/>
      <c r="KSZ17" s="6"/>
      <c r="KTI17" s="3"/>
      <c r="KTJ17" s="6"/>
      <c r="KTS17" s="3"/>
      <c r="KTT17" s="6"/>
      <c r="KUC17" s="3"/>
      <c r="KUD17" s="6"/>
      <c r="KUM17" s="3"/>
      <c r="KUN17" s="6"/>
      <c r="KUW17" s="3"/>
      <c r="KUX17" s="6"/>
      <c r="KVG17" s="3"/>
      <c r="KVH17" s="6"/>
      <c r="KVQ17" s="3"/>
      <c r="KVR17" s="6"/>
      <c r="KWA17" s="3"/>
      <c r="KWB17" s="6"/>
      <c r="KWK17" s="3"/>
      <c r="KWL17" s="6"/>
      <c r="KWU17" s="3"/>
      <c r="KWV17" s="6"/>
      <c r="KXE17" s="3"/>
      <c r="KXF17" s="6"/>
      <c r="KXO17" s="3"/>
      <c r="KXP17" s="6"/>
      <c r="KXY17" s="3"/>
      <c r="KXZ17" s="6"/>
      <c r="KYI17" s="3"/>
      <c r="KYJ17" s="6"/>
      <c r="KYS17" s="3"/>
      <c r="KYT17" s="6"/>
      <c r="KZC17" s="3"/>
      <c r="KZD17" s="6"/>
      <c r="KZM17" s="3"/>
      <c r="KZN17" s="6"/>
      <c r="KZW17" s="3"/>
      <c r="KZX17" s="6"/>
      <c r="LAG17" s="3"/>
      <c r="LAH17" s="6"/>
      <c r="LAQ17" s="3"/>
      <c r="LAR17" s="6"/>
      <c r="LBA17" s="3"/>
      <c r="LBB17" s="6"/>
      <c r="LBK17" s="3"/>
      <c r="LBL17" s="6"/>
      <c r="LBU17" s="3"/>
      <c r="LBV17" s="6"/>
      <c r="LCE17" s="3"/>
      <c r="LCF17" s="6"/>
      <c r="LCO17" s="3"/>
      <c r="LCP17" s="6"/>
      <c r="LCY17" s="3"/>
      <c r="LCZ17" s="6"/>
      <c r="LDI17" s="3"/>
      <c r="LDJ17" s="6"/>
      <c r="LDS17" s="3"/>
      <c r="LDT17" s="6"/>
      <c r="LEC17" s="3"/>
      <c r="LED17" s="6"/>
      <c r="LEM17" s="3"/>
      <c r="LEN17" s="6"/>
      <c r="LEW17" s="3"/>
      <c r="LEX17" s="6"/>
      <c r="LFG17" s="3"/>
      <c r="LFH17" s="6"/>
      <c r="LFQ17" s="3"/>
      <c r="LFR17" s="6"/>
      <c r="LGA17" s="3"/>
      <c r="LGB17" s="6"/>
      <c r="LGK17" s="3"/>
      <c r="LGL17" s="6"/>
      <c r="LGU17" s="3"/>
      <c r="LGV17" s="6"/>
      <c r="LHE17" s="3"/>
      <c r="LHF17" s="6"/>
      <c r="LHO17" s="3"/>
      <c r="LHP17" s="6"/>
      <c r="LHY17" s="3"/>
      <c r="LHZ17" s="6"/>
      <c r="LII17" s="3"/>
      <c r="LIJ17" s="6"/>
      <c r="LIS17" s="3"/>
      <c r="LIT17" s="6"/>
      <c r="LJC17" s="3"/>
      <c r="LJD17" s="6"/>
      <c r="LJM17" s="3"/>
      <c r="LJN17" s="6"/>
      <c r="LJW17" s="3"/>
      <c r="LJX17" s="6"/>
      <c r="LKG17" s="3"/>
      <c r="LKH17" s="6"/>
      <c r="LKQ17" s="3"/>
      <c r="LKR17" s="6"/>
      <c r="LLA17" s="3"/>
      <c r="LLB17" s="6"/>
      <c r="LLK17" s="3"/>
      <c r="LLL17" s="6"/>
      <c r="LLU17" s="3"/>
      <c r="LLV17" s="6"/>
      <c r="LME17" s="3"/>
      <c r="LMF17" s="6"/>
      <c r="LMO17" s="3"/>
      <c r="LMP17" s="6"/>
      <c r="LMY17" s="3"/>
      <c r="LMZ17" s="6"/>
      <c r="LNI17" s="3"/>
      <c r="LNJ17" s="6"/>
      <c r="LNS17" s="3"/>
      <c r="LNT17" s="6"/>
      <c r="LOC17" s="3"/>
      <c r="LOD17" s="6"/>
      <c r="LOM17" s="3"/>
      <c r="LON17" s="6"/>
      <c r="LOW17" s="3"/>
      <c r="LOX17" s="6"/>
      <c r="LPG17" s="3"/>
      <c r="LPH17" s="6"/>
      <c r="LPQ17" s="3"/>
      <c r="LPR17" s="6"/>
      <c r="LQA17" s="3"/>
      <c r="LQB17" s="6"/>
      <c r="LQK17" s="3"/>
      <c r="LQL17" s="6"/>
      <c r="LQU17" s="3"/>
      <c r="LQV17" s="6"/>
      <c r="LRE17" s="3"/>
      <c r="LRF17" s="6"/>
      <c r="LRO17" s="3"/>
      <c r="LRP17" s="6"/>
      <c r="LRY17" s="3"/>
      <c r="LRZ17" s="6"/>
      <c r="LSI17" s="3"/>
      <c r="LSJ17" s="6"/>
      <c r="LSS17" s="3"/>
      <c r="LST17" s="6"/>
      <c r="LTC17" s="3"/>
      <c r="LTD17" s="6"/>
      <c r="LTM17" s="3"/>
      <c r="LTN17" s="6"/>
      <c r="LTW17" s="3"/>
      <c r="LTX17" s="6"/>
      <c r="LUG17" s="3"/>
      <c r="LUH17" s="6"/>
      <c r="LUQ17" s="3"/>
      <c r="LUR17" s="6"/>
      <c r="LVA17" s="3"/>
      <c r="LVB17" s="6"/>
      <c r="LVK17" s="3"/>
      <c r="LVL17" s="6"/>
      <c r="LVU17" s="3"/>
      <c r="LVV17" s="6"/>
      <c r="LWE17" s="3"/>
      <c r="LWF17" s="6"/>
      <c r="LWO17" s="3"/>
      <c r="LWP17" s="6"/>
      <c r="LWY17" s="3"/>
      <c r="LWZ17" s="6"/>
      <c r="LXI17" s="3"/>
      <c r="LXJ17" s="6"/>
      <c r="LXS17" s="3"/>
      <c r="LXT17" s="6"/>
      <c r="LYC17" s="3"/>
      <c r="LYD17" s="6"/>
      <c r="LYM17" s="3"/>
      <c r="LYN17" s="6"/>
      <c r="LYW17" s="3"/>
      <c r="LYX17" s="6"/>
      <c r="LZG17" s="3"/>
      <c r="LZH17" s="6"/>
      <c r="LZQ17" s="3"/>
      <c r="LZR17" s="6"/>
      <c r="MAA17" s="3"/>
      <c r="MAB17" s="6"/>
      <c r="MAK17" s="3"/>
      <c r="MAL17" s="6"/>
      <c r="MAU17" s="3"/>
      <c r="MAV17" s="6"/>
      <c r="MBE17" s="3"/>
      <c r="MBF17" s="6"/>
      <c r="MBO17" s="3"/>
      <c r="MBP17" s="6"/>
      <c r="MBY17" s="3"/>
      <c r="MBZ17" s="6"/>
      <c r="MCI17" s="3"/>
      <c r="MCJ17" s="6"/>
      <c r="MCS17" s="3"/>
      <c r="MCT17" s="6"/>
      <c r="MDC17" s="3"/>
      <c r="MDD17" s="6"/>
      <c r="MDM17" s="3"/>
      <c r="MDN17" s="6"/>
      <c r="MDW17" s="3"/>
      <c r="MDX17" s="6"/>
      <c r="MEG17" s="3"/>
      <c r="MEH17" s="6"/>
      <c r="MEQ17" s="3"/>
      <c r="MER17" s="6"/>
      <c r="MFA17" s="3"/>
      <c r="MFB17" s="6"/>
      <c r="MFK17" s="3"/>
      <c r="MFL17" s="6"/>
      <c r="MFU17" s="3"/>
      <c r="MFV17" s="6"/>
      <c r="MGE17" s="3"/>
      <c r="MGF17" s="6"/>
      <c r="MGO17" s="3"/>
      <c r="MGP17" s="6"/>
      <c r="MGY17" s="3"/>
      <c r="MGZ17" s="6"/>
      <c r="MHI17" s="3"/>
      <c r="MHJ17" s="6"/>
      <c r="MHS17" s="3"/>
      <c r="MHT17" s="6"/>
      <c r="MIC17" s="3"/>
      <c r="MID17" s="6"/>
      <c r="MIM17" s="3"/>
      <c r="MIN17" s="6"/>
      <c r="MIW17" s="3"/>
      <c r="MIX17" s="6"/>
      <c r="MJG17" s="3"/>
      <c r="MJH17" s="6"/>
      <c r="MJQ17" s="3"/>
      <c r="MJR17" s="6"/>
      <c r="MKA17" s="3"/>
      <c r="MKB17" s="6"/>
      <c r="MKK17" s="3"/>
      <c r="MKL17" s="6"/>
      <c r="MKU17" s="3"/>
      <c r="MKV17" s="6"/>
      <c r="MLE17" s="3"/>
      <c r="MLF17" s="6"/>
      <c r="MLO17" s="3"/>
      <c r="MLP17" s="6"/>
      <c r="MLY17" s="3"/>
      <c r="MLZ17" s="6"/>
      <c r="MMI17" s="3"/>
      <c r="MMJ17" s="6"/>
      <c r="MMS17" s="3"/>
      <c r="MMT17" s="6"/>
      <c r="MNC17" s="3"/>
      <c r="MND17" s="6"/>
      <c r="MNM17" s="3"/>
      <c r="MNN17" s="6"/>
      <c r="MNW17" s="3"/>
      <c r="MNX17" s="6"/>
      <c r="MOG17" s="3"/>
      <c r="MOH17" s="6"/>
      <c r="MOQ17" s="3"/>
      <c r="MOR17" s="6"/>
      <c r="MPA17" s="3"/>
      <c r="MPB17" s="6"/>
      <c r="MPK17" s="3"/>
      <c r="MPL17" s="6"/>
      <c r="MPU17" s="3"/>
      <c r="MPV17" s="6"/>
      <c r="MQE17" s="3"/>
      <c r="MQF17" s="6"/>
      <c r="MQO17" s="3"/>
      <c r="MQP17" s="6"/>
      <c r="MQY17" s="3"/>
      <c r="MQZ17" s="6"/>
      <c r="MRI17" s="3"/>
      <c r="MRJ17" s="6"/>
      <c r="MRS17" s="3"/>
      <c r="MRT17" s="6"/>
      <c r="MSC17" s="3"/>
      <c r="MSD17" s="6"/>
      <c r="MSM17" s="3"/>
      <c r="MSN17" s="6"/>
      <c r="MSW17" s="3"/>
      <c r="MSX17" s="6"/>
      <c r="MTG17" s="3"/>
      <c r="MTH17" s="6"/>
      <c r="MTQ17" s="3"/>
      <c r="MTR17" s="6"/>
      <c r="MUA17" s="3"/>
      <c r="MUB17" s="6"/>
      <c r="MUK17" s="3"/>
      <c r="MUL17" s="6"/>
      <c r="MUU17" s="3"/>
      <c r="MUV17" s="6"/>
      <c r="MVE17" s="3"/>
      <c r="MVF17" s="6"/>
      <c r="MVO17" s="3"/>
      <c r="MVP17" s="6"/>
      <c r="MVY17" s="3"/>
      <c r="MVZ17" s="6"/>
      <c r="MWI17" s="3"/>
      <c r="MWJ17" s="6"/>
      <c r="MWS17" s="3"/>
      <c r="MWT17" s="6"/>
      <c r="MXC17" s="3"/>
      <c r="MXD17" s="6"/>
      <c r="MXM17" s="3"/>
      <c r="MXN17" s="6"/>
      <c r="MXW17" s="3"/>
      <c r="MXX17" s="6"/>
      <c r="MYG17" s="3"/>
      <c r="MYH17" s="6"/>
      <c r="MYQ17" s="3"/>
      <c r="MYR17" s="6"/>
      <c r="MZA17" s="3"/>
      <c r="MZB17" s="6"/>
      <c r="MZK17" s="3"/>
      <c r="MZL17" s="6"/>
      <c r="MZU17" s="3"/>
      <c r="MZV17" s="6"/>
      <c r="NAE17" s="3"/>
      <c r="NAF17" s="6"/>
      <c r="NAO17" s="3"/>
      <c r="NAP17" s="6"/>
      <c r="NAY17" s="3"/>
      <c r="NAZ17" s="6"/>
      <c r="NBI17" s="3"/>
      <c r="NBJ17" s="6"/>
      <c r="NBS17" s="3"/>
      <c r="NBT17" s="6"/>
      <c r="NCC17" s="3"/>
      <c r="NCD17" s="6"/>
      <c r="NCM17" s="3"/>
      <c r="NCN17" s="6"/>
      <c r="NCW17" s="3"/>
      <c r="NCX17" s="6"/>
      <c r="NDG17" s="3"/>
      <c r="NDH17" s="6"/>
      <c r="NDQ17" s="3"/>
      <c r="NDR17" s="6"/>
      <c r="NEA17" s="3"/>
      <c r="NEB17" s="6"/>
      <c r="NEK17" s="3"/>
      <c r="NEL17" s="6"/>
      <c r="NEU17" s="3"/>
      <c r="NEV17" s="6"/>
      <c r="NFE17" s="3"/>
      <c r="NFF17" s="6"/>
      <c r="NFO17" s="3"/>
      <c r="NFP17" s="6"/>
      <c r="NFY17" s="3"/>
      <c r="NFZ17" s="6"/>
      <c r="NGI17" s="3"/>
      <c r="NGJ17" s="6"/>
      <c r="NGS17" s="3"/>
      <c r="NGT17" s="6"/>
      <c r="NHC17" s="3"/>
      <c r="NHD17" s="6"/>
      <c r="NHM17" s="3"/>
      <c r="NHN17" s="6"/>
      <c r="NHW17" s="3"/>
      <c r="NHX17" s="6"/>
      <c r="NIG17" s="3"/>
      <c r="NIH17" s="6"/>
      <c r="NIQ17" s="3"/>
      <c r="NIR17" s="6"/>
      <c r="NJA17" s="3"/>
      <c r="NJB17" s="6"/>
      <c r="NJK17" s="3"/>
      <c r="NJL17" s="6"/>
      <c r="NJU17" s="3"/>
      <c r="NJV17" s="6"/>
      <c r="NKE17" s="3"/>
      <c r="NKF17" s="6"/>
      <c r="NKO17" s="3"/>
      <c r="NKP17" s="6"/>
      <c r="NKY17" s="3"/>
      <c r="NKZ17" s="6"/>
      <c r="NLI17" s="3"/>
      <c r="NLJ17" s="6"/>
      <c r="NLS17" s="3"/>
      <c r="NLT17" s="6"/>
      <c r="NMC17" s="3"/>
      <c r="NMD17" s="6"/>
      <c r="NMM17" s="3"/>
      <c r="NMN17" s="6"/>
      <c r="NMW17" s="3"/>
      <c r="NMX17" s="6"/>
      <c r="NNG17" s="3"/>
      <c r="NNH17" s="6"/>
      <c r="NNQ17" s="3"/>
      <c r="NNR17" s="6"/>
      <c r="NOA17" s="3"/>
      <c r="NOB17" s="6"/>
      <c r="NOK17" s="3"/>
      <c r="NOL17" s="6"/>
      <c r="NOU17" s="3"/>
      <c r="NOV17" s="6"/>
      <c r="NPE17" s="3"/>
      <c r="NPF17" s="6"/>
      <c r="NPO17" s="3"/>
      <c r="NPP17" s="6"/>
      <c r="NPY17" s="3"/>
      <c r="NPZ17" s="6"/>
      <c r="NQI17" s="3"/>
      <c r="NQJ17" s="6"/>
      <c r="NQS17" s="3"/>
      <c r="NQT17" s="6"/>
      <c r="NRC17" s="3"/>
      <c r="NRD17" s="6"/>
      <c r="NRM17" s="3"/>
      <c r="NRN17" s="6"/>
      <c r="NRW17" s="3"/>
      <c r="NRX17" s="6"/>
      <c r="NSG17" s="3"/>
      <c r="NSH17" s="6"/>
      <c r="NSQ17" s="3"/>
      <c r="NSR17" s="6"/>
      <c r="NTA17" s="3"/>
      <c r="NTB17" s="6"/>
      <c r="NTK17" s="3"/>
      <c r="NTL17" s="6"/>
      <c r="NTU17" s="3"/>
      <c r="NTV17" s="6"/>
      <c r="NUE17" s="3"/>
      <c r="NUF17" s="6"/>
      <c r="NUO17" s="3"/>
      <c r="NUP17" s="6"/>
      <c r="NUY17" s="3"/>
      <c r="NUZ17" s="6"/>
      <c r="NVI17" s="3"/>
      <c r="NVJ17" s="6"/>
      <c r="NVS17" s="3"/>
      <c r="NVT17" s="6"/>
      <c r="NWC17" s="3"/>
      <c r="NWD17" s="6"/>
      <c r="NWM17" s="3"/>
      <c r="NWN17" s="6"/>
      <c r="NWW17" s="3"/>
      <c r="NWX17" s="6"/>
      <c r="NXG17" s="3"/>
      <c r="NXH17" s="6"/>
      <c r="NXQ17" s="3"/>
      <c r="NXR17" s="6"/>
      <c r="NYA17" s="3"/>
      <c r="NYB17" s="6"/>
      <c r="NYK17" s="3"/>
      <c r="NYL17" s="6"/>
      <c r="NYU17" s="3"/>
      <c r="NYV17" s="6"/>
      <c r="NZE17" s="3"/>
      <c r="NZF17" s="6"/>
      <c r="NZO17" s="3"/>
      <c r="NZP17" s="6"/>
      <c r="NZY17" s="3"/>
      <c r="NZZ17" s="6"/>
      <c r="OAI17" s="3"/>
      <c r="OAJ17" s="6"/>
      <c r="OAS17" s="3"/>
      <c r="OAT17" s="6"/>
      <c r="OBC17" s="3"/>
      <c r="OBD17" s="6"/>
      <c r="OBM17" s="3"/>
      <c r="OBN17" s="6"/>
      <c r="OBW17" s="3"/>
      <c r="OBX17" s="6"/>
      <c r="OCG17" s="3"/>
      <c r="OCH17" s="6"/>
      <c r="OCQ17" s="3"/>
      <c r="OCR17" s="6"/>
      <c r="ODA17" s="3"/>
      <c r="ODB17" s="6"/>
      <c r="ODK17" s="3"/>
      <c r="ODL17" s="6"/>
      <c r="ODU17" s="3"/>
      <c r="ODV17" s="6"/>
      <c r="OEE17" s="3"/>
      <c r="OEF17" s="6"/>
      <c r="OEO17" s="3"/>
      <c r="OEP17" s="6"/>
      <c r="OEY17" s="3"/>
      <c r="OEZ17" s="6"/>
      <c r="OFI17" s="3"/>
      <c r="OFJ17" s="6"/>
      <c r="OFS17" s="3"/>
      <c r="OFT17" s="6"/>
      <c r="OGC17" s="3"/>
      <c r="OGD17" s="6"/>
      <c r="OGM17" s="3"/>
      <c r="OGN17" s="6"/>
      <c r="OGW17" s="3"/>
      <c r="OGX17" s="6"/>
      <c r="OHG17" s="3"/>
      <c r="OHH17" s="6"/>
      <c r="OHQ17" s="3"/>
      <c r="OHR17" s="6"/>
      <c r="OIA17" s="3"/>
      <c r="OIB17" s="6"/>
      <c r="OIK17" s="3"/>
      <c r="OIL17" s="6"/>
      <c r="OIU17" s="3"/>
      <c r="OIV17" s="6"/>
      <c r="OJE17" s="3"/>
      <c r="OJF17" s="6"/>
      <c r="OJO17" s="3"/>
      <c r="OJP17" s="6"/>
      <c r="OJY17" s="3"/>
      <c r="OJZ17" s="6"/>
      <c r="OKI17" s="3"/>
      <c r="OKJ17" s="6"/>
      <c r="OKS17" s="3"/>
      <c r="OKT17" s="6"/>
      <c r="OLC17" s="3"/>
      <c r="OLD17" s="6"/>
      <c r="OLM17" s="3"/>
      <c r="OLN17" s="6"/>
      <c r="OLW17" s="3"/>
      <c r="OLX17" s="6"/>
      <c r="OMG17" s="3"/>
      <c r="OMH17" s="6"/>
      <c r="OMQ17" s="3"/>
      <c r="OMR17" s="6"/>
      <c r="ONA17" s="3"/>
      <c r="ONB17" s="6"/>
      <c r="ONK17" s="3"/>
      <c r="ONL17" s="6"/>
      <c r="ONU17" s="3"/>
      <c r="ONV17" s="6"/>
      <c r="OOE17" s="3"/>
      <c r="OOF17" s="6"/>
      <c r="OOO17" s="3"/>
      <c r="OOP17" s="6"/>
      <c r="OOY17" s="3"/>
      <c r="OOZ17" s="6"/>
      <c r="OPI17" s="3"/>
      <c r="OPJ17" s="6"/>
      <c r="OPS17" s="3"/>
      <c r="OPT17" s="6"/>
      <c r="OQC17" s="3"/>
      <c r="OQD17" s="6"/>
      <c r="OQM17" s="3"/>
      <c r="OQN17" s="6"/>
      <c r="OQW17" s="3"/>
      <c r="OQX17" s="6"/>
      <c r="ORG17" s="3"/>
      <c r="ORH17" s="6"/>
      <c r="ORQ17" s="3"/>
      <c r="ORR17" s="6"/>
      <c r="OSA17" s="3"/>
      <c r="OSB17" s="6"/>
      <c r="OSK17" s="3"/>
      <c r="OSL17" s="6"/>
      <c r="OSU17" s="3"/>
      <c r="OSV17" s="6"/>
      <c r="OTE17" s="3"/>
      <c r="OTF17" s="6"/>
      <c r="OTO17" s="3"/>
      <c r="OTP17" s="6"/>
      <c r="OTY17" s="3"/>
      <c r="OTZ17" s="6"/>
      <c r="OUI17" s="3"/>
      <c r="OUJ17" s="6"/>
      <c r="OUS17" s="3"/>
      <c r="OUT17" s="6"/>
      <c r="OVC17" s="3"/>
      <c r="OVD17" s="6"/>
      <c r="OVM17" s="3"/>
      <c r="OVN17" s="6"/>
      <c r="OVW17" s="3"/>
      <c r="OVX17" s="6"/>
      <c r="OWG17" s="3"/>
      <c r="OWH17" s="6"/>
      <c r="OWQ17" s="3"/>
      <c r="OWR17" s="6"/>
      <c r="OXA17" s="3"/>
      <c r="OXB17" s="6"/>
      <c r="OXK17" s="3"/>
      <c r="OXL17" s="6"/>
      <c r="OXU17" s="3"/>
      <c r="OXV17" s="6"/>
      <c r="OYE17" s="3"/>
      <c r="OYF17" s="6"/>
      <c r="OYO17" s="3"/>
      <c r="OYP17" s="6"/>
      <c r="OYY17" s="3"/>
      <c r="OYZ17" s="6"/>
      <c r="OZI17" s="3"/>
      <c r="OZJ17" s="6"/>
      <c r="OZS17" s="3"/>
      <c r="OZT17" s="6"/>
      <c r="PAC17" s="3"/>
      <c r="PAD17" s="6"/>
      <c r="PAM17" s="3"/>
      <c r="PAN17" s="6"/>
      <c r="PAW17" s="3"/>
      <c r="PAX17" s="6"/>
      <c r="PBG17" s="3"/>
      <c r="PBH17" s="6"/>
      <c r="PBQ17" s="3"/>
      <c r="PBR17" s="6"/>
      <c r="PCA17" s="3"/>
      <c r="PCB17" s="6"/>
      <c r="PCK17" s="3"/>
      <c r="PCL17" s="6"/>
      <c r="PCU17" s="3"/>
      <c r="PCV17" s="6"/>
      <c r="PDE17" s="3"/>
      <c r="PDF17" s="6"/>
      <c r="PDO17" s="3"/>
      <c r="PDP17" s="6"/>
      <c r="PDY17" s="3"/>
      <c r="PDZ17" s="6"/>
      <c r="PEI17" s="3"/>
      <c r="PEJ17" s="6"/>
      <c r="PES17" s="3"/>
      <c r="PET17" s="6"/>
      <c r="PFC17" s="3"/>
      <c r="PFD17" s="6"/>
      <c r="PFM17" s="3"/>
      <c r="PFN17" s="6"/>
      <c r="PFW17" s="3"/>
      <c r="PFX17" s="6"/>
      <c r="PGG17" s="3"/>
      <c r="PGH17" s="6"/>
      <c r="PGQ17" s="3"/>
      <c r="PGR17" s="6"/>
      <c r="PHA17" s="3"/>
      <c r="PHB17" s="6"/>
      <c r="PHK17" s="3"/>
      <c r="PHL17" s="6"/>
      <c r="PHU17" s="3"/>
      <c r="PHV17" s="6"/>
      <c r="PIE17" s="3"/>
      <c r="PIF17" s="6"/>
      <c r="PIO17" s="3"/>
      <c r="PIP17" s="6"/>
      <c r="PIY17" s="3"/>
      <c r="PIZ17" s="6"/>
      <c r="PJI17" s="3"/>
      <c r="PJJ17" s="6"/>
      <c r="PJS17" s="3"/>
      <c r="PJT17" s="6"/>
      <c r="PKC17" s="3"/>
      <c r="PKD17" s="6"/>
      <c r="PKM17" s="3"/>
      <c r="PKN17" s="6"/>
      <c r="PKW17" s="3"/>
      <c r="PKX17" s="6"/>
      <c r="PLG17" s="3"/>
      <c r="PLH17" s="6"/>
      <c r="PLQ17" s="3"/>
      <c r="PLR17" s="6"/>
      <c r="PMA17" s="3"/>
      <c r="PMB17" s="6"/>
      <c r="PMK17" s="3"/>
      <c r="PML17" s="6"/>
      <c r="PMU17" s="3"/>
      <c r="PMV17" s="6"/>
      <c r="PNE17" s="3"/>
      <c r="PNF17" s="6"/>
      <c r="PNO17" s="3"/>
      <c r="PNP17" s="6"/>
      <c r="PNY17" s="3"/>
      <c r="PNZ17" s="6"/>
      <c r="POI17" s="3"/>
      <c r="POJ17" s="6"/>
      <c r="POS17" s="3"/>
      <c r="POT17" s="6"/>
      <c r="PPC17" s="3"/>
      <c r="PPD17" s="6"/>
      <c r="PPM17" s="3"/>
      <c r="PPN17" s="6"/>
      <c r="PPW17" s="3"/>
      <c r="PPX17" s="6"/>
      <c r="PQG17" s="3"/>
      <c r="PQH17" s="6"/>
      <c r="PQQ17" s="3"/>
      <c r="PQR17" s="6"/>
      <c r="PRA17" s="3"/>
      <c r="PRB17" s="6"/>
      <c r="PRK17" s="3"/>
      <c r="PRL17" s="6"/>
      <c r="PRU17" s="3"/>
      <c r="PRV17" s="6"/>
      <c r="PSE17" s="3"/>
      <c r="PSF17" s="6"/>
      <c r="PSO17" s="3"/>
      <c r="PSP17" s="6"/>
      <c r="PSY17" s="3"/>
      <c r="PSZ17" s="6"/>
      <c r="PTI17" s="3"/>
      <c r="PTJ17" s="6"/>
      <c r="PTS17" s="3"/>
      <c r="PTT17" s="6"/>
      <c r="PUC17" s="3"/>
      <c r="PUD17" s="6"/>
      <c r="PUM17" s="3"/>
      <c r="PUN17" s="6"/>
      <c r="PUW17" s="3"/>
      <c r="PUX17" s="6"/>
      <c r="PVG17" s="3"/>
      <c r="PVH17" s="6"/>
      <c r="PVQ17" s="3"/>
      <c r="PVR17" s="6"/>
      <c r="PWA17" s="3"/>
      <c r="PWB17" s="6"/>
      <c r="PWK17" s="3"/>
      <c r="PWL17" s="6"/>
      <c r="PWU17" s="3"/>
      <c r="PWV17" s="6"/>
      <c r="PXE17" s="3"/>
      <c r="PXF17" s="6"/>
      <c r="PXO17" s="3"/>
      <c r="PXP17" s="6"/>
      <c r="PXY17" s="3"/>
      <c r="PXZ17" s="6"/>
      <c r="PYI17" s="3"/>
      <c r="PYJ17" s="6"/>
      <c r="PYS17" s="3"/>
      <c r="PYT17" s="6"/>
      <c r="PZC17" s="3"/>
      <c r="PZD17" s="6"/>
      <c r="PZM17" s="3"/>
      <c r="PZN17" s="6"/>
      <c r="PZW17" s="3"/>
      <c r="PZX17" s="6"/>
      <c r="QAG17" s="3"/>
      <c r="QAH17" s="6"/>
      <c r="QAQ17" s="3"/>
      <c r="QAR17" s="6"/>
      <c r="QBA17" s="3"/>
      <c r="QBB17" s="6"/>
      <c r="QBK17" s="3"/>
      <c r="QBL17" s="6"/>
      <c r="QBU17" s="3"/>
      <c r="QBV17" s="6"/>
      <c r="QCE17" s="3"/>
      <c r="QCF17" s="6"/>
      <c r="QCO17" s="3"/>
      <c r="QCP17" s="6"/>
      <c r="QCY17" s="3"/>
      <c r="QCZ17" s="6"/>
      <c r="QDI17" s="3"/>
      <c r="QDJ17" s="6"/>
      <c r="QDS17" s="3"/>
      <c r="QDT17" s="6"/>
      <c r="QEC17" s="3"/>
      <c r="QED17" s="6"/>
      <c r="QEM17" s="3"/>
      <c r="QEN17" s="6"/>
      <c r="QEW17" s="3"/>
      <c r="QEX17" s="6"/>
      <c r="QFG17" s="3"/>
      <c r="QFH17" s="6"/>
      <c r="QFQ17" s="3"/>
      <c r="QFR17" s="6"/>
      <c r="QGA17" s="3"/>
      <c r="QGB17" s="6"/>
      <c r="QGK17" s="3"/>
      <c r="QGL17" s="6"/>
      <c r="QGU17" s="3"/>
      <c r="QGV17" s="6"/>
      <c r="QHE17" s="3"/>
      <c r="QHF17" s="6"/>
      <c r="QHO17" s="3"/>
      <c r="QHP17" s="6"/>
      <c r="QHY17" s="3"/>
      <c r="QHZ17" s="6"/>
      <c r="QII17" s="3"/>
      <c r="QIJ17" s="6"/>
      <c r="QIS17" s="3"/>
      <c r="QIT17" s="6"/>
      <c r="QJC17" s="3"/>
      <c r="QJD17" s="6"/>
      <c r="QJM17" s="3"/>
      <c r="QJN17" s="6"/>
      <c r="QJW17" s="3"/>
      <c r="QJX17" s="6"/>
      <c r="QKG17" s="3"/>
      <c r="QKH17" s="6"/>
      <c r="QKQ17" s="3"/>
      <c r="QKR17" s="6"/>
      <c r="QLA17" s="3"/>
      <c r="QLB17" s="6"/>
      <c r="QLK17" s="3"/>
      <c r="QLL17" s="6"/>
      <c r="QLU17" s="3"/>
      <c r="QLV17" s="6"/>
      <c r="QME17" s="3"/>
      <c r="QMF17" s="6"/>
      <c r="QMO17" s="3"/>
      <c r="QMP17" s="6"/>
      <c r="QMY17" s="3"/>
      <c r="QMZ17" s="6"/>
      <c r="QNI17" s="3"/>
      <c r="QNJ17" s="6"/>
      <c r="QNS17" s="3"/>
      <c r="QNT17" s="6"/>
      <c r="QOC17" s="3"/>
      <c r="QOD17" s="6"/>
      <c r="QOM17" s="3"/>
      <c r="QON17" s="6"/>
      <c r="QOW17" s="3"/>
      <c r="QOX17" s="6"/>
      <c r="QPG17" s="3"/>
      <c r="QPH17" s="6"/>
      <c r="QPQ17" s="3"/>
      <c r="QPR17" s="6"/>
      <c r="QQA17" s="3"/>
      <c r="QQB17" s="6"/>
      <c r="QQK17" s="3"/>
      <c r="QQL17" s="6"/>
      <c r="QQU17" s="3"/>
      <c r="QQV17" s="6"/>
      <c r="QRE17" s="3"/>
      <c r="QRF17" s="6"/>
      <c r="QRO17" s="3"/>
      <c r="QRP17" s="6"/>
      <c r="QRY17" s="3"/>
      <c r="QRZ17" s="6"/>
      <c r="QSI17" s="3"/>
      <c r="QSJ17" s="6"/>
      <c r="QSS17" s="3"/>
      <c r="QST17" s="6"/>
      <c r="QTC17" s="3"/>
      <c r="QTD17" s="6"/>
      <c r="QTM17" s="3"/>
      <c r="QTN17" s="6"/>
      <c r="QTW17" s="3"/>
      <c r="QTX17" s="6"/>
      <c r="QUG17" s="3"/>
      <c r="QUH17" s="6"/>
      <c r="QUQ17" s="3"/>
      <c r="QUR17" s="6"/>
      <c r="QVA17" s="3"/>
      <c r="QVB17" s="6"/>
      <c r="QVK17" s="3"/>
      <c r="QVL17" s="6"/>
      <c r="QVU17" s="3"/>
      <c r="QVV17" s="6"/>
      <c r="QWE17" s="3"/>
      <c r="QWF17" s="6"/>
      <c r="QWO17" s="3"/>
      <c r="QWP17" s="6"/>
      <c r="QWY17" s="3"/>
      <c r="QWZ17" s="6"/>
      <c r="QXI17" s="3"/>
      <c r="QXJ17" s="6"/>
      <c r="QXS17" s="3"/>
      <c r="QXT17" s="6"/>
      <c r="QYC17" s="3"/>
      <c r="QYD17" s="6"/>
      <c r="QYM17" s="3"/>
      <c r="QYN17" s="6"/>
      <c r="QYW17" s="3"/>
      <c r="QYX17" s="6"/>
      <c r="QZG17" s="3"/>
      <c r="QZH17" s="6"/>
      <c r="QZQ17" s="3"/>
      <c r="QZR17" s="6"/>
      <c r="RAA17" s="3"/>
      <c r="RAB17" s="6"/>
      <c r="RAK17" s="3"/>
      <c r="RAL17" s="6"/>
      <c r="RAU17" s="3"/>
      <c r="RAV17" s="6"/>
      <c r="RBE17" s="3"/>
      <c r="RBF17" s="6"/>
      <c r="RBO17" s="3"/>
      <c r="RBP17" s="6"/>
      <c r="RBY17" s="3"/>
      <c r="RBZ17" s="6"/>
      <c r="RCI17" s="3"/>
      <c r="RCJ17" s="6"/>
      <c r="RCS17" s="3"/>
      <c r="RCT17" s="6"/>
      <c r="RDC17" s="3"/>
      <c r="RDD17" s="6"/>
      <c r="RDM17" s="3"/>
      <c r="RDN17" s="6"/>
      <c r="RDW17" s="3"/>
      <c r="RDX17" s="6"/>
      <c r="REG17" s="3"/>
      <c r="REH17" s="6"/>
      <c r="REQ17" s="3"/>
      <c r="RER17" s="6"/>
      <c r="RFA17" s="3"/>
      <c r="RFB17" s="6"/>
      <c r="RFK17" s="3"/>
      <c r="RFL17" s="6"/>
      <c r="RFU17" s="3"/>
      <c r="RFV17" s="6"/>
      <c r="RGE17" s="3"/>
      <c r="RGF17" s="6"/>
      <c r="RGO17" s="3"/>
      <c r="RGP17" s="6"/>
      <c r="RGY17" s="3"/>
      <c r="RGZ17" s="6"/>
      <c r="RHI17" s="3"/>
      <c r="RHJ17" s="6"/>
      <c r="RHS17" s="3"/>
      <c r="RHT17" s="6"/>
      <c r="RIC17" s="3"/>
      <c r="RID17" s="6"/>
      <c r="RIM17" s="3"/>
      <c r="RIN17" s="6"/>
      <c r="RIW17" s="3"/>
      <c r="RIX17" s="6"/>
      <c r="RJG17" s="3"/>
      <c r="RJH17" s="6"/>
      <c r="RJQ17" s="3"/>
      <c r="RJR17" s="6"/>
      <c r="RKA17" s="3"/>
      <c r="RKB17" s="6"/>
      <c r="RKK17" s="3"/>
      <c r="RKL17" s="6"/>
      <c r="RKU17" s="3"/>
      <c r="RKV17" s="6"/>
      <c r="RLE17" s="3"/>
      <c r="RLF17" s="6"/>
      <c r="RLO17" s="3"/>
      <c r="RLP17" s="6"/>
      <c r="RLY17" s="3"/>
      <c r="RLZ17" s="6"/>
      <c r="RMI17" s="3"/>
      <c r="RMJ17" s="6"/>
      <c r="RMS17" s="3"/>
      <c r="RMT17" s="6"/>
      <c r="RNC17" s="3"/>
      <c r="RND17" s="6"/>
      <c r="RNM17" s="3"/>
      <c r="RNN17" s="6"/>
      <c r="RNW17" s="3"/>
      <c r="RNX17" s="6"/>
      <c r="ROG17" s="3"/>
      <c r="ROH17" s="6"/>
      <c r="ROQ17" s="3"/>
      <c r="ROR17" s="6"/>
      <c r="RPA17" s="3"/>
      <c r="RPB17" s="6"/>
      <c r="RPK17" s="3"/>
      <c r="RPL17" s="6"/>
      <c r="RPU17" s="3"/>
      <c r="RPV17" s="6"/>
      <c r="RQE17" s="3"/>
      <c r="RQF17" s="6"/>
      <c r="RQO17" s="3"/>
      <c r="RQP17" s="6"/>
      <c r="RQY17" s="3"/>
      <c r="RQZ17" s="6"/>
      <c r="RRI17" s="3"/>
      <c r="RRJ17" s="6"/>
      <c r="RRS17" s="3"/>
      <c r="RRT17" s="6"/>
      <c r="RSC17" s="3"/>
      <c r="RSD17" s="6"/>
      <c r="RSM17" s="3"/>
      <c r="RSN17" s="6"/>
      <c r="RSW17" s="3"/>
      <c r="RSX17" s="6"/>
      <c r="RTG17" s="3"/>
      <c r="RTH17" s="6"/>
      <c r="RTQ17" s="3"/>
      <c r="RTR17" s="6"/>
      <c r="RUA17" s="3"/>
      <c r="RUB17" s="6"/>
      <c r="RUK17" s="3"/>
      <c r="RUL17" s="6"/>
      <c r="RUU17" s="3"/>
      <c r="RUV17" s="6"/>
      <c r="RVE17" s="3"/>
      <c r="RVF17" s="6"/>
      <c r="RVO17" s="3"/>
      <c r="RVP17" s="6"/>
      <c r="RVY17" s="3"/>
      <c r="RVZ17" s="6"/>
      <c r="RWI17" s="3"/>
      <c r="RWJ17" s="6"/>
      <c r="RWS17" s="3"/>
      <c r="RWT17" s="6"/>
      <c r="RXC17" s="3"/>
      <c r="RXD17" s="6"/>
      <c r="RXM17" s="3"/>
      <c r="RXN17" s="6"/>
      <c r="RXW17" s="3"/>
      <c r="RXX17" s="6"/>
      <c r="RYG17" s="3"/>
      <c r="RYH17" s="6"/>
      <c r="RYQ17" s="3"/>
      <c r="RYR17" s="6"/>
      <c r="RZA17" s="3"/>
      <c r="RZB17" s="6"/>
      <c r="RZK17" s="3"/>
      <c r="RZL17" s="6"/>
      <c r="RZU17" s="3"/>
      <c r="RZV17" s="6"/>
      <c r="SAE17" s="3"/>
      <c r="SAF17" s="6"/>
      <c r="SAO17" s="3"/>
      <c r="SAP17" s="6"/>
      <c r="SAY17" s="3"/>
      <c r="SAZ17" s="6"/>
      <c r="SBI17" s="3"/>
      <c r="SBJ17" s="6"/>
      <c r="SBS17" s="3"/>
      <c r="SBT17" s="6"/>
      <c r="SCC17" s="3"/>
      <c r="SCD17" s="6"/>
      <c r="SCM17" s="3"/>
      <c r="SCN17" s="6"/>
      <c r="SCW17" s="3"/>
      <c r="SCX17" s="6"/>
      <c r="SDG17" s="3"/>
      <c r="SDH17" s="6"/>
      <c r="SDQ17" s="3"/>
      <c r="SDR17" s="6"/>
      <c r="SEA17" s="3"/>
      <c r="SEB17" s="6"/>
      <c r="SEK17" s="3"/>
      <c r="SEL17" s="6"/>
      <c r="SEU17" s="3"/>
      <c r="SEV17" s="6"/>
      <c r="SFE17" s="3"/>
      <c r="SFF17" s="6"/>
      <c r="SFO17" s="3"/>
      <c r="SFP17" s="6"/>
      <c r="SFY17" s="3"/>
      <c r="SFZ17" s="6"/>
      <c r="SGI17" s="3"/>
      <c r="SGJ17" s="6"/>
      <c r="SGS17" s="3"/>
      <c r="SGT17" s="6"/>
      <c r="SHC17" s="3"/>
      <c r="SHD17" s="6"/>
      <c r="SHM17" s="3"/>
      <c r="SHN17" s="6"/>
      <c r="SHW17" s="3"/>
      <c r="SHX17" s="6"/>
      <c r="SIG17" s="3"/>
      <c r="SIH17" s="6"/>
      <c r="SIQ17" s="3"/>
      <c r="SIR17" s="6"/>
      <c r="SJA17" s="3"/>
      <c r="SJB17" s="6"/>
      <c r="SJK17" s="3"/>
      <c r="SJL17" s="6"/>
      <c r="SJU17" s="3"/>
      <c r="SJV17" s="6"/>
      <c r="SKE17" s="3"/>
      <c r="SKF17" s="6"/>
      <c r="SKO17" s="3"/>
      <c r="SKP17" s="6"/>
      <c r="SKY17" s="3"/>
      <c r="SKZ17" s="6"/>
      <c r="SLI17" s="3"/>
      <c r="SLJ17" s="6"/>
      <c r="SLS17" s="3"/>
      <c r="SLT17" s="6"/>
      <c r="SMC17" s="3"/>
      <c r="SMD17" s="6"/>
      <c r="SMM17" s="3"/>
      <c r="SMN17" s="6"/>
      <c r="SMW17" s="3"/>
      <c r="SMX17" s="6"/>
      <c r="SNG17" s="3"/>
      <c r="SNH17" s="6"/>
      <c r="SNQ17" s="3"/>
      <c r="SNR17" s="6"/>
      <c r="SOA17" s="3"/>
      <c r="SOB17" s="6"/>
      <c r="SOK17" s="3"/>
      <c r="SOL17" s="6"/>
      <c r="SOU17" s="3"/>
      <c r="SOV17" s="6"/>
      <c r="SPE17" s="3"/>
      <c r="SPF17" s="6"/>
      <c r="SPO17" s="3"/>
      <c r="SPP17" s="6"/>
      <c r="SPY17" s="3"/>
      <c r="SPZ17" s="6"/>
      <c r="SQI17" s="3"/>
      <c r="SQJ17" s="6"/>
      <c r="SQS17" s="3"/>
      <c r="SQT17" s="6"/>
      <c r="SRC17" s="3"/>
      <c r="SRD17" s="6"/>
      <c r="SRM17" s="3"/>
      <c r="SRN17" s="6"/>
      <c r="SRW17" s="3"/>
      <c r="SRX17" s="6"/>
      <c r="SSG17" s="3"/>
      <c r="SSH17" s="6"/>
      <c r="SSQ17" s="3"/>
      <c r="SSR17" s="6"/>
      <c r="STA17" s="3"/>
      <c r="STB17" s="6"/>
      <c r="STK17" s="3"/>
      <c r="STL17" s="6"/>
      <c r="STU17" s="3"/>
      <c r="STV17" s="6"/>
      <c r="SUE17" s="3"/>
      <c r="SUF17" s="6"/>
      <c r="SUO17" s="3"/>
      <c r="SUP17" s="6"/>
      <c r="SUY17" s="3"/>
      <c r="SUZ17" s="6"/>
      <c r="SVI17" s="3"/>
      <c r="SVJ17" s="6"/>
      <c r="SVS17" s="3"/>
      <c r="SVT17" s="6"/>
      <c r="SWC17" s="3"/>
      <c r="SWD17" s="6"/>
      <c r="SWM17" s="3"/>
      <c r="SWN17" s="6"/>
      <c r="SWW17" s="3"/>
      <c r="SWX17" s="6"/>
      <c r="SXG17" s="3"/>
      <c r="SXH17" s="6"/>
      <c r="SXQ17" s="3"/>
      <c r="SXR17" s="6"/>
      <c r="SYA17" s="3"/>
      <c r="SYB17" s="6"/>
      <c r="SYK17" s="3"/>
      <c r="SYL17" s="6"/>
      <c r="SYU17" s="3"/>
      <c r="SYV17" s="6"/>
      <c r="SZE17" s="3"/>
      <c r="SZF17" s="6"/>
      <c r="SZO17" s="3"/>
      <c r="SZP17" s="6"/>
      <c r="SZY17" s="3"/>
      <c r="SZZ17" s="6"/>
      <c r="TAI17" s="3"/>
      <c r="TAJ17" s="6"/>
      <c r="TAS17" s="3"/>
      <c r="TAT17" s="6"/>
      <c r="TBC17" s="3"/>
      <c r="TBD17" s="6"/>
      <c r="TBM17" s="3"/>
      <c r="TBN17" s="6"/>
      <c r="TBW17" s="3"/>
      <c r="TBX17" s="6"/>
      <c r="TCG17" s="3"/>
      <c r="TCH17" s="6"/>
      <c r="TCQ17" s="3"/>
      <c r="TCR17" s="6"/>
      <c r="TDA17" s="3"/>
      <c r="TDB17" s="6"/>
      <c r="TDK17" s="3"/>
      <c r="TDL17" s="6"/>
      <c r="TDU17" s="3"/>
      <c r="TDV17" s="6"/>
      <c r="TEE17" s="3"/>
      <c r="TEF17" s="6"/>
      <c r="TEO17" s="3"/>
      <c r="TEP17" s="6"/>
      <c r="TEY17" s="3"/>
      <c r="TEZ17" s="6"/>
      <c r="TFI17" s="3"/>
      <c r="TFJ17" s="6"/>
      <c r="TFS17" s="3"/>
      <c r="TFT17" s="6"/>
      <c r="TGC17" s="3"/>
      <c r="TGD17" s="6"/>
      <c r="TGM17" s="3"/>
      <c r="TGN17" s="6"/>
      <c r="TGW17" s="3"/>
      <c r="TGX17" s="6"/>
      <c r="THG17" s="3"/>
      <c r="THH17" s="6"/>
      <c r="THQ17" s="3"/>
      <c r="THR17" s="6"/>
      <c r="TIA17" s="3"/>
      <c r="TIB17" s="6"/>
      <c r="TIK17" s="3"/>
      <c r="TIL17" s="6"/>
      <c r="TIU17" s="3"/>
      <c r="TIV17" s="6"/>
      <c r="TJE17" s="3"/>
      <c r="TJF17" s="6"/>
      <c r="TJO17" s="3"/>
      <c r="TJP17" s="6"/>
      <c r="TJY17" s="3"/>
      <c r="TJZ17" s="6"/>
      <c r="TKI17" s="3"/>
      <c r="TKJ17" s="6"/>
      <c r="TKS17" s="3"/>
      <c r="TKT17" s="6"/>
      <c r="TLC17" s="3"/>
      <c r="TLD17" s="6"/>
      <c r="TLM17" s="3"/>
      <c r="TLN17" s="6"/>
      <c r="TLW17" s="3"/>
      <c r="TLX17" s="6"/>
      <c r="TMG17" s="3"/>
      <c r="TMH17" s="6"/>
      <c r="TMQ17" s="3"/>
      <c r="TMR17" s="6"/>
      <c r="TNA17" s="3"/>
      <c r="TNB17" s="6"/>
      <c r="TNK17" s="3"/>
      <c r="TNL17" s="6"/>
      <c r="TNU17" s="3"/>
      <c r="TNV17" s="6"/>
      <c r="TOE17" s="3"/>
      <c r="TOF17" s="6"/>
      <c r="TOO17" s="3"/>
      <c r="TOP17" s="6"/>
      <c r="TOY17" s="3"/>
      <c r="TOZ17" s="6"/>
      <c r="TPI17" s="3"/>
      <c r="TPJ17" s="6"/>
      <c r="TPS17" s="3"/>
      <c r="TPT17" s="6"/>
      <c r="TQC17" s="3"/>
      <c r="TQD17" s="6"/>
      <c r="TQM17" s="3"/>
      <c r="TQN17" s="6"/>
      <c r="TQW17" s="3"/>
      <c r="TQX17" s="6"/>
      <c r="TRG17" s="3"/>
      <c r="TRH17" s="6"/>
      <c r="TRQ17" s="3"/>
      <c r="TRR17" s="6"/>
      <c r="TSA17" s="3"/>
      <c r="TSB17" s="6"/>
      <c r="TSK17" s="3"/>
      <c r="TSL17" s="6"/>
      <c r="TSU17" s="3"/>
      <c r="TSV17" s="6"/>
      <c r="TTE17" s="3"/>
      <c r="TTF17" s="6"/>
      <c r="TTO17" s="3"/>
      <c r="TTP17" s="6"/>
      <c r="TTY17" s="3"/>
      <c r="TTZ17" s="6"/>
      <c r="TUI17" s="3"/>
      <c r="TUJ17" s="6"/>
      <c r="TUS17" s="3"/>
      <c r="TUT17" s="6"/>
      <c r="TVC17" s="3"/>
      <c r="TVD17" s="6"/>
      <c r="TVM17" s="3"/>
      <c r="TVN17" s="6"/>
      <c r="TVW17" s="3"/>
      <c r="TVX17" s="6"/>
      <c r="TWG17" s="3"/>
      <c r="TWH17" s="6"/>
      <c r="TWQ17" s="3"/>
      <c r="TWR17" s="6"/>
      <c r="TXA17" s="3"/>
      <c r="TXB17" s="6"/>
      <c r="TXK17" s="3"/>
      <c r="TXL17" s="6"/>
      <c r="TXU17" s="3"/>
      <c r="TXV17" s="6"/>
      <c r="TYE17" s="3"/>
      <c r="TYF17" s="6"/>
      <c r="TYO17" s="3"/>
      <c r="TYP17" s="6"/>
      <c r="TYY17" s="3"/>
      <c r="TYZ17" s="6"/>
      <c r="TZI17" s="3"/>
      <c r="TZJ17" s="6"/>
      <c r="TZS17" s="3"/>
      <c r="TZT17" s="6"/>
      <c r="UAC17" s="3"/>
      <c r="UAD17" s="6"/>
      <c r="UAM17" s="3"/>
      <c r="UAN17" s="6"/>
      <c r="UAW17" s="3"/>
      <c r="UAX17" s="6"/>
      <c r="UBG17" s="3"/>
      <c r="UBH17" s="6"/>
      <c r="UBQ17" s="3"/>
      <c r="UBR17" s="6"/>
      <c r="UCA17" s="3"/>
      <c r="UCB17" s="6"/>
      <c r="UCK17" s="3"/>
      <c r="UCL17" s="6"/>
      <c r="UCU17" s="3"/>
      <c r="UCV17" s="6"/>
      <c r="UDE17" s="3"/>
      <c r="UDF17" s="6"/>
      <c r="UDO17" s="3"/>
      <c r="UDP17" s="6"/>
      <c r="UDY17" s="3"/>
      <c r="UDZ17" s="6"/>
      <c r="UEI17" s="3"/>
      <c r="UEJ17" s="6"/>
      <c r="UES17" s="3"/>
      <c r="UET17" s="6"/>
      <c r="UFC17" s="3"/>
      <c r="UFD17" s="6"/>
      <c r="UFM17" s="3"/>
      <c r="UFN17" s="6"/>
      <c r="UFW17" s="3"/>
      <c r="UFX17" s="6"/>
      <c r="UGG17" s="3"/>
      <c r="UGH17" s="6"/>
      <c r="UGQ17" s="3"/>
      <c r="UGR17" s="6"/>
      <c r="UHA17" s="3"/>
      <c r="UHB17" s="6"/>
      <c r="UHK17" s="3"/>
      <c r="UHL17" s="6"/>
      <c r="UHU17" s="3"/>
      <c r="UHV17" s="6"/>
      <c r="UIE17" s="3"/>
      <c r="UIF17" s="6"/>
      <c r="UIO17" s="3"/>
      <c r="UIP17" s="6"/>
      <c r="UIY17" s="3"/>
      <c r="UIZ17" s="6"/>
      <c r="UJI17" s="3"/>
      <c r="UJJ17" s="6"/>
      <c r="UJS17" s="3"/>
      <c r="UJT17" s="6"/>
      <c r="UKC17" s="3"/>
      <c r="UKD17" s="6"/>
      <c r="UKM17" s="3"/>
      <c r="UKN17" s="6"/>
      <c r="UKW17" s="3"/>
      <c r="UKX17" s="6"/>
      <c r="ULG17" s="3"/>
      <c r="ULH17" s="6"/>
      <c r="ULQ17" s="3"/>
      <c r="ULR17" s="6"/>
      <c r="UMA17" s="3"/>
      <c r="UMB17" s="6"/>
      <c r="UMK17" s="3"/>
      <c r="UML17" s="6"/>
      <c r="UMU17" s="3"/>
      <c r="UMV17" s="6"/>
      <c r="UNE17" s="3"/>
      <c r="UNF17" s="6"/>
      <c r="UNO17" s="3"/>
      <c r="UNP17" s="6"/>
      <c r="UNY17" s="3"/>
      <c r="UNZ17" s="6"/>
      <c r="UOI17" s="3"/>
      <c r="UOJ17" s="6"/>
      <c r="UOS17" s="3"/>
      <c r="UOT17" s="6"/>
      <c r="UPC17" s="3"/>
      <c r="UPD17" s="6"/>
      <c r="UPM17" s="3"/>
      <c r="UPN17" s="6"/>
      <c r="UPW17" s="3"/>
      <c r="UPX17" s="6"/>
      <c r="UQG17" s="3"/>
      <c r="UQH17" s="6"/>
      <c r="UQQ17" s="3"/>
      <c r="UQR17" s="6"/>
      <c r="URA17" s="3"/>
      <c r="URB17" s="6"/>
      <c r="URK17" s="3"/>
      <c r="URL17" s="6"/>
      <c r="URU17" s="3"/>
      <c r="URV17" s="6"/>
      <c r="USE17" s="3"/>
      <c r="USF17" s="6"/>
      <c r="USO17" s="3"/>
      <c r="USP17" s="6"/>
      <c r="USY17" s="3"/>
      <c r="USZ17" s="6"/>
      <c r="UTI17" s="3"/>
      <c r="UTJ17" s="6"/>
      <c r="UTS17" s="3"/>
      <c r="UTT17" s="6"/>
      <c r="UUC17" s="3"/>
      <c r="UUD17" s="6"/>
      <c r="UUM17" s="3"/>
      <c r="UUN17" s="6"/>
      <c r="UUW17" s="3"/>
      <c r="UUX17" s="6"/>
      <c r="UVG17" s="3"/>
      <c r="UVH17" s="6"/>
      <c r="UVQ17" s="3"/>
      <c r="UVR17" s="6"/>
      <c r="UWA17" s="3"/>
      <c r="UWB17" s="6"/>
      <c r="UWK17" s="3"/>
      <c r="UWL17" s="6"/>
      <c r="UWU17" s="3"/>
      <c r="UWV17" s="6"/>
      <c r="UXE17" s="3"/>
      <c r="UXF17" s="6"/>
      <c r="UXO17" s="3"/>
      <c r="UXP17" s="6"/>
      <c r="UXY17" s="3"/>
      <c r="UXZ17" s="6"/>
      <c r="UYI17" s="3"/>
      <c r="UYJ17" s="6"/>
      <c r="UYS17" s="3"/>
      <c r="UYT17" s="6"/>
      <c r="UZC17" s="3"/>
      <c r="UZD17" s="6"/>
      <c r="UZM17" s="3"/>
      <c r="UZN17" s="6"/>
      <c r="UZW17" s="3"/>
      <c r="UZX17" s="6"/>
      <c r="VAG17" s="3"/>
      <c r="VAH17" s="6"/>
      <c r="VAQ17" s="3"/>
      <c r="VAR17" s="6"/>
      <c r="VBA17" s="3"/>
      <c r="VBB17" s="6"/>
      <c r="VBK17" s="3"/>
      <c r="VBL17" s="6"/>
      <c r="VBU17" s="3"/>
      <c r="VBV17" s="6"/>
      <c r="VCE17" s="3"/>
      <c r="VCF17" s="6"/>
      <c r="VCO17" s="3"/>
      <c r="VCP17" s="6"/>
      <c r="VCY17" s="3"/>
      <c r="VCZ17" s="6"/>
      <c r="VDI17" s="3"/>
      <c r="VDJ17" s="6"/>
      <c r="VDS17" s="3"/>
      <c r="VDT17" s="6"/>
      <c r="VEC17" s="3"/>
      <c r="VED17" s="6"/>
      <c r="VEM17" s="3"/>
      <c r="VEN17" s="6"/>
      <c r="VEW17" s="3"/>
      <c r="VEX17" s="6"/>
      <c r="VFG17" s="3"/>
      <c r="VFH17" s="6"/>
      <c r="VFQ17" s="3"/>
      <c r="VFR17" s="6"/>
      <c r="VGA17" s="3"/>
      <c r="VGB17" s="6"/>
      <c r="VGK17" s="3"/>
      <c r="VGL17" s="6"/>
      <c r="VGU17" s="3"/>
      <c r="VGV17" s="6"/>
      <c r="VHE17" s="3"/>
      <c r="VHF17" s="6"/>
      <c r="VHO17" s="3"/>
      <c r="VHP17" s="6"/>
      <c r="VHY17" s="3"/>
      <c r="VHZ17" s="6"/>
      <c r="VII17" s="3"/>
      <c r="VIJ17" s="6"/>
      <c r="VIS17" s="3"/>
      <c r="VIT17" s="6"/>
      <c r="VJC17" s="3"/>
      <c r="VJD17" s="6"/>
      <c r="VJM17" s="3"/>
      <c r="VJN17" s="6"/>
      <c r="VJW17" s="3"/>
      <c r="VJX17" s="6"/>
      <c r="VKG17" s="3"/>
      <c r="VKH17" s="6"/>
      <c r="VKQ17" s="3"/>
      <c r="VKR17" s="6"/>
      <c r="VLA17" s="3"/>
      <c r="VLB17" s="6"/>
      <c r="VLK17" s="3"/>
      <c r="VLL17" s="6"/>
      <c r="VLU17" s="3"/>
      <c r="VLV17" s="6"/>
      <c r="VME17" s="3"/>
      <c r="VMF17" s="6"/>
      <c r="VMO17" s="3"/>
      <c r="VMP17" s="6"/>
      <c r="VMY17" s="3"/>
      <c r="VMZ17" s="6"/>
      <c r="VNI17" s="3"/>
      <c r="VNJ17" s="6"/>
      <c r="VNS17" s="3"/>
      <c r="VNT17" s="6"/>
      <c r="VOC17" s="3"/>
      <c r="VOD17" s="6"/>
      <c r="VOM17" s="3"/>
      <c r="VON17" s="6"/>
      <c r="VOW17" s="3"/>
      <c r="VOX17" s="6"/>
      <c r="VPG17" s="3"/>
      <c r="VPH17" s="6"/>
      <c r="VPQ17" s="3"/>
      <c r="VPR17" s="6"/>
      <c r="VQA17" s="3"/>
      <c r="VQB17" s="6"/>
      <c r="VQK17" s="3"/>
      <c r="VQL17" s="6"/>
      <c r="VQU17" s="3"/>
      <c r="VQV17" s="6"/>
      <c r="VRE17" s="3"/>
      <c r="VRF17" s="6"/>
      <c r="VRO17" s="3"/>
      <c r="VRP17" s="6"/>
      <c r="VRY17" s="3"/>
      <c r="VRZ17" s="6"/>
      <c r="VSI17" s="3"/>
      <c r="VSJ17" s="6"/>
      <c r="VSS17" s="3"/>
      <c r="VST17" s="6"/>
      <c r="VTC17" s="3"/>
      <c r="VTD17" s="6"/>
      <c r="VTM17" s="3"/>
      <c r="VTN17" s="6"/>
      <c r="VTW17" s="3"/>
      <c r="VTX17" s="6"/>
      <c r="VUG17" s="3"/>
      <c r="VUH17" s="6"/>
      <c r="VUQ17" s="3"/>
      <c r="VUR17" s="6"/>
      <c r="VVA17" s="3"/>
      <c r="VVB17" s="6"/>
      <c r="VVK17" s="3"/>
      <c r="VVL17" s="6"/>
      <c r="VVU17" s="3"/>
      <c r="VVV17" s="6"/>
      <c r="VWE17" s="3"/>
      <c r="VWF17" s="6"/>
      <c r="VWO17" s="3"/>
      <c r="VWP17" s="6"/>
      <c r="VWY17" s="3"/>
      <c r="VWZ17" s="6"/>
      <c r="VXI17" s="3"/>
      <c r="VXJ17" s="6"/>
      <c r="VXS17" s="3"/>
      <c r="VXT17" s="6"/>
      <c r="VYC17" s="3"/>
      <c r="VYD17" s="6"/>
      <c r="VYM17" s="3"/>
      <c r="VYN17" s="6"/>
      <c r="VYW17" s="3"/>
      <c r="VYX17" s="6"/>
      <c r="VZG17" s="3"/>
      <c r="VZH17" s="6"/>
      <c r="VZQ17" s="3"/>
      <c r="VZR17" s="6"/>
      <c r="WAA17" s="3"/>
      <c r="WAB17" s="6"/>
      <c r="WAK17" s="3"/>
      <c r="WAL17" s="6"/>
      <c r="WAU17" s="3"/>
      <c r="WAV17" s="6"/>
      <c r="WBE17" s="3"/>
      <c r="WBF17" s="6"/>
      <c r="WBO17" s="3"/>
      <c r="WBP17" s="6"/>
      <c r="WBY17" s="3"/>
      <c r="WBZ17" s="6"/>
      <c r="WCI17" s="3"/>
      <c r="WCJ17" s="6"/>
      <c r="WCS17" s="3"/>
      <c r="WCT17" s="6"/>
      <c r="WDC17" s="3"/>
      <c r="WDD17" s="6"/>
      <c r="WDM17" s="3"/>
      <c r="WDN17" s="6"/>
      <c r="WDW17" s="3"/>
      <c r="WDX17" s="6"/>
      <c r="WEG17" s="3"/>
      <c r="WEH17" s="6"/>
      <c r="WEQ17" s="3"/>
      <c r="WER17" s="6"/>
      <c r="WFA17" s="3"/>
      <c r="WFB17" s="6"/>
      <c r="WFK17" s="3"/>
      <c r="WFL17" s="6"/>
      <c r="WFU17" s="3"/>
      <c r="WFV17" s="6"/>
      <c r="WGE17" s="3"/>
      <c r="WGF17" s="6"/>
      <c r="WGO17" s="3"/>
      <c r="WGP17" s="6"/>
      <c r="WGY17" s="3"/>
      <c r="WGZ17" s="6"/>
      <c r="WHI17" s="3"/>
      <c r="WHJ17" s="6"/>
      <c r="WHS17" s="3"/>
      <c r="WHT17" s="6"/>
      <c r="WIC17" s="3"/>
      <c r="WID17" s="6"/>
      <c r="WIM17" s="3"/>
      <c r="WIN17" s="6"/>
      <c r="WIW17" s="3"/>
      <c r="WIX17" s="6"/>
      <c r="WJG17" s="3"/>
      <c r="WJH17" s="6"/>
      <c r="WJQ17" s="3"/>
      <c r="WJR17" s="6"/>
      <c r="WKA17" s="3"/>
      <c r="WKB17" s="6"/>
      <c r="WKK17" s="3"/>
      <c r="WKL17" s="6"/>
      <c r="WKU17" s="3"/>
      <c r="WKV17" s="6"/>
      <c r="WLE17" s="3"/>
      <c r="WLF17" s="6"/>
      <c r="WLO17" s="3"/>
      <c r="WLP17" s="6"/>
      <c r="WLY17" s="3"/>
      <c r="WLZ17" s="6"/>
      <c r="WMI17" s="3"/>
      <c r="WMJ17" s="6"/>
      <c r="WMS17" s="3"/>
      <c r="WMT17" s="6"/>
      <c r="WNC17" s="3"/>
      <c r="WND17" s="6"/>
      <c r="WNM17" s="3"/>
      <c r="WNN17" s="6"/>
      <c r="WNW17" s="3"/>
      <c r="WNX17" s="6"/>
      <c r="WOG17" s="3"/>
      <c r="WOH17" s="6"/>
      <c r="WOQ17" s="3"/>
      <c r="WOR17" s="6"/>
      <c r="WPA17" s="3"/>
      <c r="WPB17" s="6"/>
      <c r="WPK17" s="3"/>
      <c r="WPL17" s="6"/>
      <c r="WPU17" s="3"/>
      <c r="WPV17" s="6"/>
      <c r="WQE17" s="3"/>
      <c r="WQF17" s="6"/>
      <c r="WQO17" s="3"/>
      <c r="WQP17" s="6"/>
      <c r="WQY17" s="3"/>
      <c r="WQZ17" s="6"/>
      <c r="WRI17" s="3"/>
      <c r="WRJ17" s="6"/>
      <c r="WRS17" s="3"/>
      <c r="WRT17" s="6"/>
      <c r="WSC17" s="3"/>
      <c r="WSD17" s="6"/>
      <c r="WSM17" s="3"/>
      <c r="WSN17" s="6"/>
      <c r="WSW17" s="3"/>
      <c r="WSX17" s="6"/>
      <c r="WTG17" s="3"/>
      <c r="WTH17" s="6"/>
      <c r="WTQ17" s="3"/>
      <c r="WTR17" s="6"/>
      <c r="WUA17" s="3"/>
      <c r="WUB17" s="6"/>
      <c r="WUK17" s="3"/>
      <c r="WUL17" s="6"/>
      <c r="WUU17" s="3"/>
      <c r="WUV17" s="6"/>
      <c r="WVE17" s="3"/>
      <c r="WVF17" s="6"/>
      <c r="WVO17" s="3"/>
      <c r="WVP17" s="6"/>
      <c r="WVY17" s="3"/>
      <c r="WVZ17" s="6"/>
      <c r="WWI17" s="3"/>
      <c r="WWJ17" s="6"/>
      <c r="WWS17" s="3"/>
      <c r="WWT17" s="6"/>
      <c r="WXC17" s="3"/>
      <c r="WXD17" s="6"/>
      <c r="WXM17" s="3"/>
      <c r="WXN17" s="6"/>
      <c r="WXW17" s="3"/>
      <c r="WXX17" s="6"/>
      <c r="WYG17" s="3"/>
      <c r="WYH17" s="6"/>
      <c r="WYQ17" s="3"/>
      <c r="WYR17" s="6"/>
      <c r="WZA17" s="3"/>
      <c r="WZB17" s="6"/>
      <c r="WZK17" s="3"/>
      <c r="WZL17" s="6"/>
      <c r="WZU17" s="3"/>
      <c r="WZV17" s="6"/>
      <c r="XAE17" s="3"/>
      <c r="XAF17" s="6"/>
      <c r="XAO17" s="3"/>
      <c r="XAP17" s="6"/>
      <c r="XAY17" s="3"/>
      <c r="XAZ17" s="6"/>
      <c r="XBI17" s="3"/>
      <c r="XBJ17" s="6"/>
      <c r="XBS17" s="3"/>
      <c r="XBT17" s="6"/>
      <c r="XCC17" s="3"/>
      <c r="XCD17" s="6"/>
      <c r="XCM17" s="3"/>
      <c r="XCN17" s="6"/>
      <c r="XCW17" s="3"/>
      <c r="XCX17" s="6"/>
      <c r="XDG17" s="3"/>
      <c r="XDH17" s="6"/>
      <c r="XDQ17" s="3"/>
      <c r="XDR17" s="6"/>
      <c r="XEA17" s="3"/>
      <c r="XEB17" s="6"/>
      <c r="XEK17" s="3"/>
      <c r="XEL17" s="6"/>
      <c r="XEU17" s="3"/>
      <c r="XEV17" s="6"/>
    </row>
    <row r="18" spans="1:1016 1025:2046 2055:3066 3075:4096 4105:5116 5125:6136 6145:7166 7175:8186 8195:9216 9225:10236 10245:11256 11265:12286 12295:13306 13315:14336 14345:15356 15365:16376" x14ac:dyDescent="0.25">
      <c r="A18">
        <f t="shared" si="1"/>
        <v>3</v>
      </c>
      <c r="B18" t="s">
        <v>33</v>
      </c>
      <c r="C18" t="str">
        <f>IF(B18&lt;&gt;"",VLOOKUP(B18,Lookup!$A$2:$B$55,2,FALSE),"")</f>
        <v>SAVINGS/INVESTMENT</v>
      </c>
      <c r="D18" s="3">
        <v>42856</v>
      </c>
      <c r="E18" s="14">
        <v>2000</v>
      </c>
      <c r="F18" s="14">
        <v>0</v>
      </c>
      <c r="G18" t="s">
        <v>1</v>
      </c>
      <c r="H18" t="s">
        <v>83</v>
      </c>
      <c r="I18" t="s">
        <v>85</v>
      </c>
      <c r="J18">
        <f t="shared" ca="1" si="0"/>
        <v>-144</v>
      </c>
      <c r="M18">
        <v>3</v>
      </c>
      <c r="N18" s="35" t="s">
        <v>1</v>
      </c>
      <c r="O18" s="35" t="s">
        <v>2</v>
      </c>
      <c r="P18" s="36">
        <v>42857</v>
      </c>
      <c r="Q18" s="37">
        <v>0</v>
      </c>
      <c r="R18" s="37"/>
      <c r="S18" s="35" t="s">
        <v>83</v>
      </c>
      <c r="T18" s="35" t="s">
        <v>85</v>
      </c>
      <c r="U18" s="35">
        <f ca="1">IF($T18="Done","",$P18-$F$1)</f>
        <v>-143</v>
      </c>
      <c r="Y18" s="3"/>
      <c r="Z18" s="6"/>
      <c r="AI18" s="3"/>
      <c r="AJ18" s="6"/>
      <c r="AS18" s="3"/>
      <c r="AT18" s="6"/>
      <c r="BC18" s="3"/>
      <c r="BD18" s="6"/>
      <c r="BM18" s="3"/>
      <c r="BN18" s="6"/>
      <c r="BW18" s="3"/>
      <c r="BX18" s="6"/>
      <c r="CG18" s="3"/>
      <c r="CH18" s="6"/>
      <c r="CQ18" s="3"/>
      <c r="CR18" s="6"/>
      <c r="DA18" s="3"/>
      <c r="DB18" s="6"/>
      <c r="DK18" s="3"/>
      <c r="DL18" s="6"/>
      <c r="DU18" s="3"/>
      <c r="DV18" s="6"/>
      <c r="EE18" s="3"/>
      <c r="EF18" s="6"/>
      <c r="EO18" s="3"/>
      <c r="EP18" s="6"/>
      <c r="EY18" s="3"/>
      <c r="EZ18" s="6"/>
      <c r="FI18" s="3"/>
      <c r="FJ18" s="6"/>
      <c r="FS18" s="3"/>
      <c r="FT18" s="6"/>
      <c r="GC18" s="3"/>
      <c r="GD18" s="6"/>
      <c r="GM18" s="3"/>
      <c r="GN18" s="6"/>
      <c r="GW18" s="3"/>
      <c r="GX18" s="6"/>
      <c r="HG18" s="3"/>
      <c r="HH18" s="6"/>
      <c r="HQ18" s="3"/>
      <c r="HR18" s="6"/>
      <c r="IA18" s="3"/>
      <c r="IB18" s="6"/>
      <c r="IK18" s="3"/>
      <c r="IL18" s="6"/>
      <c r="IU18" s="3"/>
      <c r="IV18" s="6"/>
      <c r="JE18" s="3"/>
      <c r="JF18" s="6"/>
      <c r="JO18" s="3"/>
      <c r="JP18" s="6"/>
      <c r="JY18" s="3"/>
      <c r="JZ18" s="6"/>
      <c r="KI18" s="3"/>
      <c r="KJ18" s="6"/>
      <c r="KS18" s="3"/>
      <c r="KT18" s="6"/>
      <c r="LC18" s="3"/>
      <c r="LD18" s="6"/>
      <c r="LM18" s="3"/>
      <c r="LN18" s="6"/>
      <c r="LW18" s="3"/>
      <c r="LX18" s="6"/>
      <c r="MG18" s="3"/>
      <c r="MH18" s="6"/>
      <c r="MQ18" s="3"/>
      <c r="MR18" s="6"/>
      <c r="NA18" s="3"/>
      <c r="NB18" s="6"/>
      <c r="NK18" s="3"/>
      <c r="NL18" s="6"/>
      <c r="NU18" s="3"/>
      <c r="NV18" s="6"/>
      <c r="OE18" s="3"/>
      <c r="OF18" s="6"/>
      <c r="OO18" s="3"/>
      <c r="OP18" s="6"/>
      <c r="OY18" s="3"/>
      <c r="OZ18" s="6"/>
      <c r="PI18" s="3"/>
      <c r="PJ18" s="6"/>
      <c r="PS18" s="3"/>
      <c r="PT18" s="6"/>
      <c r="QC18" s="3"/>
      <c r="QD18" s="6"/>
      <c r="QM18" s="3"/>
      <c r="QN18" s="6"/>
      <c r="QW18" s="3"/>
      <c r="QX18" s="6"/>
      <c r="RG18" s="3"/>
      <c r="RH18" s="6"/>
      <c r="RQ18" s="3"/>
      <c r="RR18" s="6"/>
      <c r="SA18" s="3"/>
      <c r="SB18" s="6"/>
      <c r="SK18" s="3"/>
      <c r="SL18" s="6"/>
      <c r="SU18" s="3"/>
      <c r="SV18" s="6"/>
      <c r="TE18" s="3"/>
      <c r="TF18" s="6"/>
      <c r="TO18" s="3"/>
      <c r="TP18" s="6"/>
      <c r="TY18" s="3"/>
      <c r="TZ18" s="6"/>
      <c r="UI18" s="3"/>
      <c r="UJ18" s="6"/>
      <c r="US18" s="3"/>
      <c r="UT18" s="6"/>
      <c r="VC18" s="3"/>
      <c r="VD18" s="6"/>
      <c r="VM18" s="3"/>
      <c r="VN18" s="6"/>
      <c r="VW18" s="3"/>
      <c r="VX18" s="6"/>
      <c r="WG18" s="3"/>
      <c r="WH18" s="6"/>
      <c r="WQ18" s="3"/>
      <c r="WR18" s="6"/>
      <c r="XA18" s="3"/>
      <c r="XB18" s="6"/>
      <c r="XK18" s="3"/>
      <c r="XL18" s="6"/>
      <c r="XU18" s="3"/>
      <c r="XV18" s="6"/>
      <c r="YE18" s="3"/>
      <c r="YF18" s="6"/>
      <c r="YO18" s="3"/>
      <c r="YP18" s="6"/>
      <c r="YY18" s="3"/>
      <c r="YZ18" s="6"/>
      <c r="ZI18" s="3"/>
      <c r="ZJ18" s="6"/>
      <c r="ZS18" s="3"/>
      <c r="ZT18" s="6"/>
      <c r="AAC18" s="3"/>
      <c r="AAD18" s="6"/>
      <c r="AAM18" s="3"/>
      <c r="AAN18" s="6"/>
      <c r="AAW18" s="3"/>
      <c r="AAX18" s="6"/>
      <c r="ABG18" s="3"/>
      <c r="ABH18" s="6"/>
      <c r="ABQ18" s="3"/>
      <c r="ABR18" s="6"/>
      <c r="ACA18" s="3"/>
      <c r="ACB18" s="6"/>
      <c r="ACK18" s="3"/>
      <c r="ACL18" s="6"/>
      <c r="ACU18" s="3"/>
      <c r="ACV18" s="6"/>
      <c r="ADE18" s="3"/>
      <c r="ADF18" s="6"/>
      <c r="ADO18" s="3"/>
      <c r="ADP18" s="6"/>
      <c r="ADY18" s="3"/>
      <c r="ADZ18" s="6"/>
      <c r="AEI18" s="3"/>
      <c r="AEJ18" s="6"/>
      <c r="AES18" s="3"/>
      <c r="AET18" s="6"/>
      <c r="AFC18" s="3"/>
      <c r="AFD18" s="6"/>
      <c r="AFM18" s="3"/>
      <c r="AFN18" s="6"/>
      <c r="AFW18" s="3"/>
      <c r="AFX18" s="6"/>
      <c r="AGG18" s="3"/>
      <c r="AGH18" s="6"/>
      <c r="AGQ18" s="3"/>
      <c r="AGR18" s="6"/>
      <c r="AHA18" s="3"/>
      <c r="AHB18" s="6"/>
      <c r="AHK18" s="3"/>
      <c r="AHL18" s="6"/>
      <c r="AHU18" s="3"/>
      <c r="AHV18" s="6"/>
      <c r="AIE18" s="3"/>
      <c r="AIF18" s="6"/>
      <c r="AIO18" s="3"/>
      <c r="AIP18" s="6"/>
      <c r="AIY18" s="3"/>
      <c r="AIZ18" s="6"/>
      <c r="AJI18" s="3"/>
      <c r="AJJ18" s="6"/>
      <c r="AJS18" s="3"/>
      <c r="AJT18" s="6"/>
      <c r="AKC18" s="3"/>
      <c r="AKD18" s="6"/>
      <c r="AKM18" s="3"/>
      <c r="AKN18" s="6"/>
      <c r="AKW18" s="3"/>
      <c r="AKX18" s="6"/>
      <c r="ALG18" s="3"/>
      <c r="ALH18" s="6"/>
      <c r="ALQ18" s="3"/>
      <c r="ALR18" s="6"/>
      <c r="AMA18" s="3"/>
      <c r="AMB18" s="6"/>
      <c r="AMK18" s="3"/>
      <c r="AML18" s="6"/>
      <c r="AMU18" s="3"/>
      <c r="AMV18" s="6"/>
      <c r="ANE18" s="3"/>
      <c r="ANF18" s="6"/>
      <c r="ANO18" s="3"/>
      <c r="ANP18" s="6"/>
      <c r="ANY18" s="3"/>
      <c r="ANZ18" s="6"/>
      <c r="AOI18" s="3"/>
      <c r="AOJ18" s="6"/>
      <c r="AOS18" s="3"/>
      <c r="AOT18" s="6"/>
      <c r="APC18" s="3"/>
      <c r="APD18" s="6"/>
      <c r="APM18" s="3"/>
      <c r="APN18" s="6"/>
      <c r="APW18" s="3"/>
      <c r="APX18" s="6"/>
      <c r="AQG18" s="3"/>
      <c r="AQH18" s="6"/>
      <c r="AQQ18" s="3"/>
      <c r="AQR18" s="6"/>
      <c r="ARA18" s="3"/>
      <c r="ARB18" s="6"/>
      <c r="ARK18" s="3"/>
      <c r="ARL18" s="6"/>
      <c r="ARU18" s="3"/>
      <c r="ARV18" s="6"/>
      <c r="ASE18" s="3"/>
      <c r="ASF18" s="6"/>
      <c r="ASO18" s="3"/>
      <c r="ASP18" s="6"/>
      <c r="ASY18" s="3"/>
      <c r="ASZ18" s="6"/>
      <c r="ATI18" s="3"/>
      <c r="ATJ18" s="6"/>
      <c r="ATS18" s="3"/>
      <c r="ATT18" s="6"/>
      <c r="AUC18" s="3"/>
      <c r="AUD18" s="6"/>
      <c r="AUM18" s="3"/>
      <c r="AUN18" s="6"/>
      <c r="AUW18" s="3"/>
      <c r="AUX18" s="6"/>
      <c r="AVG18" s="3"/>
      <c r="AVH18" s="6"/>
      <c r="AVQ18" s="3"/>
      <c r="AVR18" s="6"/>
      <c r="AWA18" s="3"/>
      <c r="AWB18" s="6"/>
      <c r="AWK18" s="3"/>
      <c r="AWL18" s="6"/>
      <c r="AWU18" s="3"/>
      <c r="AWV18" s="6"/>
      <c r="AXE18" s="3"/>
      <c r="AXF18" s="6"/>
      <c r="AXO18" s="3"/>
      <c r="AXP18" s="6"/>
      <c r="AXY18" s="3"/>
      <c r="AXZ18" s="6"/>
      <c r="AYI18" s="3"/>
      <c r="AYJ18" s="6"/>
      <c r="AYS18" s="3"/>
      <c r="AYT18" s="6"/>
      <c r="AZC18" s="3"/>
      <c r="AZD18" s="6"/>
      <c r="AZM18" s="3"/>
      <c r="AZN18" s="6"/>
      <c r="AZW18" s="3"/>
      <c r="AZX18" s="6"/>
      <c r="BAG18" s="3"/>
      <c r="BAH18" s="6"/>
      <c r="BAQ18" s="3"/>
      <c r="BAR18" s="6"/>
      <c r="BBA18" s="3"/>
      <c r="BBB18" s="6"/>
      <c r="BBK18" s="3"/>
      <c r="BBL18" s="6"/>
      <c r="BBU18" s="3"/>
      <c r="BBV18" s="6"/>
      <c r="BCE18" s="3"/>
      <c r="BCF18" s="6"/>
      <c r="BCO18" s="3"/>
      <c r="BCP18" s="6"/>
      <c r="BCY18" s="3"/>
      <c r="BCZ18" s="6"/>
      <c r="BDI18" s="3"/>
      <c r="BDJ18" s="6"/>
      <c r="BDS18" s="3"/>
      <c r="BDT18" s="6"/>
      <c r="BEC18" s="3"/>
      <c r="BED18" s="6"/>
      <c r="BEM18" s="3"/>
      <c r="BEN18" s="6"/>
      <c r="BEW18" s="3"/>
      <c r="BEX18" s="6"/>
      <c r="BFG18" s="3"/>
      <c r="BFH18" s="6"/>
      <c r="BFQ18" s="3"/>
      <c r="BFR18" s="6"/>
      <c r="BGA18" s="3"/>
      <c r="BGB18" s="6"/>
      <c r="BGK18" s="3"/>
      <c r="BGL18" s="6"/>
      <c r="BGU18" s="3"/>
      <c r="BGV18" s="6"/>
      <c r="BHE18" s="3"/>
      <c r="BHF18" s="6"/>
      <c r="BHO18" s="3"/>
      <c r="BHP18" s="6"/>
      <c r="BHY18" s="3"/>
      <c r="BHZ18" s="6"/>
      <c r="BII18" s="3"/>
      <c r="BIJ18" s="6"/>
      <c r="BIS18" s="3"/>
      <c r="BIT18" s="6"/>
      <c r="BJC18" s="3"/>
      <c r="BJD18" s="6"/>
      <c r="BJM18" s="3"/>
      <c r="BJN18" s="6"/>
      <c r="BJW18" s="3"/>
      <c r="BJX18" s="6"/>
      <c r="BKG18" s="3"/>
      <c r="BKH18" s="6"/>
      <c r="BKQ18" s="3"/>
      <c r="BKR18" s="6"/>
      <c r="BLA18" s="3"/>
      <c r="BLB18" s="6"/>
      <c r="BLK18" s="3"/>
      <c r="BLL18" s="6"/>
      <c r="BLU18" s="3"/>
      <c r="BLV18" s="6"/>
      <c r="BME18" s="3"/>
      <c r="BMF18" s="6"/>
      <c r="BMO18" s="3"/>
      <c r="BMP18" s="6"/>
      <c r="BMY18" s="3"/>
      <c r="BMZ18" s="6"/>
      <c r="BNI18" s="3"/>
      <c r="BNJ18" s="6"/>
      <c r="BNS18" s="3"/>
      <c r="BNT18" s="6"/>
      <c r="BOC18" s="3"/>
      <c r="BOD18" s="6"/>
      <c r="BOM18" s="3"/>
      <c r="BON18" s="6"/>
      <c r="BOW18" s="3"/>
      <c r="BOX18" s="6"/>
      <c r="BPG18" s="3"/>
      <c r="BPH18" s="6"/>
      <c r="BPQ18" s="3"/>
      <c r="BPR18" s="6"/>
      <c r="BQA18" s="3"/>
      <c r="BQB18" s="6"/>
      <c r="BQK18" s="3"/>
      <c r="BQL18" s="6"/>
      <c r="BQU18" s="3"/>
      <c r="BQV18" s="6"/>
      <c r="BRE18" s="3"/>
      <c r="BRF18" s="6"/>
      <c r="BRO18" s="3"/>
      <c r="BRP18" s="6"/>
      <c r="BRY18" s="3"/>
      <c r="BRZ18" s="6"/>
      <c r="BSI18" s="3"/>
      <c r="BSJ18" s="6"/>
      <c r="BSS18" s="3"/>
      <c r="BST18" s="6"/>
      <c r="BTC18" s="3"/>
      <c r="BTD18" s="6"/>
      <c r="BTM18" s="3"/>
      <c r="BTN18" s="6"/>
      <c r="BTW18" s="3"/>
      <c r="BTX18" s="6"/>
      <c r="BUG18" s="3"/>
      <c r="BUH18" s="6"/>
      <c r="BUQ18" s="3"/>
      <c r="BUR18" s="6"/>
      <c r="BVA18" s="3"/>
      <c r="BVB18" s="6"/>
      <c r="BVK18" s="3"/>
      <c r="BVL18" s="6"/>
      <c r="BVU18" s="3"/>
      <c r="BVV18" s="6"/>
      <c r="BWE18" s="3"/>
      <c r="BWF18" s="6"/>
      <c r="BWO18" s="3"/>
      <c r="BWP18" s="6"/>
      <c r="BWY18" s="3"/>
      <c r="BWZ18" s="6"/>
      <c r="BXI18" s="3"/>
      <c r="BXJ18" s="6"/>
      <c r="BXS18" s="3"/>
      <c r="BXT18" s="6"/>
      <c r="BYC18" s="3"/>
      <c r="BYD18" s="6"/>
      <c r="BYM18" s="3"/>
      <c r="BYN18" s="6"/>
      <c r="BYW18" s="3"/>
      <c r="BYX18" s="6"/>
      <c r="BZG18" s="3"/>
      <c r="BZH18" s="6"/>
      <c r="BZQ18" s="3"/>
      <c r="BZR18" s="6"/>
      <c r="CAA18" s="3"/>
      <c r="CAB18" s="6"/>
      <c r="CAK18" s="3"/>
      <c r="CAL18" s="6"/>
      <c r="CAU18" s="3"/>
      <c r="CAV18" s="6"/>
      <c r="CBE18" s="3"/>
      <c r="CBF18" s="6"/>
      <c r="CBO18" s="3"/>
      <c r="CBP18" s="6"/>
      <c r="CBY18" s="3"/>
      <c r="CBZ18" s="6"/>
      <c r="CCI18" s="3"/>
      <c r="CCJ18" s="6"/>
      <c r="CCS18" s="3"/>
      <c r="CCT18" s="6"/>
      <c r="CDC18" s="3"/>
      <c r="CDD18" s="6"/>
      <c r="CDM18" s="3"/>
      <c r="CDN18" s="6"/>
      <c r="CDW18" s="3"/>
      <c r="CDX18" s="6"/>
      <c r="CEG18" s="3"/>
      <c r="CEH18" s="6"/>
      <c r="CEQ18" s="3"/>
      <c r="CER18" s="6"/>
      <c r="CFA18" s="3"/>
      <c r="CFB18" s="6"/>
      <c r="CFK18" s="3"/>
      <c r="CFL18" s="6"/>
      <c r="CFU18" s="3"/>
      <c r="CFV18" s="6"/>
      <c r="CGE18" s="3"/>
      <c r="CGF18" s="6"/>
      <c r="CGO18" s="3"/>
      <c r="CGP18" s="6"/>
      <c r="CGY18" s="3"/>
      <c r="CGZ18" s="6"/>
      <c r="CHI18" s="3"/>
      <c r="CHJ18" s="6"/>
      <c r="CHS18" s="3"/>
      <c r="CHT18" s="6"/>
      <c r="CIC18" s="3"/>
      <c r="CID18" s="6"/>
      <c r="CIM18" s="3"/>
      <c r="CIN18" s="6"/>
      <c r="CIW18" s="3"/>
      <c r="CIX18" s="6"/>
      <c r="CJG18" s="3"/>
      <c r="CJH18" s="6"/>
      <c r="CJQ18" s="3"/>
      <c r="CJR18" s="6"/>
      <c r="CKA18" s="3"/>
      <c r="CKB18" s="6"/>
      <c r="CKK18" s="3"/>
      <c r="CKL18" s="6"/>
      <c r="CKU18" s="3"/>
      <c r="CKV18" s="6"/>
      <c r="CLE18" s="3"/>
      <c r="CLF18" s="6"/>
      <c r="CLO18" s="3"/>
      <c r="CLP18" s="6"/>
      <c r="CLY18" s="3"/>
      <c r="CLZ18" s="6"/>
      <c r="CMI18" s="3"/>
      <c r="CMJ18" s="6"/>
      <c r="CMS18" s="3"/>
      <c r="CMT18" s="6"/>
      <c r="CNC18" s="3"/>
      <c r="CND18" s="6"/>
      <c r="CNM18" s="3"/>
      <c r="CNN18" s="6"/>
      <c r="CNW18" s="3"/>
      <c r="CNX18" s="6"/>
      <c r="COG18" s="3"/>
      <c r="COH18" s="6"/>
      <c r="COQ18" s="3"/>
      <c r="COR18" s="6"/>
      <c r="CPA18" s="3"/>
      <c r="CPB18" s="6"/>
      <c r="CPK18" s="3"/>
      <c r="CPL18" s="6"/>
      <c r="CPU18" s="3"/>
      <c r="CPV18" s="6"/>
      <c r="CQE18" s="3"/>
      <c r="CQF18" s="6"/>
      <c r="CQO18" s="3"/>
      <c r="CQP18" s="6"/>
      <c r="CQY18" s="3"/>
      <c r="CQZ18" s="6"/>
      <c r="CRI18" s="3"/>
      <c r="CRJ18" s="6"/>
      <c r="CRS18" s="3"/>
      <c r="CRT18" s="6"/>
      <c r="CSC18" s="3"/>
      <c r="CSD18" s="6"/>
      <c r="CSM18" s="3"/>
      <c r="CSN18" s="6"/>
      <c r="CSW18" s="3"/>
      <c r="CSX18" s="6"/>
      <c r="CTG18" s="3"/>
      <c r="CTH18" s="6"/>
      <c r="CTQ18" s="3"/>
      <c r="CTR18" s="6"/>
      <c r="CUA18" s="3"/>
      <c r="CUB18" s="6"/>
      <c r="CUK18" s="3"/>
      <c r="CUL18" s="6"/>
      <c r="CUU18" s="3"/>
      <c r="CUV18" s="6"/>
      <c r="CVE18" s="3"/>
      <c r="CVF18" s="6"/>
      <c r="CVO18" s="3"/>
      <c r="CVP18" s="6"/>
      <c r="CVY18" s="3"/>
      <c r="CVZ18" s="6"/>
      <c r="CWI18" s="3"/>
      <c r="CWJ18" s="6"/>
      <c r="CWS18" s="3"/>
      <c r="CWT18" s="6"/>
      <c r="CXC18" s="3"/>
      <c r="CXD18" s="6"/>
      <c r="CXM18" s="3"/>
      <c r="CXN18" s="6"/>
      <c r="CXW18" s="3"/>
      <c r="CXX18" s="6"/>
      <c r="CYG18" s="3"/>
      <c r="CYH18" s="6"/>
      <c r="CYQ18" s="3"/>
      <c r="CYR18" s="6"/>
      <c r="CZA18" s="3"/>
      <c r="CZB18" s="6"/>
      <c r="CZK18" s="3"/>
      <c r="CZL18" s="6"/>
      <c r="CZU18" s="3"/>
      <c r="CZV18" s="6"/>
      <c r="DAE18" s="3"/>
      <c r="DAF18" s="6"/>
      <c r="DAO18" s="3"/>
      <c r="DAP18" s="6"/>
      <c r="DAY18" s="3"/>
      <c r="DAZ18" s="6"/>
      <c r="DBI18" s="3"/>
      <c r="DBJ18" s="6"/>
      <c r="DBS18" s="3"/>
      <c r="DBT18" s="6"/>
      <c r="DCC18" s="3"/>
      <c r="DCD18" s="6"/>
      <c r="DCM18" s="3"/>
      <c r="DCN18" s="6"/>
      <c r="DCW18" s="3"/>
      <c r="DCX18" s="6"/>
      <c r="DDG18" s="3"/>
      <c r="DDH18" s="6"/>
      <c r="DDQ18" s="3"/>
      <c r="DDR18" s="6"/>
      <c r="DEA18" s="3"/>
      <c r="DEB18" s="6"/>
      <c r="DEK18" s="3"/>
      <c r="DEL18" s="6"/>
      <c r="DEU18" s="3"/>
      <c r="DEV18" s="6"/>
      <c r="DFE18" s="3"/>
      <c r="DFF18" s="6"/>
      <c r="DFO18" s="3"/>
      <c r="DFP18" s="6"/>
      <c r="DFY18" s="3"/>
      <c r="DFZ18" s="6"/>
      <c r="DGI18" s="3"/>
      <c r="DGJ18" s="6"/>
      <c r="DGS18" s="3"/>
      <c r="DGT18" s="6"/>
      <c r="DHC18" s="3"/>
      <c r="DHD18" s="6"/>
      <c r="DHM18" s="3"/>
      <c r="DHN18" s="6"/>
      <c r="DHW18" s="3"/>
      <c r="DHX18" s="6"/>
      <c r="DIG18" s="3"/>
      <c r="DIH18" s="6"/>
      <c r="DIQ18" s="3"/>
      <c r="DIR18" s="6"/>
      <c r="DJA18" s="3"/>
      <c r="DJB18" s="6"/>
      <c r="DJK18" s="3"/>
      <c r="DJL18" s="6"/>
      <c r="DJU18" s="3"/>
      <c r="DJV18" s="6"/>
      <c r="DKE18" s="3"/>
      <c r="DKF18" s="6"/>
      <c r="DKO18" s="3"/>
      <c r="DKP18" s="6"/>
      <c r="DKY18" s="3"/>
      <c r="DKZ18" s="6"/>
      <c r="DLI18" s="3"/>
      <c r="DLJ18" s="6"/>
      <c r="DLS18" s="3"/>
      <c r="DLT18" s="6"/>
      <c r="DMC18" s="3"/>
      <c r="DMD18" s="6"/>
      <c r="DMM18" s="3"/>
      <c r="DMN18" s="6"/>
      <c r="DMW18" s="3"/>
      <c r="DMX18" s="6"/>
      <c r="DNG18" s="3"/>
      <c r="DNH18" s="6"/>
      <c r="DNQ18" s="3"/>
      <c r="DNR18" s="6"/>
      <c r="DOA18" s="3"/>
      <c r="DOB18" s="6"/>
      <c r="DOK18" s="3"/>
      <c r="DOL18" s="6"/>
      <c r="DOU18" s="3"/>
      <c r="DOV18" s="6"/>
      <c r="DPE18" s="3"/>
      <c r="DPF18" s="6"/>
      <c r="DPO18" s="3"/>
      <c r="DPP18" s="6"/>
      <c r="DPY18" s="3"/>
      <c r="DPZ18" s="6"/>
      <c r="DQI18" s="3"/>
      <c r="DQJ18" s="6"/>
      <c r="DQS18" s="3"/>
      <c r="DQT18" s="6"/>
      <c r="DRC18" s="3"/>
      <c r="DRD18" s="6"/>
      <c r="DRM18" s="3"/>
      <c r="DRN18" s="6"/>
      <c r="DRW18" s="3"/>
      <c r="DRX18" s="6"/>
      <c r="DSG18" s="3"/>
      <c r="DSH18" s="6"/>
      <c r="DSQ18" s="3"/>
      <c r="DSR18" s="6"/>
      <c r="DTA18" s="3"/>
      <c r="DTB18" s="6"/>
      <c r="DTK18" s="3"/>
      <c r="DTL18" s="6"/>
      <c r="DTU18" s="3"/>
      <c r="DTV18" s="6"/>
      <c r="DUE18" s="3"/>
      <c r="DUF18" s="6"/>
      <c r="DUO18" s="3"/>
      <c r="DUP18" s="6"/>
      <c r="DUY18" s="3"/>
      <c r="DUZ18" s="6"/>
      <c r="DVI18" s="3"/>
      <c r="DVJ18" s="6"/>
      <c r="DVS18" s="3"/>
      <c r="DVT18" s="6"/>
      <c r="DWC18" s="3"/>
      <c r="DWD18" s="6"/>
      <c r="DWM18" s="3"/>
      <c r="DWN18" s="6"/>
      <c r="DWW18" s="3"/>
      <c r="DWX18" s="6"/>
      <c r="DXG18" s="3"/>
      <c r="DXH18" s="6"/>
      <c r="DXQ18" s="3"/>
      <c r="DXR18" s="6"/>
      <c r="DYA18" s="3"/>
      <c r="DYB18" s="6"/>
      <c r="DYK18" s="3"/>
      <c r="DYL18" s="6"/>
      <c r="DYU18" s="3"/>
      <c r="DYV18" s="6"/>
      <c r="DZE18" s="3"/>
      <c r="DZF18" s="6"/>
      <c r="DZO18" s="3"/>
      <c r="DZP18" s="6"/>
      <c r="DZY18" s="3"/>
      <c r="DZZ18" s="6"/>
      <c r="EAI18" s="3"/>
      <c r="EAJ18" s="6"/>
      <c r="EAS18" s="3"/>
      <c r="EAT18" s="6"/>
      <c r="EBC18" s="3"/>
      <c r="EBD18" s="6"/>
      <c r="EBM18" s="3"/>
      <c r="EBN18" s="6"/>
      <c r="EBW18" s="3"/>
      <c r="EBX18" s="6"/>
      <c r="ECG18" s="3"/>
      <c r="ECH18" s="6"/>
      <c r="ECQ18" s="3"/>
      <c r="ECR18" s="6"/>
      <c r="EDA18" s="3"/>
      <c r="EDB18" s="6"/>
      <c r="EDK18" s="3"/>
      <c r="EDL18" s="6"/>
      <c r="EDU18" s="3"/>
      <c r="EDV18" s="6"/>
      <c r="EEE18" s="3"/>
      <c r="EEF18" s="6"/>
      <c r="EEO18" s="3"/>
      <c r="EEP18" s="6"/>
      <c r="EEY18" s="3"/>
      <c r="EEZ18" s="6"/>
      <c r="EFI18" s="3"/>
      <c r="EFJ18" s="6"/>
      <c r="EFS18" s="3"/>
      <c r="EFT18" s="6"/>
      <c r="EGC18" s="3"/>
      <c r="EGD18" s="6"/>
      <c r="EGM18" s="3"/>
      <c r="EGN18" s="6"/>
      <c r="EGW18" s="3"/>
      <c r="EGX18" s="6"/>
      <c r="EHG18" s="3"/>
      <c r="EHH18" s="6"/>
      <c r="EHQ18" s="3"/>
      <c r="EHR18" s="6"/>
      <c r="EIA18" s="3"/>
      <c r="EIB18" s="6"/>
      <c r="EIK18" s="3"/>
      <c r="EIL18" s="6"/>
      <c r="EIU18" s="3"/>
      <c r="EIV18" s="6"/>
      <c r="EJE18" s="3"/>
      <c r="EJF18" s="6"/>
      <c r="EJO18" s="3"/>
      <c r="EJP18" s="6"/>
      <c r="EJY18" s="3"/>
      <c r="EJZ18" s="6"/>
      <c r="EKI18" s="3"/>
      <c r="EKJ18" s="6"/>
      <c r="EKS18" s="3"/>
      <c r="EKT18" s="6"/>
      <c r="ELC18" s="3"/>
      <c r="ELD18" s="6"/>
      <c r="ELM18" s="3"/>
      <c r="ELN18" s="6"/>
      <c r="ELW18" s="3"/>
      <c r="ELX18" s="6"/>
      <c r="EMG18" s="3"/>
      <c r="EMH18" s="6"/>
      <c r="EMQ18" s="3"/>
      <c r="EMR18" s="6"/>
      <c r="ENA18" s="3"/>
      <c r="ENB18" s="6"/>
      <c r="ENK18" s="3"/>
      <c r="ENL18" s="6"/>
      <c r="ENU18" s="3"/>
      <c r="ENV18" s="6"/>
      <c r="EOE18" s="3"/>
      <c r="EOF18" s="6"/>
      <c r="EOO18" s="3"/>
      <c r="EOP18" s="6"/>
      <c r="EOY18" s="3"/>
      <c r="EOZ18" s="6"/>
      <c r="EPI18" s="3"/>
      <c r="EPJ18" s="6"/>
      <c r="EPS18" s="3"/>
      <c r="EPT18" s="6"/>
      <c r="EQC18" s="3"/>
      <c r="EQD18" s="6"/>
      <c r="EQM18" s="3"/>
      <c r="EQN18" s="6"/>
      <c r="EQW18" s="3"/>
      <c r="EQX18" s="6"/>
      <c r="ERG18" s="3"/>
      <c r="ERH18" s="6"/>
      <c r="ERQ18" s="3"/>
      <c r="ERR18" s="6"/>
      <c r="ESA18" s="3"/>
      <c r="ESB18" s="6"/>
      <c r="ESK18" s="3"/>
      <c r="ESL18" s="6"/>
      <c r="ESU18" s="3"/>
      <c r="ESV18" s="6"/>
      <c r="ETE18" s="3"/>
      <c r="ETF18" s="6"/>
      <c r="ETO18" s="3"/>
      <c r="ETP18" s="6"/>
      <c r="ETY18" s="3"/>
      <c r="ETZ18" s="6"/>
      <c r="EUI18" s="3"/>
      <c r="EUJ18" s="6"/>
      <c r="EUS18" s="3"/>
      <c r="EUT18" s="6"/>
      <c r="EVC18" s="3"/>
      <c r="EVD18" s="6"/>
      <c r="EVM18" s="3"/>
      <c r="EVN18" s="6"/>
      <c r="EVW18" s="3"/>
      <c r="EVX18" s="6"/>
      <c r="EWG18" s="3"/>
      <c r="EWH18" s="6"/>
      <c r="EWQ18" s="3"/>
      <c r="EWR18" s="6"/>
      <c r="EXA18" s="3"/>
      <c r="EXB18" s="6"/>
      <c r="EXK18" s="3"/>
      <c r="EXL18" s="6"/>
      <c r="EXU18" s="3"/>
      <c r="EXV18" s="6"/>
      <c r="EYE18" s="3"/>
      <c r="EYF18" s="6"/>
      <c r="EYO18" s="3"/>
      <c r="EYP18" s="6"/>
      <c r="EYY18" s="3"/>
      <c r="EYZ18" s="6"/>
      <c r="EZI18" s="3"/>
      <c r="EZJ18" s="6"/>
      <c r="EZS18" s="3"/>
      <c r="EZT18" s="6"/>
      <c r="FAC18" s="3"/>
      <c r="FAD18" s="6"/>
      <c r="FAM18" s="3"/>
      <c r="FAN18" s="6"/>
      <c r="FAW18" s="3"/>
      <c r="FAX18" s="6"/>
      <c r="FBG18" s="3"/>
      <c r="FBH18" s="6"/>
      <c r="FBQ18" s="3"/>
      <c r="FBR18" s="6"/>
      <c r="FCA18" s="3"/>
      <c r="FCB18" s="6"/>
      <c r="FCK18" s="3"/>
      <c r="FCL18" s="6"/>
      <c r="FCU18" s="3"/>
      <c r="FCV18" s="6"/>
      <c r="FDE18" s="3"/>
      <c r="FDF18" s="6"/>
      <c r="FDO18" s="3"/>
      <c r="FDP18" s="6"/>
      <c r="FDY18" s="3"/>
      <c r="FDZ18" s="6"/>
      <c r="FEI18" s="3"/>
      <c r="FEJ18" s="6"/>
      <c r="FES18" s="3"/>
      <c r="FET18" s="6"/>
      <c r="FFC18" s="3"/>
      <c r="FFD18" s="6"/>
      <c r="FFM18" s="3"/>
      <c r="FFN18" s="6"/>
      <c r="FFW18" s="3"/>
      <c r="FFX18" s="6"/>
      <c r="FGG18" s="3"/>
      <c r="FGH18" s="6"/>
      <c r="FGQ18" s="3"/>
      <c r="FGR18" s="6"/>
      <c r="FHA18" s="3"/>
      <c r="FHB18" s="6"/>
      <c r="FHK18" s="3"/>
      <c r="FHL18" s="6"/>
      <c r="FHU18" s="3"/>
      <c r="FHV18" s="6"/>
      <c r="FIE18" s="3"/>
      <c r="FIF18" s="6"/>
      <c r="FIO18" s="3"/>
      <c r="FIP18" s="6"/>
      <c r="FIY18" s="3"/>
      <c r="FIZ18" s="6"/>
      <c r="FJI18" s="3"/>
      <c r="FJJ18" s="6"/>
      <c r="FJS18" s="3"/>
      <c r="FJT18" s="6"/>
      <c r="FKC18" s="3"/>
      <c r="FKD18" s="6"/>
      <c r="FKM18" s="3"/>
      <c r="FKN18" s="6"/>
      <c r="FKW18" s="3"/>
      <c r="FKX18" s="6"/>
      <c r="FLG18" s="3"/>
      <c r="FLH18" s="6"/>
      <c r="FLQ18" s="3"/>
      <c r="FLR18" s="6"/>
      <c r="FMA18" s="3"/>
      <c r="FMB18" s="6"/>
      <c r="FMK18" s="3"/>
      <c r="FML18" s="6"/>
      <c r="FMU18" s="3"/>
      <c r="FMV18" s="6"/>
      <c r="FNE18" s="3"/>
      <c r="FNF18" s="6"/>
      <c r="FNO18" s="3"/>
      <c r="FNP18" s="6"/>
      <c r="FNY18" s="3"/>
      <c r="FNZ18" s="6"/>
      <c r="FOI18" s="3"/>
      <c r="FOJ18" s="6"/>
      <c r="FOS18" s="3"/>
      <c r="FOT18" s="6"/>
      <c r="FPC18" s="3"/>
      <c r="FPD18" s="6"/>
      <c r="FPM18" s="3"/>
      <c r="FPN18" s="6"/>
      <c r="FPW18" s="3"/>
      <c r="FPX18" s="6"/>
      <c r="FQG18" s="3"/>
      <c r="FQH18" s="6"/>
      <c r="FQQ18" s="3"/>
      <c r="FQR18" s="6"/>
      <c r="FRA18" s="3"/>
      <c r="FRB18" s="6"/>
      <c r="FRK18" s="3"/>
      <c r="FRL18" s="6"/>
      <c r="FRU18" s="3"/>
      <c r="FRV18" s="6"/>
      <c r="FSE18" s="3"/>
      <c r="FSF18" s="6"/>
      <c r="FSO18" s="3"/>
      <c r="FSP18" s="6"/>
      <c r="FSY18" s="3"/>
      <c r="FSZ18" s="6"/>
      <c r="FTI18" s="3"/>
      <c r="FTJ18" s="6"/>
      <c r="FTS18" s="3"/>
      <c r="FTT18" s="6"/>
      <c r="FUC18" s="3"/>
      <c r="FUD18" s="6"/>
      <c r="FUM18" s="3"/>
      <c r="FUN18" s="6"/>
      <c r="FUW18" s="3"/>
      <c r="FUX18" s="6"/>
      <c r="FVG18" s="3"/>
      <c r="FVH18" s="6"/>
      <c r="FVQ18" s="3"/>
      <c r="FVR18" s="6"/>
      <c r="FWA18" s="3"/>
      <c r="FWB18" s="6"/>
      <c r="FWK18" s="3"/>
      <c r="FWL18" s="6"/>
      <c r="FWU18" s="3"/>
      <c r="FWV18" s="6"/>
      <c r="FXE18" s="3"/>
      <c r="FXF18" s="6"/>
      <c r="FXO18" s="3"/>
      <c r="FXP18" s="6"/>
      <c r="FXY18" s="3"/>
      <c r="FXZ18" s="6"/>
      <c r="FYI18" s="3"/>
      <c r="FYJ18" s="6"/>
      <c r="FYS18" s="3"/>
      <c r="FYT18" s="6"/>
      <c r="FZC18" s="3"/>
      <c r="FZD18" s="6"/>
      <c r="FZM18" s="3"/>
      <c r="FZN18" s="6"/>
      <c r="FZW18" s="3"/>
      <c r="FZX18" s="6"/>
      <c r="GAG18" s="3"/>
      <c r="GAH18" s="6"/>
      <c r="GAQ18" s="3"/>
      <c r="GAR18" s="6"/>
      <c r="GBA18" s="3"/>
      <c r="GBB18" s="6"/>
      <c r="GBK18" s="3"/>
      <c r="GBL18" s="6"/>
      <c r="GBU18" s="3"/>
      <c r="GBV18" s="6"/>
      <c r="GCE18" s="3"/>
      <c r="GCF18" s="6"/>
      <c r="GCO18" s="3"/>
      <c r="GCP18" s="6"/>
      <c r="GCY18" s="3"/>
      <c r="GCZ18" s="6"/>
      <c r="GDI18" s="3"/>
      <c r="GDJ18" s="6"/>
      <c r="GDS18" s="3"/>
      <c r="GDT18" s="6"/>
      <c r="GEC18" s="3"/>
      <c r="GED18" s="6"/>
      <c r="GEM18" s="3"/>
      <c r="GEN18" s="6"/>
      <c r="GEW18" s="3"/>
      <c r="GEX18" s="6"/>
      <c r="GFG18" s="3"/>
      <c r="GFH18" s="6"/>
      <c r="GFQ18" s="3"/>
      <c r="GFR18" s="6"/>
      <c r="GGA18" s="3"/>
      <c r="GGB18" s="6"/>
      <c r="GGK18" s="3"/>
      <c r="GGL18" s="6"/>
      <c r="GGU18" s="3"/>
      <c r="GGV18" s="6"/>
      <c r="GHE18" s="3"/>
      <c r="GHF18" s="6"/>
      <c r="GHO18" s="3"/>
      <c r="GHP18" s="6"/>
      <c r="GHY18" s="3"/>
      <c r="GHZ18" s="6"/>
      <c r="GII18" s="3"/>
      <c r="GIJ18" s="6"/>
      <c r="GIS18" s="3"/>
      <c r="GIT18" s="6"/>
      <c r="GJC18" s="3"/>
      <c r="GJD18" s="6"/>
      <c r="GJM18" s="3"/>
      <c r="GJN18" s="6"/>
      <c r="GJW18" s="3"/>
      <c r="GJX18" s="6"/>
      <c r="GKG18" s="3"/>
      <c r="GKH18" s="6"/>
      <c r="GKQ18" s="3"/>
      <c r="GKR18" s="6"/>
      <c r="GLA18" s="3"/>
      <c r="GLB18" s="6"/>
      <c r="GLK18" s="3"/>
      <c r="GLL18" s="6"/>
      <c r="GLU18" s="3"/>
      <c r="GLV18" s="6"/>
      <c r="GME18" s="3"/>
      <c r="GMF18" s="6"/>
      <c r="GMO18" s="3"/>
      <c r="GMP18" s="6"/>
      <c r="GMY18" s="3"/>
      <c r="GMZ18" s="6"/>
      <c r="GNI18" s="3"/>
      <c r="GNJ18" s="6"/>
      <c r="GNS18" s="3"/>
      <c r="GNT18" s="6"/>
      <c r="GOC18" s="3"/>
      <c r="GOD18" s="6"/>
      <c r="GOM18" s="3"/>
      <c r="GON18" s="6"/>
      <c r="GOW18" s="3"/>
      <c r="GOX18" s="6"/>
      <c r="GPG18" s="3"/>
      <c r="GPH18" s="6"/>
      <c r="GPQ18" s="3"/>
      <c r="GPR18" s="6"/>
      <c r="GQA18" s="3"/>
      <c r="GQB18" s="6"/>
      <c r="GQK18" s="3"/>
      <c r="GQL18" s="6"/>
      <c r="GQU18" s="3"/>
      <c r="GQV18" s="6"/>
      <c r="GRE18" s="3"/>
      <c r="GRF18" s="6"/>
      <c r="GRO18" s="3"/>
      <c r="GRP18" s="6"/>
      <c r="GRY18" s="3"/>
      <c r="GRZ18" s="6"/>
      <c r="GSI18" s="3"/>
      <c r="GSJ18" s="6"/>
      <c r="GSS18" s="3"/>
      <c r="GST18" s="6"/>
      <c r="GTC18" s="3"/>
      <c r="GTD18" s="6"/>
      <c r="GTM18" s="3"/>
      <c r="GTN18" s="6"/>
      <c r="GTW18" s="3"/>
      <c r="GTX18" s="6"/>
      <c r="GUG18" s="3"/>
      <c r="GUH18" s="6"/>
      <c r="GUQ18" s="3"/>
      <c r="GUR18" s="6"/>
      <c r="GVA18" s="3"/>
      <c r="GVB18" s="6"/>
      <c r="GVK18" s="3"/>
      <c r="GVL18" s="6"/>
      <c r="GVU18" s="3"/>
      <c r="GVV18" s="6"/>
      <c r="GWE18" s="3"/>
      <c r="GWF18" s="6"/>
      <c r="GWO18" s="3"/>
      <c r="GWP18" s="6"/>
      <c r="GWY18" s="3"/>
      <c r="GWZ18" s="6"/>
      <c r="GXI18" s="3"/>
      <c r="GXJ18" s="6"/>
      <c r="GXS18" s="3"/>
      <c r="GXT18" s="6"/>
      <c r="GYC18" s="3"/>
      <c r="GYD18" s="6"/>
      <c r="GYM18" s="3"/>
      <c r="GYN18" s="6"/>
      <c r="GYW18" s="3"/>
      <c r="GYX18" s="6"/>
      <c r="GZG18" s="3"/>
      <c r="GZH18" s="6"/>
      <c r="GZQ18" s="3"/>
      <c r="GZR18" s="6"/>
      <c r="HAA18" s="3"/>
      <c r="HAB18" s="6"/>
      <c r="HAK18" s="3"/>
      <c r="HAL18" s="6"/>
      <c r="HAU18" s="3"/>
      <c r="HAV18" s="6"/>
      <c r="HBE18" s="3"/>
      <c r="HBF18" s="6"/>
      <c r="HBO18" s="3"/>
      <c r="HBP18" s="6"/>
      <c r="HBY18" s="3"/>
      <c r="HBZ18" s="6"/>
      <c r="HCI18" s="3"/>
      <c r="HCJ18" s="6"/>
      <c r="HCS18" s="3"/>
      <c r="HCT18" s="6"/>
      <c r="HDC18" s="3"/>
      <c r="HDD18" s="6"/>
      <c r="HDM18" s="3"/>
      <c r="HDN18" s="6"/>
      <c r="HDW18" s="3"/>
      <c r="HDX18" s="6"/>
      <c r="HEG18" s="3"/>
      <c r="HEH18" s="6"/>
      <c r="HEQ18" s="3"/>
      <c r="HER18" s="6"/>
      <c r="HFA18" s="3"/>
      <c r="HFB18" s="6"/>
      <c r="HFK18" s="3"/>
      <c r="HFL18" s="6"/>
      <c r="HFU18" s="3"/>
      <c r="HFV18" s="6"/>
      <c r="HGE18" s="3"/>
      <c r="HGF18" s="6"/>
      <c r="HGO18" s="3"/>
      <c r="HGP18" s="6"/>
      <c r="HGY18" s="3"/>
      <c r="HGZ18" s="6"/>
      <c r="HHI18" s="3"/>
      <c r="HHJ18" s="6"/>
      <c r="HHS18" s="3"/>
      <c r="HHT18" s="6"/>
      <c r="HIC18" s="3"/>
      <c r="HID18" s="6"/>
      <c r="HIM18" s="3"/>
      <c r="HIN18" s="6"/>
      <c r="HIW18" s="3"/>
      <c r="HIX18" s="6"/>
      <c r="HJG18" s="3"/>
      <c r="HJH18" s="6"/>
      <c r="HJQ18" s="3"/>
      <c r="HJR18" s="6"/>
      <c r="HKA18" s="3"/>
      <c r="HKB18" s="6"/>
      <c r="HKK18" s="3"/>
      <c r="HKL18" s="6"/>
      <c r="HKU18" s="3"/>
      <c r="HKV18" s="6"/>
      <c r="HLE18" s="3"/>
      <c r="HLF18" s="6"/>
      <c r="HLO18" s="3"/>
      <c r="HLP18" s="6"/>
      <c r="HLY18" s="3"/>
      <c r="HLZ18" s="6"/>
      <c r="HMI18" s="3"/>
      <c r="HMJ18" s="6"/>
      <c r="HMS18" s="3"/>
      <c r="HMT18" s="6"/>
      <c r="HNC18" s="3"/>
      <c r="HND18" s="6"/>
      <c r="HNM18" s="3"/>
      <c r="HNN18" s="6"/>
      <c r="HNW18" s="3"/>
      <c r="HNX18" s="6"/>
      <c r="HOG18" s="3"/>
      <c r="HOH18" s="6"/>
      <c r="HOQ18" s="3"/>
      <c r="HOR18" s="6"/>
      <c r="HPA18" s="3"/>
      <c r="HPB18" s="6"/>
      <c r="HPK18" s="3"/>
      <c r="HPL18" s="6"/>
      <c r="HPU18" s="3"/>
      <c r="HPV18" s="6"/>
      <c r="HQE18" s="3"/>
      <c r="HQF18" s="6"/>
      <c r="HQO18" s="3"/>
      <c r="HQP18" s="6"/>
      <c r="HQY18" s="3"/>
      <c r="HQZ18" s="6"/>
      <c r="HRI18" s="3"/>
      <c r="HRJ18" s="6"/>
      <c r="HRS18" s="3"/>
      <c r="HRT18" s="6"/>
      <c r="HSC18" s="3"/>
      <c r="HSD18" s="6"/>
      <c r="HSM18" s="3"/>
      <c r="HSN18" s="6"/>
      <c r="HSW18" s="3"/>
      <c r="HSX18" s="6"/>
      <c r="HTG18" s="3"/>
      <c r="HTH18" s="6"/>
      <c r="HTQ18" s="3"/>
      <c r="HTR18" s="6"/>
      <c r="HUA18" s="3"/>
      <c r="HUB18" s="6"/>
      <c r="HUK18" s="3"/>
      <c r="HUL18" s="6"/>
      <c r="HUU18" s="3"/>
      <c r="HUV18" s="6"/>
      <c r="HVE18" s="3"/>
      <c r="HVF18" s="6"/>
      <c r="HVO18" s="3"/>
      <c r="HVP18" s="6"/>
      <c r="HVY18" s="3"/>
      <c r="HVZ18" s="6"/>
      <c r="HWI18" s="3"/>
      <c r="HWJ18" s="6"/>
      <c r="HWS18" s="3"/>
      <c r="HWT18" s="6"/>
      <c r="HXC18" s="3"/>
      <c r="HXD18" s="6"/>
      <c r="HXM18" s="3"/>
      <c r="HXN18" s="6"/>
      <c r="HXW18" s="3"/>
      <c r="HXX18" s="6"/>
      <c r="HYG18" s="3"/>
      <c r="HYH18" s="6"/>
      <c r="HYQ18" s="3"/>
      <c r="HYR18" s="6"/>
      <c r="HZA18" s="3"/>
      <c r="HZB18" s="6"/>
      <c r="HZK18" s="3"/>
      <c r="HZL18" s="6"/>
      <c r="HZU18" s="3"/>
      <c r="HZV18" s="6"/>
      <c r="IAE18" s="3"/>
      <c r="IAF18" s="6"/>
      <c r="IAO18" s="3"/>
      <c r="IAP18" s="6"/>
      <c r="IAY18" s="3"/>
      <c r="IAZ18" s="6"/>
      <c r="IBI18" s="3"/>
      <c r="IBJ18" s="6"/>
      <c r="IBS18" s="3"/>
      <c r="IBT18" s="6"/>
      <c r="ICC18" s="3"/>
      <c r="ICD18" s="6"/>
      <c r="ICM18" s="3"/>
      <c r="ICN18" s="6"/>
      <c r="ICW18" s="3"/>
      <c r="ICX18" s="6"/>
      <c r="IDG18" s="3"/>
      <c r="IDH18" s="6"/>
      <c r="IDQ18" s="3"/>
      <c r="IDR18" s="6"/>
      <c r="IEA18" s="3"/>
      <c r="IEB18" s="6"/>
      <c r="IEK18" s="3"/>
      <c r="IEL18" s="6"/>
      <c r="IEU18" s="3"/>
      <c r="IEV18" s="6"/>
      <c r="IFE18" s="3"/>
      <c r="IFF18" s="6"/>
      <c r="IFO18" s="3"/>
      <c r="IFP18" s="6"/>
      <c r="IFY18" s="3"/>
      <c r="IFZ18" s="6"/>
      <c r="IGI18" s="3"/>
      <c r="IGJ18" s="6"/>
      <c r="IGS18" s="3"/>
      <c r="IGT18" s="6"/>
      <c r="IHC18" s="3"/>
      <c r="IHD18" s="6"/>
      <c r="IHM18" s="3"/>
      <c r="IHN18" s="6"/>
      <c r="IHW18" s="3"/>
      <c r="IHX18" s="6"/>
      <c r="IIG18" s="3"/>
      <c r="IIH18" s="6"/>
      <c r="IIQ18" s="3"/>
      <c r="IIR18" s="6"/>
      <c r="IJA18" s="3"/>
      <c r="IJB18" s="6"/>
      <c r="IJK18" s="3"/>
      <c r="IJL18" s="6"/>
      <c r="IJU18" s="3"/>
      <c r="IJV18" s="6"/>
      <c r="IKE18" s="3"/>
      <c r="IKF18" s="6"/>
      <c r="IKO18" s="3"/>
      <c r="IKP18" s="6"/>
      <c r="IKY18" s="3"/>
      <c r="IKZ18" s="6"/>
      <c r="ILI18" s="3"/>
      <c r="ILJ18" s="6"/>
      <c r="ILS18" s="3"/>
      <c r="ILT18" s="6"/>
      <c r="IMC18" s="3"/>
      <c r="IMD18" s="6"/>
      <c r="IMM18" s="3"/>
      <c r="IMN18" s="6"/>
      <c r="IMW18" s="3"/>
      <c r="IMX18" s="6"/>
      <c r="ING18" s="3"/>
      <c r="INH18" s="6"/>
      <c r="INQ18" s="3"/>
      <c r="INR18" s="6"/>
      <c r="IOA18" s="3"/>
      <c r="IOB18" s="6"/>
      <c r="IOK18" s="3"/>
      <c r="IOL18" s="6"/>
      <c r="IOU18" s="3"/>
      <c r="IOV18" s="6"/>
      <c r="IPE18" s="3"/>
      <c r="IPF18" s="6"/>
      <c r="IPO18" s="3"/>
      <c r="IPP18" s="6"/>
      <c r="IPY18" s="3"/>
      <c r="IPZ18" s="6"/>
      <c r="IQI18" s="3"/>
      <c r="IQJ18" s="6"/>
      <c r="IQS18" s="3"/>
      <c r="IQT18" s="6"/>
      <c r="IRC18" s="3"/>
      <c r="IRD18" s="6"/>
      <c r="IRM18" s="3"/>
      <c r="IRN18" s="6"/>
      <c r="IRW18" s="3"/>
      <c r="IRX18" s="6"/>
      <c r="ISG18" s="3"/>
      <c r="ISH18" s="6"/>
      <c r="ISQ18" s="3"/>
      <c r="ISR18" s="6"/>
      <c r="ITA18" s="3"/>
      <c r="ITB18" s="6"/>
      <c r="ITK18" s="3"/>
      <c r="ITL18" s="6"/>
      <c r="ITU18" s="3"/>
      <c r="ITV18" s="6"/>
      <c r="IUE18" s="3"/>
      <c r="IUF18" s="6"/>
      <c r="IUO18" s="3"/>
      <c r="IUP18" s="6"/>
      <c r="IUY18" s="3"/>
      <c r="IUZ18" s="6"/>
      <c r="IVI18" s="3"/>
      <c r="IVJ18" s="6"/>
      <c r="IVS18" s="3"/>
      <c r="IVT18" s="6"/>
      <c r="IWC18" s="3"/>
      <c r="IWD18" s="6"/>
      <c r="IWM18" s="3"/>
      <c r="IWN18" s="6"/>
      <c r="IWW18" s="3"/>
      <c r="IWX18" s="6"/>
      <c r="IXG18" s="3"/>
      <c r="IXH18" s="6"/>
      <c r="IXQ18" s="3"/>
      <c r="IXR18" s="6"/>
      <c r="IYA18" s="3"/>
      <c r="IYB18" s="6"/>
      <c r="IYK18" s="3"/>
      <c r="IYL18" s="6"/>
      <c r="IYU18" s="3"/>
      <c r="IYV18" s="6"/>
      <c r="IZE18" s="3"/>
      <c r="IZF18" s="6"/>
      <c r="IZO18" s="3"/>
      <c r="IZP18" s="6"/>
      <c r="IZY18" s="3"/>
      <c r="IZZ18" s="6"/>
      <c r="JAI18" s="3"/>
      <c r="JAJ18" s="6"/>
      <c r="JAS18" s="3"/>
      <c r="JAT18" s="6"/>
      <c r="JBC18" s="3"/>
      <c r="JBD18" s="6"/>
      <c r="JBM18" s="3"/>
      <c r="JBN18" s="6"/>
      <c r="JBW18" s="3"/>
      <c r="JBX18" s="6"/>
      <c r="JCG18" s="3"/>
      <c r="JCH18" s="6"/>
      <c r="JCQ18" s="3"/>
      <c r="JCR18" s="6"/>
      <c r="JDA18" s="3"/>
      <c r="JDB18" s="6"/>
      <c r="JDK18" s="3"/>
      <c r="JDL18" s="6"/>
      <c r="JDU18" s="3"/>
      <c r="JDV18" s="6"/>
      <c r="JEE18" s="3"/>
      <c r="JEF18" s="6"/>
      <c r="JEO18" s="3"/>
      <c r="JEP18" s="6"/>
      <c r="JEY18" s="3"/>
      <c r="JEZ18" s="6"/>
      <c r="JFI18" s="3"/>
      <c r="JFJ18" s="6"/>
      <c r="JFS18" s="3"/>
      <c r="JFT18" s="6"/>
      <c r="JGC18" s="3"/>
      <c r="JGD18" s="6"/>
      <c r="JGM18" s="3"/>
      <c r="JGN18" s="6"/>
      <c r="JGW18" s="3"/>
      <c r="JGX18" s="6"/>
      <c r="JHG18" s="3"/>
      <c r="JHH18" s="6"/>
      <c r="JHQ18" s="3"/>
      <c r="JHR18" s="6"/>
      <c r="JIA18" s="3"/>
      <c r="JIB18" s="6"/>
      <c r="JIK18" s="3"/>
      <c r="JIL18" s="6"/>
      <c r="JIU18" s="3"/>
      <c r="JIV18" s="6"/>
      <c r="JJE18" s="3"/>
      <c r="JJF18" s="6"/>
      <c r="JJO18" s="3"/>
      <c r="JJP18" s="6"/>
      <c r="JJY18" s="3"/>
      <c r="JJZ18" s="6"/>
      <c r="JKI18" s="3"/>
      <c r="JKJ18" s="6"/>
      <c r="JKS18" s="3"/>
      <c r="JKT18" s="6"/>
      <c r="JLC18" s="3"/>
      <c r="JLD18" s="6"/>
      <c r="JLM18" s="3"/>
      <c r="JLN18" s="6"/>
      <c r="JLW18" s="3"/>
      <c r="JLX18" s="6"/>
      <c r="JMG18" s="3"/>
      <c r="JMH18" s="6"/>
      <c r="JMQ18" s="3"/>
      <c r="JMR18" s="6"/>
      <c r="JNA18" s="3"/>
      <c r="JNB18" s="6"/>
      <c r="JNK18" s="3"/>
      <c r="JNL18" s="6"/>
      <c r="JNU18" s="3"/>
      <c r="JNV18" s="6"/>
      <c r="JOE18" s="3"/>
      <c r="JOF18" s="6"/>
      <c r="JOO18" s="3"/>
      <c r="JOP18" s="6"/>
      <c r="JOY18" s="3"/>
      <c r="JOZ18" s="6"/>
      <c r="JPI18" s="3"/>
      <c r="JPJ18" s="6"/>
      <c r="JPS18" s="3"/>
      <c r="JPT18" s="6"/>
      <c r="JQC18" s="3"/>
      <c r="JQD18" s="6"/>
      <c r="JQM18" s="3"/>
      <c r="JQN18" s="6"/>
      <c r="JQW18" s="3"/>
      <c r="JQX18" s="6"/>
      <c r="JRG18" s="3"/>
      <c r="JRH18" s="6"/>
      <c r="JRQ18" s="3"/>
      <c r="JRR18" s="6"/>
      <c r="JSA18" s="3"/>
      <c r="JSB18" s="6"/>
      <c r="JSK18" s="3"/>
      <c r="JSL18" s="6"/>
      <c r="JSU18" s="3"/>
      <c r="JSV18" s="6"/>
      <c r="JTE18" s="3"/>
      <c r="JTF18" s="6"/>
      <c r="JTO18" s="3"/>
      <c r="JTP18" s="6"/>
      <c r="JTY18" s="3"/>
      <c r="JTZ18" s="6"/>
      <c r="JUI18" s="3"/>
      <c r="JUJ18" s="6"/>
      <c r="JUS18" s="3"/>
      <c r="JUT18" s="6"/>
      <c r="JVC18" s="3"/>
      <c r="JVD18" s="6"/>
      <c r="JVM18" s="3"/>
      <c r="JVN18" s="6"/>
      <c r="JVW18" s="3"/>
      <c r="JVX18" s="6"/>
      <c r="JWG18" s="3"/>
      <c r="JWH18" s="6"/>
      <c r="JWQ18" s="3"/>
      <c r="JWR18" s="6"/>
      <c r="JXA18" s="3"/>
      <c r="JXB18" s="6"/>
      <c r="JXK18" s="3"/>
      <c r="JXL18" s="6"/>
      <c r="JXU18" s="3"/>
      <c r="JXV18" s="6"/>
      <c r="JYE18" s="3"/>
      <c r="JYF18" s="6"/>
      <c r="JYO18" s="3"/>
      <c r="JYP18" s="6"/>
      <c r="JYY18" s="3"/>
      <c r="JYZ18" s="6"/>
      <c r="JZI18" s="3"/>
      <c r="JZJ18" s="6"/>
      <c r="JZS18" s="3"/>
      <c r="JZT18" s="6"/>
      <c r="KAC18" s="3"/>
      <c r="KAD18" s="6"/>
      <c r="KAM18" s="3"/>
      <c r="KAN18" s="6"/>
      <c r="KAW18" s="3"/>
      <c r="KAX18" s="6"/>
      <c r="KBG18" s="3"/>
      <c r="KBH18" s="6"/>
      <c r="KBQ18" s="3"/>
      <c r="KBR18" s="6"/>
      <c r="KCA18" s="3"/>
      <c r="KCB18" s="6"/>
      <c r="KCK18" s="3"/>
      <c r="KCL18" s="6"/>
      <c r="KCU18" s="3"/>
      <c r="KCV18" s="6"/>
      <c r="KDE18" s="3"/>
      <c r="KDF18" s="6"/>
      <c r="KDO18" s="3"/>
      <c r="KDP18" s="6"/>
      <c r="KDY18" s="3"/>
      <c r="KDZ18" s="6"/>
      <c r="KEI18" s="3"/>
      <c r="KEJ18" s="6"/>
      <c r="KES18" s="3"/>
      <c r="KET18" s="6"/>
      <c r="KFC18" s="3"/>
      <c r="KFD18" s="6"/>
      <c r="KFM18" s="3"/>
      <c r="KFN18" s="6"/>
      <c r="KFW18" s="3"/>
      <c r="KFX18" s="6"/>
      <c r="KGG18" s="3"/>
      <c r="KGH18" s="6"/>
      <c r="KGQ18" s="3"/>
      <c r="KGR18" s="6"/>
      <c r="KHA18" s="3"/>
      <c r="KHB18" s="6"/>
      <c r="KHK18" s="3"/>
      <c r="KHL18" s="6"/>
      <c r="KHU18" s="3"/>
      <c r="KHV18" s="6"/>
      <c r="KIE18" s="3"/>
      <c r="KIF18" s="6"/>
      <c r="KIO18" s="3"/>
      <c r="KIP18" s="6"/>
      <c r="KIY18" s="3"/>
      <c r="KIZ18" s="6"/>
      <c r="KJI18" s="3"/>
      <c r="KJJ18" s="6"/>
      <c r="KJS18" s="3"/>
      <c r="KJT18" s="6"/>
      <c r="KKC18" s="3"/>
      <c r="KKD18" s="6"/>
      <c r="KKM18" s="3"/>
      <c r="KKN18" s="6"/>
      <c r="KKW18" s="3"/>
      <c r="KKX18" s="6"/>
      <c r="KLG18" s="3"/>
      <c r="KLH18" s="6"/>
      <c r="KLQ18" s="3"/>
      <c r="KLR18" s="6"/>
      <c r="KMA18" s="3"/>
      <c r="KMB18" s="6"/>
      <c r="KMK18" s="3"/>
      <c r="KML18" s="6"/>
      <c r="KMU18" s="3"/>
      <c r="KMV18" s="6"/>
      <c r="KNE18" s="3"/>
      <c r="KNF18" s="6"/>
      <c r="KNO18" s="3"/>
      <c r="KNP18" s="6"/>
      <c r="KNY18" s="3"/>
      <c r="KNZ18" s="6"/>
      <c r="KOI18" s="3"/>
      <c r="KOJ18" s="6"/>
      <c r="KOS18" s="3"/>
      <c r="KOT18" s="6"/>
      <c r="KPC18" s="3"/>
      <c r="KPD18" s="6"/>
      <c r="KPM18" s="3"/>
      <c r="KPN18" s="6"/>
      <c r="KPW18" s="3"/>
      <c r="KPX18" s="6"/>
      <c r="KQG18" s="3"/>
      <c r="KQH18" s="6"/>
      <c r="KQQ18" s="3"/>
      <c r="KQR18" s="6"/>
      <c r="KRA18" s="3"/>
      <c r="KRB18" s="6"/>
      <c r="KRK18" s="3"/>
      <c r="KRL18" s="6"/>
      <c r="KRU18" s="3"/>
      <c r="KRV18" s="6"/>
      <c r="KSE18" s="3"/>
      <c r="KSF18" s="6"/>
      <c r="KSO18" s="3"/>
      <c r="KSP18" s="6"/>
      <c r="KSY18" s="3"/>
      <c r="KSZ18" s="6"/>
      <c r="KTI18" s="3"/>
      <c r="KTJ18" s="6"/>
      <c r="KTS18" s="3"/>
      <c r="KTT18" s="6"/>
      <c r="KUC18" s="3"/>
      <c r="KUD18" s="6"/>
      <c r="KUM18" s="3"/>
      <c r="KUN18" s="6"/>
      <c r="KUW18" s="3"/>
      <c r="KUX18" s="6"/>
      <c r="KVG18" s="3"/>
      <c r="KVH18" s="6"/>
      <c r="KVQ18" s="3"/>
      <c r="KVR18" s="6"/>
      <c r="KWA18" s="3"/>
      <c r="KWB18" s="6"/>
      <c r="KWK18" s="3"/>
      <c r="KWL18" s="6"/>
      <c r="KWU18" s="3"/>
      <c r="KWV18" s="6"/>
      <c r="KXE18" s="3"/>
      <c r="KXF18" s="6"/>
      <c r="KXO18" s="3"/>
      <c r="KXP18" s="6"/>
      <c r="KXY18" s="3"/>
      <c r="KXZ18" s="6"/>
      <c r="KYI18" s="3"/>
      <c r="KYJ18" s="6"/>
      <c r="KYS18" s="3"/>
      <c r="KYT18" s="6"/>
      <c r="KZC18" s="3"/>
      <c r="KZD18" s="6"/>
      <c r="KZM18" s="3"/>
      <c r="KZN18" s="6"/>
      <c r="KZW18" s="3"/>
      <c r="KZX18" s="6"/>
      <c r="LAG18" s="3"/>
      <c r="LAH18" s="6"/>
      <c r="LAQ18" s="3"/>
      <c r="LAR18" s="6"/>
      <c r="LBA18" s="3"/>
      <c r="LBB18" s="6"/>
      <c r="LBK18" s="3"/>
      <c r="LBL18" s="6"/>
      <c r="LBU18" s="3"/>
      <c r="LBV18" s="6"/>
      <c r="LCE18" s="3"/>
      <c r="LCF18" s="6"/>
      <c r="LCO18" s="3"/>
      <c r="LCP18" s="6"/>
      <c r="LCY18" s="3"/>
      <c r="LCZ18" s="6"/>
      <c r="LDI18" s="3"/>
      <c r="LDJ18" s="6"/>
      <c r="LDS18" s="3"/>
      <c r="LDT18" s="6"/>
      <c r="LEC18" s="3"/>
      <c r="LED18" s="6"/>
      <c r="LEM18" s="3"/>
      <c r="LEN18" s="6"/>
      <c r="LEW18" s="3"/>
      <c r="LEX18" s="6"/>
      <c r="LFG18" s="3"/>
      <c r="LFH18" s="6"/>
      <c r="LFQ18" s="3"/>
      <c r="LFR18" s="6"/>
      <c r="LGA18" s="3"/>
      <c r="LGB18" s="6"/>
      <c r="LGK18" s="3"/>
      <c r="LGL18" s="6"/>
      <c r="LGU18" s="3"/>
      <c r="LGV18" s="6"/>
      <c r="LHE18" s="3"/>
      <c r="LHF18" s="6"/>
      <c r="LHO18" s="3"/>
      <c r="LHP18" s="6"/>
      <c r="LHY18" s="3"/>
      <c r="LHZ18" s="6"/>
      <c r="LII18" s="3"/>
      <c r="LIJ18" s="6"/>
      <c r="LIS18" s="3"/>
      <c r="LIT18" s="6"/>
      <c r="LJC18" s="3"/>
      <c r="LJD18" s="6"/>
      <c r="LJM18" s="3"/>
      <c r="LJN18" s="6"/>
      <c r="LJW18" s="3"/>
      <c r="LJX18" s="6"/>
      <c r="LKG18" s="3"/>
      <c r="LKH18" s="6"/>
      <c r="LKQ18" s="3"/>
      <c r="LKR18" s="6"/>
      <c r="LLA18" s="3"/>
      <c r="LLB18" s="6"/>
      <c r="LLK18" s="3"/>
      <c r="LLL18" s="6"/>
      <c r="LLU18" s="3"/>
      <c r="LLV18" s="6"/>
      <c r="LME18" s="3"/>
      <c r="LMF18" s="6"/>
      <c r="LMO18" s="3"/>
      <c r="LMP18" s="6"/>
      <c r="LMY18" s="3"/>
      <c r="LMZ18" s="6"/>
      <c r="LNI18" s="3"/>
      <c r="LNJ18" s="6"/>
      <c r="LNS18" s="3"/>
      <c r="LNT18" s="6"/>
      <c r="LOC18" s="3"/>
      <c r="LOD18" s="6"/>
      <c r="LOM18" s="3"/>
      <c r="LON18" s="6"/>
      <c r="LOW18" s="3"/>
      <c r="LOX18" s="6"/>
      <c r="LPG18" s="3"/>
      <c r="LPH18" s="6"/>
      <c r="LPQ18" s="3"/>
      <c r="LPR18" s="6"/>
      <c r="LQA18" s="3"/>
      <c r="LQB18" s="6"/>
      <c r="LQK18" s="3"/>
      <c r="LQL18" s="6"/>
      <c r="LQU18" s="3"/>
      <c r="LQV18" s="6"/>
      <c r="LRE18" s="3"/>
      <c r="LRF18" s="6"/>
      <c r="LRO18" s="3"/>
      <c r="LRP18" s="6"/>
      <c r="LRY18" s="3"/>
      <c r="LRZ18" s="6"/>
      <c r="LSI18" s="3"/>
      <c r="LSJ18" s="6"/>
      <c r="LSS18" s="3"/>
      <c r="LST18" s="6"/>
      <c r="LTC18" s="3"/>
      <c r="LTD18" s="6"/>
      <c r="LTM18" s="3"/>
      <c r="LTN18" s="6"/>
      <c r="LTW18" s="3"/>
      <c r="LTX18" s="6"/>
      <c r="LUG18" s="3"/>
      <c r="LUH18" s="6"/>
      <c r="LUQ18" s="3"/>
      <c r="LUR18" s="6"/>
      <c r="LVA18" s="3"/>
      <c r="LVB18" s="6"/>
      <c r="LVK18" s="3"/>
      <c r="LVL18" s="6"/>
      <c r="LVU18" s="3"/>
      <c r="LVV18" s="6"/>
      <c r="LWE18" s="3"/>
      <c r="LWF18" s="6"/>
      <c r="LWO18" s="3"/>
      <c r="LWP18" s="6"/>
      <c r="LWY18" s="3"/>
      <c r="LWZ18" s="6"/>
      <c r="LXI18" s="3"/>
      <c r="LXJ18" s="6"/>
      <c r="LXS18" s="3"/>
      <c r="LXT18" s="6"/>
      <c r="LYC18" s="3"/>
      <c r="LYD18" s="6"/>
      <c r="LYM18" s="3"/>
      <c r="LYN18" s="6"/>
      <c r="LYW18" s="3"/>
      <c r="LYX18" s="6"/>
      <c r="LZG18" s="3"/>
      <c r="LZH18" s="6"/>
      <c r="LZQ18" s="3"/>
      <c r="LZR18" s="6"/>
      <c r="MAA18" s="3"/>
      <c r="MAB18" s="6"/>
      <c r="MAK18" s="3"/>
      <c r="MAL18" s="6"/>
      <c r="MAU18" s="3"/>
      <c r="MAV18" s="6"/>
      <c r="MBE18" s="3"/>
      <c r="MBF18" s="6"/>
      <c r="MBO18" s="3"/>
      <c r="MBP18" s="6"/>
      <c r="MBY18" s="3"/>
      <c r="MBZ18" s="6"/>
      <c r="MCI18" s="3"/>
      <c r="MCJ18" s="6"/>
      <c r="MCS18" s="3"/>
      <c r="MCT18" s="6"/>
      <c r="MDC18" s="3"/>
      <c r="MDD18" s="6"/>
      <c r="MDM18" s="3"/>
      <c r="MDN18" s="6"/>
      <c r="MDW18" s="3"/>
      <c r="MDX18" s="6"/>
      <c r="MEG18" s="3"/>
      <c r="MEH18" s="6"/>
      <c r="MEQ18" s="3"/>
      <c r="MER18" s="6"/>
      <c r="MFA18" s="3"/>
      <c r="MFB18" s="6"/>
      <c r="MFK18" s="3"/>
      <c r="MFL18" s="6"/>
      <c r="MFU18" s="3"/>
      <c r="MFV18" s="6"/>
      <c r="MGE18" s="3"/>
      <c r="MGF18" s="6"/>
      <c r="MGO18" s="3"/>
      <c r="MGP18" s="6"/>
      <c r="MGY18" s="3"/>
      <c r="MGZ18" s="6"/>
      <c r="MHI18" s="3"/>
      <c r="MHJ18" s="6"/>
      <c r="MHS18" s="3"/>
      <c r="MHT18" s="6"/>
      <c r="MIC18" s="3"/>
      <c r="MID18" s="6"/>
      <c r="MIM18" s="3"/>
      <c r="MIN18" s="6"/>
      <c r="MIW18" s="3"/>
      <c r="MIX18" s="6"/>
      <c r="MJG18" s="3"/>
      <c r="MJH18" s="6"/>
      <c r="MJQ18" s="3"/>
      <c r="MJR18" s="6"/>
      <c r="MKA18" s="3"/>
      <c r="MKB18" s="6"/>
      <c r="MKK18" s="3"/>
      <c r="MKL18" s="6"/>
      <c r="MKU18" s="3"/>
      <c r="MKV18" s="6"/>
      <c r="MLE18" s="3"/>
      <c r="MLF18" s="6"/>
      <c r="MLO18" s="3"/>
      <c r="MLP18" s="6"/>
      <c r="MLY18" s="3"/>
      <c r="MLZ18" s="6"/>
      <c r="MMI18" s="3"/>
      <c r="MMJ18" s="6"/>
      <c r="MMS18" s="3"/>
      <c r="MMT18" s="6"/>
      <c r="MNC18" s="3"/>
      <c r="MND18" s="6"/>
      <c r="MNM18" s="3"/>
      <c r="MNN18" s="6"/>
      <c r="MNW18" s="3"/>
      <c r="MNX18" s="6"/>
      <c r="MOG18" s="3"/>
      <c r="MOH18" s="6"/>
      <c r="MOQ18" s="3"/>
      <c r="MOR18" s="6"/>
      <c r="MPA18" s="3"/>
      <c r="MPB18" s="6"/>
      <c r="MPK18" s="3"/>
      <c r="MPL18" s="6"/>
      <c r="MPU18" s="3"/>
      <c r="MPV18" s="6"/>
      <c r="MQE18" s="3"/>
      <c r="MQF18" s="6"/>
      <c r="MQO18" s="3"/>
      <c r="MQP18" s="6"/>
      <c r="MQY18" s="3"/>
      <c r="MQZ18" s="6"/>
      <c r="MRI18" s="3"/>
      <c r="MRJ18" s="6"/>
      <c r="MRS18" s="3"/>
      <c r="MRT18" s="6"/>
      <c r="MSC18" s="3"/>
      <c r="MSD18" s="6"/>
      <c r="MSM18" s="3"/>
      <c r="MSN18" s="6"/>
      <c r="MSW18" s="3"/>
      <c r="MSX18" s="6"/>
      <c r="MTG18" s="3"/>
      <c r="MTH18" s="6"/>
      <c r="MTQ18" s="3"/>
      <c r="MTR18" s="6"/>
      <c r="MUA18" s="3"/>
      <c r="MUB18" s="6"/>
      <c r="MUK18" s="3"/>
      <c r="MUL18" s="6"/>
      <c r="MUU18" s="3"/>
      <c r="MUV18" s="6"/>
      <c r="MVE18" s="3"/>
      <c r="MVF18" s="6"/>
      <c r="MVO18" s="3"/>
      <c r="MVP18" s="6"/>
      <c r="MVY18" s="3"/>
      <c r="MVZ18" s="6"/>
      <c r="MWI18" s="3"/>
      <c r="MWJ18" s="6"/>
      <c r="MWS18" s="3"/>
      <c r="MWT18" s="6"/>
      <c r="MXC18" s="3"/>
      <c r="MXD18" s="6"/>
      <c r="MXM18" s="3"/>
      <c r="MXN18" s="6"/>
      <c r="MXW18" s="3"/>
      <c r="MXX18" s="6"/>
      <c r="MYG18" s="3"/>
      <c r="MYH18" s="6"/>
      <c r="MYQ18" s="3"/>
      <c r="MYR18" s="6"/>
      <c r="MZA18" s="3"/>
      <c r="MZB18" s="6"/>
      <c r="MZK18" s="3"/>
      <c r="MZL18" s="6"/>
      <c r="MZU18" s="3"/>
      <c r="MZV18" s="6"/>
      <c r="NAE18" s="3"/>
      <c r="NAF18" s="6"/>
      <c r="NAO18" s="3"/>
      <c r="NAP18" s="6"/>
      <c r="NAY18" s="3"/>
      <c r="NAZ18" s="6"/>
      <c r="NBI18" s="3"/>
      <c r="NBJ18" s="6"/>
      <c r="NBS18" s="3"/>
      <c r="NBT18" s="6"/>
      <c r="NCC18" s="3"/>
      <c r="NCD18" s="6"/>
      <c r="NCM18" s="3"/>
      <c r="NCN18" s="6"/>
      <c r="NCW18" s="3"/>
      <c r="NCX18" s="6"/>
      <c r="NDG18" s="3"/>
      <c r="NDH18" s="6"/>
      <c r="NDQ18" s="3"/>
      <c r="NDR18" s="6"/>
      <c r="NEA18" s="3"/>
      <c r="NEB18" s="6"/>
      <c r="NEK18" s="3"/>
      <c r="NEL18" s="6"/>
      <c r="NEU18" s="3"/>
      <c r="NEV18" s="6"/>
      <c r="NFE18" s="3"/>
      <c r="NFF18" s="6"/>
      <c r="NFO18" s="3"/>
      <c r="NFP18" s="6"/>
      <c r="NFY18" s="3"/>
      <c r="NFZ18" s="6"/>
      <c r="NGI18" s="3"/>
      <c r="NGJ18" s="6"/>
      <c r="NGS18" s="3"/>
      <c r="NGT18" s="6"/>
      <c r="NHC18" s="3"/>
      <c r="NHD18" s="6"/>
      <c r="NHM18" s="3"/>
      <c r="NHN18" s="6"/>
      <c r="NHW18" s="3"/>
      <c r="NHX18" s="6"/>
      <c r="NIG18" s="3"/>
      <c r="NIH18" s="6"/>
      <c r="NIQ18" s="3"/>
      <c r="NIR18" s="6"/>
      <c r="NJA18" s="3"/>
      <c r="NJB18" s="6"/>
      <c r="NJK18" s="3"/>
      <c r="NJL18" s="6"/>
      <c r="NJU18" s="3"/>
      <c r="NJV18" s="6"/>
      <c r="NKE18" s="3"/>
      <c r="NKF18" s="6"/>
      <c r="NKO18" s="3"/>
      <c r="NKP18" s="6"/>
      <c r="NKY18" s="3"/>
      <c r="NKZ18" s="6"/>
      <c r="NLI18" s="3"/>
      <c r="NLJ18" s="6"/>
      <c r="NLS18" s="3"/>
      <c r="NLT18" s="6"/>
      <c r="NMC18" s="3"/>
      <c r="NMD18" s="6"/>
      <c r="NMM18" s="3"/>
      <c r="NMN18" s="6"/>
      <c r="NMW18" s="3"/>
      <c r="NMX18" s="6"/>
      <c r="NNG18" s="3"/>
      <c r="NNH18" s="6"/>
      <c r="NNQ18" s="3"/>
      <c r="NNR18" s="6"/>
      <c r="NOA18" s="3"/>
      <c r="NOB18" s="6"/>
      <c r="NOK18" s="3"/>
      <c r="NOL18" s="6"/>
      <c r="NOU18" s="3"/>
      <c r="NOV18" s="6"/>
      <c r="NPE18" s="3"/>
      <c r="NPF18" s="6"/>
      <c r="NPO18" s="3"/>
      <c r="NPP18" s="6"/>
      <c r="NPY18" s="3"/>
      <c r="NPZ18" s="6"/>
      <c r="NQI18" s="3"/>
      <c r="NQJ18" s="6"/>
      <c r="NQS18" s="3"/>
      <c r="NQT18" s="6"/>
      <c r="NRC18" s="3"/>
      <c r="NRD18" s="6"/>
      <c r="NRM18" s="3"/>
      <c r="NRN18" s="6"/>
      <c r="NRW18" s="3"/>
      <c r="NRX18" s="6"/>
      <c r="NSG18" s="3"/>
      <c r="NSH18" s="6"/>
      <c r="NSQ18" s="3"/>
      <c r="NSR18" s="6"/>
      <c r="NTA18" s="3"/>
      <c r="NTB18" s="6"/>
      <c r="NTK18" s="3"/>
      <c r="NTL18" s="6"/>
      <c r="NTU18" s="3"/>
      <c r="NTV18" s="6"/>
      <c r="NUE18" s="3"/>
      <c r="NUF18" s="6"/>
      <c r="NUO18" s="3"/>
      <c r="NUP18" s="6"/>
      <c r="NUY18" s="3"/>
      <c r="NUZ18" s="6"/>
      <c r="NVI18" s="3"/>
      <c r="NVJ18" s="6"/>
      <c r="NVS18" s="3"/>
      <c r="NVT18" s="6"/>
      <c r="NWC18" s="3"/>
      <c r="NWD18" s="6"/>
      <c r="NWM18" s="3"/>
      <c r="NWN18" s="6"/>
      <c r="NWW18" s="3"/>
      <c r="NWX18" s="6"/>
      <c r="NXG18" s="3"/>
      <c r="NXH18" s="6"/>
      <c r="NXQ18" s="3"/>
      <c r="NXR18" s="6"/>
      <c r="NYA18" s="3"/>
      <c r="NYB18" s="6"/>
      <c r="NYK18" s="3"/>
      <c r="NYL18" s="6"/>
      <c r="NYU18" s="3"/>
      <c r="NYV18" s="6"/>
      <c r="NZE18" s="3"/>
      <c r="NZF18" s="6"/>
      <c r="NZO18" s="3"/>
      <c r="NZP18" s="6"/>
      <c r="NZY18" s="3"/>
      <c r="NZZ18" s="6"/>
      <c r="OAI18" s="3"/>
      <c r="OAJ18" s="6"/>
      <c r="OAS18" s="3"/>
      <c r="OAT18" s="6"/>
      <c r="OBC18" s="3"/>
      <c r="OBD18" s="6"/>
      <c r="OBM18" s="3"/>
      <c r="OBN18" s="6"/>
      <c r="OBW18" s="3"/>
      <c r="OBX18" s="6"/>
      <c r="OCG18" s="3"/>
      <c r="OCH18" s="6"/>
      <c r="OCQ18" s="3"/>
      <c r="OCR18" s="6"/>
      <c r="ODA18" s="3"/>
      <c r="ODB18" s="6"/>
      <c r="ODK18" s="3"/>
      <c r="ODL18" s="6"/>
      <c r="ODU18" s="3"/>
      <c r="ODV18" s="6"/>
      <c r="OEE18" s="3"/>
      <c r="OEF18" s="6"/>
      <c r="OEO18" s="3"/>
      <c r="OEP18" s="6"/>
      <c r="OEY18" s="3"/>
      <c r="OEZ18" s="6"/>
      <c r="OFI18" s="3"/>
      <c r="OFJ18" s="6"/>
      <c r="OFS18" s="3"/>
      <c r="OFT18" s="6"/>
      <c r="OGC18" s="3"/>
      <c r="OGD18" s="6"/>
      <c r="OGM18" s="3"/>
      <c r="OGN18" s="6"/>
      <c r="OGW18" s="3"/>
      <c r="OGX18" s="6"/>
      <c r="OHG18" s="3"/>
      <c r="OHH18" s="6"/>
      <c r="OHQ18" s="3"/>
      <c r="OHR18" s="6"/>
      <c r="OIA18" s="3"/>
      <c r="OIB18" s="6"/>
      <c r="OIK18" s="3"/>
      <c r="OIL18" s="6"/>
      <c r="OIU18" s="3"/>
      <c r="OIV18" s="6"/>
      <c r="OJE18" s="3"/>
      <c r="OJF18" s="6"/>
      <c r="OJO18" s="3"/>
      <c r="OJP18" s="6"/>
      <c r="OJY18" s="3"/>
      <c r="OJZ18" s="6"/>
      <c r="OKI18" s="3"/>
      <c r="OKJ18" s="6"/>
      <c r="OKS18" s="3"/>
      <c r="OKT18" s="6"/>
      <c r="OLC18" s="3"/>
      <c r="OLD18" s="6"/>
      <c r="OLM18" s="3"/>
      <c r="OLN18" s="6"/>
      <c r="OLW18" s="3"/>
      <c r="OLX18" s="6"/>
      <c r="OMG18" s="3"/>
      <c r="OMH18" s="6"/>
      <c r="OMQ18" s="3"/>
      <c r="OMR18" s="6"/>
      <c r="ONA18" s="3"/>
      <c r="ONB18" s="6"/>
      <c r="ONK18" s="3"/>
      <c r="ONL18" s="6"/>
      <c r="ONU18" s="3"/>
      <c r="ONV18" s="6"/>
      <c r="OOE18" s="3"/>
      <c r="OOF18" s="6"/>
      <c r="OOO18" s="3"/>
      <c r="OOP18" s="6"/>
      <c r="OOY18" s="3"/>
      <c r="OOZ18" s="6"/>
      <c r="OPI18" s="3"/>
      <c r="OPJ18" s="6"/>
      <c r="OPS18" s="3"/>
      <c r="OPT18" s="6"/>
      <c r="OQC18" s="3"/>
      <c r="OQD18" s="6"/>
      <c r="OQM18" s="3"/>
      <c r="OQN18" s="6"/>
      <c r="OQW18" s="3"/>
      <c r="OQX18" s="6"/>
      <c r="ORG18" s="3"/>
      <c r="ORH18" s="6"/>
      <c r="ORQ18" s="3"/>
      <c r="ORR18" s="6"/>
      <c r="OSA18" s="3"/>
      <c r="OSB18" s="6"/>
      <c r="OSK18" s="3"/>
      <c r="OSL18" s="6"/>
      <c r="OSU18" s="3"/>
      <c r="OSV18" s="6"/>
      <c r="OTE18" s="3"/>
      <c r="OTF18" s="6"/>
      <c r="OTO18" s="3"/>
      <c r="OTP18" s="6"/>
      <c r="OTY18" s="3"/>
      <c r="OTZ18" s="6"/>
      <c r="OUI18" s="3"/>
      <c r="OUJ18" s="6"/>
      <c r="OUS18" s="3"/>
      <c r="OUT18" s="6"/>
      <c r="OVC18" s="3"/>
      <c r="OVD18" s="6"/>
      <c r="OVM18" s="3"/>
      <c r="OVN18" s="6"/>
      <c r="OVW18" s="3"/>
      <c r="OVX18" s="6"/>
      <c r="OWG18" s="3"/>
      <c r="OWH18" s="6"/>
      <c r="OWQ18" s="3"/>
      <c r="OWR18" s="6"/>
      <c r="OXA18" s="3"/>
      <c r="OXB18" s="6"/>
      <c r="OXK18" s="3"/>
      <c r="OXL18" s="6"/>
      <c r="OXU18" s="3"/>
      <c r="OXV18" s="6"/>
      <c r="OYE18" s="3"/>
      <c r="OYF18" s="6"/>
      <c r="OYO18" s="3"/>
      <c r="OYP18" s="6"/>
      <c r="OYY18" s="3"/>
      <c r="OYZ18" s="6"/>
      <c r="OZI18" s="3"/>
      <c r="OZJ18" s="6"/>
      <c r="OZS18" s="3"/>
      <c r="OZT18" s="6"/>
      <c r="PAC18" s="3"/>
      <c r="PAD18" s="6"/>
      <c r="PAM18" s="3"/>
      <c r="PAN18" s="6"/>
      <c r="PAW18" s="3"/>
      <c r="PAX18" s="6"/>
      <c r="PBG18" s="3"/>
      <c r="PBH18" s="6"/>
      <c r="PBQ18" s="3"/>
      <c r="PBR18" s="6"/>
      <c r="PCA18" s="3"/>
      <c r="PCB18" s="6"/>
      <c r="PCK18" s="3"/>
      <c r="PCL18" s="6"/>
      <c r="PCU18" s="3"/>
      <c r="PCV18" s="6"/>
      <c r="PDE18" s="3"/>
      <c r="PDF18" s="6"/>
      <c r="PDO18" s="3"/>
      <c r="PDP18" s="6"/>
      <c r="PDY18" s="3"/>
      <c r="PDZ18" s="6"/>
      <c r="PEI18" s="3"/>
      <c r="PEJ18" s="6"/>
      <c r="PES18" s="3"/>
      <c r="PET18" s="6"/>
      <c r="PFC18" s="3"/>
      <c r="PFD18" s="6"/>
      <c r="PFM18" s="3"/>
      <c r="PFN18" s="6"/>
      <c r="PFW18" s="3"/>
      <c r="PFX18" s="6"/>
      <c r="PGG18" s="3"/>
      <c r="PGH18" s="6"/>
      <c r="PGQ18" s="3"/>
      <c r="PGR18" s="6"/>
      <c r="PHA18" s="3"/>
      <c r="PHB18" s="6"/>
      <c r="PHK18" s="3"/>
      <c r="PHL18" s="6"/>
      <c r="PHU18" s="3"/>
      <c r="PHV18" s="6"/>
      <c r="PIE18" s="3"/>
      <c r="PIF18" s="6"/>
      <c r="PIO18" s="3"/>
      <c r="PIP18" s="6"/>
      <c r="PIY18" s="3"/>
      <c r="PIZ18" s="6"/>
      <c r="PJI18" s="3"/>
      <c r="PJJ18" s="6"/>
      <c r="PJS18" s="3"/>
      <c r="PJT18" s="6"/>
      <c r="PKC18" s="3"/>
      <c r="PKD18" s="6"/>
      <c r="PKM18" s="3"/>
      <c r="PKN18" s="6"/>
      <c r="PKW18" s="3"/>
      <c r="PKX18" s="6"/>
      <c r="PLG18" s="3"/>
      <c r="PLH18" s="6"/>
      <c r="PLQ18" s="3"/>
      <c r="PLR18" s="6"/>
      <c r="PMA18" s="3"/>
      <c r="PMB18" s="6"/>
      <c r="PMK18" s="3"/>
      <c r="PML18" s="6"/>
      <c r="PMU18" s="3"/>
      <c r="PMV18" s="6"/>
      <c r="PNE18" s="3"/>
      <c r="PNF18" s="6"/>
      <c r="PNO18" s="3"/>
      <c r="PNP18" s="6"/>
      <c r="PNY18" s="3"/>
      <c r="PNZ18" s="6"/>
      <c r="POI18" s="3"/>
      <c r="POJ18" s="6"/>
      <c r="POS18" s="3"/>
      <c r="POT18" s="6"/>
      <c r="PPC18" s="3"/>
      <c r="PPD18" s="6"/>
      <c r="PPM18" s="3"/>
      <c r="PPN18" s="6"/>
      <c r="PPW18" s="3"/>
      <c r="PPX18" s="6"/>
      <c r="PQG18" s="3"/>
      <c r="PQH18" s="6"/>
      <c r="PQQ18" s="3"/>
      <c r="PQR18" s="6"/>
      <c r="PRA18" s="3"/>
      <c r="PRB18" s="6"/>
      <c r="PRK18" s="3"/>
      <c r="PRL18" s="6"/>
      <c r="PRU18" s="3"/>
      <c r="PRV18" s="6"/>
      <c r="PSE18" s="3"/>
      <c r="PSF18" s="6"/>
      <c r="PSO18" s="3"/>
      <c r="PSP18" s="6"/>
      <c r="PSY18" s="3"/>
      <c r="PSZ18" s="6"/>
      <c r="PTI18" s="3"/>
      <c r="PTJ18" s="6"/>
      <c r="PTS18" s="3"/>
      <c r="PTT18" s="6"/>
      <c r="PUC18" s="3"/>
      <c r="PUD18" s="6"/>
      <c r="PUM18" s="3"/>
      <c r="PUN18" s="6"/>
      <c r="PUW18" s="3"/>
      <c r="PUX18" s="6"/>
      <c r="PVG18" s="3"/>
      <c r="PVH18" s="6"/>
      <c r="PVQ18" s="3"/>
      <c r="PVR18" s="6"/>
      <c r="PWA18" s="3"/>
      <c r="PWB18" s="6"/>
      <c r="PWK18" s="3"/>
      <c r="PWL18" s="6"/>
      <c r="PWU18" s="3"/>
      <c r="PWV18" s="6"/>
      <c r="PXE18" s="3"/>
      <c r="PXF18" s="6"/>
      <c r="PXO18" s="3"/>
      <c r="PXP18" s="6"/>
      <c r="PXY18" s="3"/>
      <c r="PXZ18" s="6"/>
      <c r="PYI18" s="3"/>
      <c r="PYJ18" s="6"/>
      <c r="PYS18" s="3"/>
      <c r="PYT18" s="6"/>
      <c r="PZC18" s="3"/>
      <c r="PZD18" s="6"/>
      <c r="PZM18" s="3"/>
      <c r="PZN18" s="6"/>
      <c r="PZW18" s="3"/>
      <c r="PZX18" s="6"/>
      <c r="QAG18" s="3"/>
      <c r="QAH18" s="6"/>
      <c r="QAQ18" s="3"/>
      <c r="QAR18" s="6"/>
      <c r="QBA18" s="3"/>
      <c r="QBB18" s="6"/>
      <c r="QBK18" s="3"/>
      <c r="QBL18" s="6"/>
      <c r="QBU18" s="3"/>
      <c r="QBV18" s="6"/>
      <c r="QCE18" s="3"/>
      <c r="QCF18" s="6"/>
      <c r="QCO18" s="3"/>
      <c r="QCP18" s="6"/>
      <c r="QCY18" s="3"/>
      <c r="QCZ18" s="6"/>
      <c r="QDI18" s="3"/>
      <c r="QDJ18" s="6"/>
      <c r="QDS18" s="3"/>
      <c r="QDT18" s="6"/>
      <c r="QEC18" s="3"/>
      <c r="QED18" s="6"/>
      <c r="QEM18" s="3"/>
      <c r="QEN18" s="6"/>
      <c r="QEW18" s="3"/>
      <c r="QEX18" s="6"/>
      <c r="QFG18" s="3"/>
      <c r="QFH18" s="6"/>
      <c r="QFQ18" s="3"/>
      <c r="QFR18" s="6"/>
      <c r="QGA18" s="3"/>
      <c r="QGB18" s="6"/>
      <c r="QGK18" s="3"/>
      <c r="QGL18" s="6"/>
      <c r="QGU18" s="3"/>
      <c r="QGV18" s="6"/>
      <c r="QHE18" s="3"/>
      <c r="QHF18" s="6"/>
      <c r="QHO18" s="3"/>
      <c r="QHP18" s="6"/>
      <c r="QHY18" s="3"/>
      <c r="QHZ18" s="6"/>
      <c r="QII18" s="3"/>
      <c r="QIJ18" s="6"/>
      <c r="QIS18" s="3"/>
      <c r="QIT18" s="6"/>
      <c r="QJC18" s="3"/>
      <c r="QJD18" s="6"/>
      <c r="QJM18" s="3"/>
      <c r="QJN18" s="6"/>
      <c r="QJW18" s="3"/>
      <c r="QJX18" s="6"/>
      <c r="QKG18" s="3"/>
      <c r="QKH18" s="6"/>
      <c r="QKQ18" s="3"/>
      <c r="QKR18" s="6"/>
      <c r="QLA18" s="3"/>
      <c r="QLB18" s="6"/>
      <c r="QLK18" s="3"/>
      <c r="QLL18" s="6"/>
      <c r="QLU18" s="3"/>
      <c r="QLV18" s="6"/>
      <c r="QME18" s="3"/>
      <c r="QMF18" s="6"/>
      <c r="QMO18" s="3"/>
      <c r="QMP18" s="6"/>
      <c r="QMY18" s="3"/>
      <c r="QMZ18" s="6"/>
      <c r="QNI18" s="3"/>
      <c r="QNJ18" s="6"/>
      <c r="QNS18" s="3"/>
      <c r="QNT18" s="6"/>
      <c r="QOC18" s="3"/>
      <c r="QOD18" s="6"/>
      <c r="QOM18" s="3"/>
      <c r="QON18" s="6"/>
      <c r="QOW18" s="3"/>
      <c r="QOX18" s="6"/>
      <c r="QPG18" s="3"/>
      <c r="QPH18" s="6"/>
      <c r="QPQ18" s="3"/>
      <c r="QPR18" s="6"/>
      <c r="QQA18" s="3"/>
      <c r="QQB18" s="6"/>
      <c r="QQK18" s="3"/>
      <c r="QQL18" s="6"/>
      <c r="QQU18" s="3"/>
      <c r="QQV18" s="6"/>
      <c r="QRE18" s="3"/>
      <c r="QRF18" s="6"/>
      <c r="QRO18" s="3"/>
      <c r="QRP18" s="6"/>
      <c r="QRY18" s="3"/>
      <c r="QRZ18" s="6"/>
      <c r="QSI18" s="3"/>
      <c r="QSJ18" s="6"/>
      <c r="QSS18" s="3"/>
      <c r="QST18" s="6"/>
      <c r="QTC18" s="3"/>
      <c r="QTD18" s="6"/>
      <c r="QTM18" s="3"/>
      <c r="QTN18" s="6"/>
      <c r="QTW18" s="3"/>
      <c r="QTX18" s="6"/>
      <c r="QUG18" s="3"/>
      <c r="QUH18" s="6"/>
      <c r="QUQ18" s="3"/>
      <c r="QUR18" s="6"/>
      <c r="QVA18" s="3"/>
      <c r="QVB18" s="6"/>
      <c r="QVK18" s="3"/>
      <c r="QVL18" s="6"/>
      <c r="QVU18" s="3"/>
      <c r="QVV18" s="6"/>
      <c r="QWE18" s="3"/>
      <c r="QWF18" s="6"/>
      <c r="QWO18" s="3"/>
      <c r="QWP18" s="6"/>
      <c r="QWY18" s="3"/>
      <c r="QWZ18" s="6"/>
      <c r="QXI18" s="3"/>
      <c r="QXJ18" s="6"/>
      <c r="QXS18" s="3"/>
      <c r="QXT18" s="6"/>
      <c r="QYC18" s="3"/>
      <c r="QYD18" s="6"/>
      <c r="QYM18" s="3"/>
      <c r="QYN18" s="6"/>
      <c r="QYW18" s="3"/>
      <c r="QYX18" s="6"/>
      <c r="QZG18" s="3"/>
      <c r="QZH18" s="6"/>
      <c r="QZQ18" s="3"/>
      <c r="QZR18" s="6"/>
      <c r="RAA18" s="3"/>
      <c r="RAB18" s="6"/>
      <c r="RAK18" s="3"/>
      <c r="RAL18" s="6"/>
      <c r="RAU18" s="3"/>
      <c r="RAV18" s="6"/>
      <c r="RBE18" s="3"/>
      <c r="RBF18" s="6"/>
      <c r="RBO18" s="3"/>
      <c r="RBP18" s="6"/>
      <c r="RBY18" s="3"/>
      <c r="RBZ18" s="6"/>
      <c r="RCI18" s="3"/>
      <c r="RCJ18" s="6"/>
      <c r="RCS18" s="3"/>
      <c r="RCT18" s="6"/>
      <c r="RDC18" s="3"/>
      <c r="RDD18" s="6"/>
      <c r="RDM18" s="3"/>
      <c r="RDN18" s="6"/>
      <c r="RDW18" s="3"/>
      <c r="RDX18" s="6"/>
      <c r="REG18" s="3"/>
      <c r="REH18" s="6"/>
      <c r="REQ18" s="3"/>
      <c r="RER18" s="6"/>
      <c r="RFA18" s="3"/>
      <c r="RFB18" s="6"/>
      <c r="RFK18" s="3"/>
      <c r="RFL18" s="6"/>
      <c r="RFU18" s="3"/>
      <c r="RFV18" s="6"/>
      <c r="RGE18" s="3"/>
      <c r="RGF18" s="6"/>
      <c r="RGO18" s="3"/>
      <c r="RGP18" s="6"/>
      <c r="RGY18" s="3"/>
      <c r="RGZ18" s="6"/>
      <c r="RHI18" s="3"/>
      <c r="RHJ18" s="6"/>
      <c r="RHS18" s="3"/>
      <c r="RHT18" s="6"/>
      <c r="RIC18" s="3"/>
      <c r="RID18" s="6"/>
      <c r="RIM18" s="3"/>
      <c r="RIN18" s="6"/>
      <c r="RIW18" s="3"/>
      <c r="RIX18" s="6"/>
      <c r="RJG18" s="3"/>
      <c r="RJH18" s="6"/>
      <c r="RJQ18" s="3"/>
      <c r="RJR18" s="6"/>
      <c r="RKA18" s="3"/>
      <c r="RKB18" s="6"/>
      <c r="RKK18" s="3"/>
      <c r="RKL18" s="6"/>
      <c r="RKU18" s="3"/>
      <c r="RKV18" s="6"/>
      <c r="RLE18" s="3"/>
      <c r="RLF18" s="6"/>
      <c r="RLO18" s="3"/>
      <c r="RLP18" s="6"/>
      <c r="RLY18" s="3"/>
      <c r="RLZ18" s="6"/>
      <c r="RMI18" s="3"/>
      <c r="RMJ18" s="6"/>
      <c r="RMS18" s="3"/>
      <c r="RMT18" s="6"/>
      <c r="RNC18" s="3"/>
      <c r="RND18" s="6"/>
      <c r="RNM18" s="3"/>
      <c r="RNN18" s="6"/>
      <c r="RNW18" s="3"/>
      <c r="RNX18" s="6"/>
      <c r="ROG18" s="3"/>
      <c r="ROH18" s="6"/>
      <c r="ROQ18" s="3"/>
      <c r="ROR18" s="6"/>
      <c r="RPA18" s="3"/>
      <c r="RPB18" s="6"/>
      <c r="RPK18" s="3"/>
      <c r="RPL18" s="6"/>
      <c r="RPU18" s="3"/>
      <c r="RPV18" s="6"/>
      <c r="RQE18" s="3"/>
      <c r="RQF18" s="6"/>
      <c r="RQO18" s="3"/>
      <c r="RQP18" s="6"/>
      <c r="RQY18" s="3"/>
      <c r="RQZ18" s="6"/>
      <c r="RRI18" s="3"/>
      <c r="RRJ18" s="6"/>
      <c r="RRS18" s="3"/>
      <c r="RRT18" s="6"/>
      <c r="RSC18" s="3"/>
      <c r="RSD18" s="6"/>
      <c r="RSM18" s="3"/>
      <c r="RSN18" s="6"/>
      <c r="RSW18" s="3"/>
      <c r="RSX18" s="6"/>
      <c r="RTG18" s="3"/>
      <c r="RTH18" s="6"/>
      <c r="RTQ18" s="3"/>
      <c r="RTR18" s="6"/>
      <c r="RUA18" s="3"/>
      <c r="RUB18" s="6"/>
      <c r="RUK18" s="3"/>
      <c r="RUL18" s="6"/>
      <c r="RUU18" s="3"/>
      <c r="RUV18" s="6"/>
      <c r="RVE18" s="3"/>
      <c r="RVF18" s="6"/>
      <c r="RVO18" s="3"/>
      <c r="RVP18" s="6"/>
      <c r="RVY18" s="3"/>
      <c r="RVZ18" s="6"/>
      <c r="RWI18" s="3"/>
      <c r="RWJ18" s="6"/>
      <c r="RWS18" s="3"/>
      <c r="RWT18" s="6"/>
      <c r="RXC18" s="3"/>
      <c r="RXD18" s="6"/>
      <c r="RXM18" s="3"/>
      <c r="RXN18" s="6"/>
      <c r="RXW18" s="3"/>
      <c r="RXX18" s="6"/>
      <c r="RYG18" s="3"/>
      <c r="RYH18" s="6"/>
      <c r="RYQ18" s="3"/>
      <c r="RYR18" s="6"/>
      <c r="RZA18" s="3"/>
      <c r="RZB18" s="6"/>
      <c r="RZK18" s="3"/>
      <c r="RZL18" s="6"/>
      <c r="RZU18" s="3"/>
      <c r="RZV18" s="6"/>
      <c r="SAE18" s="3"/>
      <c r="SAF18" s="6"/>
      <c r="SAO18" s="3"/>
      <c r="SAP18" s="6"/>
      <c r="SAY18" s="3"/>
      <c r="SAZ18" s="6"/>
      <c r="SBI18" s="3"/>
      <c r="SBJ18" s="6"/>
      <c r="SBS18" s="3"/>
      <c r="SBT18" s="6"/>
      <c r="SCC18" s="3"/>
      <c r="SCD18" s="6"/>
      <c r="SCM18" s="3"/>
      <c r="SCN18" s="6"/>
      <c r="SCW18" s="3"/>
      <c r="SCX18" s="6"/>
      <c r="SDG18" s="3"/>
      <c r="SDH18" s="6"/>
      <c r="SDQ18" s="3"/>
      <c r="SDR18" s="6"/>
      <c r="SEA18" s="3"/>
      <c r="SEB18" s="6"/>
      <c r="SEK18" s="3"/>
      <c r="SEL18" s="6"/>
      <c r="SEU18" s="3"/>
      <c r="SEV18" s="6"/>
      <c r="SFE18" s="3"/>
      <c r="SFF18" s="6"/>
      <c r="SFO18" s="3"/>
      <c r="SFP18" s="6"/>
      <c r="SFY18" s="3"/>
      <c r="SFZ18" s="6"/>
      <c r="SGI18" s="3"/>
      <c r="SGJ18" s="6"/>
      <c r="SGS18" s="3"/>
      <c r="SGT18" s="6"/>
      <c r="SHC18" s="3"/>
      <c r="SHD18" s="6"/>
      <c r="SHM18" s="3"/>
      <c r="SHN18" s="6"/>
      <c r="SHW18" s="3"/>
      <c r="SHX18" s="6"/>
      <c r="SIG18" s="3"/>
      <c r="SIH18" s="6"/>
      <c r="SIQ18" s="3"/>
      <c r="SIR18" s="6"/>
      <c r="SJA18" s="3"/>
      <c r="SJB18" s="6"/>
      <c r="SJK18" s="3"/>
      <c r="SJL18" s="6"/>
      <c r="SJU18" s="3"/>
      <c r="SJV18" s="6"/>
      <c r="SKE18" s="3"/>
      <c r="SKF18" s="6"/>
      <c r="SKO18" s="3"/>
      <c r="SKP18" s="6"/>
      <c r="SKY18" s="3"/>
      <c r="SKZ18" s="6"/>
      <c r="SLI18" s="3"/>
      <c r="SLJ18" s="6"/>
      <c r="SLS18" s="3"/>
      <c r="SLT18" s="6"/>
      <c r="SMC18" s="3"/>
      <c r="SMD18" s="6"/>
      <c r="SMM18" s="3"/>
      <c r="SMN18" s="6"/>
      <c r="SMW18" s="3"/>
      <c r="SMX18" s="6"/>
      <c r="SNG18" s="3"/>
      <c r="SNH18" s="6"/>
      <c r="SNQ18" s="3"/>
      <c r="SNR18" s="6"/>
      <c r="SOA18" s="3"/>
      <c r="SOB18" s="6"/>
      <c r="SOK18" s="3"/>
      <c r="SOL18" s="6"/>
      <c r="SOU18" s="3"/>
      <c r="SOV18" s="6"/>
      <c r="SPE18" s="3"/>
      <c r="SPF18" s="6"/>
      <c r="SPO18" s="3"/>
      <c r="SPP18" s="6"/>
      <c r="SPY18" s="3"/>
      <c r="SPZ18" s="6"/>
      <c r="SQI18" s="3"/>
      <c r="SQJ18" s="6"/>
      <c r="SQS18" s="3"/>
      <c r="SQT18" s="6"/>
      <c r="SRC18" s="3"/>
      <c r="SRD18" s="6"/>
      <c r="SRM18" s="3"/>
      <c r="SRN18" s="6"/>
      <c r="SRW18" s="3"/>
      <c r="SRX18" s="6"/>
      <c r="SSG18" s="3"/>
      <c r="SSH18" s="6"/>
      <c r="SSQ18" s="3"/>
      <c r="SSR18" s="6"/>
      <c r="STA18" s="3"/>
      <c r="STB18" s="6"/>
      <c r="STK18" s="3"/>
      <c r="STL18" s="6"/>
      <c r="STU18" s="3"/>
      <c r="STV18" s="6"/>
      <c r="SUE18" s="3"/>
      <c r="SUF18" s="6"/>
      <c r="SUO18" s="3"/>
      <c r="SUP18" s="6"/>
      <c r="SUY18" s="3"/>
      <c r="SUZ18" s="6"/>
      <c r="SVI18" s="3"/>
      <c r="SVJ18" s="6"/>
      <c r="SVS18" s="3"/>
      <c r="SVT18" s="6"/>
      <c r="SWC18" s="3"/>
      <c r="SWD18" s="6"/>
      <c r="SWM18" s="3"/>
      <c r="SWN18" s="6"/>
      <c r="SWW18" s="3"/>
      <c r="SWX18" s="6"/>
      <c r="SXG18" s="3"/>
      <c r="SXH18" s="6"/>
      <c r="SXQ18" s="3"/>
      <c r="SXR18" s="6"/>
      <c r="SYA18" s="3"/>
      <c r="SYB18" s="6"/>
      <c r="SYK18" s="3"/>
      <c r="SYL18" s="6"/>
      <c r="SYU18" s="3"/>
      <c r="SYV18" s="6"/>
      <c r="SZE18" s="3"/>
      <c r="SZF18" s="6"/>
      <c r="SZO18" s="3"/>
      <c r="SZP18" s="6"/>
      <c r="SZY18" s="3"/>
      <c r="SZZ18" s="6"/>
      <c r="TAI18" s="3"/>
      <c r="TAJ18" s="6"/>
      <c r="TAS18" s="3"/>
      <c r="TAT18" s="6"/>
      <c r="TBC18" s="3"/>
      <c r="TBD18" s="6"/>
      <c r="TBM18" s="3"/>
      <c r="TBN18" s="6"/>
      <c r="TBW18" s="3"/>
      <c r="TBX18" s="6"/>
      <c r="TCG18" s="3"/>
      <c r="TCH18" s="6"/>
      <c r="TCQ18" s="3"/>
      <c r="TCR18" s="6"/>
      <c r="TDA18" s="3"/>
      <c r="TDB18" s="6"/>
      <c r="TDK18" s="3"/>
      <c r="TDL18" s="6"/>
      <c r="TDU18" s="3"/>
      <c r="TDV18" s="6"/>
      <c r="TEE18" s="3"/>
      <c r="TEF18" s="6"/>
      <c r="TEO18" s="3"/>
      <c r="TEP18" s="6"/>
      <c r="TEY18" s="3"/>
      <c r="TEZ18" s="6"/>
      <c r="TFI18" s="3"/>
      <c r="TFJ18" s="6"/>
      <c r="TFS18" s="3"/>
      <c r="TFT18" s="6"/>
      <c r="TGC18" s="3"/>
      <c r="TGD18" s="6"/>
      <c r="TGM18" s="3"/>
      <c r="TGN18" s="6"/>
      <c r="TGW18" s="3"/>
      <c r="TGX18" s="6"/>
      <c r="THG18" s="3"/>
      <c r="THH18" s="6"/>
      <c r="THQ18" s="3"/>
      <c r="THR18" s="6"/>
      <c r="TIA18" s="3"/>
      <c r="TIB18" s="6"/>
      <c r="TIK18" s="3"/>
      <c r="TIL18" s="6"/>
      <c r="TIU18" s="3"/>
      <c r="TIV18" s="6"/>
      <c r="TJE18" s="3"/>
      <c r="TJF18" s="6"/>
      <c r="TJO18" s="3"/>
      <c r="TJP18" s="6"/>
      <c r="TJY18" s="3"/>
      <c r="TJZ18" s="6"/>
      <c r="TKI18" s="3"/>
      <c r="TKJ18" s="6"/>
      <c r="TKS18" s="3"/>
      <c r="TKT18" s="6"/>
      <c r="TLC18" s="3"/>
      <c r="TLD18" s="6"/>
      <c r="TLM18" s="3"/>
      <c r="TLN18" s="6"/>
      <c r="TLW18" s="3"/>
      <c r="TLX18" s="6"/>
      <c r="TMG18" s="3"/>
      <c r="TMH18" s="6"/>
      <c r="TMQ18" s="3"/>
      <c r="TMR18" s="6"/>
      <c r="TNA18" s="3"/>
      <c r="TNB18" s="6"/>
      <c r="TNK18" s="3"/>
      <c r="TNL18" s="6"/>
      <c r="TNU18" s="3"/>
      <c r="TNV18" s="6"/>
      <c r="TOE18" s="3"/>
      <c r="TOF18" s="6"/>
      <c r="TOO18" s="3"/>
      <c r="TOP18" s="6"/>
      <c r="TOY18" s="3"/>
      <c r="TOZ18" s="6"/>
      <c r="TPI18" s="3"/>
      <c r="TPJ18" s="6"/>
      <c r="TPS18" s="3"/>
      <c r="TPT18" s="6"/>
      <c r="TQC18" s="3"/>
      <c r="TQD18" s="6"/>
      <c r="TQM18" s="3"/>
      <c r="TQN18" s="6"/>
      <c r="TQW18" s="3"/>
      <c r="TQX18" s="6"/>
      <c r="TRG18" s="3"/>
      <c r="TRH18" s="6"/>
      <c r="TRQ18" s="3"/>
      <c r="TRR18" s="6"/>
      <c r="TSA18" s="3"/>
      <c r="TSB18" s="6"/>
      <c r="TSK18" s="3"/>
      <c r="TSL18" s="6"/>
      <c r="TSU18" s="3"/>
      <c r="TSV18" s="6"/>
      <c r="TTE18" s="3"/>
      <c r="TTF18" s="6"/>
      <c r="TTO18" s="3"/>
      <c r="TTP18" s="6"/>
      <c r="TTY18" s="3"/>
      <c r="TTZ18" s="6"/>
      <c r="TUI18" s="3"/>
      <c r="TUJ18" s="6"/>
      <c r="TUS18" s="3"/>
      <c r="TUT18" s="6"/>
      <c r="TVC18" s="3"/>
      <c r="TVD18" s="6"/>
      <c r="TVM18" s="3"/>
      <c r="TVN18" s="6"/>
      <c r="TVW18" s="3"/>
      <c r="TVX18" s="6"/>
      <c r="TWG18" s="3"/>
      <c r="TWH18" s="6"/>
      <c r="TWQ18" s="3"/>
      <c r="TWR18" s="6"/>
      <c r="TXA18" s="3"/>
      <c r="TXB18" s="6"/>
      <c r="TXK18" s="3"/>
      <c r="TXL18" s="6"/>
      <c r="TXU18" s="3"/>
      <c r="TXV18" s="6"/>
      <c r="TYE18" s="3"/>
      <c r="TYF18" s="6"/>
      <c r="TYO18" s="3"/>
      <c r="TYP18" s="6"/>
      <c r="TYY18" s="3"/>
      <c r="TYZ18" s="6"/>
      <c r="TZI18" s="3"/>
      <c r="TZJ18" s="6"/>
      <c r="TZS18" s="3"/>
      <c r="TZT18" s="6"/>
      <c r="UAC18" s="3"/>
      <c r="UAD18" s="6"/>
      <c r="UAM18" s="3"/>
      <c r="UAN18" s="6"/>
      <c r="UAW18" s="3"/>
      <c r="UAX18" s="6"/>
      <c r="UBG18" s="3"/>
      <c r="UBH18" s="6"/>
      <c r="UBQ18" s="3"/>
      <c r="UBR18" s="6"/>
      <c r="UCA18" s="3"/>
      <c r="UCB18" s="6"/>
      <c r="UCK18" s="3"/>
      <c r="UCL18" s="6"/>
      <c r="UCU18" s="3"/>
      <c r="UCV18" s="6"/>
      <c r="UDE18" s="3"/>
      <c r="UDF18" s="6"/>
      <c r="UDO18" s="3"/>
      <c r="UDP18" s="6"/>
      <c r="UDY18" s="3"/>
      <c r="UDZ18" s="6"/>
      <c r="UEI18" s="3"/>
      <c r="UEJ18" s="6"/>
      <c r="UES18" s="3"/>
      <c r="UET18" s="6"/>
      <c r="UFC18" s="3"/>
      <c r="UFD18" s="6"/>
      <c r="UFM18" s="3"/>
      <c r="UFN18" s="6"/>
      <c r="UFW18" s="3"/>
      <c r="UFX18" s="6"/>
      <c r="UGG18" s="3"/>
      <c r="UGH18" s="6"/>
      <c r="UGQ18" s="3"/>
      <c r="UGR18" s="6"/>
      <c r="UHA18" s="3"/>
      <c r="UHB18" s="6"/>
      <c r="UHK18" s="3"/>
      <c r="UHL18" s="6"/>
      <c r="UHU18" s="3"/>
      <c r="UHV18" s="6"/>
      <c r="UIE18" s="3"/>
      <c r="UIF18" s="6"/>
      <c r="UIO18" s="3"/>
      <c r="UIP18" s="6"/>
      <c r="UIY18" s="3"/>
      <c r="UIZ18" s="6"/>
      <c r="UJI18" s="3"/>
      <c r="UJJ18" s="6"/>
      <c r="UJS18" s="3"/>
      <c r="UJT18" s="6"/>
      <c r="UKC18" s="3"/>
      <c r="UKD18" s="6"/>
      <c r="UKM18" s="3"/>
      <c r="UKN18" s="6"/>
      <c r="UKW18" s="3"/>
      <c r="UKX18" s="6"/>
      <c r="ULG18" s="3"/>
      <c r="ULH18" s="6"/>
      <c r="ULQ18" s="3"/>
      <c r="ULR18" s="6"/>
      <c r="UMA18" s="3"/>
      <c r="UMB18" s="6"/>
      <c r="UMK18" s="3"/>
      <c r="UML18" s="6"/>
      <c r="UMU18" s="3"/>
      <c r="UMV18" s="6"/>
      <c r="UNE18" s="3"/>
      <c r="UNF18" s="6"/>
      <c r="UNO18" s="3"/>
      <c r="UNP18" s="6"/>
      <c r="UNY18" s="3"/>
      <c r="UNZ18" s="6"/>
      <c r="UOI18" s="3"/>
      <c r="UOJ18" s="6"/>
      <c r="UOS18" s="3"/>
      <c r="UOT18" s="6"/>
      <c r="UPC18" s="3"/>
      <c r="UPD18" s="6"/>
      <c r="UPM18" s="3"/>
      <c r="UPN18" s="6"/>
      <c r="UPW18" s="3"/>
      <c r="UPX18" s="6"/>
      <c r="UQG18" s="3"/>
      <c r="UQH18" s="6"/>
      <c r="UQQ18" s="3"/>
      <c r="UQR18" s="6"/>
      <c r="URA18" s="3"/>
      <c r="URB18" s="6"/>
      <c r="URK18" s="3"/>
      <c r="URL18" s="6"/>
      <c r="URU18" s="3"/>
      <c r="URV18" s="6"/>
      <c r="USE18" s="3"/>
      <c r="USF18" s="6"/>
      <c r="USO18" s="3"/>
      <c r="USP18" s="6"/>
      <c r="USY18" s="3"/>
      <c r="USZ18" s="6"/>
      <c r="UTI18" s="3"/>
      <c r="UTJ18" s="6"/>
      <c r="UTS18" s="3"/>
      <c r="UTT18" s="6"/>
      <c r="UUC18" s="3"/>
      <c r="UUD18" s="6"/>
      <c r="UUM18" s="3"/>
      <c r="UUN18" s="6"/>
      <c r="UUW18" s="3"/>
      <c r="UUX18" s="6"/>
      <c r="UVG18" s="3"/>
      <c r="UVH18" s="6"/>
      <c r="UVQ18" s="3"/>
      <c r="UVR18" s="6"/>
      <c r="UWA18" s="3"/>
      <c r="UWB18" s="6"/>
      <c r="UWK18" s="3"/>
      <c r="UWL18" s="6"/>
      <c r="UWU18" s="3"/>
      <c r="UWV18" s="6"/>
      <c r="UXE18" s="3"/>
      <c r="UXF18" s="6"/>
      <c r="UXO18" s="3"/>
      <c r="UXP18" s="6"/>
      <c r="UXY18" s="3"/>
      <c r="UXZ18" s="6"/>
      <c r="UYI18" s="3"/>
      <c r="UYJ18" s="6"/>
      <c r="UYS18" s="3"/>
      <c r="UYT18" s="6"/>
      <c r="UZC18" s="3"/>
      <c r="UZD18" s="6"/>
      <c r="UZM18" s="3"/>
      <c r="UZN18" s="6"/>
      <c r="UZW18" s="3"/>
      <c r="UZX18" s="6"/>
      <c r="VAG18" s="3"/>
      <c r="VAH18" s="6"/>
      <c r="VAQ18" s="3"/>
      <c r="VAR18" s="6"/>
      <c r="VBA18" s="3"/>
      <c r="VBB18" s="6"/>
      <c r="VBK18" s="3"/>
      <c r="VBL18" s="6"/>
      <c r="VBU18" s="3"/>
      <c r="VBV18" s="6"/>
      <c r="VCE18" s="3"/>
      <c r="VCF18" s="6"/>
      <c r="VCO18" s="3"/>
      <c r="VCP18" s="6"/>
      <c r="VCY18" s="3"/>
      <c r="VCZ18" s="6"/>
      <c r="VDI18" s="3"/>
      <c r="VDJ18" s="6"/>
      <c r="VDS18" s="3"/>
      <c r="VDT18" s="6"/>
      <c r="VEC18" s="3"/>
      <c r="VED18" s="6"/>
      <c r="VEM18" s="3"/>
      <c r="VEN18" s="6"/>
      <c r="VEW18" s="3"/>
      <c r="VEX18" s="6"/>
      <c r="VFG18" s="3"/>
      <c r="VFH18" s="6"/>
      <c r="VFQ18" s="3"/>
      <c r="VFR18" s="6"/>
      <c r="VGA18" s="3"/>
      <c r="VGB18" s="6"/>
      <c r="VGK18" s="3"/>
      <c r="VGL18" s="6"/>
      <c r="VGU18" s="3"/>
      <c r="VGV18" s="6"/>
      <c r="VHE18" s="3"/>
      <c r="VHF18" s="6"/>
      <c r="VHO18" s="3"/>
      <c r="VHP18" s="6"/>
      <c r="VHY18" s="3"/>
      <c r="VHZ18" s="6"/>
      <c r="VII18" s="3"/>
      <c r="VIJ18" s="6"/>
      <c r="VIS18" s="3"/>
      <c r="VIT18" s="6"/>
      <c r="VJC18" s="3"/>
      <c r="VJD18" s="6"/>
      <c r="VJM18" s="3"/>
      <c r="VJN18" s="6"/>
      <c r="VJW18" s="3"/>
      <c r="VJX18" s="6"/>
      <c r="VKG18" s="3"/>
      <c r="VKH18" s="6"/>
      <c r="VKQ18" s="3"/>
      <c r="VKR18" s="6"/>
      <c r="VLA18" s="3"/>
      <c r="VLB18" s="6"/>
      <c r="VLK18" s="3"/>
      <c r="VLL18" s="6"/>
      <c r="VLU18" s="3"/>
      <c r="VLV18" s="6"/>
      <c r="VME18" s="3"/>
      <c r="VMF18" s="6"/>
      <c r="VMO18" s="3"/>
      <c r="VMP18" s="6"/>
      <c r="VMY18" s="3"/>
      <c r="VMZ18" s="6"/>
      <c r="VNI18" s="3"/>
      <c r="VNJ18" s="6"/>
      <c r="VNS18" s="3"/>
      <c r="VNT18" s="6"/>
      <c r="VOC18" s="3"/>
      <c r="VOD18" s="6"/>
      <c r="VOM18" s="3"/>
      <c r="VON18" s="6"/>
      <c r="VOW18" s="3"/>
      <c r="VOX18" s="6"/>
      <c r="VPG18" s="3"/>
      <c r="VPH18" s="6"/>
      <c r="VPQ18" s="3"/>
      <c r="VPR18" s="6"/>
      <c r="VQA18" s="3"/>
      <c r="VQB18" s="6"/>
      <c r="VQK18" s="3"/>
      <c r="VQL18" s="6"/>
      <c r="VQU18" s="3"/>
      <c r="VQV18" s="6"/>
      <c r="VRE18" s="3"/>
      <c r="VRF18" s="6"/>
      <c r="VRO18" s="3"/>
      <c r="VRP18" s="6"/>
      <c r="VRY18" s="3"/>
      <c r="VRZ18" s="6"/>
      <c r="VSI18" s="3"/>
      <c r="VSJ18" s="6"/>
      <c r="VSS18" s="3"/>
      <c r="VST18" s="6"/>
      <c r="VTC18" s="3"/>
      <c r="VTD18" s="6"/>
      <c r="VTM18" s="3"/>
      <c r="VTN18" s="6"/>
      <c r="VTW18" s="3"/>
      <c r="VTX18" s="6"/>
      <c r="VUG18" s="3"/>
      <c r="VUH18" s="6"/>
      <c r="VUQ18" s="3"/>
      <c r="VUR18" s="6"/>
      <c r="VVA18" s="3"/>
      <c r="VVB18" s="6"/>
      <c r="VVK18" s="3"/>
      <c r="VVL18" s="6"/>
      <c r="VVU18" s="3"/>
      <c r="VVV18" s="6"/>
      <c r="VWE18" s="3"/>
      <c r="VWF18" s="6"/>
      <c r="VWO18" s="3"/>
      <c r="VWP18" s="6"/>
      <c r="VWY18" s="3"/>
      <c r="VWZ18" s="6"/>
      <c r="VXI18" s="3"/>
      <c r="VXJ18" s="6"/>
      <c r="VXS18" s="3"/>
      <c r="VXT18" s="6"/>
      <c r="VYC18" s="3"/>
      <c r="VYD18" s="6"/>
      <c r="VYM18" s="3"/>
      <c r="VYN18" s="6"/>
      <c r="VYW18" s="3"/>
      <c r="VYX18" s="6"/>
      <c r="VZG18" s="3"/>
      <c r="VZH18" s="6"/>
      <c r="VZQ18" s="3"/>
      <c r="VZR18" s="6"/>
      <c r="WAA18" s="3"/>
      <c r="WAB18" s="6"/>
      <c r="WAK18" s="3"/>
      <c r="WAL18" s="6"/>
      <c r="WAU18" s="3"/>
      <c r="WAV18" s="6"/>
      <c r="WBE18" s="3"/>
      <c r="WBF18" s="6"/>
      <c r="WBO18" s="3"/>
      <c r="WBP18" s="6"/>
      <c r="WBY18" s="3"/>
      <c r="WBZ18" s="6"/>
      <c r="WCI18" s="3"/>
      <c r="WCJ18" s="6"/>
      <c r="WCS18" s="3"/>
      <c r="WCT18" s="6"/>
      <c r="WDC18" s="3"/>
      <c r="WDD18" s="6"/>
      <c r="WDM18" s="3"/>
      <c r="WDN18" s="6"/>
      <c r="WDW18" s="3"/>
      <c r="WDX18" s="6"/>
      <c r="WEG18" s="3"/>
      <c r="WEH18" s="6"/>
      <c r="WEQ18" s="3"/>
      <c r="WER18" s="6"/>
      <c r="WFA18" s="3"/>
      <c r="WFB18" s="6"/>
      <c r="WFK18" s="3"/>
      <c r="WFL18" s="6"/>
      <c r="WFU18" s="3"/>
      <c r="WFV18" s="6"/>
      <c r="WGE18" s="3"/>
      <c r="WGF18" s="6"/>
      <c r="WGO18" s="3"/>
      <c r="WGP18" s="6"/>
      <c r="WGY18" s="3"/>
      <c r="WGZ18" s="6"/>
      <c r="WHI18" s="3"/>
      <c r="WHJ18" s="6"/>
      <c r="WHS18" s="3"/>
      <c r="WHT18" s="6"/>
      <c r="WIC18" s="3"/>
      <c r="WID18" s="6"/>
      <c r="WIM18" s="3"/>
      <c r="WIN18" s="6"/>
      <c r="WIW18" s="3"/>
      <c r="WIX18" s="6"/>
      <c r="WJG18" s="3"/>
      <c r="WJH18" s="6"/>
      <c r="WJQ18" s="3"/>
      <c r="WJR18" s="6"/>
      <c r="WKA18" s="3"/>
      <c r="WKB18" s="6"/>
      <c r="WKK18" s="3"/>
      <c r="WKL18" s="6"/>
      <c r="WKU18" s="3"/>
      <c r="WKV18" s="6"/>
      <c r="WLE18" s="3"/>
      <c r="WLF18" s="6"/>
      <c r="WLO18" s="3"/>
      <c r="WLP18" s="6"/>
      <c r="WLY18" s="3"/>
      <c r="WLZ18" s="6"/>
      <c r="WMI18" s="3"/>
      <c r="WMJ18" s="6"/>
      <c r="WMS18" s="3"/>
      <c r="WMT18" s="6"/>
      <c r="WNC18" s="3"/>
      <c r="WND18" s="6"/>
      <c r="WNM18" s="3"/>
      <c r="WNN18" s="6"/>
      <c r="WNW18" s="3"/>
      <c r="WNX18" s="6"/>
      <c r="WOG18" s="3"/>
      <c r="WOH18" s="6"/>
      <c r="WOQ18" s="3"/>
      <c r="WOR18" s="6"/>
      <c r="WPA18" s="3"/>
      <c r="WPB18" s="6"/>
      <c r="WPK18" s="3"/>
      <c r="WPL18" s="6"/>
      <c r="WPU18" s="3"/>
      <c r="WPV18" s="6"/>
      <c r="WQE18" s="3"/>
      <c r="WQF18" s="6"/>
      <c r="WQO18" s="3"/>
      <c r="WQP18" s="6"/>
      <c r="WQY18" s="3"/>
      <c r="WQZ18" s="6"/>
      <c r="WRI18" s="3"/>
      <c r="WRJ18" s="6"/>
      <c r="WRS18" s="3"/>
      <c r="WRT18" s="6"/>
      <c r="WSC18" s="3"/>
      <c r="WSD18" s="6"/>
      <c r="WSM18" s="3"/>
      <c r="WSN18" s="6"/>
      <c r="WSW18" s="3"/>
      <c r="WSX18" s="6"/>
      <c r="WTG18" s="3"/>
      <c r="WTH18" s="6"/>
      <c r="WTQ18" s="3"/>
      <c r="WTR18" s="6"/>
      <c r="WUA18" s="3"/>
      <c r="WUB18" s="6"/>
      <c r="WUK18" s="3"/>
      <c r="WUL18" s="6"/>
      <c r="WUU18" s="3"/>
      <c r="WUV18" s="6"/>
      <c r="WVE18" s="3"/>
      <c r="WVF18" s="6"/>
      <c r="WVO18" s="3"/>
      <c r="WVP18" s="6"/>
      <c r="WVY18" s="3"/>
      <c r="WVZ18" s="6"/>
      <c r="WWI18" s="3"/>
      <c r="WWJ18" s="6"/>
      <c r="WWS18" s="3"/>
      <c r="WWT18" s="6"/>
      <c r="WXC18" s="3"/>
      <c r="WXD18" s="6"/>
      <c r="WXM18" s="3"/>
      <c r="WXN18" s="6"/>
      <c r="WXW18" s="3"/>
      <c r="WXX18" s="6"/>
      <c r="WYG18" s="3"/>
      <c r="WYH18" s="6"/>
      <c r="WYQ18" s="3"/>
      <c r="WYR18" s="6"/>
      <c r="WZA18" s="3"/>
      <c r="WZB18" s="6"/>
      <c r="WZK18" s="3"/>
      <c r="WZL18" s="6"/>
      <c r="WZU18" s="3"/>
      <c r="WZV18" s="6"/>
      <c r="XAE18" s="3"/>
      <c r="XAF18" s="6"/>
      <c r="XAO18" s="3"/>
      <c r="XAP18" s="6"/>
      <c r="XAY18" s="3"/>
      <c r="XAZ18" s="6"/>
      <c r="XBI18" s="3"/>
      <c r="XBJ18" s="6"/>
      <c r="XBS18" s="3"/>
      <c r="XBT18" s="6"/>
      <c r="XCC18" s="3"/>
      <c r="XCD18" s="6"/>
      <c r="XCM18" s="3"/>
      <c r="XCN18" s="6"/>
      <c r="XCW18" s="3"/>
      <c r="XCX18" s="6"/>
      <c r="XDG18" s="3"/>
      <c r="XDH18" s="6"/>
      <c r="XDQ18" s="3"/>
      <c r="XDR18" s="6"/>
      <c r="XEA18" s="3"/>
      <c r="XEB18" s="6"/>
      <c r="XEK18" s="3"/>
      <c r="XEL18" s="6"/>
      <c r="XEU18" s="3"/>
      <c r="XEV18" s="6"/>
    </row>
    <row r="19" spans="1:1016 1025:2046 2055:3066 3075:4096 4105:5116 5125:6136 6145:7166 7175:8186 8195:9216 9225:10236 10245:11256 11265:12286 12295:13306 13315:14336 14345:15356 15365:16376" x14ac:dyDescent="0.25">
      <c r="A19">
        <f t="shared" si="1"/>
        <v>4</v>
      </c>
      <c r="B19" t="s">
        <v>33</v>
      </c>
      <c r="C19" t="str">
        <f>IF(B19&lt;&gt;"",VLOOKUP(B19,Lookup!$A$2:$B$55,2,FALSE),"")</f>
        <v>SAVINGS/INVESTMENT</v>
      </c>
      <c r="D19" s="3">
        <v>42870</v>
      </c>
      <c r="E19" s="14">
        <v>2000</v>
      </c>
      <c r="F19" s="14"/>
      <c r="G19" t="s">
        <v>1</v>
      </c>
      <c r="H19" t="s">
        <v>83</v>
      </c>
      <c r="I19" t="s">
        <v>85</v>
      </c>
      <c r="J19">
        <f t="shared" ca="1" si="0"/>
        <v>-130</v>
      </c>
      <c r="M19" t="s">
        <v>7</v>
      </c>
      <c r="N19" s="35"/>
      <c r="O19" s="35"/>
      <c r="P19" s="35"/>
      <c r="Q19" s="37">
        <f>SUBTOTAL(109,Account5912151821242730[Projected / Budgeted Cost])</f>
        <v>40000</v>
      </c>
      <c r="R19" s="37">
        <f>SUBTOTAL(109,Account5912151821242730[Actual Cost])</f>
        <v>35000</v>
      </c>
      <c r="S19" s="35"/>
      <c r="T19" s="35"/>
      <c r="U19" s="35"/>
    </row>
    <row r="20" spans="1:1016 1025:2046 2055:3066 3075:4096 4105:5116 5125:6136 6145:7166 7175:8186 8195:9216 9225:10236 10245:11256 11265:12286 12295:13306 13315:14336 14345:15356 15365:16376" x14ac:dyDescent="0.25">
      <c r="A20">
        <f t="shared" si="1"/>
        <v>5</v>
      </c>
      <c r="B20" t="s">
        <v>29</v>
      </c>
      <c r="C20" t="str">
        <f>IF(B20&lt;&gt;"",VLOOKUP(B20,Lookup!$A$2:$B$55,2,FALSE),"")</f>
        <v>TRANSPORTATION</v>
      </c>
      <c r="D20" s="3">
        <v>42860</v>
      </c>
      <c r="E20" s="14">
        <v>500</v>
      </c>
      <c r="F20" s="14">
        <v>0</v>
      </c>
      <c r="G20" t="s">
        <v>1</v>
      </c>
      <c r="H20" t="s">
        <v>83</v>
      </c>
      <c r="I20" t="s">
        <v>85</v>
      </c>
      <c r="J20">
        <f t="shared" ca="1" si="0"/>
        <v>-140</v>
      </c>
      <c r="O20" s="31"/>
      <c r="P20" s="6"/>
    </row>
    <row r="21" spans="1:1016 1025:2046 2055:3066 3075:4096 4105:5116 5125:6136 6145:7166 7175:8186 8195:9216 9225:10236 10245:11256 11265:12286 12295:13306 13315:14336 14345:15356 15365:16376" x14ac:dyDescent="0.25">
      <c r="A21">
        <f t="shared" si="1"/>
        <v>6</v>
      </c>
      <c r="B21" t="s">
        <v>20</v>
      </c>
      <c r="C21" t="str">
        <f>IF(B21&lt;&gt;"",VLOOKUP(B21,Lookup!$A$2:$B$55,2,FALSE),"")</f>
        <v>HOUSING</v>
      </c>
      <c r="D21" s="3">
        <v>42871</v>
      </c>
      <c r="E21" s="14">
        <v>0</v>
      </c>
      <c r="F21" s="14"/>
      <c r="G21" t="s">
        <v>1</v>
      </c>
      <c r="H21" t="s">
        <v>83</v>
      </c>
      <c r="I21" t="s">
        <v>85</v>
      </c>
      <c r="J21">
        <f t="shared" ca="1" si="0"/>
        <v>-129</v>
      </c>
      <c r="P21" s="6"/>
    </row>
    <row r="22" spans="1:1016 1025:2046 2055:3066 3075:4096 4105:5116 5125:6136 6145:7166 7175:8186 8195:9216 9225:10236 10245:11256 11265:12286 12295:13306 13315:14336 14345:15356 15365:16376" x14ac:dyDescent="0.25">
      <c r="A22">
        <f t="shared" si="1"/>
        <v>7</v>
      </c>
      <c r="B22" t="s">
        <v>21</v>
      </c>
      <c r="C22" t="str">
        <f>IF(B22&lt;&gt;"",VLOOKUP(B22,Lookup!$A$2:$B$55,2,FALSE),"")</f>
        <v>PERSONAL</v>
      </c>
      <c r="D22" s="3">
        <v>42870</v>
      </c>
      <c r="E22" s="14">
        <v>0</v>
      </c>
      <c r="F22" s="14"/>
      <c r="G22" t="s">
        <v>95</v>
      </c>
      <c r="H22" t="s">
        <v>95</v>
      </c>
      <c r="I22" t="s">
        <v>85</v>
      </c>
      <c r="J22">
        <f t="shared" ca="1" si="0"/>
        <v>-130</v>
      </c>
      <c r="O22">
        <v>350</v>
      </c>
      <c r="P22">
        <f>O22*1.15</f>
        <v>402.49999999999994</v>
      </c>
    </row>
    <row r="23" spans="1:1016 1025:2046 2055:3066 3075:4096 4105:5116 5125:6136 6145:7166 7175:8186 8195:9216 9225:10236 10245:11256 11265:12286 12295:13306 13315:14336 14345:15356 15365:16376" x14ac:dyDescent="0.25">
      <c r="A23">
        <f t="shared" si="1"/>
        <v>8</v>
      </c>
      <c r="B23" t="s">
        <v>25</v>
      </c>
      <c r="C23" t="str">
        <f>IF(B23&lt;&gt;"",VLOOKUP(B23,Lookup!$A$2:$B$55,2,FALSE),"")</f>
        <v>FOOD</v>
      </c>
      <c r="D23" s="3">
        <v>42856</v>
      </c>
      <c r="E23" s="14">
        <v>0</v>
      </c>
      <c r="F23" s="14"/>
      <c r="G23" t="s">
        <v>1</v>
      </c>
      <c r="H23" t="s">
        <v>83</v>
      </c>
      <c r="I23" t="s">
        <v>85</v>
      </c>
      <c r="J23">
        <f t="shared" ca="1" si="0"/>
        <v>-144</v>
      </c>
    </row>
    <row r="24" spans="1:1016 1025:2046 2055:3066 3075:4096 4105:5116 5125:6136 6145:7166 7175:8186 8195:9216 9225:10236 10245:11256 11265:12286 12295:13306 13315:14336 14345:15356 15365:16376" x14ac:dyDescent="0.25">
      <c r="A24">
        <f t="shared" si="1"/>
        <v>9</v>
      </c>
      <c r="B24" t="s">
        <v>27</v>
      </c>
      <c r="C24" t="str">
        <f>IF(B24&lt;&gt;"",VLOOKUP(B24,Lookup!$A$2:$B$55,2,FALSE),"")</f>
        <v>HOUSING</v>
      </c>
      <c r="D24" s="3">
        <v>42868</v>
      </c>
      <c r="E24" s="14">
        <v>500</v>
      </c>
      <c r="F24" s="14"/>
      <c r="G24" t="s">
        <v>1</v>
      </c>
      <c r="H24" t="s">
        <v>83</v>
      </c>
      <c r="I24" t="s">
        <v>85</v>
      </c>
      <c r="J24">
        <f t="shared" ca="1" si="0"/>
        <v>-132</v>
      </c>
    </row>
    <row r="25" spans="1:1016 1025:2046 2055:3066 3075:4096 4105:5116 5125:6136 6145:7166 7175:8186 8195:9216 9225:10236 10245:11256 11265:12286 12295:13306 13315:14336 14345:15356 15365:16376" x14ac:dyDescent="0.25">
      <c r="A25">
        <f t="shared" si="1"/>
        <v>10</v>
      </c>
      <c r="B25" t="s">
        <v>32</v>
      </c>
      <c r="C25" t="str">
        <f>IF(B25&lt;&gt;"",VLOOKUP(B25,Lookup!$A$2:$B$55,2,FALSE),"")</f>
        <v>SAVINGS/INVESTMENT</v>
      </c>
      <c r="D25" s="3">
        <v>42860</v>
      </c>
      <c r="E25" s="14">
        <v>20000</v>
      </c>
      <c r="F25" s="14"/>
      <c r="G25" t="s">
        <v>2</v>
      </c>
      <c r="H25" t="s">
        <v>83</v>
      </c>
      <c r="I25" t="s">
        <v>85</v>
      </c>
      <c r="J25">
        <f t="shared" ca="1" si="0"/>
        <v>-140</v>
      </c>
    </row>
    <row r="26" spans="1:1016 1025:2046 2055:3066 3075:4096 4105:5116 5125:6136 6145:7166 7175:8186 8195:9216 9225:10236 10245:11256 11265:12286 12295:13306 13315:14336 14345:15356 15365:16376" x14ac:dyDescent="0.25">
      <c r="A26">
        <f t="shared" si="1"/>
        <v>11</v>
      </c>
      <c r="B26" t="s">
        <v>40</v>
      </c>
      <c r="C26" t="str">
        <f>IF(B26&lt;&gt;"",VLOOKUP(B26,Lookup!$A$2:$B$55,2,FALSE),"")</f>
        <v>HOUSING</v>
      </c>
      <c r="D26" s="3">
        <v>42879</v>
      </c>
      <c r="E26" s="14">
        <v>1379</v>
      </c>
      <c r="F26" s="14"/>
      <c r="G26" t="s">
        <v>1</v>
      </c>
      <c r="H26" t="s">
        <v>83</v>
      </c>
      <c r="I26" t="s">
        <v>85</v>
      </c>
      <c r="J26">
        <f t="shared" ca="1" si="0"/>
        <v>-121</v>
      </c>
    </row>
    <row r="27" spans="1:1016 1025:2046 2055:3066 3075:4096 4105:5116 5125:6136 6145:7166 7175:8186 8195:9216 9225:10236 10245:11256 11265:12286 12295:13306 13315:14336 14345:15356 15365:16376" x14ac:dyDescent="0.25">
      <c r="A27">
        <f t="shared" si="1"/>
        <v>12</v>
      </c>
      <c r="B27" t="s">
        <v>30</v>
      </c>
      <c r="C27" t="str">
        <f>IF(B27&lt;&gt;"",VLOOKUP(B27,Lookup!$A$2:$B$55,2,FALSE),"")</f>
        <v>TRANSPORTATION</v>
      </c>
      <c r="D27" s="3">
        <v>42865</v>
      </c>
      <c r="E27" s="14">
        <v>200</v>
      </c>
      <c r="F27" s="14"/>
      <c r="G27" t="s">
        <v>3</v>
      </c>
      <c r="H27" t="s">
        <v>3</v>
      </c>
      <c r="I27" t="s">
        <v>85</v>
      </c>
      <c r="J27">
        <f t="shared" ca="1" si="0"/>
        <v>-135</v>
      </c>
    </row>
    <row r="28" spans="1:1016 1025:2046 2055:3066 3075:4096 4105:5116 5125:6136 6145:7166 7175:8186 8195:9216 9225:10236 10245:11256 11265:12286 12295:13306 13315:14336 14345:15356 15365:16376" x14ac:dyDescent="0.25">
      <c r="A28">
        <f t="shared" si="1"/>
        <v>13</v>
      </c>
      <c r="B28" t="s">
        <v>65</v>
      </c>
      <c r="C28" t="str">
        <f>IF(B28&lt;&gt;"",VLOOKUP(B28,Lookup!$A$2:$B$55,2,FALSE),"")</f>
        <v>HOUSING</v>
      </c>
      <c r="D28" s="3">
        <v>42857</v>
      </c>
      <c r="E28" s="14">
        <v>500</v>
      </c>
      <c r="F28" s="14"/>
      <c r="G28" t="s">
        <v>3</v>
      </c>
      <c r="H28" t="s">
        <v>3</v>
      </c>
      <c r="I28" t="s">
        <v>85</v>
      </c>
      <c r="J28">
        <f t="shared" ca="1" si="0"/>
        <v>-143</v>
      </c>
    </row>
    <row r="29" spans="1:1016 1025:2046 2055:3066 3075:4096 4105:5116 5125:6136 6145:7166 7175:8186 8195:9216 9225:10236 10245:11256 11265:12286 12295:13306 13315:14336 14345:15356 15365:16376" x14ac:dyDescent="0.25">
      <c r="A29">
        <f t="shared" si="1"/>
        <v>14</v>
      </c>
      <c r="B29" t="s">
        <v>63</v>
      </c>
      <c r="C29" t="str">
        <f>IF(B29&lt;&gt;"",VLOOKUP(B29,Lookup!$A$2:$B$55,2,FALSE),"")</f>
        <v>HOUSING</v>
      </c>
      <c r="D29" s="3">
        <v>42856</v>
      </c>
      <c r="E29" s="14">
        <v>850</v>
      </c>
      <c r="F29" s="14">
        <v>0</v>
      </c>
      <c r="G29" t="s">
        <v>3</v>
      </c>
      <c r="H29" t="s">
        <v>3</v>
      </c>
      <c r="I29" t="s">
        <v>85</v>
      </c>
      <c r="J29">
        <f t="shared" ca="1" si="0"/>
        <v>-144</v>
      </c>
    </row>
    <row r="30" spans="1:1016 1025:2046 2055:3066 3075:4096 4105:5116 5125:6136 6145:7166 7175:8186 8195:9216 9225:10236 10245:11256 11265:12286 12295:13306 13315:14336 14345:15356 15365:16376" x14ac:dyDescent="0.25">
      <c r="A30">
        <f t="shared" si="1"/>
        <v>15</v>
      </c>
      <c r="B30" t="s">
        <v>38</v>
      </c>
      <c r="C30" t="str">
        <f>IF(B30&lt;&gt;"",VLOOKUP(B30,Lookup!$A$2:$B$55,2,FALSE),"")</f>
        <v>HEALTH</v>
      </c>
      <c r="D30" s="3">
        <v>42856</v>
      </c>
      <c r="E30" s="14">
        <v>0</v>
      </c>
      <c r="F30" s="14">
        <v>0</v>
      </c>
      <c r="G30" t="s">
        <v>1</v>
      </c>
      <c r="H30" t="s">
        <v>83</v>
      </c>
      <c r="I30" t="s">
        <v>85</v>
      </c>
      <c r="J30">
        <f t="shared" ca="1" si="0"/>
        <v>-144</v>
      </c>
    </row>
    <row r="31" spans="1:1016 1025:2046 2055:3066 3075:4096 4105:5116 5125:6136 6145:7166 7175:8186 8195:9216 9225:10236 10245:11256 11265:12286 12295:13306 13315:14336 14345:15356 15365:16376" x14ac:dyDescent="0.25">
      <c r="A31">
        <f t="shared" si="1"/>
        <v>16</v>
      </c>
      <c r="B31" t="s">
        <v>36</v>
      </c>
      <c r="C31" t="str">
        <f>IF(B31&lt;&gt;"",VLOOKUP(B31,Lookup!$A$2:$B$55,2,FALSE),"")</f>
        <v>FOOD</v>
      </c>
      <c r="D31" s="3">
        <v>42857</v>
      </c>
      <c r="E31" s="14">
        <v>1000</v>
      </c>
      <c r="F31" s="14">
        <v>0</v>
      </c>
      <c r="G31" t="s">
        <v>1</v>
      </c>
      <c r="H31" t="s">
        <v>83</v>
      </c>
      <c r="I31" t="s">
        <v>85</v>
      </c>
      <c r="J31">
        <f t="shared" ca="1" si="0"/>
        <v>-143</v>
      </c>
    </row>
    <row r="32" spans="1:1016 1025:2046 2055:3066 3075:4096 4105:5116 5125:6136 6145:7166 7175:8186 8195:9216 9225:10236 10245:11256 11265:12286 12295:13306 13315:14336 14345:15356 15365:16376" x14ac:dyDescent="0.25">
      <c r="A32">
        <f t="shared" si="1"/>
        <v>17</v>
      </c>
      <c r="B32" t="s">
        <v>39</v>
      </c>
      <c r="C32" t="str">
        <f>IF(B32&lt;&gt;"",VLOOKUP(B32,Lookup!$A$2:$B$55,2,FALSE),"")</f>
        <v>HEALTH</v>
      </c>
      <c r="D32" s="3">
        <v>42856</v>
      </c>
      <c r="E32" s="6">
        <v>3000</v>
      </c>
      <c r="F32" s="14">
        <v>0</v>
      </c>
      <c r="G32" t="s">
        <v>1</v>
      </c>
      <c r="H32" t="s">
        <v>83</v>
      </c>
      <c r="I32" t="s">
        <v>85</v>
      </c>
      <c r="J32" s="15">
        <f t="shared" ca="1" si="0"/>
        <v>-144</v>
      </c>
    </row>
    <row r="33" spans="1:10" x14ac:dyDescent="0.25">
      <c r="A33">
        <f t="shared" si="1"/>
        <v>18</v>
      </c>
      <c r="B33" t="s">
        <v>24</v>
      </c>
      <c r="C33" t="str">
        <f>IF(B33&lt;&gt;"",VLOOKUP(B33,Lookup!$A$2:$B$55,2,FALSE),"")</f>
        <v>HOUSING</v>
      </c>
      <c r="D33" s="3">
        <v>42860</v>
      </c>
      <c r="E33" s="6">
        <v>782</v>
      </c>
      <c r="F33" s="14">
        <v>0</v>
      </c>
      <c r="G33" t="s">
        <v>3</v>
      </c>
      <c r="H33" t="s">
        <v>3</v>
      </c>
      <c r="I33" t="s">
        <v>85</v>
      </c>
      <c r="J33" s="15">
        <f t="shared" ca="1" si="0"/>
        <v>-140</v>
      </c>
    </row>
    <row r="34" spans="1:10" x14ac:dyDescent="0.25">
      <c r="A34">
        <v>19</v>
      </c>
      <c r="B34" t="s">
        <v>46</v>
      </c>
      <c r="C34" t="str">
        <f>IF(B34&lt;&gt;"",VLOOKUP(B34,Lookup!$A$2:$B$55,2,FALSE),"")</f>
        <v>HOUSING</v>
      </c>
      <c r="D34" s="3">
        <v>42856</v>
      </c>
      <c r="E34" s="6">
        <v>900</v>
      </c>
      <c r="F34" s="14"/>
      <c r="G34" t="s">
        <v>1</v>
      </c>
      <c r="H34" t="s">
        <v>83</v>
      </c>
      <c r="I34" t="s">
        <v>85</v>
      </c>
      <c r="J34" s="15">
        <f t="shared" ca="1" si="0"/>
        <v>-144</v>
      </c>
    </row>
    <row r="35" spans="1:10" x14ac:dyDescent="0.25">
      <c r="A35">
        <v>20</v>
      </c>
      <c r="B35" t="s">
        <v>59</v>
      </c>
      <c r="C35" t="str">
        <f>IF(B35&lt;&gt;"",VLOOKUP(B35,Lookup!$A$2:$B$55,2,FALSE),"")</f>
        <v>PERSONAL</v>
      </c>
      <c r="D35" s="3">
        <v>42874</v>
      </c>
      <c r="E35" s="6">
        <v>460</v>
      </c>
      <c r="F35" s="14"/>
      <c r="G35" t="s">
        <v>1</v>
      </c>
      <c r="H35" t="s">
        <v>83</v>
      </c>
      <c r="I35" t="s">
        <v>85</v>
      </c>
      <c r="J35" s="15">
        <f t="shared" ca="1" si="0"/>
        <v>-126</v>
      </c>
    </row>
    <row r="36" spans="1:10" x14ac:dyDescent="0.25">
      <c r="A36">
        <v>21</v>
      </c>
      <c r="B36" t="s">
        <v>58</v>
      </c>
      <c r="C36" t="str">
        <f>IF(B36&lt;&gt;"",VLOOKUP(B36,Lookup!$A$2:$B$55,2,FALSE),"")</f>
        <v>PERSONAL</v>
      </c>
      <c r="D36" s="3">
        <v>42874</v>
      </c>
      <c r="E36" s="6">
        <v>410</v>
      </c>
      <c r="F36" s="14"/>
      <c r="G36" t="s">
        <v>1</v>
      </c>
      <c r="H36" t="s">
        <v>83</v>
      </c>
      <c r="I36" t="s">
        <v>85</v>
      </c>
      <c r="J36" s="15">
        <f t="shared" ca="1" si="0"/>
        <v>-126</v>
      </c>
    </row>
    <row r="37" spans="1:10" x14ac:dyDescent="0.25">
      <c r="A37" t="s">
        <v>7</v>
      </c>
      <c r="E37" s="6">
        <f>SUBTOTAL(109,Expenses5811141720232629[Projected / Budgeted Cost])</f>
        <v>50461</v>
      </c>
      <c r="F37" s="6">
        <f>SUBTOTAL(109,Expenses5811141720232629[Actual Cost])</f>
        <v>0</v>
      </c>
    </row>
    <row r="38" spans="1:10" x14ac:dyDescent="0.25">
      <c r="C38" t="s">
        <v>102</v>
      </c>
    </row>
    <row r="39" spans="1:10" x14ac:dyDescent="0.25">
      <c r="C39" s="29" t="s">
        <v>10</v>
      </c>
      <c r="D39" s="29"/>
      <c r="E39" s="29" t="s">
        <v>103</v>
      </c>
      <c r="F39" s="29" t="s">
        <v>104</v>
      </c>
    </row>
    <row r="40" spans="1:10" x14ac:dyDescent="0.25">
      <c r="C40" s="17" t="s">
        <v>76</v>
      </c>
      <c r="D40" s="17"/>
      <c r="E40" s="19">
        <f>SUMPRODUCT((Expenses5811141720232629[[#Data],[Category]]=$C40)*(Expenses5811141720232629[[#Data],[Projected / Budgeted Cost]]))</f>
        <v>0</v>
      </c>
      <c r="F40" s="19">
        <f>SUMPRODUCT((Expenses5811141720232629[[#Data],[Category]]=$C40)*(Expenses5811141720232629[[#Data],[Actual Cost]]))</f>
        <v>0</v>
      </c>
    </row>
    <row r="41" spans="1:10" x14ac:dyDescent="0.25">
      <c r="C41" s="17" t="s">
        <v>78</v>
      </c>
      <c r="D41" s="17"/>
      <c r="E41" s="19">
        <f>SUMPRODUCT((Expenses5811141720232629[[#Data],[Category]]=$C41)*(Expenses5811141720232629[[#Data],[Projected / Budgeted Cost]]))</f>
        <v>1000</v>
      </c>
      <c r="F41" s="19">
        <f>SUMPRODUCT((Expenses5811141720232629[[#Data],[Category]]=$C41)*(Expenses5811141720232629[[#Data],[Actual Cost]]))</f>
        <v>0</v>
      </c>
    </row>
    <row r="42" spans="1:10" x14ac:dyDescent="0.25">
      <c r="C42" s="17" t="s">
        <v>80</v>
      </c>
      <c r="D42" s="17"/>
      <c r="E42" s="19">
        <f>SUMPRODUCT((Expenses5811141720232629[[#Data],[Category]]=$C42)*(Expenses5811141720232629[[#Data],[Projected / Budgeted Cost]]))</f>
        <v>0</v>
      </c>
      <c r="F42" s="19">
        <f>SUMPRODUCT((Expenses5811141720232629[[#Data],[Category]]=$C42)*(Expenses5811141720232629[[#Data],[Actual Cost]]))</f>
        <v>0</v>
      </c>
    </row>
    <row r="43" spans="1:10" x14ac:dyDescent="0.25">
      <c r="C43" s="17" t="s">
        <v>81</v>
      </c>
      <c r="D43" s="17"/>
      <c r="E43" s="19">
        <f>SUMPRODUCT((Expenses5811141720232629[[#Data],[Category]]=$C43)*(Expenses5811141720232629[[#Data],[Projected / Budgeted Cost]]))</f>
        <v>3000</v>
      </c>
      <c r="F43" s="19">
        <f>SUMPRODUCT((Expenses5811141720232629[[#Data],[Category]]=$C43)*(Expenses5811141720232629[[#Data],[Actual Cost]]))</f>
        <v>0</v>
      </c>
    </row>
    <row r="44" spans="1:10" x14ac:dyDescent="0.25">
      <c r="C44" s="17" t="s">
        <v>74</v>
      </c>
      <c r="D44" s="17"/>
      <c r="E44" s="19">
        <f>SUMPRODUCT((Expenses5811141720232629[[#Data],[Category]]=$C44)*(Expenses5811141720232629[[#Data],[Projected / Budgeted Cost]]))</f>
        <v>20411</v>
      </c>
      <c r="F44" s="19">
        <f>SUMPRODUCT((Expenses5811141720232629[[#Data],[Category]]=$C44)*(Expenses5811141720232629[[#Data],[Actual Cost]]))</f>
        <v>0</v>
      </c>
    </row>
    <row r="45" spans="1:10" x14ac:dyDescent="0.25">
      <c r="C45" s="17" t="s">
        <v>82</v>
      </c>
      <c r="D45" s="17"/>
      <c r="E45" s="19">
        <f>SUMPRODUCT((Expenses5811141720232629[[#Data],[Category]]=$C45)*(Expenses5811141720232629[[#Data],[Projected / Budgeted Cost]]))</f>
        <v>0</v>
      </c>
      <c r="F45" s="19">
        <f>SUMPRODUCT((Expenses5811141720232629[[#Data],[Category]]=$C45)*(Expenses5811141720232629[[#Data],[Actual Cost]]))</f>
        <v>0</v>
      </c>
    </row>
    <row r="46" spans="1:10" x14ac:dyDescent="0.25">
      <c r="C46" s="17" t="s">
        <v>77</v>
      </c>
      <c r="D46" s="17"/>
      <c r="E46" s="19">
        <f>SUMPRODUCT((Expenses5811141720232629[[#Data],[Category]]=$C46)*(Expenses5811141720232629[[#Data],[Projected / Budgeted Cost]]))</f>
        <v>480</v>
      </c>
      <c r="F46" s="19">
        <f>SUMPRODUCT((Expenses5811141720232629[[#Data],[Category]]=$C46)*(Expenses5811141720232629[[#Data],[Actual Cost]]))</f>
        <v>0</v>
      </c>
    </row>
    <row r="47" spans="1:10" x14ac:dyDescent="0.25">
      <c r="C47" s="17" t="s">
        <v>75</v>
      </c>
      <c r="D47" s="17"/>
      <c r="E47" s="19">
        <f>SUMPRODUCT((Expenses5811141720232629[[#Data],[Category]]=$C47)*(Expenses5811141720232629[[#Data],[Projected / Budgeted Cost]]))</f>
        <v>870</v>
      </c>
      <c r="F47" s="19">
        <f>SUMPRODUCT((Expenses5811141720232629[[#Data],[Category]]=$C47)*(Expenses5811141720232629[[#Data],[Actual Cost]]))</f>
        <v>0</v>
      </c>
    </row>
    <row r="48" spans="1:10" x14ac:dyDescent="0.25">
      <c r="C48" s="17" t="s">
        <v>79</v>
      </c>
      <c r="D48" s="17"/>
      <c r="E48" s="19">
        <f>SUMPRODUCT((Expenses5811141720232629[[#Data],[Category]]=$C48)*(Expenses5811141720232629[[#Data],[Projected / Budgeted Cost]]))</f>
        <v>24000</v>
      </c>
      <c r="F48" s="19">
        <f>SUMPRODUCT((Expenses5811141720232629[[#Data],[Category]]=$C48)*(Expenses5811141720232629[[#Data],[Actual Cost]]))</f>
        <v>0</v>
      </c>
    </row>
    <row r="49" spans="3:6" x14ac:dyDescent="0.25">
      <c r="C49" s="17" t="s">
        <v>71</v>
      </c>
      <c r="D49" s="17"/>
      <c r="E49" s="19">
        <f>SUMPRODUCT((Expenses5811141720232629[[#Data],[Category]]=$C49)*(Expenses5811141720232629[[#Data],[Projected / Budgeted Cost]]))</f>
        <v>700</v>
      </c>
      <c r="F49" s="19">
        <f>SUMPRODUCT((Expenses5811141720232629[[#Data],[Category]]=$C49)*(Expenses5811141720232629[[#Data],[Actual Cost]]))</f>
        <v>0</v>
      </c>
    </row>
    <row r="50" spans="3:6" x14ac:dyDescent="0.25">
      <c r="C50" s="17"/>
      <c r="D50" s="17"/>
      <c r="E50" s="19"/>
      <c r="F50" s="19"/>
    </row>
    <row r="51" spans="3:6" x14ac:dyDescent="0.25">
      <c r="C51" s="28" t="s">
        <v>105</v>
      </c>
      <c r="D51" s="28"/>
      <c r="E51" s="30">
        <f>SUM(E40:E50)</f>
        <v>50461</v>
      </c>
      <c r="F51" s="30">
        <f>SUM(F40:F50)</f>
        <v>0</v>
      </c>
    </row>
    <row r="64" spans="3:6" x14ac:dyDescent="0.25">
      <c r="F64">
        <v>15500</v>
      </c>
    </row>
    <row r="65" spans="6:6" x14ac:dyDescent="0.25">
      <c r="F65">
        <v>2000</v>
      </c>
    </row>
    <row r="66" spans="6:6" x14ac:dyDescent="0.25">
      <c r="F66">
        <v>50000</v>
      </c>
    </row>
  </sheetData>
  <conditionalFormatting sqref="A16:J16 J17:K17 K18 V18:XFD18 N17:XFD17 G17:G29 J18:J29 H18:H29 B18:E29 I17:I36">
    <cfRule type="expression" dxfId="231" priority="24">
      <formula>$I16="Pending"</formula>
    </cfRule>
  </conditionalFormatting>
  <conditionalFormatting sqref="A17:F17 H17 A18:A33">
    <cfRule type="expression" dxfId="230" priority="23">
      <formula>$I17="Pending"</formula>
    </cfRule>
  </conditionalFormatting>
  <conditionalFormatting sqref="F18">
    <cfRule type="expression" dxfId="229" priority="22">
      <formula>$I18="Pending"</formula>
    </cfRule>
  </conditionalFormatting>
  <conditionalFormatting sqref="G30">
    <cfRule type="expression" dxfId="228" priority="21">
      <formula>$I30="Pending"</formula>
    </cfRule>
  </conditionalFormatting>
  <conditionalFormatting sqref="J30">
    <cfRule type="expression" dxfId="227" priority="20">
      <formula>$I30="Pending"</formula>
    </cfRule>
  </conditionalFormatting>
  <conditionalFormatting sqref="E30">
    <cfRule type="expression" dxfId="226" priority="19">
      <formula>$I30="Pending"</formula>
    </cfRule>
  </conditionalFormatting>
  <conditionalFormatting sqref="D30">
    <cfRule type="expression" dxfId="225" priority="18">
      <formula>$I30="Pending"</formula>
    </cfRule>
  </conditionalFormatting>
  <conditionalFormatting sqref="C30">
    <cfRule type="expression" dxfId="224" priority="17">
      <formula>$I30="Pending"</formula>
    </cfRule>
  </conditionalFormatting>
  <conditionalFormatting sqref="B30">
    <cfRule type="expression" dxfId="223" priority="16">
      <formula>$I30="Pending"</formula>
    </cfRule>
  </conditionalFormatting>
  <conditionalFormatting sqref="H30">
    <cfRule type="expression" dxfId="222" priority="15">
      <formula>$I30="Pending"</formula>
    </cfRule>
  </conditionalFormatting>
  <conditionalFormatting sqref="G31">
    <cfRule type="expression" dxfId="221" priority="14">
      <formula>$I31="Pending"</formula>
    </cfRule>
  </conditionalFormatting>
  <conditionalFormatting sqref="J31">
    <cfRule type="expression" dxfId="220" priority="13">
      <formula>$I31="Pending"</formula>
    </cfRule>
  </conditionalFormatting>
  <conditionalFormatting sqref="E31">
    <cfRule type="expression" dxfId="219" priority="12">
      <formula>$I31="Pending"</formula>
    </cfRule>
  </conditionalFormatting>
  <conditionalFormatting sqref="D31">
    <cfRule type="expression" dxfId="218" priority="11">
      <formula>$I31="Pending"</formula>
    </cfRule>
  </conditionalFormatting>
  <conditionalFormatting sqref="C31">
    <cfRule type="expression" dxfId="217" priority="10">
      <formula>$I31="Pending"</formula>
    </cfRule>
  </conditionalFormatting>
  <conditionalFormatting sqref="B31">
    <cfRule type="expression" dxfId="216" priority="9">
      <formula>$I31="Pending"</formula>
    </cfRule>
  </conditionalFormatting>
  <conditionalFormatting sqref="H31">
    <cfRule type="expression" dxfId="215" priority="8">
      <formula>$I31="Pending"</formula>
    </cfRule>
  </conditionalFormatting>
  <conditionalFormatting sqref="N16:N18">
    <cfRule type="expression" dxfId="214" priority="7">
      <formula>$I16="Pending"</formula>
    </cfRule>
  </conditionalFormatting>
  <conditionalFormatting sqref="O16:O18">
    <cfRule type="expression" dxfId="213" priority="6">
      <formula>$I16="Pending"</formula>
    </cfRule>
  </conditionalFormatting>
  <conditionalFormatting sqref="P16:P18">
    <cfRule type="expression" dxfId="212" priority="5">
      <formula>$I16="Pending"</formula>
    </cfRule>
  </conditionalFormatting>
  <conditionalFormatting sqref="Q16:R18">
    <cfRule type="expression" dxfId="211" priority="4">
      <formula>$I16="Pending"</formula>
    </cfRule>
  </conditionalFormatting>
  <conditionalFormatting sqref="S16:S18">
    <cfRule type="expression" dxfId="210" priority="3">
      <formula>$I16="Pending"</formula>
    </cfRule>
  </conditionalFormatting>
  <conditionalFormatting sqref="T16:T18">
    <cfRule type="expression" dxfId="209" priority="2">
      <formula>$I16="Pending"</formula>
    </cfRule>
  </conditionalFormatting>
  <conditionalFormatting sqref="U16:U18">
    <cfRule type="expression" dxfId="208" priority="1">
      <formula>$I16="Pending"</formula>
    </cfRule>
  </conditionalFormatting>
  <conditionalFormatting sqref="M20:U20 M21:N21 P21:U21">
    <cfRule type="expression" dxfId="207" priority="25">
      <formula>$I17="Pending"</formula>
    </cfRule>
  </conditionalFormatting>
  <dataValidations count="3">
    <dataValidation type="list" allowBlank="1" showInputMessage="1" showErrorMessage="1" sqref="N16:O18 G16:G36">
      <formula1>$C$4:$F$4</formula1>
    </dataValidation>
    <dataValidation type="list" allowBlank="1" showInputMessage="1" showErrorMessage="1" sqref="T16:T18 I16:I36">
      <formula1>"Done,Partial-Done,Pending"</formula1>
    </dataValidation>
    <dataValidation type="list" allowBlank="1" showInputMessage="1" showErrorMessage="1" sqref="S16:S18 H16:H36">
      <formula1>"Cash, Cheque, Direct Debit/ECS, Credit Card"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Lookup!$A$2:$A$55</xm:f>
          </x14:formula1>
          <xm:sqref>B16:B36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EV68"/>
  <sheetViews>
    <sheetView zoomScaleNormal="100" workbookViewId="0">
      <selection activeCell="J38" sqref="J38"/>
    </sheetView>
  </sheetViews>
  <sheetFormatPr defaultRowHeight="15" x14ac:dyDescent="0.25"/>
  <cols>
    <col min="2" max="2" width="18.42578125" bestFit="1" customWidth="1"/>
    <col min="3" max="3" width="21.5703125" bestFit="1" customWidth="1"/>
    <col min="4" max="4" width="11.28515625" customWidth="1"/>
    <col min="5" max="5" width="26.28515625" customWidth="1"/>
    <col min="6" max="6" width="15.42578125" bestFit="1" customWidth="1"/>
    <col min="7" max="7" width="19.28515625" customWidth="1"/>
    <col min="8" max="8" width="17.140625" bestFit="1" customWidth="1"/>
    <col min="9" max="9" width="12" bestFit="1" customWidth="1"/>
    <col min="10" max="10" width="16.7109375" bestFit="1" customWidth="1"/>
    <col min="11" max="11" width="11.5703125" bestFit="1" customWidth="1"/>
    <col min="12" max="12" width="3.42578125" customWidth="1"/>
    <col min="14" max="14" width="12.85546875" customWidth="1"/>
    <col min="15" max="15" width="15.28515625" customWidth="1"/>
    <col min="16" max="16" width="11.28515625" customWidth="1"/>
    <col min="17" max="17" width="26.28515625" customWidth="1"/>
    <col min="18" max="18" width="13" customWidth="1"/>
    <col min="19" max="19" width="18.85546875" customWidth="1"/>
    <col min="21" max="21" width="18.5703125" customWidth="1"/>
  </cols>
  <sheetData>
    <row r="1" spans="1:21" ht="18.75" x14ac:dyDescent="0.3">
      <c r="A1" s="8" t="s">
        <v>8</v>
      </c>
      <c r="B1" s="9">
        <v>42917</v>
      </c>
      <c r="E1" t="s">
        <v>17</v>
      </c>
      <c r="F1" s="3">
        <f ca="1">TODAY()</f>
        <v>43000</v>
      </c>
    </row>
    <row r="3" spans="1:21" ht="18.75" x14ac:dyDescent="0.3">
      <c r="A3" s="13" t="s">
        <v>87</v>
      </c>
      <c r="B3" s="12"/>
      <c r="C3" s="12"/>
      <c r="D3" s="12"/>
      <c r="E3" s="12"/>
      <c r="G3" s="5" t="s">
        <v>91</v>
      </c>
      <c r="M3" s="5" t="s">
        <v>111</v>
      </c>
    </row>
    <row r="4" spans="1:21" x14ac:dyDescent="0.25">
      <c r="A4" s="4" t="s">
        <v>0</v>
      </c>
      <c r="B4" s="4" t="s">
        <v>4</v>
      </c>
      <c r="C4" s="4" t="s">
        <v>1</v>
      </c>
      <c r="D4" s="4" t="s">
        <v>2</v>
      </c>
      <c r="E4" s="4" t="s">
        <v>3</v>
      </c>
      <c r="F4" s="4" t="s">
        <v>95</v>
      </c>
      <c r="G4" s="18" t="s">
        <v>89</v>
      </c>
      <c r="H4" s="18" t="s">
        <v>84</v>
      </c>
      <c r="I4" s="18" t="s">
        <v>106</v>
      </c>
      <c r="J4" s="18" t="s">
        <v>85</v>
      </c>
      <c r="K4" s="18" t="s">
        <v>7</v>
      </c>
      <c r="M4" s="18" t="s">
        <v>89</v>
      </c>
      <c r="N4" s="18" t="s">
        <v>84</v>
      </c>
      <c r="O4" s="18" t="s">
        <v>106</v>
      </c>
      <c r="P4" s="18" t="s">
        <v>85</v>
      </c>
      <c r="Q4" s="18" t="s">
        <v>7</v>
      </c>
    </row>
    <row r="5" spans="1:21" x14ac:dyDescent="0.25">
      <c r="A5">
        <v>1</v>
      </c>
      <c r="B5" t="s">
        <v>92</v>
      </c>
      <c r="C5" s="14">
        <v>131.88999999999999</v>
      </c>
      <c r="D5" s="14">
        <v>29000</v>
      </c>
      <c r="E5" s="14">
        <v>0</v>
      </c>
      <c r="F5" s="14">
        <v>0</v>
      </c>
      <c r="G5" s="17" t="str">
        <f>Table1471013161922252831[[#Headers],[Atul A/C]]</f>
        <v>Atul A/C</v>
      </c>
      <c r="H5" s="19">
        <f>SUMPRODUCT((Expenses581114172023262932[[#Data],[Paid from Account]]=$G5)*(Expenses581114172023262932[[#Data],[Actual Cost]])*(Expenses581114172023262932[[#Data],[Status]]=$H$4))</f>
        <v>36710.69</v>
      </c>
      <c r="I5" s="19">
        <f>SUMPRODUCT((Expenses581114172023262932[[#Data],[Paid from Account]]=$G5)*(Expenses581114172023262932[[#Data],[Actual Cost]])*(Expenses581114172023262932[[#Data],[Status]]=$I$4))</f>
        <v>3808</v>
      </c>
      <c r="J5" s="19">
        <f>SUMPRODUCT((Expenses581114172023262932[[#Data],[Paid from Account]]=$G5)*(Expenses581114172023262932[[#Data],[Projected / Budgeted Cost]])*(Expenses581114172023262932[[#Data],[Status]]=$J$4))</f>
        <v>2000</v>
      </c>
      <c r="K5" s="19">
        <f>SUM(H5:J5)</f>
        <v>42518.69</v>
      </c>
      <c r="M5" s="17" t="str">
        <f>Table1471013161922252831[[#Headers],[Atul A/C]]</f>
        <v>Atul A/C</v>
      </c>
      <c r="N5" s="19">
        <f>SUMPRODUCT((Account591215182124273033[[#Data],[From Account]]=$M5)*(Account591215182124273033[[#Data],[Actual Cost]])*(Account591215182124273033[[#Data],[Status]]=$N$4))</f>
        <v>27000</v>
      </c>
      <c r="O5" s="19">
        <f>SUMPRODUCT((Account591215182124273033[[#Data],[From Account]]=$M5)*(Account591215182124273033[[#Data],[Actual Cost]])*(Account591215182124273033[[#Data],[Status]]=$O$4))</f>
        <v>0</v>
      </c>
      <c r="P5" s="19">
        <f>SUMPRODUCT((Account591215182124273033[[#Data],[From Account]]=$G5)*(Account591215182124273033[[#Data],[Projected / Budgeted Cost]])*(Account591215182124273033[[#Data],[Status]]=$P$4))</f>
        <v>0</v>
      </c>
      <c r="Q5" s="19">
        <f>SUM(N5:P5)</f>
        <v>27000</v>
      </c>
      <c r="S5" s="14">
        <f>K5+Q5</f>
        <v>69518.69</v>
      </c>
    </row>
    <row r="6" spans="1:21" x14ac:dyDescent="0.25">
      <c r="A6">
        <v>2</v>
      </c>
      <c r="B6" t="s">
        <v>5</v>
      </c>
      <c r="C6" s="14">
        <v>78843</v>
      </c>
      <c r="D6" s="14">
        <v>0</v>
      </c>
      <c r="E6" s="14">
        <v>0</v>
      </c>
      <c r="F6" s="14"/>
      <c r="G6" s="17" t="str">
        <f>Table1471013161922252831[[#Headers],[Esha A/C]]</f>
        <v>Esha A/C</v>
      </c>
      <c r="H6" s="19">
        <f>SUMPRODUCT((Expenses581114172023262932[[#Data],[Paid from Account]]=$G6)*(Expenses581114172023262932[[#Data],[Actual Cost]])*(Expenses581114172023262932[[#Data],[Status]]=$H$4))</f>
        <v>20000</v>
      </c>
      <c r="I6" s="19">
        <f>SUMPRODUCT((Expenses581114172023262932[[#Data],[Paid from Account]]=$G6)*(Expenses581114172023262932[[#Data],[Actual Cost]])*(Expenses581114172023262932[[#Data],[Status]]=$I$4))</f>
        <v>0</v>
      </c>
      <c r="J6" s="19">
        <f>SUMPRODUCT((Expenses581114172023262932[[#Data],[Paid from Account]]=$G6)*(Expenses581114172023262932[[#Data],[Projected / Budgeted Cost]])*(Expenses581114172023262932[[#Data],[Status]]=$J$4))</f>
        <v>0</v>
      </c>
      <c r="K6" s="19">
        <f>SUM(H6:J6)</f>
        <v>20000</v>
      </c>
      <c r="M6" s="17" t="str">
        <f>Table1471013161922252831[[#Headers],[Esha A/C]]</f>
        <v>Esha A/C</v>
      </c>
      <c r="N6" s="19">
        <f>SUMPRODUCT((Account591215182124273033[[#Data],[From Account]]=$M6)*(Account591215182124273033[[#Data],[Actual Cost]])*(Account591215182124273033[[#Data],[Status]]=$N$4))</f>
        <v>0</v>
      </c>
      <c r="O6" s="19">
        <f>SUMPRODUCT((Account591215182124273033[[#Data],[From Account]]=$M6)*(Account591215182124273033[[#Data],[Actual Cost]])*(Account591215182124273033[[#Data],[Status]]=$O$4))</f>
        <v>0</v>
      </c>
      <c r="P6" s="19">
        <f>SUMPRODUCT((Account591215182124273033[[#Data],[From Account]]=$G6)*(Account591215182124273033[[#Data],[Projected / Budgeted Cost]])*(Account591215182124273033[[#Data],[Status]]=$P$4))</f>
        <v>0</v>
      </c>
      <c r="Q6" s="19">
        <f>SUM(N6:P6)</f>
        <v>0</v>
      </c>
      <c r="S6" s="14">
        <f>K6+Q6</f>
        <v>20000</v>
      </c>
    </row>
    <row r="7" spans="1:21" x14ac:dyDescent="0.25">
      <c r="A7">
        <v>3</v>
      </c>
      <c r="B7" t="s">
        <v>6</v>
      </c>
      <c r="C7" s="14">
        <f>SUMPRODUCT((Account591215182124273033[[#Data],[To Account]]=Table1471013161922252831[[#Headers],[Atul A/C]])*(Account591215182124273033[[#Data],[Actual Cost]]))</f>
        <v>0</v>
      </c>
      <c r="D7" s="14">
        <f>SUMPRODUCT((Account591215182124273033[[#Data],[To Account]]=Table1471013161922252831[[#Headers],[Esha A/C]])*(Account591215182124273033[[#Data],[Actual Cost]]))</f>
        <v>21000</v>
      </c>
      <c r="E7" s="14">
        <f>SUMPRODUCT((Account591215182124273033[[#Data],[To Account]]=Table1471013161922252831[[#Headers],[Cash]])*(Account591215182124273033[[#Data],[Actual Cost]]))</f>
        <v>6000</v>
      </c>
      <c r="F7" s="14"/>
      <c r="G7" s="17" t="str">
        <f>Table1471013161922252831[[#Headers],[Cash]]</f>
        <v>Cash</v>
      </c>
      <c r="H7" s="19">
        <f>SUMPRODUCT((Expenses581114172023262932[[#Data],[Paid from Account]]=$G7)*(Expenses581114172023262932[[#Data],[Actual Cost]])*(Expenses581114172023262932[[#Data],[Status]]=$H$4))</f>
        <v>2650</v>
      </c>
      <c r="I7" s="19">
        <f>SUMPRODUCT((Expenses581114172023262932[[#Data],[Paid from Account]]=$G7)*(Expenses581114172023262932[[#Data],[Actual Cost]])*(Expenses581114172023262932[[#Data],[Status]]=$I$4))</f>
        <v>0</v>
      </c>
      <c r="J7" s="19">
        <f>SUMPRODUCT((Expenses581114172023262932[[#Data],[Paid from Account]]=$G7)*(Expenses581114172023262932[[#Data],[Projected / Budgeted Cost]])*(Expenses581114172023262932[[#Data],[Status]]=$J$4))</f>
        <v>500</v>
      </c>
      <c r="K7" s="19">
        <f>SUM(H7:J7)</f>
        <v>3150</v>
      </c>
      <c r="M7" s="17" t="str">
        <f>Table1471013161922252831[[#Headers],[Cash]]</f>
        <v>Cash</v>
      </c>
      <c r="N7" s="19">
        <f>SUMPRODUCT((Account591215182124273033[[#Data],[From Account]]=$M7)*(Account591215182124273033[[#Data],[Actual Cost]])*(Account591215182124273033[[#Data],[Status]]=$N$4))</f>
        <v>0</v>
      </c>
      <c r="O7" s="19">
        <f>SUMPRODUCT((Account591215182124273033[[#Data],[From Account]]=$M7)*(Account591215182124273033[[#Data],[Actual Cost]])*(Account591215182124273033[[#Data],[Status]]=$O$4))</f>
        <v>0</v>
      </c>
      <c r="P7" s="19">
        <f>SUMPRODUCT((Account591215182124273033[[#Data],[From Account]]=$G7)*(Account591215182124273033[[#Data],[Projected / Budgeted Cost]])*(Account591215182124273033[[#Data],[Status]]=$P$4))</f>
        <v>0</v>
      </c>
      <c r="Q7" s="19">
        <f>SUM(N7:P7)</f>
        <v>0</v>
      </c>
      <c r="S7" s="14">
        <f>K7+Q7</f>
        <v>3150</v>
      </c>
    </row>
    <row r="8" spans="1:21" x14ac:dyDescent="0.25">
      <c r="A8" t="s">
        <v>7</v>
      </c>
      <c r="C8" s="14">
        <f>SUBTOTAL(109,Table1471013161922252831[Atul A/C])</f>
        <v>78974.89</v>
      </c>
      <c r="D8" s="14">
        <f>SUBTOTAL(109,Table1471013161922252831[Esha A/C])</f>
        <v>50000</v>
      </c>
      <c r="E8" s="14">
        <f>SUBTOTAL(109,Table1471013161922252831[Cash])</f>
        <v>6000</v>
      </c>
      <c r="F8" s="14"/>
      <c r="G8" t="s">
        <v>95</v>
      </c>
      <c r="H8" s="19">
        <f>SUMPRODUCT((Expenses581114172023262932[[#Data],[Paid from Account]]=$G8)*(Expenses581114172023262932[[#Data],[Actual Cost]])*(Expenses581114172023262932[[#Data],[Status]]=$H$4))</f>
        <v>0</v>
      </c>
      <c r="I8" s="19">
        <f>SUMPRODUCT((Expenses581114172023262932[[#Data],[Paid from Account]]=$G8)*(Expenses581114172023262932[[#Data],[Actual Cost]])*(Expenses581114172023262932[[#Data],[Status]]=$I$4))</f>
        <v>0</v>
      </c>
      <c r="J8" s="19">
        <f>SUMPRODUCT((Expenses581114172023262932[[#Data],[Paid from Account]]=$G8)*(Expenses581114172023262932[[#Data],[Projected / Budgeted Cost]])*(Expenses581114172023262932[[#Data],[Status]]=$J$4))</f>
        <v>0</v>
      </c>
      <c r="K8" s="19">
        <f>SUM(H8:J8)</f>
        <v>0</v>
      </c>
      <c r="M8" t="s">
        <v>95</v>
      </c>
      <c r="N8" s="19">
        <f>SUMPRODUCT((Account591215182124273033[[#Data],[From Account]]=$M8)*(Account591215182124273033[[#Data],[Actual Cost]])*(Account591215182124273033[[#Data],[Status]]=$N$4))</f>
        <v>0</v>
      </c>
      <c r="O8" s="19">
        <f>SUMPRODUCT((Account591215182124273033[[#Data],[From Account]]=$M8)*(Account591215182124273033[[#Data],[Actual Cost]])*(Account591215182124273033[[#Data],[Status]]=$O$4))</f>
        <v>0</v>
      </c>
      <c r="P8" s="19">
        <f>SUMPRODUCT((Account591215182124273033[[#Data],[From Account]]=$G8)*(Account591215182124273033[[#Data],[Projected / Budgeted Cost]])*(Account591215182124273033[[#Data],[Status]]=$P$4))</f>
        <v>0</v>
      </c>
      <c r="Q8" s="19">
        <f>SUM(N8:P8)</f>
        <v>0</v>
      </c>
      <c r="S8" s="14">
        <f>K8+Q8</f>
        <v>0</v>
      </c>
    </row>
    <row r="9" spans="1:21" x14ac:dyDescent="0.25">
      <c r="C9" s="14"/>
      <c r="D9" s="14"/>
      <c r="E9" s="14"/>
      <c r="F9" s="14"/>
      <c r="G9" s="16" t="s">
        <v>7</v>
      </c>
      <c r="H9" s="20">
        <f>SUM(H5:H8)</f>
        <v>59360.69</v>
      </c>
      <c r="I9" s="20">
        <f>SUM(I5:I8)</f>
        <v>3808</v>
      </c>
      <c r="J9" s="20">
        <f>SUM(J5:J8)</f>
        <v>2500</v>
      </c>
      <c r="K9" s="20">
        <f>SUM(K5:K8)</f>
        <v>65668.69</v>
      </c>
      <c r="M9" s="16" t="s">
        <v>7</v>
      </c>
      <c r="N9" s="20">
        <f>SUM(N5:N8)</f>
        <v>27000</v>
      </c>
      <c r="O9" s="20">
        <f>SUM(O5:O8)</f>
        <v>0</v>
      </c>
      <c r="P9" s="20">
        <f>SUM(P5:P8)</f>
        <v>0</v>
      </c>
      <c r="Q9" s="20">
        <f>SUM(Q5:Q8)</f>
        <v>27000</v>
      </c>
    </row>
    <row r="10" spans="1:21" x14ac:dyDescent="0.25">
      <c r="B10" t="s">
        <v>93</v>
      </c>
      <c r="C10" s="14">
        <f>Table1471013161922252831[[#Totals],[Atul A/C]]-H5-N5-I5-O5</f>
        <v>11456.199999999997</v>
      </c>
      <c r="D10" s="14">
        <f>Table1471013161922252831[[#Totals],[Esha A/C]]-H6-N6</f>
        <v>30000</v>
      </c>
      <c r="E10" s="14">
        <f>Table1471013161922252831[[#Totals],[Cash]]-H7-N7</f>
        <v>3350</v>
      </c>
      <c r="F10" s="14"/>
    </row>
    <row r="11" spans="1:21" x14ac:dyDescent="0.25">
      <c r="B11" t="s">
        <v>94</v>
      </c>
      <c r="C11" s="14">
        <f>Table1471013161922252831[[#Totals],[Atul A/C]]-K5-Q5</f>
        <v>9456.1999999999971</v>
      </c>
      <c r="D11" s="14">
        <f>Table1471013161922252831[[#Totals],[Esha A/C]]-K6-Q6</f>
        <v>30000</v>
      </c>
      <c r="E11" s="14">
        <f>Table1471013161922252831[[#Totals],[Cash]]-K7-Q8</f>
        <v>2850</v>
      </c>
      <c r="F11" s="14">
        <f>Table1471013161922252831[[#Totals],[Credit Card]]-K8-Q8</f>
        <v>0</v>
      </c>
    </row>
    <row r="12" spans="1:21" x14ac:dyDescent="0.25">
      <c r="C12" s="14"/>
      <c r="D12" s="14"/>
      <c r="E12" s="14"/>
      <c r="F12" s="14"/>
    </row>
    <row r="14" spans="1:21" ht="18.75" x14ac:dyDescent="0.3">
      <c r="A14" s="10" t="s">
        <v>86</v>
      </c>
      <c r="B14" s="11"/>
      <c r="C14" s="11"/>
      <c r="D14" s="11"/>
      <c r="E14" s="11"/>
      <c r="F14" s="11"/>
      <c r="G14" s="11"/>
      <c r="H14" s="11"/>
      <c r="I14" s="11"/>
      <c r="J14" s="11"/>
      <c r="M14" t="s">
        <v>107</v>
      </c>
    </row>
    <row r="15" spans="1:21" x14ac:dyDescent="0.25">
      <c r="A15" t="s">
        <v>0</v>
      </c>
      <c r="B15" t="s">
        <v>9</v>
      </c>
      <c r="C15" t="s">
        <v>10</v>
      </c>
      <c r="D15" t="s">
        <v>11</v>
      </c>
      <c r="E15" s="2" t="s">
        <v>12</v>
      </c>
      <c r="F15" s="2" t="s">
        <v>28</v>
      </c>
      <c r="G15" s="2" t="s">
        <v>13</v>
      </c>
      <c r="H15" s="2" t="s">
        <v>14</v>
      </c>
      <c r="I15" s="2" t="s">
        <v>15</v>
      </c>
      <c r="J15" s="2" t="s">
        <v>16</v>
      </c>
      <c r="M15" t="s">
        <v>0</v>
      </c>
      <c r="N15" t="s">
        <v>108</v>
      </c>
      <c r="O15" t="s">
        <v>109</v>
      </c>
      <c r="P15" t="s">
        <v>11</v>
      </c>
      <c r="Q15" t="s">
        <v>12</v>
      </c>
      <c r="R15" t="s">
        <v>28</v>
      </c>
      <c r="S15" t="s">
        <v>14</v>
      </c>
      <c r="T15" t="s">
        <v>15</v>
      </c>
      <c r="U15" t="s">
        <v>110</v>
      </c>
    </row>
    <row r="16" spans="1:21" x14ac:dyDescent="0.25">
      <c r="A16">
        <v>1</v>
      </c>
      <c r="B16" t="s">
        <v>49</v>
      </c>
      <c r="C16" t="str">
        <f>IF(B16&lt;&gt;"",VLOOKUP(B16,Lookup!$A$2:$B$55,2,FALSE),"")</f>
        <v>HOUSING</v>
      </c>
      <c r="D16" s="3">
        <v>42917</v>
      </c>
      <c r="E16" s="14">
        <v>15500</v>
      </c>
      <c r="F16" s="14">
        <v>15500</v>
      </c>
      <c r="G16" t="s">
        <v>1</v>
      </c>
      <c r="H16" t="s">
        <v>83</v>
      </c>
      <c r="I16" t="s">
        <v>84</v>
      </c>
      <c r="J16" t="str">
        <f t="shared" ref="J16:J36" si="0">IF($I16="Done","",$D16-$F$1)</f>
        <v/>
      </c>
      <c r="M16">
        <v>1</v>
      </c>
      <c r="N16" s="32" t="s">
        <v>2</v>
      </c>
      <c r="O16" s="32" t="s">
        <v>1</v>
      </c>
      <c r="P16" s="33">
        <v>42921</v>
      </c>
      <c r="Q16" s="34">
        <v>30000</v>
      </c>
      <c r="R16" s="34">
        <v>21000</v>
      </c>
      <c r="S16" s="32" t="s">
        <v>83</v>
      </c>
      <c r="T16" s="32" t="s">
        <v>84</v>
      </c>
      <c r="U16" s="32" t="str">
        <f>IF($T16="Done","",$P16-$F$1)</f>
        <v/>
      </c>
    </row>
    <row r="17" spans="1:1016 1025:2046 2055:3066 3075:4096 4105:5116 5125:6136 6145:7166 7175:8186 8195:9216 9225:10236 10245:11256 11265:12286 12295:13306 13315:14336 14345:15356 15365:16376" x14ac:dyDescent="0.25">
      <c r="A17">
        <f t="shared" ref="A17:A33" si="1">A16+1</f>
        <v>2</v>
      </c>
      <c r="B17" t="s">
        <v>23</v>
      </c>
      <c r="C17" t="str">
        <f>IF(B17&lt;&gt;"",VLOOKUP(B17,Lookup!$A$2:$B$55,2,FALSE),"")</f>
        <v>LOANS</v>
      </c>
      <c r="D17" s="3">
        <v>42919</v>
      </c>
      <c r="E17" s="14">
        <v>6382.54</v>
      </c>
      <c r="F17" s="14">
        <v>6382.54</v>
      </c>
      <c r="G17" t="s">
        <v>1</v>
      </c>
      <c r="H17" t="s">
        <v>83</v>
      </c>
      <c r="I17" t="s">
        <v>84</v>
      </c>
      <c r="J17" t="str">
        <f t="shared" si="0"/>
        <v/>
      </c>
      <c r="M17">
        <v>2</v>
      </c>
      <c r="N17" s="35" t="s">
        <v>3</v>
      </c>
      <c r="O17" s="35" t="s">
        <v>1</v>
      </c>
      <c r="P17" s="36">
        <v>42917</v>
      </c>
      <c r="Q17" s="37">
        <v>2000</v>
      </c>
      <c r="R17" s="37">
        <v>2000</v>
      </c>
      <c r="S17" s="35" t="s">
        <v>83</v>
      </c>
      <c r="T17" s="35" t="s">
        <v>84</v>
      </c>
      <c r="U17" s="35" t="str">
        <f>IF($T17="Done","",$P17-$F$1)</f>
        <v/>
      </c>
      <c r="Y17" s="3"/>
      <c r="Z17" s="6"/>
      <c r="AI17" s="3"/>
      <c r="AJ17" s="6"/>
      <c r="AS17" s="3"/>
      <c r="AT17" s="6"/>
      <c r="BC17" s="3"/>
      <c r="BD17" s="6"/>
      <c r="BM17" s="3"/>
      <c r="BN17" s="6"/>
      <c r="BW17" s="3"/>
      <c r="BX17" s="6"/>
      <c r="CG17" s="3"/>
      <c r="CH17" s="6"/>
      <c r="CQ17" s="3"/>
      <c r="CR17" s="6"/>
      <c r="DA17" s="3"/>
      <c r="DB17" s="6"/>
      <c r="DK17" s="3"/>
      <c r="DL17" s="6"/>
      <c r="DU17" s="3"/>
      <c r="DV17" s="6"/>
      <c r="EE17" s="3"/>
      <c r="EF17" s="6"/>
      <c r="EO17" s="3"/>
      <c r="EP17" s="6"/>
      <c r="EY17" s="3"/>
      <c r="EZ17" s="6"/>
      <c r="FI17" s="3"/>
      <c r="FJ17" s="6"/>
      <c r="FS17" s="3"/>
      <c r="FT17" s="6"/>
      <c r="GC17" s="3"/>
      <c r="GD17" s="6"/>
      <c r="GM17" s="3"/>
      <c r="GN17" s="6"/>
      <c r="GW17" s="3"/>
      <c r="GX17" s="6"/>
      <c r="HG17" s="3"/>
      <c r="HH17" s="6"/>
      <c r="HQ17" s="3"/>
      <c r="HR17" s="6"/>
      <c r="IA17" s="3"/>
      <c r="IB17" s="6"/>
      <c r="IK17" s="3"/>
      <c r="IL17" s="6"/>
      <c r="IU17" s="3"/>
      <c r="IV17" s="6"/>
      <c r="JE17" s="3"/>
      <c r="JF17" s="6"/>
      <c r="JO17" s="3"/>
      <c r="JP17" s="6"/>
      <c r="JY17" s="3"/>
      <c r="JZ17" s="6"/>
      <c r="KI17" s="3"/>
      <c r="KJ17" s="6"/>
      <c r="KS17" s="3"/>
      <c r="KT17" s="6"/>
      <c r="LC17" s="3"/>
      <c r="LD17" s="6"/>
      <c r="LM17" s="3"/>
      <c r="LN17" s="6"/>
      <c r="LW17" s="3"/>
      <c r="LX17" s="6"/>
      <c r="MG17" s="3"/>
      <c r="MH17" s="6"/>
      <c r="MQ17" s="3"/>
      <c r="MR17" s="6"/>
      <c r="NA17" s="3"/>
      <c r="NB17" s="6"/>
      <c r="NK17" s="3"/>
      <c r="NL17" s="6"/>
      <c r="NU17" s="3"/>
      <c r="NV17" s="6"/>
      <c r="OE17" s="3"/>
      <c r="OF17" s="6"/>
      <c r="OO17" s="3"/>
      <c r="OP17" s="6"/>
      <c r="OY17" s="3"/>
      <c r="OZ17" s="6"/>
      <c r="PI17" s="3"/>
      <c r="PJ17" s="6"/>
      <c r="PS17" s="3"/>
      <c r="PT17" s="6"/>
      <c r="QC17" s="3"/>
      <c r="QD17" s="6"/>
      <c r="QM17" s="3"/>
      <c r="QN17" s="6"/>
      <c r="QW17" s="3"/>
      <c r="QX17" s="6"/>
      <c r="RG17" s="3"/>
      <c r="RH17" s="6"/>
      <c r="RQ17" s="3"/>
      <c r="RR17" s="6"/>
      <c r="SA17" s="3"/>
      <c r="SB17" s="6"/>
      <c r="SK17" s="3"/>
      <c r="SL17" s="6"/>
      <c r="SU17" s="3"/>
      <c r="SV17" s="6"/>
      <c r="TE17" s="3"/>
      <c r="TF17" s="6"/>
      <c r="TO17" s="3"/>
      <c r="TP17" s="6"/>
      <c r="TY17" s="3"/>
      <c r="TZ17" s="6"/>
      <c r="UI17" s="3"/>
      <c r="UJ17" s="6"/>
      <c r="US17" s="3"/>
      <c r="UT17" s="6"/>
      <c r="VC17" s="3"/>
      <c r="VD17" s="6"/>
      <c r="VM17" s="3"/>
      <c r="VN17" s="6"/>
      <c r="VW17" s="3"/>
      <c r="VX17" s="6"/>
      <c r="WG17" s="3"/>
      <c r="WH17" s="6"/>
      <c r="WQ17" s="3"/>
      <c r="WR17" s="6"/>
      <c r="XA17" s="3"/>
      <c r="XB17" s="6"/>
      <c r="XK17" s="3"/>
      <c r="XL17" s="6"/>
      <c r="XU17" s="3"/>
      <c r="XV17" s="6"/>
      <c r="YE17" s="3"/>
      <c r="YF17" s="6"/>
      <c r="YO17" s="3"/>
      <c r="YP17" s="6"/>
      <c r="YY17" s="3"/>
      <c r="YZ17" s="6"/>
      <c r="ZI17" s="3"/>
      <c r="ZJ17" s="6"/>
      <c r="ZS17" s="3"/>
      <c r="ZT17" s="6"/>
      <c r="AAC17" s="3"/>
      <c r="AAD17" s="6"/>
      <c r="AAM17" s="3"/>
      <c r="AAN17" s="6"/>
      <c r="AAW17" s="3"/>
      <c r="AAX17" s="6"/>
      <c r="ABG17" s="3"/>
      <c r="ABH17" s="6"/>
      <c r="ABQ17" s="3"/>
      <c r="ABR17" s="6"/>
      <c r="ACA17" s="3"/>
      <c r="ACB17" s="6"/>
      <c r="ACK17" s="3"/>
      <c r="ACL17" s="6"/>
      <c r="ACU17" s="3"/>
      <c r="ACV17" s="6"/>
      <c r="ADE17" s="3"/>
      <c r="ADF17" s="6"/>
      <c r="ADO17" s="3"/>
      <c r="ADP17" s="6"/>
      <c r="ADY17" s="3"/>
      <c r="ADZ17" s="6"/>
      <c r="AEI17" s="3"/>
      <c r="AEJ17" s="6"/>
      <c r="AES17" s="3"/>
      <c r="AET17" s="6"/>
      <c r="AFC17" s="3"/>
      <c r="AFD17" s="6"/>
      <c r="AFM17" s="3"/>
      <c r="AFN17" s="6"/>
      <c r="AFW17" s="3"/>
      <c r="AFX17" s="6"/>
      <c r="AGG17" s="3"/>
      <c r="AGH17" s="6"/>
      <c r="AGQ17" s="3"/>
      <c r="AGR17" s="6"/>
      <c r="AHA17" s="3"/>
      <c r="AHB17" s="6"/>
      <c r="AHK17" s="3"/>
      <c r="AHL17" s="6"/>
      <c r="AHU17" s="3"/>
      <c r="AHV17" s="6"/>
      <c r="AIE17" s="3"/>
      <c r="AIF17" s="6"/>
      <c r="AIO17" s="3"/>
      <c r="AIP17" s="6"/>
      <c r="AIY17" s="3"/>
      <c r="AIZ17" s="6"/>
      <c r="AJI17" s="3"/>
      <c r="AJJ17" s="6"/>
      <c r="AJS17" s="3"/>
      <c r="AJT17" s="6"/>
      <c r="AKC17" s="3"/>
      <c r="AKD17" s="6"/>
      <c r="AKM17" s="3"/>
      <c r="AKN17" s="6"/>
      <c r="AKW17" s="3"/>
      <c r="AKX17" s="6"/>
      <c r="ALG17" s="3"/>
      <c r="ALH17" s="6"/>
      <c r="ALQ17" s="3"/>
      <c r="ALR17" s="6"/>
      <c r="AMA17" s="3"/>
      <c r="AMB17" s="6"/>
      <c r="AMK17" s="3"/>
      <c r="AML17" s="6"/>
      <c r="AMU17" s="3"/>
      <c r="AMV17" s="6"/>
      <c r="ANE17" s="3"/>
      <c r="ANF17" s="6"/>
      <c r="ANO17" s="3"/>
      <c r="ANP17" s="6"/>
      <c r="ANY17" s="3"/>
      <c r="ANZ17" s="6"/>
      <c r="AOI17" s="3"/>
      <c r="AOJ17" s="6"/>
      <c r="AOS17" s="3"/>
      <c r="AOT17" s="6"/>
      <c r="APC17" s="3"/>
      <c r="APD17" s="6"/>
      <c r="APM17" s="3"/>
      <c r="APN17" s="6"/>
      <c r="APW17" s="3"/>
      <c r="APX17" s="6"/>
      <c r="AQG17" s="3"/>
      <c r="AQH17" s="6"/>
      <c r="AQQ17" s="3"/>
      <c r="AQR17" s="6"/>
      <c r="ARA17" s="3"/>
      <c r="ARB17" s="6"/>
      <c r="ARK17" s="3"/>
      <c r="ARL17" s="6"/>
      <c r="ARU17" s="3"/>
      <c r="ARV17" s="6"/>
      <c r="ASE17" s="3"/>
      <c r="ASF17" s="6"/>
      <c r="ASO17" s="3"/>
      <c r="ASP17" s="6"/>
      <c r="ASY17" s="3"/>
      <c r="ASZ17" s="6"/>
      <c r="ATI17" s="3"/>
      <c r="ATJ17" s="6"/>
      <c r="ATS17" s="3"/>
      <c r="ATT17" s="6"/>
      <c r="AUC17" s="3"/>
      <c r="AUD17" s="6"/>
      <c r="AUM17" s="3"/>
      <c r="AUN17" s="6"/>
      <c r="AUW17" s="3"/>
      <c r="AUX17" s="6"/>
      <c r="AVG17" s="3"/>
      <c r="AVH17" s="6"/>
      <c r="AVQ17" s="3"/>
      <c r="AVR17" s="6"/>
      <c r="AWA17" s="3"/>
      <c r="AWB17" s="6"/>
      <c r="AWK17" s="3"/>
      <c r="AWL17" s="6"/>
      <c r="AWU17" s="3"/>
      <c r="AWV17" s="6"/>
      <c r="AXE17" s="3"/>
      <c r="AXF17" s="6"/>
      <c r="AXO17" s="3"/>
      <c r="AXP17" s="6"/>
      <c r="AXY17" s="3"/>
      <c r="AXZ17" s="6"/>
      <c r="AYI17" s="3"/>
      <c r="AYJ17" s="6"/>
      <c r="AYS17" s="3"/>
      <c r="AYT17" s="6"/>
      <c r="AZC17" s="3"/>
      <c r="AZD17" s="6"/>
      <c r="AZM17" s="3"/>
      <c r="AZN17" s="6"/>
      <c r="AZW17" s="3"/>
      <c r="AZX17" s="6"/>
      <c r="BAG17" s="3"/>
      <c r="BAH17" s="6"/>
      <c r="BAQ17" s="3"/>
      <c r="BAR17" s="6"/>
      <c r="BBA17" s="3"/>
      <c r="BBB17" s="6"/>
      <c r="BBK17" s="3"/>
      <c r="BBL17" s="6"/>
      <c r="BBU17" s="3"/>
      <c r="BBV17" s="6"/>
      <c r="BCE17" s="3"/>
      <c r="BCF17" s="6"/>
      <c r="BCO17" s="3"/>
      <c r="BCP17" s="6"/>
      <c r="BCY17" s="3"/>
      <c r="BCZ17" s="6"/>
      <c r="BDI17" s="3"/>
      <c r="BDJ17" s="6"/>
      <c r="BDS17" s="3"/>
      <c r="BDT17" s="6"/>
      <c r="BEC17" s="3"/>
      <c r="BED17" s="6"/>
      <c r="BEM17" s="3"/>
      <c r="BEN17" s="6"/>
      <c r="BEW17" s="3"/>
      <c r="BEX17" s="6"/>
      <c r="BFG17" s="3"/>
      <c r="BFH17" s="6"/>
      <c r="BFQ17" s="3"/>
      <c r="BFR17" s="6"/>
      <c r="BGA17" s="3"/>
      <c r="BGB17" s="6"/>
      <c r="BGK17" s="3"/>
      <c r="BGL17" s="6"/>
      <c r="BGU17" s="3"/>
      <c r="BGV17" s="6"/>
      <c r="BHE17" s="3"/>
      <c r="BHF17" s="6"/>
      <c r="BHO17" s="3"/>
      <c r="BHP17" s="6"/>
      <c r="BHY17" s="3"/>
      <c r="BHZ17" s="6"/>
      <c r="BII17" s="3"/>
      <c r="BIJ17" s="6"/>
      <c r="BIS17" s="3"/>
      <c r="BIT17" s="6"/>
      <c r="BJC17" s="3"/>
      <c r="BJD17" s="6"/>
      <c r="BJM17" s="3"/>
      <c r="BJN17" s="6"/>
      <c r="BJW17" s="3"/>
      <c r="BJX17" s="6"/>
      <c r="BKG17" s="3"/>
      <c r="BKH17" s="6"/>
      <c r="BKQ17" s="3"/>
      <c r="BKR17" s="6"/>
      <c r="BLA17" s="3"/>
      <c r="BLB17" s="6"/>
      <c r="BLK17" s="3"/>
      <c r="BLL17" s="6"/>
      <c r="BLU17" s="3"/>
      <c r="BLV17" s="6"/>
      <c r="BME17" s="3"/>
      <c r="BMF17" s="6"/>
      <c r="BMO17" s="3"/>
      <c r="BMP17" s="6"/>
      <c r="BMY17" s="3"/>
      <c r="BMZ17" s="6"/>
      <c r="BNI17" s="3"/>
      <c r="BNJ17" s="6"/>
      <c r="BNS17" s="3"/>
      <c r="BNT17" s="6"/>
      <c r="BOC17" s="3"/>
      <c r="BOD17" s="6"/>
      <c r="BOM17" s="3"/>
      <c r="BON17" s="6"/>
      <c r="BOW17" s="3"/>
      <c r="BOX17" s="6"/>
      <c r="BPG17" s="3"/>
      <c r="BPH17" s="6"/>
      <c r="BPQ17" s="3"/>
      <c r="BPR17" s="6"/>
      <c r="BQA17" s="3"/>
      <c r="BQB17" s="6"/>
      <c r="BQK17" s="3"/>
      <c r="BQL17" s="6"/>
      <c r="BQU17" s="3"/>
      <c r="BQV17" s="6"/>
      <c r="BRE17" s="3"/>
      <c r="BRF17" s="6"/>
      <c r="BRO17" s="3"/>
      <c r="BRP17" s="6"/>
      <c r="BRY17" s="3"/>
      <c r="BRZ17" s="6"/>
      <c r="BSI17" s="3"/>
      <c r="BSJ17" s="6"/>
      <c r="BSS17" s="3"/>
      <c r="BST17" s="6"/>
      <c r="BTC17" s="3"/>
      <c r="BTD17" s="6"/>
      <c r="BTM17" s="3"/>
      <c r="BTN17" s="6"/>
      <c r="BTW17" s="3"/>
      <c r="BTX17" s="6"/>
      <c r="BUG17" s="3"/>
      <c r="BUH17" s="6"/>
      <c r="BUQ17" s="3"/>
      <c r="BUR17" s="6"/>
      <c r="BVA17" s="3"/>
      <c r="BVB17" s="6"/>
      <c r="BVK17" s="3"/>
      <c r="BVL17" s="6"/>
      <c r="BVU17" s="3"/>
      <c r="BVV17" s="6"/>
      <c r="BWE17" s="3"/>
      <c r="BWF17" s="6"/>
      <c r="BWO17" s="3"/>
      <c r="BWP17" s="6"/>
      <c r="BWY17" s="3"/>
      <c r="BWZ17" s="6"/>
      <c r="BXI17" s="3"/>
      <c r="BXJ17" s="6"/>
      <c r="BXS17" s="3"/>
      <c r="BXT17" s="6"/>
      <c r="BYC17" s="3"/>
      <c r="BYD17" s="6"/>
      <c r="BYM17" s="3"/>
      <c r="BYN17" s="6"/>
      <c r="BYW17" s="3"/>
      <c r="BYX17" s="6"/>
      <c r="BZG17" s="3"/>
      <c r="BZH17" s="6"/>
      <c r="BZQ17" s="3"/>
      <c r="BZR17" s="6"/>
      <c r="CAA17" s="3"/>
      <c r="CAB17" s="6"/>
      <c r="CAK17" s="3"/>
      <c r="CAL17" s="6"/>
      <c r="CAU17" s="3"/>
      <c r="CAV17" s="6"/>
      <c r="CBE17" s="3"/>
      <c r="CBF17" s="6"/>
      <c r="CBO17" s="3"/>
      <c r="CBP17" s="6"/>
      <c r="CBY17" s="3"/>
      <c r="CBZ17" s="6"/>
      <c r="CCI17" s="3"/>
      <c r="CCJ17" s="6"/>
      <c r="CCS17" s="3"/>
      <c r="CCT17" s="6"/>
      <c r="CDC17" s="3"/>
      <c r="CDD17" s="6"/>
      <c r="CDM17" s="3"/>
      <c r="CDN17" s="6"/>
      <c r="CDW17" s="3"/>
      <c r="CDX17" s="6"/>
      <c r="CEG17" s="3"/>
      <c r="CEH17" s="6"/>
      <c r="CEQ17" s="3"/>
      <c r="CER17" s="6"/>
      <c r="CFA17" s="3"/>
      <c r="CFB17" s="6"/>
      <c r="CFK17" s="3"/>
      <c r="CFL17" s="6"/>
      <c r="CFU17" s="3"/>
      <c r="CFV17" s="6"/>
      <c r="CGE17" s="3"/>
      <c r="CGF17" s="6"/>
      <c r="CGO17" s="3"/>
      <c r="CGP17" s="6"/>
      <c r="CGY17" s="3"/>
      <c r="CGZ17" s="6"/>
      <c r="CHI17" s="3"/>
      <c r="CHJ17" s="6"/>
      <c r="CHS17" s="3"/>
      <c r="CHT17" s="6"/>
      <c r="CIC17" s="3"/>
      <c r="CID17" s="6"/>
      <c r="CIM17" s="3"/>
      <c r="CIN17" s="6"/>
      <c r="CIW17" s="3"/>
      <c r="CIX17" s="6"/>
      <c r="CJG17" s="3"/>
      <c r="CJH17" s="6"/>
      <c r="CJQ17" s="3"/>
      <c r="CJR17" s="6"/>
      <c r="CKA17" s="3"/>
      <c r="CKB17" s="6"/>
      <c r="CKK17" s="3"/>
      <c r="CKL17" s="6"/>
      <c r="CKU17" s="3"/>
      <c r="CKV17" s="6"/>
      <c r="CLE17" s="3"/>
      <c r="CLF17" s="6"/>
      <c r="CLO17" s="3"/>
      <c r="CLP17" s="6"/>
      <c r="CLY17" s="3"/>
      <c r="CLZ17" s="6"/>
      <c r="CMI17" s="3"/>
      <c r="CMJ17" s="6"/>
      <c r="CMS17" s="3"/>
      <c r="CMT17" s="6"/>
      <c r="CNC17" s="3"/>
      <c r="CND17" s="6"/>
      <c r="CNM17" s="3"/>
      <c r="CNN17" s="6"/>
      <c r="CNW17" s="3"/>
      <c r="CNX17" s="6"/>
      <c r="COG17" s="3"/>
      <c r="COH17" s="6"/>
      <c r="COQ17" s="3"/>
      <c r="COR17" s="6"/>
      <c r="CPA17" s="3"/>
      <c r="CPB17" s="6"/>
      <c r="CPK17" s="3"/>
      <c r="CPL17" s="6"/>
      <c r="CPU17" s="3"/>
      <c r="CPV17" s="6"/>
      <c r="CQE17" s="3"/>
      <c r="CQF17" s="6"/>
      <c r="CQO17" s="3"/>
      <c r="CQP17" s="6"/>
      <c r="CQY17" s="3"/>
      <c r="CQZ17" s="6"/>
      <c r="CRI17" s="3"/>
      <c r="CRJ17" s="6"/>
      <c r="CRS17" s="3"/>
      <c r="CRT17" s="6"/>
      <c r="CSC17" s="3"/>
      <c r="CSD17" s="6"/>
      <c r="CSM17" s="3"/>
      <c r="CSN17" s="6"/>
      <c r="CSW17" s="3"/>
      <c r="CSX17" s="6"/>
      <c r="CTG17" s="3"/>
      <c r="CTH17" s="6"/>
      <c r="CTQ17" s="3"/>
      <c r="CTR17" s="6"/>
      <c r="CUA17" s="3"/>
      <c r="CUB17" s="6"/>
      <c r="CUK17" s="3"/>
      <c r="CUL17" s="6"/>
      <c r="CUU17" s="3"/>
      <c r="CUV17" s="6"/>
      <c r="CVE17" s="3"/>
      <c r="CVF17" s="6"/>
      <c r="CVO17" s="3"/>
      <c r="CVP17" s="6"/>
      <c r="CVY17" s="3"/>
      <c r="CVZ17" s="6"/>
      <c r="CWI17" s="3"/>
      <c r="CWJ17" s="6"/>
      <c r="CWS17" s="3"/>
      <c r="CWT17" s="6"/>
      <c r="CXC17" s="3"/>
      <c r="CXD17" s="6"/>
      <c r="CXM17" s="3"/>
      <c r="CXN17" s="6"/>
      <c r="CXW17" s="3"/>
      <c r="CXX17" s="6"/>
      <c r="CYG17" s="3"/>
      <c r="CYH17" s="6"/>
      <c r="CYQ17" s="3"/>
      <c r="CYR17" s="6"/>
      <c r="CZA17" s="3"/>
      <c r="CZB17" s="6"/>
      <c r="CZK17" s="3"/>
      <c r="CZL17" s="6"/>
      <c r="CZU17" s="3"/>
      <c r="CZV17" s="6"/>
      <c r="DAE17" s="3"/>
      <c r="DAF17" s="6"/>
      <c r="DAO17" s="3"/>
      <c r="DAP17" s="6"/>
      <c r="DAY17" s="3"/>
      <c r="DAZ17" s="6"/>
      <c r="DBI17" s="3"/>
      <c r="DBJ17" s="6"/>
      <c r="DBS17" s="3"/>
      <c r="DBT17" s="6"/>
      <c r="DCC17" s="3"/>
      <c r="DCD17" s="6"/>
      <c r="DCM17" s="3"/>
      <c r="DCN17" s="6"/>
      <c r="DCW17" s="3"/>
      <c r="DCX17" s="6"/>
      <c r="DDG17" s="3"/>
      <c r="DDH17" s="6"/>
      <c r="DDQ17" s="3"/>
      <c r="DDR17" s="6"/>
      <c r="DEA17" s="3"/>
      <c r="DEB17" s="6"/>
      <c r="DEK17" s="3"/>
      <c r="DEL17" s="6"/>
      <c r="DEU17" s="3"/>
      <c r="DEV17" s="6"/>
      <c r="DFE17" s="3"/>
      <c r="DFF17" s="6"/>
      <c r="DFO17" s="3"/>
      <c r="DFP17" s="6"/>
      <c r="DFY17" s="3"/>
      <c r="DFZ17" s="6"/>
      <c r="DGI17" s="3"/>
      <c r="DGJ17" s="6"/>
      <c r="DGS17" s="3"/>
      <c r="DGT17" s="6"/>
      <c r="DHC17" s="3"/>
      <c r="DHD17" s="6"/>
      <c r="DHM17" s="3"/>
      <c r="DHN17" s="6"/>
      <c r="DHW17" s="3"/>
      <c r="DHX17" s="6"/>
      <c r="DIG17" s="3"/>
      <c r="DIH17" s="6"/>
      <c r="DIQ17" s="3"/>
      <c r="DIR17" s="6"/>
      <c r="DJA17" s="3"/>
      <c r="DJB17" s="6"/>
      <c r="DJK17" s="3"/>
      <c r="DJL17" s="6"/>
      <c r="DJU17" s="3"/>
      <c r="DJV17" s="6"/>
      <c r="DKE17" s="3"/>
      <c r="DKF17" s="6"/>
      <c r="DKO17" s="3"/>
      <c r="DKP17" s="6"/>
      <c r="DKY17" s="3"/>
      <c r="DKZ17" s="6"/>
      <c r="DLI17" s="3"/>
      <c r="DLJ17" s="6"/>
      <c r="DLS17" s="3"/>
      <c r="DLT17" s="6"/>
      <c r="DMC17" s="3"/>
      <c r="DMD17" s="6"/>
      <c r="DMM17" s="3"/>
      <c r="DMN17" s="6"/>
      <c r="DMW17" s="3"/>
      <c r="DMX17" s="6"/>
      <c r="DNG17" s="3"/>
      <c r="DNH17" s="6"/>
      <c r="DNQ17" s="3"/>
      <c r="DNR17" s="6"/>
      <c r="DOA17" s="3"/>
      <c r="DOB17" s="6"/>
      <c r="DOK17" s="3"/>
      <c r="DOL17" s="6"/>
      <c r="DOU17" s="3"/>
      <c r="DOV17" s="6"/>
      <c r="DPE17" s="3"/>
      <c r="DPF17" s="6"/>
      <c r="DPO17" s="3"/>
      <c r="DPP17" s="6"/>
      <c r="DPY17" s="3"/>
      <c r="DPZ17" s="6"/>
      <c r="DQI17" s="3"/>
      <c r="DQJ17" s="6"/>
      <c r="DQS17" s="3"/>
      <c r="DQT17" s="6"/>
      <c r="DRC17" s="3"/>
      <c r="DRD17" s="6"/>
      <c r="DRM17" s="3"/>
      <c r="DRN17" s="6"/>
      <c r="DRW17" s="3"/>
      <c r="DRX17" s="6"/>
      <c r="DSG17" s="3"/>
      <c r="DSH17" s="6"/>
      <c r="DSQ17" s="3"/>
      <c r="DSR17" s="6"/>
      <c r="DTA17" s="3"/>
      <c r="DTB17" s="6"/>
      <c r="DTK17" s="3"/>
      <c r="DTL17" s="6"/>
      <c r="DTU17" s="3"/>
      <c r="DTV17" s="6"/>
      <c r="DUE17" s="3"/>
      <c r="DUF17" s="6"/>
      <c r="DUO17" s="3"/>
      <c r="DUP17" s="6"/>
      <c r="DUY17" s="3"/>
      <c r="DUZ17" s="6"/>
      <c r="DVI17" s="3"/>
      <c r="DVJ17" s="6"/>
      <c r="DVS17" s="3"/>
      <c r="DVT17" s="6"/>
      <c r="DWC17" s="3"/>
      <c r="DWD17" s="6"/>
      <c r="DWM17" s="3"/>
      <c r="DWN17" s="6"/>
      <c r="DWW17" s="3"/>
      <c r="DWX17" s="6"/>
      <c r="DXG17" s="3"/>
      <c r="DXH17" s="6"/>
      <c r="DXQ17" s="3"/>
      <c r="DXR17" s="6"/>
      <c r="DYA17" s="3"/>
      <c r="DYB17" s="6"/>
      <c r="DYK17" s="3"/>
      <c r="DYL17" s="6"/>
      <c r="DYU17" s="3"/>
      <c r="DYV17" s="6"/>
      <c r="DZE17" s="3"/>
      <c r="DZF17" s="6"/>
      <c r="DZO17" s="3"/>
      <c r="DZP17" s="6"/>
      <c r="DZY17" s="3"/>
      <c r="DZZ17" s="6"/>
      <c r="EAI17" s="3"/>
      <c r="EAJ17" s="6"/>
      <c r="EAS17" s="3"/>
      <c r="EAT17" s="6"/>
      <c r="EBC17" s="3"/>
      <c r="EBD17" s="6"/>
      <c r="EBM17" s="3"/>
      <c r="EBN17" s="6"/>
      <c r="EBW17" s="3"/>
      <c r="EBX17" s="6"/>
      <c r="ECG17" s="3"/>
      <c r="ECH17" s="6"/>
      <c r="ECQ17" s="3"/>
      <c r="ECR17" s="6"/>
      <c r="EDA17" s="3"/>
      <c r="EDB17" s="6"/>
      <c r="EDK17" s="3"/>
      <c r="EDL17" s="6"/>
      <c r="EDU17" s="3"/>
      <c r="EDV17" s="6"/>
      <c r="EEE17" s="3"/>
      <c r="EEF17" s="6"/>
      <c r="EEO17" s="3"/>
      <c r="EEP17" s="6"/>
      <c r="EEY17" s="3"/>
      <c r="EEZ17" s="6"/>
      <c r="EFI17" s="3"/>
      <c r="EFJ17" s="6"/>
      <c r="EFS17" s="3"/>
      <c r="EFT17" s="6"/>
      <c r="EGC17" s="3"/>
      <c r="EGD17" s="6"/>
      <c r="EGM17" s="3"/>
      <c r="EGN17" s="6"/>
      <c r="EGW17" s="3"/>
      <c r="EGX17" s="6"/>
      <c r="EHG17" s="3"/>
      <c r="EHH17" s="6"/>
      <c r="EHQ17" s="3"/>
      <c r="EHR17" s="6"/>
      <c r="EIA17" s="3"/>
      <c r="EIB17" s="6"/>
      <c r="EIK17" s="3"/>
      <c r="EIL17" s="6"/>
      <c r="EIU17" s="3"/>
      <c r="EIV17" s="6"/>
      <c r="EJE17" s="3"/>
      <c r="EJF17" s="6"/>
      <c r="EJO17" s="3"/>
      <c r="EJP17" s="6"/>
      <c r="EJY17" s="3"/>
      <c r="EJZ17" s="6"/>
      <c r="EKI17" s="3"/>
      <c r="EKJ17" s="6"/>
      <c r="EKS17" s="3"/>
      <c r="EKT17" s="6"/>
      <c r="ELC17" s="3"/>
      <c r="ELD17" s="6"/>
      <c r="ELM17" s="3"/>
      <c r="ELN17" s="6"/>
      <c r="ELW17" s="3"/>
      <c r="ELX17" s="6"/>
      <c r="EMG17" s="3"/>
      <c r="EMH17" s="6"/>
      <c r="EMQ17" s="3"/>
      <c r="EMR17" s="6"/>
      <c r="ENA17" s="3"/>
      <c r="ENB17" s="6"/>
      <c r="ENK17" s="3"/>
      <c r="ENL17" s="6"/>
      <c r="ENU17" s="3"/>
      <c r="ENV17" s="6"/>
      <c r="EOE17" s="3"/>
      <c r="EOF17" s="6"/>
      <c r="EOO17" s="3"/>
      <c r="EOP17" s="6"/>
      <c r="EOY17" s="3"/>
      <c r="EOZ17" s="6"/>
      <c r="EPI17" s="3"/>
      <c r="EPJ17" s="6"/>
      <c r="EPS17" s="3"/>
      <c r="EPT17" s="6"/>
      <c r="EQC17" s="3"/>
      <c r="EQD17" s="6"/>
      <c r="EQM17" s="3"/>
      <c r="EQN17" s="6"/>
      <c r="EQW17" s="3"/>
      <c r="EQX17" s="6"/>
      <c r="ERG17" s="3"/>
      <c r="ERH17" s="6"/>
      <c r="ERQ17" s="3"/>
      <c r="ERR17" s="6"/>
      <c r="ESA17" s="3"/>
      <c r="ESB17" s="6"/>
      <c r="ESK17" s="3"/>
      <c r="ESL17" s="6"/>
      <c r="ESU17" s="3"/>
      <c r="ESV17" s="6"/>
      <c r="ETE17" s="3"/>
      <c r="ETF17" s="6"/>
      <c r="ETO17" s="3"/>
      <c r="ETP17" s="6"/>
      <c r="ETY17" s="3"/>
      <c r="ETZ17" s="6"/>
      <c r="EUI17" s="3"/>
      <c r="EUJ17" s="6"/>
      <c r="EUS17" s="3"/>
      <c r="EUT17" s="6"/>
      <c r="EVC17" s="3"/>
      <c r="EVD17" s="6"/>
      <c r="EVM17" s="3"/>
      <c r="EVN17" s="6"/>
      <c r="EVW17" s="3"/>
      <c r="EVX17" s="6"/>
      <c r="EWG17" s="3"/>
      <c r="EWH17" s="6"/>
      <c r="EWQ17" s="3"/>
      <c r="EWR17" s="6"/>
      <c r="EXA17" s="3"/>
      <c r="EXB17" s="6"/>
      <c r="EXK17" s="3"/>
      <c r="EXL17" s="6"/>
      <c r="EXU17" s="3"/>
      <c r="EXV17" s="6"/>
      <c r="EYE17" s="3"/>
      <c r="EYF17" s="6"/>
      <c r="EYO17" s="3"/>
      <c r="EYP17" s="6"/>
      <c r="EYY17" s="3"/>
      <c r="EYZ17" s="6"/>
      <c r="EZI17" s="3"/>
      <c r="EZJ17" s="6"/>
      <c r="EZS17" s="3"/>
      <c r="EZT17" s="6"/>
      <c r="FAC17" s="3"/>
      <c r="FAD17" s="6"/>
      <c r="FAM17" s="3"/>
      <c r="FAN17" s="6"/>
      <c r="FAW17" s="3"/>
      <c r="FAX17" s="6"/>
      <c r="FBG17" s="3"/>
      <c r="FBH17" s="6"/>
      <c r="FBQ17" s="3"/>
      <c r="FBR17" s="6"/>
      <c r="FCA17" s="3"/>
      <c r="FCB17" s="6"/>
      <c r="FCK17" s="3"/>
      <c r="FCL17" s="6"/>
      <c r="FCU17" s="3"/>
      <c r="FCV17" s="6"/>
      <c r="FDE17" s="3"/>
      <c r="FDF17" s="6"/>
      <c r="FDO17" s="3"/>
      <c r="FDP17" s="6"/>
      <c r="FDY17" s="3"/>
      <c r="FDZ17" s="6"/>
      <c r="FEI17" s="3"/>
      <c r="FEJ17" s="6"/>
      <c r="FES17" s="3"/>
      <c r="FET17" s="6"/>
      <c r="FFC17" s="3"/>
      <c r="FFD17" s="6"/>
      <c r="FFM17" s="3"/>
      <c r="FFN17" s="6"/>
      <c r="FFW17" s="3"/>
      <c r="FFX17" s="6"/>
      <c r="FGG17" s="3"/>
      <c r="FGH17" s="6"/>
      <c r="FGQ17" s="3"/>
      <c r="FGR17" s="6"/>
      <c r="FHA17" s="3"/>
      <c r="FHB17" s="6"/>
      <c r="FHK17" s="3"/>
      <c r="FHL17" s="6"/>
      <c r="FHU17" s="3"/>
      <c r="FHV17" s="6"/>
      <c r="FIE17" s="3"/>
      <c r="FIF17" s="6"/>
      <c r="FIO17" s="3"/>
      <c r="FIP17" s="6"/>
      <c r="FIY17" s="3"/>
      <c r="FIZ17" s="6"/>
      <c r="FJI17" s="3"/>
      <c r="FJJ17" s="6"/>
      <c r="FJS17" s="3"/>
      <c r="FJT17" s="6"/>
      <c r="FKC17" s="3"/>
      <c r="FKD17" s="6"/>
      <c r="FKM17" s="3"/>
      <c r="FKN17" s="6"/>
      <c r="FKW17" s="3"/>
      <c r="FKX17" s="6"/>
      <c r="FLG17" s="3"/>
      <c r="FLH17" s="6"/>
      <c r="FLQ17" s="3"/>
      <c r="FLR17" s="6"/>
      <c r="FMA17" s="3"/>
      <c r="FMB17" s="6"/>
      <c r="FMK17" s="3"/>
      <c r="FML17" s="6"/>
      <c r="FMU17" s="3"/>
      <c r="FMV17" s="6"/>
      <c r="FNE17" s="3"/>
      <c r="FNF17" s="6"/>
      <c r="FNO17" s="3"/>
      <c r="FNP17" s="6"/>
      <c r="FNY17" s="3"/>
      <c r="FNZ17" s="6"/>
      <c r="FOI17" s="3"/>
      <c r="FOJ17" s="6"/>
      <c r="FOS17" s="3"/>
      <c r="FOT17" s="6"/>
      <c r="FPC17" s="3"/>
      <c r="FPD17" s="6"/>
      <c r="FPM17" s="3"/>
      <c r="FPN17" s="6"/>
      <c r="FPW17" s="3"/>
      <c r="FPX17" s="6"/>
      <c r="FQG17" s="3"/>
      <c r="FQH17" s="6"/>
      <c r="FQQ17" s="3"/>
      <c r="FQR17" s="6"/>
      <c r="FRA17" s="3"/>
      <c r="FRB17" s="6"/>
      <c r="FRK17" s="3"/>
      <c r="FRL17" s="6"/>
      <c r="FRU17" s="3"/>
      <c r="FRV17" s="6"/>
      <c r="FSE17" s="3"/>
      <c r="FSF17" s="6"/>
      <c r="FSO17" s="3"/>
      <c r="FSP17" s="6"/>
      <c r="FSY17" s="3"/>
      <c r="FSZ17" s="6"/>
      <c r="FTI17" s="3"/>
      <c r="FTJ17" s="6"/>
      <c r="FTS17" s="3"/>
      <c r="FTT17" s="6"/>
      <c r="FUC17" s="3"/>
      <c r="FUD17" s="6"/>
      <c r="FUM17" s="3"/>
      <c r="FUN17" s="6"/>
      <c r="FUW17" s="3"/>
      <c r="FUX17" s="6"/>
      <c r="FVG17" s="3"/>
      <c r="FVH17" s="6"/>
      <c r="FVQ17" s="3"/>
      <c r="FVR17" s="6"/>
      <c r="FWA17" s="3"/>
      <c r="FWB17" s="6"/>
      <c r="FWK17" s="3"/>
      <c r="FWL17" s="6"/>
      <c r="FWU17" s="3"/>
      <c r="FWV17" s="6"/>
      <c r="FXE17" s="3"/>
      <c r="FXF17" s="6"/>
      <c r="FXO17" s="3"/>
      <c r="FXP17" s="6"/>
      <c r="FXY17" s="3"/>
      <c r="FXZ17" s="6"/>
      <c r="FYI17" s="3"/>
      <c r="FYJ17" s="6"/>
      <c r="FYS17" s="3"/>
      <c r="FYT17" s="6"/>
      <c r="FZC17" s="3"/>
      <c r="FZD17" s="6"/>
      <c r="FZM17" s="3"/>
      <c r="FZN17" s="6"/>
      <c r="FZW17" s="3"/>
      <c r="FZX17" s="6"/>
      <c r="GAG17" s="3"/>
      <c r="GAH17" s="6"/>
      <c r="GAQ17" s="3"/>
      <c r="GAR17" s="6"/>
      <c r="GBA17" s="3"/>
      <c r="GBB17" s="6"/>
      <c r="GBK17" s="3"/>
      <c r="GBL17" s="6"/>
      <c r="GBU17" s="3"/>
      <c r="GBV17" s="6"/>
      <c r="GCE17" s="3"/>
      <c r="GCF17" s="6"/>
      <c r="GCO17" s="3"/>
      <c r="GCP17" s="6"/>
      <c r="GCY17" s="3"/>
      <c r="GCZ17" s="6"/>
      <c r="GDI17" s="3"/>
      <c r="GDJ17" s="6"/>
      <c r="GDS17" s="3"/>
      <c r="GDT17" s="6"/>
      <c r="GEC17" s="3"/>
      <c r="GED17" s="6"/>
      <c r="GEM17" s="3"/>
      <c r="GEN17" s="6"/>
      <c r="GEW17" s="3"/>
      <c r="GEX17" s="6"/>
      <c r="GFG17" s="3"/>
      <c r="GFH17" s="6"/>
      <c r="GFQ17" s="3"/>
      <c r="GFR17" s="6"/>
      <c r="GGA17" s="3"/>
      <c r="GGB17" s="6"/>
      <c r="GGK17" s="3"/>
      <c r="GGL17" s="6"/>
      <c r="GGU17" s="3"/>
      <c r="GGV17" s="6"/>
      <c r="GHE17" s="3"/>
      <c r="GHF17" s="6"/>
      <c r="GHO17" s="3"/>
      <c r="GHP17" s="6"/>
      <c r="GHY17" s="3"/>
      <c r="GHZ17" s="6"/>
      <c r="GII17" s="3"/>
      <c r="GIJ17" s="6"/>
      <c r="GIS17" s="3"/>
      <c r="GIT17" s="6"/>
      <c r="GJC17" s="3"/>
      <c r="GJD17" s="6"/>
      <c r="GJM17" s="3"/>
      <c r="GJN17" s="6"/>
      <c r="GJW17" s="3"/>
      <c r="GJX17" s="6"/>
      <c r="GKG17" s="3"/>
      <c r="GKH17" s="6"/>
      <c r="GKQ17" s="3"/>
      <c r="GKR17" s="6"/>
      <c r="GLA17" s="3"/>
      <c r="GLB17" s="6"/>
      <c r="GLK17" s="3"/>
      <c r="GLL17" s="6"/>
      <c r="GLU17" s="3"/>
      <c r="GLV17" s="6"/>
      <c r="GME17" s="3"/>
      <c r="GMF17" s="6"/>
      <c r="GMO17" s="3"/>
      <c r="GMP17" s="6"/>
      <c r="GMY17" s="3"/>
      <c r="GMZ17" s="6"/>
      <c r="GNI17" s="3"/>
      <c r="GNJ17" s="6"/>
      <c r="GNS17" s="3"/>
      <c r="GNT17" s="6"/>
      <c r="GOC17" s="3"/>
      <c r="GOD17" s="6"/>
      <c r="GOM17" s="3"/>
      <c r="GON17" s="6"/>
      <c r="GOW17" s="3"/>
      <c r="GOX17" s="6"/>
      <c r="GPG17" s="3"/>
      <c r="GPH17" s="6"/>
      <c r="GPQ17" s="3"/>
      <c r="GPR17" s="6"/>
      <c r="GQA17" s="3"/>
      <c r="GQB17" s="6"/>
      <c r="GQK17" s="3"/>
      <c r="GQL17" s="6"/>
      <c r="GQU17" s="3"/>
      <c r="GQV17" s="6"/>
      <c r="GRE17" s="3"/>
      <c r="GRF17" s="6"/>
      <c r="GRO17" s="3"/>
      <c r="GRP17" s="6"/>
      <c r="GRY17" s="3"/>
      <c r="GRZ17" s="6"/>
      <c r="GSI17" s="3"/>
      <c r="GSJ17" s="6"/>
      <c r="GSS17" s="3"/>
      <c r="GST17" s="6"/>
      <c r="GTC17" s="3"/>
      <c r="GTD17" s="6"/>
      <c r="GTM17" s="3"/>
      <c r="GTN17" s="6"/>
      <c r="GTW17" s="3"/>
      <c r="GTX17" s="6"/>
      <c r="GUG17" s="3"/>
      <c r="GUH17" s="6"/>
      <c r="GUQ17" s="3"/>
      <c r="GUR17" s="6"/>
      <c r="GVA17" s="3"/>
      <c r="GVB17" s="6"/>
      <c r="GVK17" s="3"/>
      <c r="GVL17" s="6"/>
      <c r="GVU17" s="3"/>
      <c r="GVV17" s="6"/>
      <c r="GWE17" s="3"/>
      <c r="GWF17" s="6"/>
      <c r="GWO17" s="3"/>
      <c r="GWP17" s="6"/>
      <c r="GWY17" s="3"/>
      <c r="GWZ17" s="6"/>
      <c r="GXI17" s="3"/>
      <c r="GXJ17" s="6"/>
      <c r="GXS17" s="3"/>
      <c r="GXT17" s="6"/>
      <c r="GYC17" s="3"/>
      <c r="GYD17" s="6"/>
      <c r="GYM17" s="3"/>
      <c r="GYN17" s="6"/>
      <c r="GYW17" s="3"/>
      <c r="GYX17" s="6"/>
      <c r="GZG17" s="3"/>
      <c r="GZH17" s="6"/>
      <c r="GZQ17" s="3"/>
      <c r="GZR17" s="6"/>
      <c r="HAA17" s="3"/>
      <c r="HAB17" s="6"/>
      <c r="HAK17" s="3"/>
      <c r="HAL17" s="6"/>
      <c r="HAU17" s="3"/>
      <c r="HAV17" s="6"/>
      <c r="HBE17" s="3"/>
      <c r="HBF17" s="6"/>
      <c r="HBO17" s="3"/>
      <c r="HBP17" s="6"/>
      <c r="HBY17" s="3"/>
      <c r="HBZ17" s="6"/>
      <c r="HCI17" s="3"/>
      <c r="HCJ17" s="6"/>
      <c r="HCS17" s="3"/>
      <c r="HCT17" s="6"/>
      <c r="HDC17" s="3"/>
      <c r="HDD17" s="6"/>
      <c r="HDM17" s="3"/>
      <c r="HDN17" s="6"/>
      <c r="HDW17" s="3"/>
      <c r="HDX17" s="6"/>
      <c r="HEG17" s="3"/>
      <c r="HEH17" s="6"/>
      <c r="HEQ17" s="3"/>
      <c r="HER17" s="6"/>
      <c r="HFA17" s="3"/>
      <c r="HFB17" s="6"/>
      <c r="HFK17" s="3"/>
      <c r="HFL17" s="6"/>
      <c r="HFU17" s="3"/>
      <c r="HFV17" s="6"/>
      <c r="HGE17" s="3"/>
      <c r="HGF17" s="6"/>
      <c r="HGO17" s="3"/>
      <c r="HGP17" s="6"/>
      <c r="HGY17" s="3"/>
      <c r="HGZ17" s="6"/>
      <c r="HHI17" s="3"/>
      <c r="HHJ17" s="6"/>
      <c r="HHS17" s="3"/>
      <c r="HHT17" s="6"/>
      <c r="HIC17" s="3"/>
      <c r="HID17" s="6"/>
      <c r="HIM17" s="3"/>
      <c r="HIN17" s="6"/>
      <c r="HIW17" s="3"/>
      <c r="HIX17" s="6"/>
      <c r="HJG17" s="3"/>
      <c r="HJH17" s="6"/>
      <c r="HJQ17" s="3"/>
      <c r="HJR17" s="6"/>
      <c r="HKA17" s="3"/>
      <c r="HKB17" s="6"/>
      <c r="HKK17" s="3"/>
      <c r="HKL17" s="6"/>
      <c r="HKU17" s="3"/>
      <c r="HKV17" s="6"/>
      <c r="HLE17" s="3"/>
      <c r="HLF17" s="6"/>
      <c r="HLO17" s="3"/>
      <c r="HLP17" s="6"/>
      <c r="HLY17" s="3"/>
      <c r="HLZ17" s="6"/>
      <c r="HMI17" s="3"/>
      <c r="HMJ17" s="6"/>
      <c r="HMS17" s="3"/>
      <c r="HMT17" s="6"/>
      <c r="HNC17" s="3"/>
      <c r="HND17" s="6"/>
      <c r="HNM17" s="3"/>
      <c r="HNN17" s="6"/>
      <c r="HNW17" s="3"/>
      <c r="HNX17" s="6"/>
      <c r="HOG17" s="3"/>
      <c r="HOH17" s="6"/>
      <c r="HOQ17" s="3"/>
      <c r="HOR17" s="6"/>
      <c r="HPA17" s="3"/>
      <c r="HPB17" s="6"/>
      <c r="HPK17" s="3"/>
      <c r="HPL17" s="6"/>
      <c r="HPU17" s="3"/>
      <c r="HPV17" s="6"/>
      <c r="HQE17" s="3"/>
      <c r="HQF17" s="6"/>
      <c r="HQO17" s="3"/>
      <c r="HQP17" s="6"/>
      <c r="HQY17" s="3"/>
      <c r="HQZ17" s="6"/>
      <c r="HRI17" s="3"/>
      <c r="HRJ17" s="6"/>
      <c r="HRS17" s="3"/>
      <c r="HRT17" s="6"/>
      <c r="HSC17" s="3"/>
      <c r="HSD17" s="6"/>
      <c r="HSM17" s="3"/>
      <c r="HSN17" s="6"/>
      <c r="HSW17" s="3"/>
      <c r="HSX17" s="6"/>
      <c r="HTG17" s="3"/>
      <c r="HTH17" s="6"/>
      <c r="HTQ17" s="3"/>
      <c r="HTR17" s="6"/>
      <c r="HUA17" s="3"/>
      <c r="HUB17" s="6"/>
      <c r="HUK17" s="3"/>
      <c r="HUL17" s="6"/>
      <c r="HUU17" s="3"/>
      <c r="HUV17" s="6"/>
      <c r="HVE17" s="3"/>
      <c r="HVF17" s="6"/>
      <c r="HVO17" s="3"/>
      <c r="HVP17" s="6"/>
      <c r="HVY17" s="3"/>
      <c r="HVZ17" s="6"/>
      <c r="HWI17" s="3"/>
      <c r="HWJ17" s="6"/>
      <c r="HWS17" s="3"/>
      <c r="HWT17" s="6"/>
      <c r="HXC17" s="3"/>
      <c r="HXD17" s="6"/>
      <c r="HXM17" s="3"/>
      <c r="HXN17" s="6"/>
      <c r="HXW17" s="3"/>
      <c r="HXX17" s="6"/>
      <c r="HYG17" s="3"/>
      <c r="HYH17" s="6"/>
      <c r="HYQ17" s="3"/>
      <c r="HYR17" s="6"/>
      <c r="HZA17" s="3"/>
      <c r="HZB17" s="6"/>
      <c r="HZK17" s="3"/>
      <c r="HZL17" s="6"/>
      <c r="HZU17" s="3"/>
      <c r="HZV17" s="6"/>
      <c r="IAE17" s="3"/>
      <c r="IAF17" s="6"/>
      <c r="IAO17" s="3"/>
      <c r="IAP17" s="6"/>
      <c r="IAY17" s="3"/>
      <c r="IAZ17" s="6"/>
      <c r="IBI17" s="3"/>
      <c r="IBJ17" s="6"/>
      <c r="IBS17" s="3"/>
      <c r="IBT17" s="6"/>
      <c r="ICC17" s="3"/>
      <c r="ICD17" s="6"/>
      <c r="ICM17" s="3"/>
      <c r="ICN17" s="6"/>
      <c r="ICW17" s="3"/>
      <c r="ICX17" s="6"/>
      <c r="IDG17" s="3"/>
      <c r="IDH17" s="6"/>
      <c r="IDQ17" s="3"/>
      <c r="IDR17" s="6"/>
      <c r="IEA17" s="3"/>
      <c r="IEB17" s="6"/>
      <c r="IEK17" s="3"/>
      <c r="IEL17" s="6"/>
      <c r="IEU17" s="3"/>
      <c r="IEV17" s="6"/>
      <c r="IFE17" s="3"/>
      <c r="IFF17" s="6"/>
      <c r="IFO17" s="3"/>
      <c r="IFP17" s="6"/>
      <c r="IFY17" s="3"/>
      <c r="IFZ17" s="6"/>
      <c r="IGI17" s="3"/>
      <c r="IGJ17" s="6"/>
      <c r="IGS17" s="3"/>
      <c r="IGT17" s="6"/>
      <c r="IHC17" s="3"/>
      <c r="IHD17" s="6"/>
      <c r="IHM17" s="3"/>
      <c r="IHN17" s="6"/>
      <c r="IHW17" s="3"/>
      <c r="IHX17" s="6"/>
      <c r="IIG17" s="3"/>
      <c r="IIH17" s="6"/>
      <c r="IIQ17" s="3"/>
      <c r="IIR17" s="6"/>
      <c r="IJA17" s="3"/>
      <c r="IJB17" s="6"/>
      <c r="IJK17" s="3"/>
      <c r="IJL17" s="6"/>
      <c r="IJU17" s="3"/>
      <c r="IJV17" s="6"/>
      <c r="IKE17" s="3"/>
      <c r="IKF17" s="6"/>
      <c r="IKO17" s="3"/>
      <c r="IKP17" s="6"/>
      <c r="IKY17" s="3"/>
      <c r="IKZ17" s="6"/>
      <c r="ILI17" s="3"/>
      <c r="ILJ17" s="6"/>
      <c r="ILS17" s="3"/>
      <c r="ILT17" s="6"/>
      <c r="IMC17" s="3"/>
      <c r="IMD17" s="6"/>
      <c r="IMM17" s="3"/>
      <c r="IMN17" s="6"/>
      <c r="IMW17" s="3"/>
      <c r="IMX17" s="6"/>
      <c r="ING17" s="3"/>
      <c r="INH17" s="6"/>
      <c r="INQ17" s="3"/>
      <c r="INR17" s="6"/>
      <c r="IOA17" s="3"/>
      <c r="IOB17" s="6"/>
      <c r="IOK17" s="3"/>
      <c r="IOL17" s="6"/>
      <c r="IOU17" s="3"/>
      <c r="IOV17" s="6"/>
      <c r="IPE17" s="3"/>
      <c r="IPF17" s="6"/>
      <c r="IPO17" s="3"/>
      <c r="IPP17" s="6"/>
      <c r="IPY17" s="3"/>
      <c r="IPZ17" s="6"/>
      <c r="IQI17" s="3"/>
      <c r="IQJ17" s="6"/>
      <c r="IQS17" s="3"/>
      <c r="IQT17" s="6"/>
      <c r="IRC17" s="3"/>
      <c r="IRD17" s="6"/>
      <c r="IRM17" s="3"/>
      <c r="IRN17" s="6"/>
      <c r="IRW17" s="3"/>
      <c r="IRX17" s="6"/>
      <c r="ISG17" s="3"/>
      <c r="ISH17" s="6"/>
      <c r="ISQ17" s="3"/>
      <c r="ISR17" s="6"/>
      <c r="ITA17" s="3"/>
      <c r="ITB17" s="6"/>
      <c r="ITK17" s="3"/>
      <c r="ITL17" s="6"/>
      <c r="ITU17" s="3"/>
      <c r="ITV17" s="6"/>
      <c r="IUE17" s="3"/>
      <c r="IUF17" s="6"/>
      <c r="IUO17" s="3"/>
      <c r="IUP17" s="6"/>
      <c r="IUY17" s="3"/>
      <c r="IUZ17" s="6"/>
      <c r="IVI17" s="3"/>
      <c r="IVJ17" s="6"/>
      <c r="IVS17" s="3"/>
      <c r="IVT17" s="6"/>
      <c r="IWC17" s="3"/>
      <c r="IWD17" s="6"/>
      <c r="IWM17" s="3"/>
      <c r="IWN17" s="6"/>
      <c r="IWW17" s="3"/>
      <c r="IWX17" s="6"/>
      <c r="IXG17" s="3"/>
      <c r="IXH17" s="6"/>
      <c r="IXQ17" s="3"/>
      <c r="IXR17" s="6"/>
      <c r="IYA17" s="3"/>
      <c r="IYB17" s="6"/>
      <c r="IYK17" s="3"/>
      <c r="IYL17" s="6"/>
      <c r="IYU17" s="3"/>
      <c r="IYV17" s="6"/>
      <c r="IZE17" s="3"/>
      <c r="IZF17" s="6"/>
      <c r="IZO17" s="3"/>
      <c r="IZP17" s="6"/>
      <c r="IZY17" s="3"/>
      <c r="IZZ17" s="6"/>
      <c r="JAI17" s="3"/>
      <c r="JAJ17" s="6"/>
      <c r="JAS17" s="3"/>
      <c r="JAT17" s="6"/>
      <c r="JBC17" s="3"/>
      <c r="JBD17" s="6"/>
      <c r="JBM17" s="3"/>
      <c r="JBN17" s="6"/>
      <c r="JBW17" s="3"/>
      <c r="JBX17" s="6"/>
      <c r="JCG17" s="3"/>
      <c r="JCH17" s="6"/>
      <c r="JCQ17" s="3"/>
      <c r="JCR17" s="6"/>
      <c r="JDA17" s="3"/>
      <c r="JDB17" s="6"/>
      <c r="JDK17" s="3"/>
      <c r="JDL17" s="6"/>
      <c r="JDU17" s="3"/>
      <c r="JDV17" s="6"/>
      <c r="JEE17" s="3"/>
      <c r="JEF17" s="6"/>
      <c r="JEO17" s="3"/>
      <c r="JEP17" s="6"/>
      <c r="JEY17" s="3"/>
      <c r="JEZ17" s="6"/>
      <c r="JFI17" s="3"/>
      <c r="JFJ17" s="6"/>
      <c r="JFS17" s="3"/>
      <c r="JFT17" s="6"/>
      <c r="JGC17" s="3"/>
      <c r="JGD17" s="6"/>
      <c r="JGM17" s="3"/>
      <c r="JGN17" s="6"/>
      <c r="JGW17" s="3"/>
      <c r="JGX17" s="6"/>
      <c r="JHG17" s="3"/>
      <c r="JHH17" s="6"/>
      <c r="JHQ17" s="3"/>
      <c r="JHR17" s="6"/>
      <c r="JIA17" s="3"/>
      <c r="JIB17" s="6"/>
      <c r="JIK17" s="3"/>
      <c r="JIL17" s="6"/>
      <c r="JIU17" s="3"/>
      <c r="JIV17" s="6"/>
      <c r="JJE17" s="3"/>
      <c r="JJF17" s="6"/>
      <c r="JJO17" s="3"/>
      <c r="JJP17" s="6"/>
      <c r="JJY17" s="3"/>
      <c r="JJZ17" s="6"/>
      <c r="JKI17" s="3"/>
      <c r="JKJ17" s="6"/>
      <c r="JKS17" s="3"/>
      <c r="JKT17" s="6"/>
      <c r="JLC17" s="3"/>
      <c r="JLD17" s="6"/>
      <c r="JLM17" s="3"/>
      <c r="JLN17" s="6"/>
      <c r="JLW17" s="3"/>
      <c r="JLX17" s="6"/>
      <c r="JMG17" s="3"/>
      <c r="JMH17" s="6"/>
      <c r="JMQ17" s="3"/>
      <c r="JMR17" s="6"/>
      <c r="JNA17" s="3"/>
      <c r="JNB17" s="6"/>
      <c r="JNK17" s="3"/>
      <c r="JNL17" s="6"/>
      <c r="JNU17" s="3"/>
      <c r="JNV17" s="6"/>
      <c r="JOE17" s="3"/>
      <c r="JOF17" s="6"/>
      <c r="JOO17" s="3"/>
      <c r="JOP17" s="6"/>
      <c r="JOY17" s="3"/>
      <c r="JOZ17" s="6"/>
      <c r="JPI17" s="3"/>
      <c r="JPJ17" s="6"/>
      <c r="JPS17" s="3"/>
      <c r="JPT17" s="6"/>
      <c r="JQC17" s="3"/>
      <c r="JQD17" s="6"/>
      <c r="JQM17" s="3"/>
      <c r="JQN17" s="6"/>
      <c r="JQW17" s="3"/>
      <c r="JQX17" s="6"/>
      <c r="JRG17" s="3"/>
      <c r="JRH17" s="6"/>
      <c r="JRQ17" s="3"/>
      <c r="JRR17" s="6"/>
      <c r="JSA17" s="3"/>
      <c r="JSB17" s="6"/>
      <c r="JSK17" s="3"/>
      <c r="JSL17" s="6"/>
      <c r="JSU17" s="3"/>
      <c r="JSV17" s="6"/>
      <c r="JTE17" s="3"/>
      <c r="JTF17" s="6"/>
      <c r="JTO17" s="3"/>
      <c r="JTP17" s="6"/>
      <c r="JTY17" s="3"/>
      <c r="JTZ17" s="6"/>
      <c r="JUI17" s="3"/>
      <c r="JUJ17" s="6"/>
      <c r="JUS17" s="3"/>
      <c r="JUT17" s="6"/>
      <c r="JVC17" s="3"/>
      <c r="JVD17" s="6"/>
      <c r="JVM17" s="3"/>
      <c r="JVN17" s="6"/>
      <c r="JVW17" s="3"/>
      <c r="JVX17" s="6"/>
      <c r="JWG17" s="3"/>
      <c r="JWH17" s="6"/>
      <c r="JWQ17" s="3"/>
      <c r="JWR17" s="6"/>
      <c r="JXA17" s="3"/>
      <c r="JXB17" s="6"/>
      <c r="JXK17" s="3"/>
      <c r="JXL17" s="6"/>
      <c r="JXU17" s="3"/>
      <c r="JXV17" s="6"/>
      <c r="JYE17" s="3"/>
      <c r="JYF17" s="6"/>
      <c r="JYO17" s="3"/>
      <c r="JYP17" s="6"/>
      <c r="JYY17" s="3"/>
      <c r="JYZ17" s="6"/>
      <c r="JZI17" s="3"/>
      <c r="JZJ17" s="6"/>
      <c r="JZS17" s="3"/>
      <c r="JZT17" s="6"/>
      <c r="KAC17" s="3"/>
      <c r="KAD17" s="6"/>
      <c r="KAM17" s="3"/>
      <c r="KAN17" s="6"/>
      <c r="KAW17" s="3"/>
      <c r="KAX17" s="6"/>
      <c r="KBG17" s="3"/>
      <c r="KBH17" s="6"/>
      <c r="KBQ17" s="3"/>
      <c r="KBR17" s="6"/>
      <c r="KCA17" s="3"/>
      <c r="KCB17" s="6"/>
      <c r="KCK17" s="3"/>
      <c r="KCL17" s="6"/>
      <c r="KCU17" s="3"/>
      <c r="KCV17" s="6"/>
      <c r="KDE17" s="3"/>
      <c r="KDF17" s="6"/>
      <c r="KDO17" s="3"/>
      <c r="KDP17" s="6"/>
      <c r="KDY17" s="3"/>
      <c r="KDZ17" s="6"/>
      <c r="KEI17" s="3"/>
      <c r="KEJ17" s="6"/>
      <c r="KES17" s="3"/>
      <c r="KET17" s="6"/>
      <c r="KFC17" s="3"/>
      <c r="KFD17" s="6"/>
      <c r="KFM17" s="3"/>
      <c r="KFN17" s="6"/>
      <c r="KFW17" s="3"/>
      <c r="KFX17" s="6"/>
      <c r="KGG17" s="3"/>
      <c r="KGH17" s="6"/>
      <c r="KGQ17" s="3"/>
      <c r="KGR17" s="6"/>
      <c r="KHA17" s="3"/>
      <c r="KHB17" s="6"/>
      <c r="KHK17" s="3"/>
      <c r="KHL17" s="6"/>
      <c r="KHU17" s="3"/>
      <c r="KHV17" s="6"/>
      <c r="KIE17" s="3"/>
      <c r="KIF17" s="6"/>
      <c r="KIO17" s="3"/>
      <c r="KIP17" s="6"/>
      <c r="KIY17" s="3"/>
      <c r="KIZ17" s="6"/>
      <c r="KJI17" s="3"/>
      <c r="KJJ17" s="6"/>
      <c r="KJS17" s="3"/>
      <c r="KJT17" s="6"/>
      <c r="KKC17" s="3"/>
      <c r="KKD17" s="6"/>
      <c r="KKM17" s="3"/>
      <c r="KKN17" s="6"/>
      <c r="KKW17" s="3"/>
      <c r="KKX17" s="6"/>
      <c r="KLG17" s="3"/>
      <c r="KLH17" s="6"/>
      <c r="KLQ17" s="3"/>
      <c r="KLR17" s="6"/>
      <c r="KMA17" s="3"/>
      <c r="KMB17" s="6"/>
      <c r="KMK17" s="3"/>
      <c r="KML17" s="6"/>
      <c r="KMU17" s="3"/>
      <c r="KMV17" s="6"/>
      <c r="KNE17" s="3"/>
      <c r="KNF17" s="6"/>
      <c r="KNO17" s="3"/>
      <c r="KNP17" s="6"/>
      <c r="KNY17" s="3"/>
      <c r="KNZ17" s="6"/>
      <c r="KOI17" s="3"/>
      <c r="KOJ17" s="6"/>
      <c r="KOS17" s="3"/>
      <c r="KOT17" s="6"/>
      <c r="KPC17" s="3"/>
      <c r="KPD17" s="6"/>
      <c r="KPM17" s="3"/>
      <c r="KPN17" s="6"/>
      <c r="KPW17" s="3"/>
      <c r="KPX17" s="6"/>
      <c r="KQG17" s="3"/>
      <c r="KQH17" s="6"/>
      <c r="KQQ17" s="3"/>
      <c r="KQR17" s="6"/>
      <c r="KRA17" s="3"/>
      <c r="KRB17" s="6"/>
      <c r="KRK17" s="3"/>
      <c r="KRL17" s="6"/>
      <c r="KRU17" s="3"/>
      <c r="KRV17" s="6"/>
      <c r="KSE17" s="3"/>
      <c r="KSF17" s="6"/>
      <c r="KSO17" s="3"/>
      <c r="KSP17" s="6"/>
      <c r="KSY17" s="3"/>
      <c r="KSZ17" s="6"/>
      <c r="KTI17" s="3"/>
      <c r="KTJ17" s="6"/>
      <c r="KTS17" s="3"/>
      <c r="KTT17" s="6"/>
      <c r="KUC17" s="3"/>
      <c r="KUD17" s="6"/>
      <c r="KUM17" s="3"/>
      <c r="KUN17" s="6"/>
      <c r="KUW17" s="3"/>
      <c r="KUX17" s="6"/>
      <c r="KVG17" s="3"/>
      <c r="KVH17" s="6"/>
      <c r="KVQ17" s="3"/>
      <c r="KVR17" s="6"/>
      <c r="KWA17" s="3"/>
      <c r="KWB17" s="6"/>
      <c r="KWK17" s="3"/>
      <c r="KWL17" s="6"/>
      <c r="KWU17" s="3"/>
      <c r="KWV17" s="6"/>
      <c r="KXE17" s="3"/>
      <c r="KXF17" s="6"/>
      <c r="KXO17" s="3"/>
      <c r="KXP17" s="6"/>
      <c r="KXY17" s="3"/>
      <c r="KXZ17" s="6"/>
      <c r="KYI17" s="3"/>
      <c r="KYJ17" s="6"/>
      <c r="KYS17" s="3"/>
      <c r="KYT17" s="6"/>
      <c r="KZC17" s="3"/>
      <c r="KZD17" s="6"/>
      <c r="KZM17" s="3"/>
      <c r="KZN17" s="6"/>
      <c r="KZW17" s="3"/>
      <c r="KZX17" s="6"/>
      <c r="LAG17" s="3"/>
      <c r="LAH17" s="6"/>
      <c r="LAQ17" s="3"/>
      <c r="LAR17" s="6"/>
      <c r="LBA17" s="3"/>
      <c r="LBB17" s="6"/>
      <c r="LBK17" s="3"/>
      <c r="LBL17" s="6"/>
      <c r="LBU17" s="3"/>
      <c r="LBV17" s="6"/>
      <c r="LCE17" s="3"/>
      <c r="LCF17" s="6"/>
      <c r="LCO17" s="3"/>
      <c r="LCP17" s="6"/>
      <c r="LCY17" s="3"/>
      <c r="LCZ17" s="6"/>
      <c r="LDI17" s="3"/>
      <c r="LDJ17" s="6"/>
      <c r="LDS17" s="3"/>
      <c r="LDT17" s="6"/>
      <c r="LEC17" s="3"/>
      <c r="LED17" s="6"/>
      <c r="LEM17" s="3"/>
      <c r="LEN17" s="6"/>
      <c r="LEW17" s="3"/>
      <c r="LEX17" s="6"/>
      <c r="LFG17" s="3"/>
      <c r="LFH17" s="6"/>
      <c r="LFQ17" s="3"/>
      <c r="LFR17" s="6"/>
      <c r="LGA17" s="3"/>
      <c r="LGB17" s="6"/>
      <c r="LGK17" s="3"/>
      <c r="LGL17" s="6"/>
      <c r="LGU17" s="3"/>
      <c r="LGV17" s="6"/>
      <c r="LHE17" s="3"/>
      <c r="LHF17" s="6"/>
      <c r="LHO17" s="3"/>
      <c r="LHP17" s="6"/>
      <c r="LHY17" s="3"/>
      <c r="LHZ17" s="6"/>
      <c r="LII17" s="3"/>
      <c r="LIJ17" s="6"/>
      <c r="LIS17" s="3"/>
      <c r="LIT17" s="6"/>
      <c r="LJC17" s="3"/>
      <c r="LJD17" s="6"/>
      <c r="LJM17" s="3"/>
      <c r="LJN17" s="6"/>
      <c r="LJW17" s="3"/>
      <c r="LJX17" s="6"/>
      <c r="LKG17" s="3"/>
      <c r="LKH17" s="6"/>
      <c r="LKQ17" s="3"/>
      <c r="LKR17" s="6"/>
      <c r="LLA17" s="3"/>
      <c r="LLB17" s="6"/>
      <c r="LLK17" s="3"/>
      <c r="LLL17" s="6"/>
      <c r="LLU17" s="3"/>
      <c r="LLV17" s="6"/>
      <c r="LME17" s="3"/>
      <c r="LMF17" s="6"/>
      <c r="LMO17" s="3"/>
      <c r="LMP17" s="6"/>
      <c r="LMY17" s="3"/>
      <c r="LMZ17" s="6"/>
      <c r="LNI17" s="3"/>
      <c r="LNJ17" s="6"/>
      <c r="LNS17" s="3"/>
      <c r="LNT17" s="6"/>
      <c r="LOC17" s="3"/>
      <c r="LOD17" s="6"/>
      <c r="LOM17" s="3"/>
      <c r="LON17" s="6"/>
      <c r="LOW17" s="3"/>
      <c r="LOX17" s="6"/>
      <c r="LPG17" s="3"/>
      <c r="LPH17" s="6"/>
      <c r="LPQ17" s="3"/>
      <c r="LPR17" s="6"/>
      <c r="LQA17" s="3"/>
      <c r="LQB17" s="6"/>
      <c r="LQK17" s="3"/>
      <c r="LQL17" s="6"/>
      <c r="LQU17" s="3"/>
      <c r="LQV17" s="6"/>
      <c r="LRE17" s="3"/>
      <c r="LRF17" s="6"/>
      <c r="LRO17" s="3"/>
      <c r="LRP17" s="6"/>
      <c r="LRY17" s="3"/>
      <c r="LRZ17" s="6"/>
      <c r="LSI17" s="3"/>
      <c r="LSJ17" s="6"/>
      <c r="LSS17" s="3"/>
      <c r="LST17" s="6"/>
      <c r="LTC17" s="3"/>
      <c r="LTD17" s="6"/>
      <c r="LTM17" s="3"/>
      <c r="LTN17" s="6"/>
      <c r="LTW17" s="3"/>
      <c r="LTX17" s="6"/>
      <c r="LUG17" s="3"/>
      <c r="LUH17" s="6"/>
      <c r="LUQ17" s="3"/>
      <c r="LUR17" s="6"/>
      <c r="LVA17" s="3"/>
      <c r="LVB17" s="6"/>
      <c r="LVK17" s="3"/>
      <c r="LVL17" s="6"/>
      <c r="LVU17" s="3"/>
      <c r="LVV17" s="6"/>
      <c r="LWE17" s="3"/>
      <c r="LWF17" s="6"/>
      <c r="LWO17" s="3"/>
      <c r="LWP17" s="6"/>
      <c r="LWY17" s="3"/>
      <c r="LWZ17" s="6"/>
      <c r="LXI17" s="3"/>
      <c r="LXJ17" s="6"/>
      <c r="LXS17" s="3"/>
      <c r="LXT17" s="6"/>
      <c r="LYC17" s="3"/>
      <c r="LYD17" s="6"/>
      <c r="LYM17" s="3"/>
      <c r="LYN17" s="6"/>
      <c r="LYW17" s="3"/>
      <c r="LYX17" s="6"/>
      <c r="LZG17" s="3"/>
      <c r="LZH17" s="6"/>
      <c r="LZQ17" s="3"/>
      <c r="LZR17" s="6"/>
      <c r="MAA17" s="3"/>
      <c r="MAB17" s="6"/>
      <c r="MAK17" s="3"/>
      <c r="MAL17" s="6"/>
      <c r="MAU17" s="3"/>
      <c r="MAV17" s="6"/>
      <c r="MBE17" s="3"/>
      <c r="MBF17" s="6"/>
      <c r="MBO17" s="3"/>
      <c r="MBP17" s="6"/>
      <c r="MBY17" s="3"/>
      <c r="MBZ17" s="6"/>
      <c r="MCI17" s="3"/>
      <c r="MCJ17" s="6"/>
      <c r="MCS17" s="3"/>
      <c r="MCT17" s="6"/>
      <c r="MDC17" s="3"/>
      <c r="MDD17" s="6"/>
      <c r="MDM17" s="3"/>
      <c r="MDN17" s="6"/>
      <c r="MDW17" s="3"/>
      <c r="MDX17" s="6"/>
      <c r="MEG17" s="3"/>
      <c r="MEH17" s="6"/>
      <c r="MEQ17" s="3"/>
      <c r="MER17" s="6"/>
      <c r="MFA17" s="3"/>
      <c r="MFB17" s="6"/>
      <c r="MFK17" s="3"/>
      <c r="MFL17" s="6"/>
      <c r="MFU17" s="3"/>
      <c r="MFV17" s="6"/>
      <c r="MGE17" s="3"/>
      <c r="MGF17" s="6"/>
      <c r="MGO17" s="3"/>
      <c r="MGP17" s="6"/>
      <c r="MGY17" s="3"/>
      <c r="MGZ17" s="6"/>
      <c r="MHI17" s="3"/>
      <c r="MHJ17" s="6"/>
      <c r="MHS17" s="3"/>
      <c r="MHT17" s="6"/>
      <c r="MIC17" s="3"/>
      <c r="MID17" s="6"/>
      <c r="MIM17" s="3"/>
      <c r="MIN17" s="6"/>
      <c r="MIW17" s="3"/>
      <c r="MIX17" s="6"/>
      <c r="MJG17" s="3"/>
      <c r="MJH17" s="6"/>
      <c r="MJQ17" s="3"/>
      <c r="MJR17" s="6"/>
      <c r="MKA17" s="3"/>
      <c r="MKB17" s="6"/>
      <c r="MKK17" s="3"/>
      <c r="MKL17" s="6"/>
      <c r="MKU17" s="3"/>
      <c r="MKV17" s="6"/>
      <c r="MLE17" s="3"/>
      <c r="MLF17" s="6"/>
      <c r="MLO17" s="3"/>
      <c r="MLP17" s="6"/>
      <c r="MLY17" s="3"/>
      <c r="MLZ17" s="6"/>
      <c r="MMI17" s="3"/>
      <c r="MMJ17" s="6"/>
      <c r="MMS17" s="3"/>
      <c r="MMT17" s="6"/>
      <c r="MNC17" s="3"/>
      <c r="MND17" s="6"/>
      <c r="MNM17" s="3"/>
      <c r="MNN17" s="6"/>
      <c r="MNW17" s="3"/>
      <c r="MNX17" s="6"/>
      <c r="MOG17" s="3"/>
      <c r="MOH17" s="6"/>
      <c r="MOQ17" s="3"/>
      <c r="MOR17" s="6"/>
      <c r="MPA17" s="3"/>
      <c r="MPB17" s="6"/>
      <c r="MPK17" s="3"/>
      <c r="MPL17" s="6"/>
      <c r="MPU17" s="3"/>
      <c r="MPV17" s="6"/>
      <c r="MQE17" s="3"/>
      <c r="MQF17" s="6"/>
      <c r="MQO17" s="3"/>
      <c r="MQP17" s="6"/>
      <c r="MQY17" s="3"/>
      <c r="MQZ17" s="6"/>
      <c r="MRI17" s="3"/>
      <c r="MRJ17" s="6"/>
      <c r="MRS17" s="3"/>
      <c r="MRT17" s="6"/>
      <c r="MSC17" s="3"/>
      <c r="MSD17" s="6"/>
      <c r="MSM17" s="3"/>
      <c r="MSN17" s="6"/>
      <c r="MSW17" s="3"/>
      <c r="MSX17" s="6"/>
      <c r="MTG17" s="3"/>
      <c r="MTH17" s="6"/>
      <c r="MTQ17" s="3"/>
      <c r="MTR17" s="6"/>
      <c r="MUA17" s="3"/>
      <c r="MUB17" s="6"/>
      <c r="MUK17" s="3"/>
      <c r="MUL17" s="6"/>
      <c r="MUU17" s="3"/>
      <c r="MUV17" s="6"/>
      <c r="MVE17" s="3"/>
      <c r="MVF17" s="6"/>
      <c r="MVO17" s="3"/>
      <c r="MVP17" s="6"/>
      <c r="MVY17" s="3"/>
      <c r="MVZ17" s="6"/>
      <c r="MWI17" s="3"/>
      <c r="MWJ17" s="6"/>
      <c r="MWS17" s="3"/>
      <c r="MWT17" s="6"/>
      <c r="MXC17" s="3"/>
      <c r="MXD17" s="6"/>
      <c r="MXM17" s="3"/>
      <c r="MXN17" s="6"/>
      <c r="MXW17" s="3"/>
      <c r="MXX17" s="6"/>
      <c r="MYG17" s="3"/>
      <c r="MYH17" s="6"/>
      <c r="MYQ17" s="3"/>
      <c r="MYR17" s="6"/>
      <c r="MZA17" s="3"/>
      <c r="MZB17" s="6"/>
      <c r="MZK17" s="3"/>
      <c r="MZL17" s="6"/>
      <c r="MZU17" s="3"/>
      <c r="MZV17" s="6"/>
      <c r="NAE17" s="3"/>
      <c r="NAF17" s="6"/>
      <c r="NAO17" s="3"/>
      <c r="NAP17" s="6"/>
      <c r="NAY17" s="3"/>
      <c r="NAZ17" s="6"/>
      <c r="NBI17" s="3"/>
      <c r="NBJ17" s="6"/>
      <c r="NBS17" s="3"/>
      <c r="NBT17" s="6"/>
      <c r="NCC17" s="3"/>
      <c r="NCD17" s="6"/>
      <c r="NCM17" s="3"/>
      <c r="NCN17" s="6"/>
      <c r="NCW17" s="3"/>
      <c r="NCX17" s="6"/>
      <c r="NDG17" s="3"/>
      <c r="NDH17" s="6"/>
      <c r="NDQ17" s="3"/>
      <c r="NDR17" s="6"/>
      <c r="NEA17" s="3"/>
      <c r="NEB17" s="6"/>
      <c r="NEK17" s="3"/>
      <c r="NEL17" s="6"/>
      <c r="NEU17" s="3"/>
      <c r="NEV17" s="6"/>
      <c r="NFE17" s="3"/>
      <c r="NFF17" s="6"/>
      <c r="NFO17" s="3"/>
      <c r="NFP17" s="6"/>
      <c r="NFY17" s="3"/>
      <c r="NFZ17" s="6"/>
      <c r="NGI17" s="3"/>
      <c r="NGJ17" s="6"/>
      <c r="NGS17" s="3"/>
      <c r="NGT17" s="6"/>
      <c r="NHC17" s="3"/>
      <c r="NHD17" s="6"/>
      <c r="NHM17" s="3"/>
      <c r="NHN17" s="6"/>
      <c r="NHW17" s="3"/>
      <c r="NHX17" s="6"/>
      <c r="NIG17" s="3"/>
      <c r="NIH17" s="6"/>
      <c r="NIQ17" s="3"/>
      <c r="NIR17" s="6"/>
      <c r="NJA17" s="3"/>
      <c r="NJB17" s="6"/>
      <c r="NJK17" s="3"/>
      <c r="NJL17" s="6"/>
      <c r="NJU17" s="3"/>
      <c r="NJV17" s="6"/>
      <c r="NKE17" s="3"/>
      <c r="NKF17" s="6"/>
      <c r="NKO17" s="3"/>
      <c r="NKP17" s="6"/>
      <c r="NKY17" s="3"/>
      <c r="NKZ17" s="6"/>
      <c r="NLI17" s="3"/>
      <c r="NLJ17" s="6"/>
      <c r="NLS17" s="3"/>
      <c r="NLT17" s="6"/>
      <c r="NMC17" s="3"/>
      <c r="NMD17" s="6"/>
      <c r="NMM17" s="3"/>
      <c r="NMN17" s="6"/>
      <c r="NMW17" s="3"/>
      <c r="NMX17" s="6"/>
      <c r="NNG17" s="3"/>
      <c r="NNH17" s="6"/>
      <c r="NNQ17" s="3"/>
      <c r="NNR17" s="6"/>
      <c r="NOA17" s="3"/>
      <c r="NOB17" s="6"/>
      <c r="NOK17" s="3"/>
      <c r="NOL17" s="6"/>
      <c r="NOU17" s="3"/>
      <c r="NOV17" s="6"/>
      <c r="NPE17" s="3"/>
      <c r="NPF17" s="6"/>
      <c r="NPO17" s="3"/>
      <c r="NPP17" s="6"/>
      <c r="NPY17" s="3"/>
      <c r="NPZ17" s="6"/>
      <c r="NQI17" s="3"/>
      <c r="NQJ17" s="6"/>
      <c r="NQS17" s="3"/>
      <c r="NQT17" s="6"/>
      <c r="NRC17" s="3"/>
      <c r="NRD17" s="6"/>
      <c r="NRM17" s="3"/>
      <c r="NRN17" s="6"/>
      <c r="NRW17" s="3"/>
      <c r="NRX17" s="6"/>
      <c r="NSG17" s="3"/>
      <c r="NSH17" s="6"/>
      <c r="NSQ17" s="3"/>
      <c r="NSR17" s="6"/>
      <c r="NTA17" s="3"/>
      <c r="NTB17" s="6"/>
      <c r="NTK17" s="3"/>
      <c r="NTL17" s="6"/>
      <c r="NTU17" s="3"/>
      <c r="NTV17" s="6"/>
      <c r="NUE17" s="3"/>
      <c r="NUF17" s="6"/>
      <c r="NUO17" s="3"/>
      <c r="NUP17" s="6"/>
      <c r="NUY17" s="3"/>
      <c r="NUZ17" s="6"/>
      <c r="NVI17" s="3"/>
      <c r="NVJ17" s="6"/>
      <c r="NVS17" s="3"/>
      <c r="NVT17" s="6"/>
      <c r="NWC17" s="3"/>
      <c r="NWD17" s="6"/>
      <c r="NWM17" s="3"/>
      <c r="NWN17" s="6"/>
      <c r="NWW17" s="3"/>
      <c r="NWX17" s="6"/>
      <c r="NXG17" s="3"/>
      <c r="NXH17" s="6"/>
      <c r="NXQ17" s="3"/>
      <c r="NXR17" s="6"/>
      <c r="NYA17" s="3"/>
      <c r="NYB17" s="6"/>
      <c r="NYK17" s="3"/>
      <c r="NYL17" s="6"/>
      <c r="NYU17" s="3"/>
      <c r="NYV17" s="6"/>
      <c r="NZE17" s="3"/>
      <c r="NZF17" s="6"/>
      <c r="NZO17" s="3"/>
      <c r="NZP17" s="6"/>
      <c r="NZY17" s="3"/>
      <c r="NZZ17" s="6"/>
      <c r="OAI17" s="3"/>
      <c r="OAJ17" s="6"/>
      <c r="OAS17" s="3"/>
      <c r="OAT17" s="6"/>
      <c r="OBC17" s="3"/>
      <c r="OBD17" s="6"/>
      <c r="OBM17" s="3"/>
      <c r="OBN17" s="6"/>
      <c r="OBW17" s="3"/>
      <c r="OBX17" s="6"/>
      <c r="OCG17" s="3"/>
      <c r="OCH17" s="6"/>
      <c r="OCQ17" s="3"/>
      <c r="OCR17" s="6"/>
      <c r="ODA17" s="3"/>
      <c r="ODB17" s="6"/>
      <c r="ODK17" s="3"/>
      <c r="ODL17" s="6"/>
      <c r="ODU17" s="3"/>
      <c r="ODV17" s="6"/>
      <c r="OEE17" s="3"/>
      <c r="OEF17" s="6"/>
      <c r="OEO17" s="3"/>
      <c r="OEP17" s="6"/>
      <c r="OEY17" s="3"/>
      <c r="OEZ17" s="6"/>
      <c r="OFI17" s="3"/>
      <c r="OFJ17" s="6"/>
      <c r="OFS17" s="3"/>
      <c r="OFT17" s="6"/>
      <c r="OGC17" s="3"/>
      <c r="OGD17" s="6"/>
      <c r="OGM17" s="3"/>
      <c r="OGN17" s="6"/>
      <c r="OGW17" s="3"/>
      <c r="OGX17" s="6"/>
      <c r="OHG17" s="3"/>
      <c r="OHH17" s="6"/>
      <c r="OHQ17" s="3"/>
      <c r="OHR17" s="6"/>
      <c r="OIA17" s="3"/>
      <c r="OIB17" s="6"/>
      <c r="OIK17" s="3"/>
      <c r="OIL17" s="6"/>
      <c r="OIU17" s="3"/>
      <c r="OIV17" s="6"/>
      <c r="OJE17" s="3"/>
      <c r="OJF17" s="6"/>
      <c r="OJO17" s="3"/>
      <c r="OJP17" s="6"/>
      <c r="OJY17" s="3"/>
      <c r="OJZ17" s="6"/>
      <c r="OKI17" s="3"/>
      <c r="OKJ17" s="6"/>
      <c r="OKS17" s="3"/>
      <c r="OKT17" s="6"/>
      <c r="OLC17" s="3"/>
      <c r="OLD17" s="6"/>
      <c r="OLM17" s="3"/>
      <c r="OLN17" s="6"/>
      <c r="OLW17" s="3"/>
      <c r="OLX17" s="6"/>
      <c r="OMG17" s="3"/>
      <c r="OMH17" s="6"/>
      <c r="OMQ17" s="3"/>
      <c r="OMR17" s="6"/>
      <c r="ONA17" s="3"/>
      <c r="ONB17" s="6"/>
      <c r="ONK17" s="3"/>
      <c r="ONL17" s="6"/>
      <c r="ONU17" s="3"/>
      <c r="ONV17" s="6"/>
      <c r="OOE17" s="3"/>
      <c r="OOF17" s="6"/>
      <c r="OOO17" s="3"/>
      <c r="OOP17" s="6"/>
      <c r="OOY17" s="3"/>
      <c r="OOZ17" s="6"/>
      <c r="OPI17" s="3"/>
      <c r="OPJ17" s="6"/>
      <c r="OPS17" s="3"/>
      <c r="OPT17" s="6"/>
      <c r="OQC17" s="3"/>
      <c r="OQD17" s="6"/>
      <c r="OQM17" s="3"/>
      <c r="OQN17" s="6"/>
      <c r="OQW17" s="3"/>
      <c r="OQX17" s="6"/>
      <c r="ORG17" s="3"/>
      <c r="ORH17" s="6"/>
      <c r="ORQ17" s="3"/>
      <c r="ORR17" s="6"/>
      <c r="OSA17" s="3"/>
      <c r="OSB17" s="6"/>
      <c r="OSK17" s="3"/>
      <c r="OSL17" s="6"/>
      <c r="OSU17" s="3"/>
      <c r="OSV17" s="6"/>
      <c r="OTE17" s="3"/>
      <c r="OTF17" s="6"/>
      <c r="OTO17" s="3"/>
      <c r="OTP17" s="6"/>
      <c r="OTY17" s="3"/>
      <c r="OTZ17" s="6"/>
      <c r="OUI17" s="3"/>
      <c r="OUJ17" s="6"/>
      <c r="OUS17" s="3"/>
      <c r="OUT17" s="6"/>
      <c r="OVC17" s="3"/>
      <c r="OVD17" s="6"/>
      <c r="OVM17" s="3"/>
      <c r="OVN17" s="6"/>
      <c r="OVW17" s="3"/>
      <c r="OVX17" s="6"/>
      <c r="OWG17" s="3"/>
      <c r="OWH17" s="6"/>
      <c r="OWQ17" s="3"/>
      <c r="OWR17" s="6"/>
      <c r="OXA17" s="3"/>
      <c r="OXB17" s="6"/>
      <c r="OXK17" s="3"/>
      <c r="OXL17" s="6"/>
      <c r="OXU17" s="3"/>
      <c r="OXV17" s="6"/>
      <c r="OYE17" s="3"/>
      <c r="OYF17" s="6"/>
      <c r="OYO17" s="3"/>
      <c r="OYP17" s="6"/>
      <c r="OYY17" s="3"/>
      <c r="OYZ17" s="6"/>
      <c r="OZI17" s="3"/>
      <c r="OZJ17" s="6"/>
      <c r="OZS17" s="3"/>
      <c r="OZT17" s="6"/>
      <c r="PAC17" s="3"/>
      <c r="PAD17" s="6"/>
      <c r="PAM17" s="3"/>
      <c r="PAN17" s="6"/>
      <c r="PAW17" s="3"/>
      <c r="PAX17" s="6"/>
      <c r="PBG17" s="3"/>
      <c r="PBH17" s="6"/>
      <c r="PBQ17" s="3"/>
      <c r="PBR17" s="6"/>
      <c r="PCA17" s="3"/>
      <c r="PCB17" s="6"/>
      <c r="PCK17" s="3"/>
      <c r="PCL17" s="6"/>
      <c r="PCU17" s="3"/>
      <c r="PCV17" s="6"/>
      <c r="PDE17" s="3"/>
      <c r="PDF17" s="6"/>
      <c r="PDO17" s="3"/>
      <c r="PDP17" s="6"/>
      <c r="PDY17" s="3"/>
      <c r="PDZ17" s="6"/>
      <c r="PEI17" s="3"/>
      <c r="PEJ17" s="6"/>
      <c r="PES17" s="3"/>
      <c r="PET17" s="6"/>
      <c r="PFC17" s="3"/>
      <c r="PFD17" s="6"/>
      <c r="PFM17" s="3"/>
      <c r="PFN17" s="6"/>
      <c r="PFW17" s="3"/>
      <c r="PFX17" s="6"/>
      <c r="PGG17" s="3"/>
      <c r="PGH17" s="6"/>
      <c r="PGQ17" s="3"/>
      <c r="PGR17" s="6"/>
      <c r="PHA17" s="3"/>
      <c r="PHB17" s="6"/>
      <c r="PHK17" s="3"/>
      <c r="PHL17" s="6"/>
      <c r="PHU17" s="3"/>
      <c r="PHV17" s="6"/>
      <c r="PIE17" s="3"/>
      <c r="PIF17" s="6"/>
      <c r="PIO17" s="3"/>
      <c r="PIP17" s="6"/>
      <c r="PIY17" s="3"/>
      <c r="PIZ17" s="6"/>
      <c r="PJI17" s="3"/>
      <c r="PJJ17" s="6"/>
      <c r="PJS17" s="3"/>
      <c r="PJT17" s="6"/>
      <c r="PKC17" s="3"/>
      <c r="PKD17" s="6"/>
      <c r="PKM17" s="3"/>
      <c r="PKN17" s="6"/>
      <c r="PKW17" s="3"/>
      <c r="PKX17" s="6"/>
      <c r="PLG17" s="3"/>
      <c r="PLH17" s="6"/>
      <c r="PLQ17" s="3"/>
      <c r="PLR17" s="6"/>
      <c r="PMA17" s="3"/>
      <c r="PMB17" s="6"/>
      <c r="PMK17" s="3"/>
      <c r="PML17" s="6"/>
      <c r="PMU17" s="3"/>
      <c r="PMV17" s="6"/>
      <c r="PNE17" s="3"/>
      <c r="PNF17" s="6"/>
      <c r="PNO17" s="3"/>
      <c r="PNP17" s="6"/>
      <c r="PNY17" s="3"/>
      <c r="PNZ17" s="6"/>
      <c r="POI17" s="3"/>
      <c r="POJ17" s="6"/>
      <c r="POS17" s="3"/>
      <c r="POT17" s="6"/>
      <c r="PPC17" s="3"/>
      <c r="PPD17" s="6"/>
      <c r="PPM17" s="3"/>
      <c r="PPN17" s="6"/>
      <c r="PPW17" s="3"/>
      <c r="PPX17" s="6"/>
      <c r="PQG17" s="3"/>
      <c r="PQH17" s="6"/>
      <c r="PQQ17" s="3"/>
      <c r="PQR17" s="6"/>
      <c r="PRA17" s="3"/>
      <c r="PRB17" s="6"/>
      <c r="PRK17" s="3"/>
      <c r="PRL17" s="6"/>
      <c r="PRU17" s="3"/>
      <c r="PRV17" s="6"/>
      <c r="PSE17" s="3"/>
      <c r="PSF17" s="6"/>
      <c r="PSO17" s="3"/>
      <c r="PSP17" s="6"/>
      <c r="PSY17" s="3"/>
      <c r="PSZ17" s="6"/>
      <c r="PTI17" s="3"/>
      <c r="PTJ17" s="6"/>
      <c r="PTS17" s="3"/>
      <c r="PTT17" s="6"/>
      <c r="PUC17" s="3"/>
      <c r="PUD17" s="6"/>
      <c r="PUM17" s="3"/>
      <c r="PUN17" s="6"/>
      <c r="PUW17" s="3"/>
      <c r="PUX17" s="6"/>
      <c r="PVG17" s="3"/>
      <c r="PVH17" s="6"/>
      <c r="PVQ17" s="3"/>
      <c r="PVR17" s="6"/>
      <c r="PWA17" s="3"/>
      <c r="PWB17" s="6"/>
      <c r="PWK17" s="3"/>
      <c r="PWL17" s="6"/>
      <c r="PWU17" s="3"/>
      <c r="PWV17" s="6"/>
      <c r="PXE17" s="3"/>
      <c r="PXF17" s="6"/>
      <c r="PXO17" s="3"/>
      <c r="PXP17" s="6"/>
      <c r="PXY17" s="3"/>
      <c r="PXZ17" s="6"/>
      <c r="PYI17" s="3"/>
      <c r="PYJ17" s="6"/>
      <c r="PYS17" s="3"/>
      <c r="PYT17" s="6"/>
      <c r="PZC17" s="3"/>
      <c r="PZD17" s="6"/>
      <c r="PZM17" s="3"/>
      <c r="PZN17" s="6"/>
      <c r="PZW17" s="3"/>
      <c r="PZX17" s="6"/>
      <c r="QAG17" s="3"/>
      <c r="QAH17" s="6"/>
      <c r="QAQ17" s="3"/>
      <c r="QAR17" s="6"/>
      <c r="QBA17" s="3"/>
      <c r="QBB17" s="6"/>
      <c r="QBK17" s="3"/>
      <c r="QBL17" s="6"/>
      <c r="QBU17" s="3"/>
      <c r="QBV17" s="6"/>
      <c r="QCE17" s="3"/>
      <c r="QCF17" s="6"/>
      <c r="QCO17" s="3"/>
      <c r="QCP17" s="6"/>
      <c r="QCY17" s="3"/>
      <c r="QCZ17" s="6"/>
      <c r="QDI17" s="3"/>
      <c r="QDJ17" s="6"/>
      <c r="QDS17" s="3"/>
      <c r="QDT17" s="6"/>
      <c r="QEC17" s="3"/>
      <c r="QED17" s="6"/>
      <c r="QEM17" s="3"/>
      <c r="QEN17" s="6"/>
      <c r="QEW17" s="3"/>
      <c r="QEX17" s="6"/>
      <c r="QFG17" s="3"/>
      <c r="QFH17" s="6"/>
      <c r="QFQ17" s="3"/>
      <c r="QFR17" s="6"/>
      <c r="QGA17" s="3"/>
      <c r="QGB17" s="6"/>
      <c r="QGK17" s="3"/>
      <c r="QGL17" s="6"/>
      <c r="QGU17" s="3"/>
      <c r="QGV17" s="6"/>
      <c r="QHE17" s="3"/>
      <c r="QHF17" s="6"/>
      <c r="QHO17" s="3"/>
      <c r="QHP17" s="6"/>
      <c r="QHY17" s="3"/>
      <c r="QHZ17" s="6"/>
      <c r="QII17" s="3"/>
      <c r="QIJ17" s="6"/>
      <c r="QIS17" s="3"/>
      <c r="QIT17" s="6"/>
      <c r="QJC17" s="3"/>
      <c r="QJD17" s="6"/>
      <c r="QJM17" s="3"/>
      <c r="QJN17" s="6"/>
      <c r="QJW17" s="3"/>
      <c r="QJX17" s="6"/>
      <c r="QKG17" s="3"/>
      <c r="QKH17" s="6"/>
      <c r="QKQ17" s="3"/>
      <c r="QKR17" s="6"/>
      <c r="QLA17" s="3"/>
      <c r="QLB17" s="6"/>
      <c r="QLK17" s="3"/>
      <c r="QLL17" s="6"/>
      <c r="QLU17" s="3"/>
      <c r="QLV17" s="6"/>
      <c r="QME17" s="3"/>
      <c r="QMF17" s="6"/>
      <c r="QMO17" s="3"/>
      <c r="QMP17" s="6"/>
      <c r="QMY17" s="3"/>
      <c r="QMZ17" s="6"/>
      <c r="QNI17" s="3"/>
      <c r="QNJ17" s="6"/>
      <c r="QNS17" s="3"/>
      <c r="QNT17" s="6"/>
      <c r="QOC17" s="3"/>
      <c r="QOD17" s="6"/>
      <c r="QOM17" s="3"/>
      <c r="QON17" s="6"/>
      <c r="QOW17" s="3"/>
      <c r="QOX17" s="6"/>
      <c r="QPG17" s="3"/>
      <c r="QPH17" s="6"/>
      <c r="QPQ17" s="3"/>
      <c r="QPR17" s="6"/>
      <c r="QQA17" s="3"/>
      <c r="QQB17" s="6"/>
      <c r="QQK17" s="3"/>
      <c r="QQL17" s="6"/>
      <c r="QQU17" s="3"/>
      <c r="QQV17" s="6"/>
      <c r="QRE17" s="3"/>
      <c r="QRF17" s="6"/>
      <c r="QRO17" s="3"/>
      <c r="QRP17" s="6"/>
      <c r="QRY17" s="3"/>
      <c r="QRZ17" s="6"/>
      <c r="QSI17" s="3"/>
      <c r="QSJ17" s="6"/>
      <c r="QSS17" s="3"/>
      <c r="QST17" s="6"/>
      <c r="QTC17" s="3"/>
      <c r="QTD17" s="6"/>
      <c r="QTM17" s="3"/>
      <c r="QTN17" s="6"/>
      <c r="QTW17" s="3"/>
      <c r="QTX17" s="6"/>
      <c r="QUG17" s="3"/>
      <c r="QUH17" s="6"/>
      <c r="QUQ17" s="3"/>
      <c r="QUR17" s="6"/>
      <c r="QVA17" s="3"/>
      <c r="QVB17" s="6"/>
      <c r="QVK17" s="3"/>
      <c r="QVL17" s="6"/>
      <c r="QVU17" s="3"/>
      <c r="QVV17" s="6"/>
      <c r="QWE17" s="3"/>
      <c r="QWF17" s="6"/>
      <c r="QWO17" s="3"/>
      <c r="QWP17" s="6"/>
      <c r="QWY17" s="3"/>
      <c r="QWZ17" s="6"/>
      <c r="QXI17" s="3"/>
      <c r="QXJ17" s="6"/>
      <c r="QXS17" s="3"/>
      <c r="QXT17" s="6"/>
      <c r="QYC17" s="3"/>
      <c r="QYD17" s="6"/>
      <c r="QYM17" s="3"/>
      <c r="QYN17" s="6"/>
      <c r="QYW17" s="3"/>
      <c r="QYX17" s="6"/>
      <c r="QZG17" s="3"/>
      <c r="QZH17" s="6"/>
      <c r="QZQ17" s="3"/>
      <c r="QZR17" s="6"/>
      <c r="RAA17" s="3"/>
      <c r="RAB17" s="6"/>
      <c r="RAK17" s="3"/>
      <c r="RAL17" s="6"/>
      <c r="RAU17" s="3"/>
      <c r="RAV17" s="6"/>
      <c r="RBE17" s="3"/>
      <c r="RBF17" s="6"/>
      <c r="RBO17" s="3"/>
      <c r="RBP17" s="6"/>
      <c r="RBY17" s="3"/>
      <c r="RBZ17" s="6"/>
      <c r="RCI17" s="3"/>
      <c r="RCJ17" s="6"/>
      <c r="RCS17" s="3"/>
      <c r="RCT17" s="6"/>
      <c r="RDC17" s="3"/>
      <c r="RDD17" s="6"/>
      <c r="RDM17" s="3"/>
      <c r="RDN17" s="6"/>
      <c r="RDW17" s="3"/>
      <c r="RDX17" s="6"/>
      <c r="REG17" s="3"/>
      <c r="REH17" s="6"/>
      <c r="REQ17" s="3"/>
      <c r="RER17" s="6"/>
      <c r="RFA17" s="3"/>
      <c r="RFB17" s="6"/>
      <c r="RFK17" s="3"/>
      <c r="RFL17" s="6"/>
      <c r="RFU17" s="3"/>
      <c r="RFV17" s="6"/>
      <c r="RGE17" s="3"/>
      <c r="RGF17" s="6"/>
      <c r="RGO17" s="3"/>
      <c r="RGP17" s="6"/>
      <c r="RGY17" s="3"/>
      <c r="RGZ17" s="6"/>
      <c r="RHI17" s="3"/>
      <c r="RHJ17" s="6"/>
      <c r="RHS17" s="3"/>
      <c r="RHT17" s="6"/>
      <c r="RIC17" s="3"/>
      <c r="RID17" s="6"/>
      <c r="RIM17" s="3"/>
      <c r="RIN17" s="6"/>
      <c r="RIW17" s="3"/>
      <c r="RIX17" s="6"/>
      <c r="RJG17" s="3"/>
      <c r="RJH17" s="6"/>
      <c r="RJQ17" s="3"/>
      <c r="RJR17" s="6"/>
      <c r="RKA17" s="3"/>
      <c r="RKB17" s="6"/>
      <c r="RKK17" s="3"/>
      <c r="RKL17" s="6"/>
      <c r="RKU17" s="3"/>
      <c r="RKV17" s="6"/>
      <c r="RLE17" s="3"/>
      <c r="RLF17" s="6"/>
      <c r="RLO17" s="3"/>
      <c r="RLP17" s="6"/>
      <c r="RLY17" s="3"/>
      <c r="RLZ17" s="6"/>
      <c r="RMI17" s="3"/>
      <c r="RMJ17" s="6"/>
      <c r="RMS17" s="3"/>
      <c r="RMT17" s="6"/>
      <c r="RNC17" s="3"/>
      <c r="RND17" s="6"/>
      <c r="RNM17" s="3"/>
      <c r="RNN17" s="6"/>
      <c r="RNW17" s="3"/>
      <c r="RNX17" s="6"/>
      <c r="ROG17" s="3"/>
      <c r="ROH17" s="6"/>
      <c r="ROQ17" s="3"/>
      <c r="ROR17" s="6"/>
      <c r="RPA17" s="3"/>
      <c r="RPB17" s="6"/>
      <c r="RPK17" s="3"/>
      <c r="RPL17" s="6"/>
      <c r="RPU17" s="3"/>
      <c r="RPV17" s="6"/>
      <c r="RQE17" s="3"/>
      <c r="RQF17" s="6"/>
      <c r="RQO17" s="3"/>
      <c r="RQP17" s="6"/>
      <c r="RQY17" s="3"/>
      <c r="RQZ17" s="6"/>
      <c r="RRI17" s="3"/>
      <c r="RRJ17" s="6"/>
      <c r="RRS17" s="3"/>
      <c r="RRT17" s="6"/>
      <c r="RSC17" s="3"/>
      <c r="RSD17" s="6"/>
      <c r="RSM17" s="3"/>
      <c r="RSN17" s="6"/>
      <c r="RSW17" s="3"/>
      <c r="RSX17" s="6"/>
      <c r="RTG17" s="3"/>
      <c r="RTH17" s="6"/>
      <c r="RTQ17" s="3"/>
      <c r="RTR17" s="6"/>
      <c r="RUA17" s="3"/>
      <c r="RUB17" s="6"/>
      <c r="RUK17" s="3"/>
      <c r="RUL17" s="6"/>
      <c r="RUU17" s="3"/>
      <c r="RUV17" s="6"/>
      <c r="RVE17" s="3"/>
      <c r="RVF17" s="6"/>
      <c r="RVO17" s="3"/>
      <c r="RVP17" s="6"/>
      <c r="RVY17" s="3"/>
      <c r="RVZ17" s="6"/>
      <c r="RWI17" s="3"/>
      <c r="RWJ17" s="6"/>
      <c r="RWS17" s="3"/>
      <c r="RWT17" s="6"/>
      <c r="RXC17" s="3"/>
      <c r="RXD17" s="6"/>
      <c r="RXM17" s="3"/>
      <c r="RXN17" s="6"/>
      <c r="RXW17" s="3"/>
      <c r="RXX17" s="6"/>
      <c r="RYG17" s="3"/>
      <c r="RYH17" s="6"/>
      <c r="RYQ17" s="3"/>
      <c r="RYR17" s="6"/>
      <c r="RZA17" s="3"/>
      <c r="RZB17" s="6"/>
      <c r="RZK17" s="3"/>
      <c r="RZL17" s="6"/>
      <c r="RZU17" s="3"/>
      <c r="RZV17" s="6"/>
      <c r="SAE17" s="3"/>
      <c r="SAF17" s="6"/>
      <c r="SAO17" s="3"/>
      <c r="SAP17" s="6"/>
      <c r="SAY17" s="3"/>
      <c r="SAZ17" s="6"/>
      <c r="SBI17" s="3"/>
      <c r="SBJ17" s="6"/>
      <c r="SBS17" s="3"/>
      <c r="SBT17" s="6"/>
      <c r="SCC17" s="3"/>
      <c r="SCD17" s="6"/>
      <c r="SCM17" s="3"/>
      <c r="SCN17" s="6"/>
      <c r="SCW17" s="3"/>
      <c r="SCX17" s="6"/>
      <c r="SDG17" s="3"/>
      <c r="SDH17" s="6"/>
      <c r="SDQ17" s="3"/>
      <c r="SDR17" s="6"/>
      <c r="SEA17" s="3"/>
      <c r="SEB17" s="6"/>
      <c r="SEK17" s="3"/>
      <c r="SEL17" s="6"/>
      <c r="SEU17" s="3"/>
      <c r="SEV17" s="6"/>
      <c r="SFE17" s="3"/>
      <c r="SFF17" s="6"/>
      <c r="SFO17" s="3"/>
      <c r="SFP17" s="6"/>
      <c r="SFY17" s="3"/>
      <c r="SFZ17" s="6"/>
      <c r="SGI17" s="3"/>
      <c r="SGJ17" s="6"/>
      <c r="SGS17" s="3"/>
      <c r="SGT17" s="6"/>
      <c r="SHC17" s="3"/>
      <c r="SHD17" s="6"/>
      <c r="SHM17" s="3"/>
      <c r="SHN17" s="6"/>
      <c r="SHW17" s="3"/>
      <c r="SHX17" s="6"/>
      <c r="SIG17" s="3"/>
      <c r="SIH17" s="6"/>
      <c r="SIQ17" s="3"/>
      <c r="SIR17" s="6"/>
      <c r="SJA17" s="3"/>
      <c r="SJB17" s="6"/>
      <c r="SJK17" s="3"/>
      <c r="SJL17" s="6"/>
      <c r="SJU17" s="3"/>
      <c r="SJV17" s="6"/>
      <c r="SKE17" s="3"/>
      <c r="SKF17" s="6"/>
      <c r="SKO17" s="3"/>
      <c r="SKP17" s="6"/>
      <c r="SKY17" s="3"/>
      <c r="SKZ17" s="6"/>
      <c r="SLI17" s="3"/>
      <c r="SLJ17" s="6"/>
      <c r="SLS17" s="3"/>
      <c r="SLT17" s="6"/>
      <c r="SMC17" s="3"/>
      <c r="SMD17" s="6"/>
      <c r="SMM17" s="3"/>
      <c r="SMN17" s="6"/>
      <c r="SMW17" s="3"/>
      <c r="SMX17" s="6"/>
      <c r="SNG17" s="3"/>
      <c r="SNH17" s="6"/>
      <c r="SNQ17" s="3"/>
      <c r="SNR17" s="6"/>
      <c r="SOA17" s="3"/>
      <c r="SOB17" s="6"/>
      <c r="SOK17" s="3"/>
      <c r="SOL17" s="6"/>
      <c r="SOU17" s="3"/>
      <c r="SOV17" s="6"/>
      <c r="SPE17" s="3"/>
      <c r="SPF17" s="6"/>
      <c r="SPO17" s="3"/>
      <c r="SPP17" s="6"/>
      <c r="SPY17" s="3"/>
      <c r="SPZ17" s="6"/>
      <c r="SQI17" s="3"/>
      <c r="SQJ17" s="6"/>
      <c r="SQS17" s="3"/>
      <c r="SQT17" s="6"/>
      <c r="SRC17" s="3"/>
      <c r="SRD17" s="6"/>
      <c r="SRM17" s="3"/>
      <c r="SRN17" s="6"/>
      <c r="SRW17" s="3"/>
      <c r="SRX17" s="6"/>
      <c r="SSG17" s="3"/>
      <c r="SSH17" s="6"/>
      <c r="SSQ17" s="3"/>
      <c r="SSR17" s="6"/>
      <c r="STA17" s="3"/>
      <c r="STB17" s="6"/>
      <c r="STK17" s="3"/>
      <c r="STL17" s="6"/>
      <c r="STU17" s="3"/>
      <c r="STV17" s="6"/>
      <c r="SUE17" s="3"/>
      <c r="SUF17" s="6"/>
      <c r="SUO17" s="3"/>
      <c r="SUP17" s="6"/>
      <c r="SUY17" s="3"/>
      <c r="SUZ17" s="6"/>
      <c r="SVI17" s="3"/>
      <c r="SVJ17" s="6"/>
      <c r="SVS17" s="3"/>
      <c r="SVT17" s="6"/>
      <c r="SWC17" s="3"/>
      <c r="SWD17" s="6"/>
      <c r="SWM17" s="3"/>
      <c r="SWN17" s="6"/>
      <c r="SWW17" s="3"/>
      <c r="SWX17" s="6"/>
      <c r="SXG17" s="3"/>
      <c r="SXH17" s="6"/>
      <c r="SXQ17" s="3"/>
      <c r="SXR17" s="6"/>
      <c r="SYA17" s="3"/>
      <c r="SYB17" s="6"/>
      <c r="SYK17" s="3"/>
      <c r="SYL17" s="6"/>
      <c r="SYU17" s="3"/>
      <c r="SYV17" s="6"/>
      <c r="SZE17" s="3"/>
      <c r="SZF17" s="6"/>
      <c r="SZO17" s="3"/>
      <c r="SZP17" s="6"/>
      <c r="SZY17" s="3"/>
      <c r="SZZ17" s="6"/>
      <c r="TAI17" s="3"/>
      <c r="TAJ17" s="6"/>
      <c r="TAS17" s="3"/>
      <c r="TAT17" s="6"/>
      <c r="TBC17" s="3"/>
      <c r="TBD17" s="6"/>
      <c r="TBM17" s="3"/>
      <c r="TBN17" s="6"/>
      <c r="TBW17" s="3"/>
      <c r="TBX17" s="6"/>
      <c r="TCG17" s="3"/>
      <c r="TCH17" s="6"/>
      <c r="TCQ17" s="3"/>
      <c r="TCR17" s="6"/>
      <c r="TDA17" s="3"/>
      <c r="TDB17" s="6"/>
      <c r="TDK17" s="3"/>
      <c r="TDL17" s="6"/>
      <c r="TDU17" s="3"/>
      <c r="TDV17" s="6"/>
      <c r="TEE17" s="3"/>
      <c r="TEF17" s="6"/>
      <c r="TEO17" s="3"/>
      <c r="TEP17" s="6"/>
      <c r="TEY17" s="3"/>
      <c r="TEZ17" s="6"/>
      <c r="TFI17" s="3"/>
      <c r="TFJ17" s="6"/>
      <c r="TFS17" s="3"/>
      <c r="TFT17" s="6"/>
      <c r="TGC17" s="3"/>
      <c r="TGD17" s="6"/>
      <c r="TGM17" s="3"/>
      <c r="TGN17" s="6"/>
      <c r="TGW17" s="3"/>
      <c r="TGX17" s="6"/>
      <c r="THG17" s="3"/>
      <c r="THH17" s="6"/>
      <c r="THQ17" s="3"/>
      <c r="THR17" s="6"/>
      <c r="TIA17" s="3"/>
      <c r="TIB17" s="6"/>
      <c r="TIK17" s="3"/>
      <c r="TIL17" s="6"/>
      <c r="TIU17" s="3"/>
      <c r="TIV17" s="6"/>
      <c r="TJE17" s="3"/>
      <c r="TJF17" s="6"/>
      <c r="TJO17" s="3"/>
      <c r="TJP17" s="6"/>
      <c r="TJY17" s="3"/>
      <c r="TJZ17" s="6"/>
      <c r="TKI17" s="3"/>
      <c r="TKJ17" s="6"/>
      <c r="TKS17" s="3"/>
      <c r="TKT17" s="6"/>
      <c r="TLC17" s="3"/>
      <c r="TLD17" s="6"/>
      <c r="TLM17" s="3"/>
      <c r="TLN17" s="6"/>
      <c r="TLW17" s="3"/>
      <c r="TLX17" s="6"/>
      <c r="TMG17" s="3"/>
      <c r="TMH17" s="6"/>
      <c r="TMQ17" s="3"/>
      <c r="TMR17" s="6"/>
      <c r="TNA17" s="3"/>
      <c r="TNB17" s="6"/>
      <c r="TNK17" s="3"/>
      <c r="TNL17" s="6"/>
      <c r="TNU17" s="3"/>
      <c r="TNV17" s="6"/>
      <c r="TOE17" s="3"/>
      <c r="TOF17" s="6"/>
      <c r="TOO17" s="3"/>
      <c r="TOP17" s="6"/>
      <c r="TOY17" s="3"/>
      <c r="TOZ17" s="6"/>
      <c r="TPI17" s="3"/>
      <c r="TPJ17" s="6"/>
      <c r="TPS17" s="3"/>
      <c r="TPT17" s="6"/>
      <c r="TQC17" s="3"/>
      <c r="TQD17" s="6"/>
      <c r="TQM17" s="3"/>
      <c r="TQN17" s="6"/>
      <c r="TQW17" s="3"/>
      <c r="TQX17" s="6"/>
      <c r="TRG17" s="3"/>
      <c r="TRH17" s="6"/>
      <c r="TRQ17" s="3"/>
      <c r="TRR17" s="6"/>
      <c r="TSA17" s="3"/>
      <c r="TSB17" s="6"/>
      <c r="TSK17" s="3"/>
      <c r="TSL17" s="6"/>
      <c r="TSU17" s="3"/>
      <c r="TSV17" s="6"/>
      <c r="TTE17" s="3"/>
      <c r="TTF17" s="6"/>
      <c r="TTO17" s="3"/>
      <c r="TTP17" s="6"/>
      <c r="TTY17" s="3"/>
      <c r="TTZ17" s="6"/>
      <c r="TUI17" s="3"/>
      <c r="TUJ17" s="6"/>
      <c r="TUS17" s="3"/>
      <c r="TUT17" s="6"/>
      <c r="TVC17" s="3"/>
      <c r="TVD17" s="6"/>
      <c r="TVM17" s="3"/>
      <c r="TVN17" s="6"/>
      <c r="TVW17" s="3"/>
      <c r="TVX17" s="6"/>
      <c r="TWG17" s="3"/>
      <c r="TWH17" s="6"/>
      <c r="TWQ17" s="3"/>
      <c r="TWR17" s="6"/>
      <c r="TXA17" s="3"/>
      <c r="TXB17" s="6"/>
      <c r="TXK17" s="3"/>
      <c r="TXL17" s="6"/>
      <c r="TXU17" s="3"/>
      <c r="TXV17" s="6"/>
      <c r="TYE17" s="3"/>
      <c r="TYF17" s="6"/>
      <c r="TYO17" s="3"/>
      <c r="TYP17" s="6"/>
      <c r="TYY17" s="3"/>
      <c r="TYZ17" s="6"/>
      <c r="TZI17" s="3"/>
      <c r="TZJ17" s="6"/>
      <c r="TZS17" s="3"/>
      <c r="TZT17" s="6"/>
      <c r="UAC17" s="3"/>
      <c r="UAD17" s="6"/>
      <c r="UAM17" s="3"/>
      <c r="UAN17" s="6"/>
      <c r="UAW17" s="3"/>
      <c r="UAX17" s="6"/>
      <c r="UBG17" s="3"/>
      <c r="UBH17" s="6"/>
      <c r="UBQ17" s="3"/>
      <c r="UBR17" s="6"/>
      <c r="UCA17" s="3"/>
      <c r="UCB17" s="6"/>
      <c r="UCK17" s="3"/>
      <c r="UCL17" s="6"/>
      <c r="UCU17" s="3"/>
      <c r="UCV17" s="6"/>
      <c r="UDE17" s="3"/>
      <c r="UDF17" s="6"/>
      <c r="UDO17" s="3"/>
      <c r="UDP17" s="6"/>
      <c r="UDY17" s="3"/>
      <c r="UDZ17" s="6"/>
      <c r="UEI17" s="3"/>
      <c r="UEJ17" s="6"/>
      <c r="UES17" s="3"/>
      <c r="UET17" s="6"/>
      <c r="UFC17" s="3"/>
      <c r="UFD17" s="6"/>
      <c r="UFM17" s="3"/>
      <c r="UFN17" s="6"/>
      <c r="UFW17" s="3"/>
      <c r="UFX17" s="6"/>
      <c r="UGG17" s="3"/>
      <c r="UGH17" s="6"/>
      <c r="UGQ17" s="3"/>
      <c r="UGR17" s="6"/>
      <c r="UHA17" s="3"/>
      <c r="UHB17" s="6"/>
      <c r="UHK17" s="3"/>
      <c r="UHL17" s="6"/>
      <c r="UHU17" s="3"/>
      <c r="UHV17" s="6"/>
      <c r="UIE17" s="3"/>
      <c r="UIF17" s="6"/>
      <c r="UIO17" s="3"/>
      <c r="UIP17" s="6"/>
      <c r="UIY17" s="3"/>
      <c r="UIZ17" s="6"/>
      <c r="UJI17" s="3"/>
      <c r="UJJ17" s="6"/>
      <c r="UJS17" s="3"/>
      <c r="UJT17" s="6"/>
      <c r="UKC17" s="3"/>
      <c r="UKD17" s="6"/>
      <c r="UKM17" s="3"/>
      <c r="UKN17" s="6"/>
      <c r="UKW17" s="3"/>
      <c r="UKX17" s="6"/>
      <c r="ULG17" s="3"/>
      <c r="ULH17" s="6"/>
      <c r="ULQ17" s="3"/>
      <c r="ULR17" s="6"/>
      <c r="UMA17" s="3"/>
      <c r="UMB17" s="6"/>
      <c r="UMK17" s="3"/>
      <c r="UML17" s="6"/>
      <c r="UMU17" s="3"/>
      <c r="UMV17" s="6"/>
      <c r="UNE17" s="3"/>
      <c r="UNF17" s="6"/>
      <c r="UNO17" s="3"/>
      <c r="UNP17" s="6"/>
      <c r="UNY17" s="3"/>
      <c r="UNZ17" s="6"/>
      <c r="UOI17" s="3"/>
      <c r="UOJ17" s="6"/>
      <c r="UOS17" s="3"/>
      <c r="UOT17" s="6"/>
      <c r="UPC17" s="3"/>
      <c r="UPD17" s="6"/>
      <c r="UPM17" s="3"/>
      <c r="UPN17" s="6"/>
      <c r="UPW17" s="3"/>
      <c r="UPX17" s="6"/>
      <c r="UQG17" s="3"/>
      <c r="UQH17" s="6"/>
      <c r="UQQ17" s="3"/>
      <c r="UQR17" s="6"/>
      <c r="URA17" s="3"/>
      <c r="URB17" s="6"/>
      <c r="URK17" s="3"/>
      <c r="URL17" s="6"/>
      <c r="URU17" s="3"/>
      <c r="URV17" s="6"/>
      <c r="USE17" s="3"/>
      <c r="USF17" s="6"/>
      <c r="USO17" s="3"/>
      <c r="USP17" s="6"/>
      <c r="USY17" s="3"/>
      <c r="USZ17" s="6"/>
      <c r="UTI17" s="3"/>
      <c r="UTJ17" s="6"/>
      <c r="UTS17" s="3"/>
      <c r="UTT17" s="6"/>
      <c r="UUC17" s="3"/>
      <c r="UUD17" s="6"/>
      <c r="UUM17" s="3"/>
      <c r="UUN17" s="6"/>
      <c r="UUW17" s="3"/>
      <c r="UUX17" s="6"/>
      <c r="UVG17" s="3"/>
      <c r="UVH17" s="6"/>
      <c r="UVQ17" s="3"/>
      <c r="UVR17" s="6"/>
      <c r="UWA17" s="3"/>
      <c r="UWB17" s="6"/>
      <c r="UWK17" s="3"/>
      <c r="UWL17" s="6"/>
      <c r="UWU17" s="3"/>
      <c r="UWV17" s="6"/>
      <c r="UXE17" s="3"/>
      <c r="UXF17" s="6"/>
      <c r="UXO17" s="3"/>
      <c r="UXP17" s="6"/>
      <c r="UXY17" s="3"/>
      <c r="UXZ17" s="6"/>
      <c r="UYI17" s="3"/>
      <c r="UYJ17" s="6"/>
      <c r="UYS17" s="3"/>
      <c r="UYT17" s="6"/>
      <c r="UZC17" s="3"/>
      <c r="UZD17" s="6"/>
      <c r="UZM17" s="3"/>
      <c r="UZN17" s="6"/>
      <c r="UZW17" s="3"/>
      <c r="UZX17" s="6"/>
      <c r="VAG17" s="3"/>
      <c r="VAH17" s="6"/>
      <c r="VAQ17" s="3"/>
      <c r="VAR17" s="6"/>
      <c r="VBA17" s="3"/>
      <c r="VBB17" s="6"/>
      <c r="VBK17" s="3"/>
      <c r="VBL17" s="6"/>
      <c r="VBU17" s="3"/>
      <c r="VBV17" s="6"/>
      <c r="VCE17" s="3"/>
      <c r="VCF17" s="6"/>
      <c r="VCO17" s="3"/>
      <c r="VCP17" s="6"/>
      <c r="VCY17" s="3"/>
      <c r="VCZ17" s="6"/>
      <c r="VDI17" s="3"/>
      <c r="VDJ17" s="6"/>
      <c r="VDS17" s="3"/>
      <c r="VDT17" s="6"/>
      <c r="VEC17" s="3"/>
      <c r="VED17" s="6"/>
      <c r="VEM17" s="3"/>
      <c r="VEN17" s="6"/>
      <c r="VEW17" s="3"/>
      <c r="VEX17" s="6"/>
      <c r="VFG17" s="3"/>
      <c r="VFH17" s="6"/>
      <c r="VFQ17" s="3"/>
      <c r="VFR17" s="6"/>
      <c r="VGA17" s="3"/>
      <c r="VGB17" s="6"/>
      <c r="VGK17" s="3"/>
      <c r="VGL17" s="6"/>
      <c r="VGU17" s="3"/>
      <c r="VGV17" s="6"/>
      <c r="VHE17" s="3"/>
      <c r="VHF17" s="6"/>
      <c r="VHO17" s="3"/>
      <c r="VHP17" s="6"/>
      <c r="VHY17" s="3"/>
      <c r="VHZ17" s="6"/>
      <c r="VII17" s="3"/>
      <c r="VIJ17" s="6"/>
      <c r="VIS17" s="3"/>
      <c r="VIT17" s="6"/>
      <c r="VJC17" s="3"/>
      <c r="VJD17" s="6"/>
      <c r="VJM17" s="3"/>
      <c r="VJN17" s="6"/>
      <c r="VJW17" s="3"/>
      <c r="VJX17" s="6"/>
      <c r="VKG17" s="3"/>
      <c r="VKH17" s="6"/>
      <c r="VKQ17" s="3"/>
      <c r="VKR17" s="6"/>
      <c r="VLA17" s="3"/>
      <c r="VLB17" s="6"/>
      <c r="VLK17" s="3"/>
      <c r="VLL17" s="6"/>
      <c r="VLU17" s="3"/>
      <c r="VLV17" s="6"/>
      <c r="VME17" s="3"/>
      <c r="VMF17" s="6"/>
      <c r="VMO17" s="3"/>
      <c r="VMP17" s="6"/>
      <c r="VMY17" s="3"/>
      <c r="VMZ17" s="6"/>
      <c r="VNI17" s="3"/>
      <c r="VNJ17" s="6"/>
      <c r="VNS17" s="3"/>
      <c r="VNT17" s="6"/>
      <c r="VOC17" s="3"/>
      <c r="VOD17" s="6"/>
      <c r="VOM17" s="3"/>
      <c r="VON17" s="6"/>
      <c r="VOW17" s="3"/>
      <c r="VOX17" s="6"/>
      <c r="VPG17" s="3"/>
      <c r="VPH17" s="6"/>
      <c r="VPQ17" s="3"/>
      <c r="VPR17" s="6"/>
      <c r="VQA17" s="3"/>
      <c r="VQB17" s="6"/>
      <c r="VQK17" s="3"/>
      <c r="VQL17" s="6"/>
      <c r="VQU17" s="3"/>
      <c r="VQV17" s="6"/>
      <c r="VRE17" s="3"/>
      <c r="VRF17" s="6"/>
      <c r="VRO17" s="3"/>
      <c r="VRP17" s="6"/>
      <c r="VRY17" s="3"/>
      <c r="VRZ17" s="6"/>
      <c r="VSI17" s="3"/>
      <c r="VSJ17" s="6"/>
      <c r="VSS17" s="3"/>
      <c r="VST17" s="6"/>
      <c r="VTC17" s="3"/>
      <c r="VTD17" s="6"/>
      <c r="VTM17" s="3"/>
      <c r="VTN17" s="6"/>
      <c r="VTW17" s="3"/>
      <c r="VTX17" s="6"/>
      <c r="VUG17" s="3"/>
      <c r="VUH17" s="6"/>
      <c r="VUQ17" s="3"/>
      <c r="VUR17" s="6"/>
      <c r="VVA17" s="3"/>
      <c r="VVB17" s="6"/>
      <c r="VVK17" s="3"/>
      <c r="VVL17" s="6"/>
      <c r="VVU17" s="3"/>
      <c r="VVV17" s="6"/>
      <c r="VWE17" s="3"/>
      <c r="VWF17" s="6"/>
      <c r="VWO17" s="3"/>
      <c r="VWP17" s="6"/>
      <c r="VWY17" s="3"/>
      <c r="VWZ17" s="6"/>
      <c r="VXI17" s="3"/>
      <c r="VXJ17" s="6"/>
      <c r="VXS17" s="3"/>
      <c r="VXT17" s="6"/>
      <c r="VYC17" s="3"/>
      <c r="VYD17" s="6"/>
      <c r="VYM17" s="3"/>
      <c r="VYN17" s="6"/>
      <c r="VYW17" s="3"/>
      <c r="VYX17" s="6"/>
      <c r="VZG17" s="3"/>
      <c r="VZH17" s="6"/>
      <c r="VZQ17" s="3"/>
      <c r="VZR17" s="6"/>
      <c r="WAA17" s="3"/>
      <c r="WAB17" s="6"/>
      <c r="WAK17" s="3"/>
      <c r="WAL17" s="6"/>
      <c r="WAU17" s="3"/>
      <c r="WAV17" s="6"/>
      <c r="WBE17" s="3"/>
      <c r="WBF17" s="6"/>
      <c r="WBO17" s="3"/>
      <c r="WBP17" s="6"/>
      <c r="WBY17" s="3"/>
      <c r="WBZ17" s="6"/>
      <c r="WCI17" s="3"/>
      <c r="WCJ17" s="6"/>
      <c r="WCS17" s="3"/>
      <c r="WCT17" s="6"/>
      <c r="WDC17" s="3"/>
      <c r="WDD17" s="6"/>
      <c r="WDM17" s="3"/>
      <c r="WDN17" s="6"/>
      <c r="WDW17" s="3"/>
      <c r="WDX17" s="6"/>
      <c r="WEG17" s="3"/>
      <c r="WEH17" s="6"/>
      <c r="WEQ17" s="3"/>
      <c r="WER17" s="6"/>
      <c r="WFA17" s="3"/>
      <c r="WFB17" s="6"/>
      <c r="WFK17" s="3"/>
      <c r="WFL17" s="6"/>
      <c r="WFU17" s="3"/>
      <c r="WFV17" s="6"/>
      <c r="WGE17" s="3"/>
      <c r="WGF17" s="6"/>
      <c r="WGO17" s="3"/>
      <c r="WGP17" s="6"/>
      <c r="WGY17" s="3"/>
      <c r="WGZ17" s="6"/>
      <c r="WHI17" s="3"/>
      <c r="WHJ17" s="6"/>
      <c r="WHS17" s="3"/>
      <c r="WHT17" s="6"/>
      <c r="WIC17" s="3"/>
      <c r="WID17" s="6"/>
      <c r="WIM17" s="3"/>
      <c r="WIN17" s="6"/>
      <c r="WIW17" s="3"/>
      <c r="WIX17" s="6"/>
      <c r="WJG17" s="3"/>
      <c r="WJH17" s="6"/>
      <c r="WJQ17" s="3"/>
      <c r="WJR17" s="6"/>
      <c r="WKA17" s="3"/>
      <c r="WKB17" s="6"/>
      <c r="WKK17" s="3"/>
      <c r="WKL17" s="6"/>
      <c r="WKU17" s="3"/>
      <c r="WKV17" s="6"/>
      <c r="WLE17" s="3"/>
      <c r="WLF17" s="6"/>
      <c r="WLO17" s="3"/>
      <c r="WLP17" s="6"/>
      <c r="WLY17" s="3"/>
      <c r="WLZ17" s="6"/>
      <c r="WMI17" s="3"/>
      <c r="WMJ17" s="6"/>
      <c r="WMS17" s="3"/>
      <c r="WMT17" s="6"/>
      <c r="WNC17" s="3"/>
      <c r="WND17" s="6"/>
      <c r="WNM17" s="3"/>
      <c r="WNN17" s="6"/>
      <c r="WNW17" s="3"/>
      <c r="WNX17" s="6"/>
      <c r="WOG17" s="3"/>
      <c r="WOH17" s="6"/>
      <c r="WOQ17" s="3"/>
      <c r="WOR17" s="6"/>
      <c r="WPA17" s="3"/>
      <c r="WPB17" s="6"/>
      <c r="WPK17" s="3"/>
      <c r="WPL17" s="6"/>
      <c r="WPU17" s="3"/>
      <c r="WPV17" s="6"/>
      <c r="WQE17" s="3"/>
      <c r="WQF17" s="6"/>
      <c r="WQO17" s="3"/>
      <c r="WQP17" s="6"/>
      <c r="WQY17" s="3"/>
      <c r="WQZ17" s="6"/>
      <c r="WRI17" s="3"/>
      <c r="WRJ17" s="6"/>
      <c r="WRS17" s="3"/>
      <c r="WRT17" s="6"/>
      <c r="WSC17" s="3"/>
      <c r="WSD17" s="6"/>
      <c r="WSM17" s="3"/>
      <c r="WSN17" s="6"/>
      <c r="WSW17" s="3"/>
      <c r="WSX17" s="6"/>
      <c r="WTG17" s="3"/>
      <c r="WTH17" s="6"/>
      <c r="WTQ17" s="3"/>
      <c r="WTR17" s="6"/>
      <c r="WUA17" s="3"/>
      <c r="WUB17" s="6"/>
      <c r="WUK17" s="3"/>
      <c r="WUL17" s="6"/>
      <c r="WUU17" s="3"/>
      <c r="WUV17" s="6"/>
      <c r="WVE17" s="3"/>
      <c r="WVF17" s="6"/>
      <c r="WVO17" s="3"/>
      <c r="WVP17" s="6"/>
      <c r="WVY17" s="3"/>
      <c r="WVZ17" s="6"/>
      <c r="WWI17" s="3"/>
      <c r="WWJ17" s="6"/>
      <c r="WWS17" s="3"/>
      <c r="WWT17" s="6"/>
      <c r="WXC17" s="3"/>
      <c r="WXD17" s="6"/>
      <c r="WXM17" s="3"/>
      <c r="WXN17" s="6"/>
      <c r="WXW17" s="3"/>
      <c r="WXX17" s="6"/>
      <c r="WYG17" s="3"/>
      <c r="WYH17" s="6"/>
      <c r="WYQ17" s="3"/>
      <c r="WYR17" s="6"/>
      <c r="WZA17" s="3"/>
      <c r="WZB17" s="6"/>
      <c r="WZK17" s="3"/>
      <c r="WZL17" s="6"/>
      <c r="WZU17" s="3"/>
      <c r="WZV17" s="6"/>
      <c r="XAE17" s="3"/>
      <c r="XAF17" s="6"/>
      <c r="XAO17" s="3"/>
      <c r="XAP17" s="6"/>
      <c r="XAY17" s="3"/>
      <c r="XAZ17" s="6"/>
      <c r="XBI17" s="3"/>
      <c r="XBJ17" s="6"/>
      <c r="XBS17" s="3"/>
      <c r="XBT17" s="6"/>
      <c r="XCC17" s="3"/>
      <c r="XCD17" s="6"/>
      <c r="XCM17" s="3"/>
      <c r="XCN17" s="6"/>
      <c r="XCW17" s="3"/>
      <c r="XCX17" s="6"/>
      <c r="XDG17" s="3"/>
      <c r="XDH17" s="6"/>
      <c r="XDQ17" s="3"/>
      <c r="XDR17" s="6"/>
      <c r="XEA17" s="3"/>
      <c r="XEB17" s="6"/>
      <c r="XEK17" s="3"/>
      <c r="XEL17" s="6"/>
      <c r="XEU17" s="3"/>
      <c r="XEV17" s="6"/>
    </row>
    <row r="18" spans="1:1016 1025:2046 2055:3066 3075:4096 4105:5116 5125:6136 6145:7166 7175:8186 8195:9216 9225:10236 10245:11256 11265:12286 12295:13306 13315:14336 14345:15356 15365:16376" x14ac:dyDescent="0.25">
      <c r="A18">
        <f t="shared" si="1"/>
        <v>3</v>
      </c>
      <c r="B18" t="s">
        <v>33</v>
      </c>
      <c r="C18" t="str">
        <f>IF(B18&lt;&gt;"",VLOOKUP(B18,Lookup!$A$2:$B$55,2,FALSE),"")</f>
        <v>SAVINGS/INVESTMENT</v>
      </c>
      <c r="D18" s="3">
        <v>42917</v>
      </c>
      <c r="E18" s="14">
        <v>2000</v>
      </c>
      <c r="F18" s="14">
        <v>2000</v>
      </c>
      <c r="G18" t="s">
        <v>1</v>
      </c>
      <c r="H18" t="s">
        <v>83</v>
      </c>
      <c r="I18" t="s">
        <v>84</v>
      </c>
      <c r="J18" t="str">
        <f t="shared" si="0"/>
        <v/>
      </c>
      <c r="M18">
        <v>3</v>
      </c>
      <c r="N18" s="35" t="s">
        <v>3</v>
      </c>
      <c r="O18" s="35" t="s">
        <v>1</v>
      </c>
      <c r="P18" s="36">
        <v>42918</v>
      </c>
      <c r="Q18" s="37">
        <v>3000</v>
      </c>
      <c r="R18" s="37">
        <v>3000</v>
      </c>
      <c r="S18" s="35" t="s">
        <v>83</v>
      </c>
      <c r="T18" s="35" t="s">
        <v>84</v>
      </c>
      <c r="U18" s="35" t="str">
        <f>IF($T18="Done","",$P18-$F$1)</f>
        <v/>
      </c>
      <c r="Y18" s="3"/>
      <c r="Z18" s="6"/>
      <c r="AI18" s="3"/>
      <c r="AJ18" s="6"/>
      <c r="AS18" s="3"/>
      <c r="AT18" s="6"/>
      <c r="BC18" s="3"/>
      <c r="BD18" s="6"/>
      <c r="BM18" s="3"/>
      <c r="BN18" s="6"/>
      <c r="BW18" s="3"/>
      <c r="BX18" s="6"/>
      <c r="CG18" s="3"/>
      <c r="CH18" s="6"/>
      <c r="CQ18" s="3"/>
      <c r="CR18" s="6"/>
      <c r="DA18" s="3"/>
      <c r="DB18" s="6"/>
      <c r="DK18" s="3"/>
      <c r="DL18" s="6"/>
      <c r="DU18" s="3"/>
      <c r="DV18" s="6"/>
      <c r="EE18" s="3"/>
      <c r="EF18" s="6"/>
      <c r="EO18" s="3"/>
      <c r="EP18" s="6"/>
      <c r="EY18" s="3"/>
      <c r="EZ18" s="6"/>
      <c r="FI18" s="3"/>
      <c r="FJ18" s="6"/>
      <c r="FS18" s="3"/>
      <c r="FT18" s="6"/>
      <c r="GC18" s="3"/>
      <c r="GD18" s="6"/>
      <c r="GM18" s="3"/>
      <c r="GN18" s="6"/>
      <c r="GW18" s="3"/>
      <c r="GX18" s="6"/>
      <c r="HG18" s="3"/>
      <c r="HH18" s="6"/>
      <c r="HQ18" s="3"/>
      <c r="HR18" s="6"/>
      <c r="IA18" s="3"/>
      <c r="IB18" s="6"/>
      <c r="IK18" s="3"/>
      <c r="IL18" s="6"/>
      <c r="IU18" s="3"/>
      <c r="IV18" s="6"/>
      <c r="JE18" s="3"/>
      <c r="JF18" s="6"/>
      <c r="JO18" s="3"/>
      <c r="JP18" s="6"/>
      <c r="JY18" s="3"/>
      <c r="JZ18" s="6"/>
      <c r="KI18" s="3"/>
      <c r="KJ18" s="6"/>
      <c r="KS18" s="3"/>
      <c r="KT18" s="6"/>
      <c r="LC18" s="3"/>
      <c r="LD18" s="6"/>
      <c r="LM18" s="3"/>
      <c r="LN18" s="6"/>
      <c r="LW18" s="3"/>
      <c r="LX18" s="6"/>
      <c r="MG18" s="3"/>
      <c r="MH18" s="6"/>
      <c r="MQ18" s="3"/>
      <c r="MR18" s="6"/>
      <c r="NA18" s="3"/>
      <c r="NB18" s="6"/>
      <c r="NK18" s="3"/>
      <c r="NL18" s="6"/>
      <c r="NU18" s="3"/>
      <c r="NV18" s="6"/>
      <c r="OE18" s="3"/>
      <c r="OF18" s="6"/>
      <c r="OO18" s="3"/>
      <c r="OP18" s="6"/>
      <c r="OY18" s="3"/>
      <c r="OZ18" s="6"/>
      <c r="PI18" s="3"/>
      <c r="PJ18" s="6"/>
      <c r="PS18" s="3"/>
      <c r="PT18" s="6"/>
      <c r="QC18" s="3"/>
      <c r="QD18" s="6"/>
      <c r="QM18" s="3"/>
      <c r="QN18" s="6"/>
      <c r="QW18" s="3"/>
      <c r="QX18" s="6"/>
      <c r="RG18" s="3"/>
      <c r="RH18" s="6"/>
      <c r="RQ18" s="3"/>
      <c r="RR18" s="6"/>
      <c r="SA18" s="3"/>
      <c r="SB18" s="6"/>
      <c r="SK18" s="3"/>
      <c r="SL18" s="6"/>
      <c r="SU18" s="3"/>
      <c r="SV18" s="6"/>
      <c r="TE18" s="3"/>
      <c r="TF18" s="6"/>
      <c r="TO18" s="3"/>
      <c r="TP18" s="6"/>
      <c r="TY18" s="3"/>
      <c r="TZ18" s="6"/>
      <c r="UI18" s="3"/>
      <c r="UJ18" s="6"/>
      <c r="US18" s="3"/>
      <c r="UT18" s="6"/>
      <c r="VC18" s="3"/>
      <c r="VD18" s="6"/>
      <c r="VM18" s="3"/>
      <c r="VN18" s="6"/>
      <c r="VW18" s="3"/>
      <c r="VX18" s="6"/>
      <c r="WG18" s="3"/>
      <c r="WH18" s="6"/>
      <c r="WQ18" s="3"/>
      <c r="WR18" s="6"/>
      <c r="XA18" s="3"/>
      <c r="XB18" s="6"/>
      <c r="XK18" s="3"/>
      <c r="XL18" s="6"/>
      <c r="XU18" s="3"/>
      <c r="XV18" s="6"/>
      <c r="YE18" s="3"/>
      <c r="YF18" s="6"/>
      <c r="YO18" s="3"/>
      <c r="YP18" s="6"/>
      <c r="YY18" s="3"/>
      <c r="YZ18" s="6"/>
      <c r="ZI18" s="3"/>
      <c r="ZJ18" s="6"/>
      <c r="ZS18" s="3"/>
      <c r="ZT18" s="6"/>
      <c r="AAC18" s="3"/>
      <c r="AAD18" s="6"/>
      <c r="AAM18" s="3"/>
      <c r="AAN18" s="6"/>
      <c r="AAW18" s="3"/>
      <c r="AAX18" s="6"/>
      <c r="ABG18" s="3"/>
      <c r="ABH18" s="6"/>
      <c r="ABQ18" s="3"/>
      <c r="ABR18" s="6"/>
      <c r="ACA18" s="3"/>
      <c r="ACB18" s="6"/>
      <c r="ACK18" s="3"/>
      <c r="ACL18" s="6"/>
      <c r="ACU18" s="3"/>
      <c r="ACV18" s="6"/>
      <c r="ADE18" s="3"/>
      <c r="ADF18" s="6"/>
      <c r="ADO18" s="3"/>
      <c r="ADP18" s="6"/>
      <c r="ADY18" s="3"/>
      <c r="ADZ18" s="6"/>
      <c r="AEI18" s="3"/>
      <c r="AEJ18" s="6"/>
      <c r="AES18" s="3"/>
      <c r="AET18" s="6"/>
      <c r="AFC18" s="3"/>
      <c r="AFD18" s="6"/>
      <c r="AFM18" s="3"/>
      <c r="AFN18" s="6"/>
      <c r="AFW18" s="3"/>
      <c r="AFX18" s="6"/>
      <c r="AGG18" s="3"/>
      <c r="AGH18" s="6"/>
      <c r="AGQ18" s="3"/>
      <c r="AGR18" s="6"/>
      <c r="AHA18" s="3"/>
      <c r="AHB18" s="6"/>
      <c r="AHK18" s="3"/>
      <c r="AHL18" s="6"/>
      <c r="AHU18" s="3"/>
      <c r="AHV18" s="6"/>
      <c r="AIE18" s="3"/>
      <c r="AIF18" s="6"/>
      <c r="AIO18" s="3"/>
      <c r="AIP18" s="6"/>
      <c r="AIY18" s="3"/>
      <c r="AIZ18" s="6"/>
      <c r="AJI18" s="3"/>
      <c r="AJJ18" s="6"/>
      <c r="AJS18" s="3"/>
      <c r="AJT18" s="6"/>
      <c r="AKC18" s="3"/>
      <c r="AKD18" s="6"/>
      <c r="AKM18" s="3"/>
      <c r="AKN18" s="6"/>
      <c r="AKW18" s="3"/>
      <c r="AKX18" s="6"/>
      <c r="ALG18" s="3"/>
      <c r="ALH18" s="6"/>
      <c r="ALQ18" s="3"/>
      <c r="ALR18" s="6"/>
      <c r="AMA18" s="3"/>
      <c r="AMB18" s="6"/>
      <c r="AMK18" s="3"/>
      <c r="AML18" s="6"/>
      <c r="AMU18" s="3"/>
      <c r="AMV18" s="6"/>
      <c r="ANE18" s="3"/>
      <c r="ANF18" s="6"/>
      <c r="ANO18" s="3"/>
      <c r="ANP18" s="6"/>
      <c r="ANY18" s="3"/>
      <c r="ANZ18" s="6"/>
      <c r="AOI18" s="3"/>
      <c r="AOJ18" s="6"/>
      <c r="AOS18" s="3"/>
      <c r="AOT18" s="6"/>
      <c r="APC18" s="3"/>
      <c r="APD18" s="6"/>
      <c r="APM18" s="3"/>
      <c r="APN18" s="6"/>
      <c r="APW18" s="3"/>
      <c r="APX18" s="6"/>
      <c r="AQG18" s="3"/>
      <c r="AQH18" s="6"/>
      <c r="AQQ18" s="3"/>
      <c r="AQR18" s="6"/>
      <c r="ARA18" s="3"/>
      <c r="ARB18" s="6"/>
      <c r="ARK18" s="3"/>
      <c r="ARL18" s="6"/>
      <c r="ARU18" s="3"/>
      <c r="ARV18" s="6"/>
      <c r="ASE18" s="3"/>
      <c r="ASF18" s="6"/>
      <c r="ASO18" s="3"/>
      <c r="ASP18" s="6"/>
      <c r="ASY18" s="3"/>
      <c r="ASZ18" s="6"/>
      <c r="ATI18" s="3"/>
      <c r="ATJ18" s="6"/>
      <c r="ATS18" s="3"/>
      <c r="ATT18" s="6"/>
      <c r="AUC18" s="3"/>
      <c r="AUD18" s="6"/>
      <c r="AUM18" s="3"/>
      <c r="AUN18" s="6"/>
      <c r="AUW18" s="3"/>
      <c r="AUX18" s="6"/>
      <c r="AVG18" s="3"/>
      <c r="AVH18" s="6"/>
      <c r="AVQ18" s="3"/>
      <c r="AVR18" s="6"/>
      <c r="AWA18" s="3"/>
      <c r="AWB18" s="6"/>
      <c r="AWK18" s="3"/>
      <c r="AWL18" s="6"/>
      <c r="AWU18" s="3"/>
      <c r="AWV18" s="6"/>
      <c r="AXE18" s="3"/>
      <c r="AXF18" s="6"/>
      <c r="AXO18" s="3"/>
      <c r="AXP18" s="6"/>
      <c r="AXY18" s="3"/>
      <c r="AXZ18" s="6"/>
      <c r="AYI18" s="3"/>
      <c r="AYJ18" s="6"/>
      <c r="AYS18" s="3"/>
      <c r="AYT18" s="6"/>
      <c r="AZC18" s="3"/>
      <c r="AZD18" s="6"/>
      <c r="AZM18" s="3"/>
      <c r="AZN18" s="6"/>
      <c r="AZW18" s="3"/>
      <c r="AZX18" s="6"/>
      <c r="BAG18" s="3"/>
      <c r="BAH18" s="6"/>
      <c r="BAQ18" s="3"/>
      <c r="BAR18" s="6"/>
      <c r="BBA18" s="3"/>
      <c r="BBB18" s="6"/>
      <c r="BBK18" s="3"/>
      <c r="BBL18" s="6"/>
      <c r="BBU18" s="3"/>
      <c r="BBV18" s="6"/>
      <c r="BCE18" s="3"/>
      <c r="BCF18" s="6"/>
      <c r="BCO18" s="3"/>
      <c r="BCP18" s="6"/>
      <c r="BCY18" s="3"/>
      <c r="BCZ18" s="6"/>
      <c r="BDI18" s="3"/>
      <c r="BDJ18" s="6"/>
      <c r="BDS18" s="3"/>
      <c r="BDT18" s="6"/>
      <c r="BEC18" s="3"/>
      <c r="BED18" s="6"/>
      <c r="BEM18" s="3"/>
      <c r="BEN18" s="6"/>
      <c r="BEW18" s="3"/>
      <c r="BEX18" s="6"/>
      <c r="BFG18" s="3"/>
      <c r="BFH18" s="6"/>
      <c r="BFQ18" s="3"/>
      <c r="BFR18" s="6"/>
      <c r="BGA18" s="3"/>
      <c r="BGB18" s="6"/>
      <c r="BGK18" s="3"/>
      <c r="BGL18" s="6"/>
      <c r="BGU18" s="3"/>
      <c r="BGV18" s="6"/>
      <c r="BHE18" s="3"/>
      <c r="BHF18" s="6"/>
      <c r="BHO18" s="3"/>
      <c r="BHP18" s="6"/>
      <c r="BHY18" s="3"/>
      <c r="BHZ18" s="6"/>
      <c r="BII18" s="3"/>
      <c r="BIJ18" s="6"/>
      <c r="BIS18" s="3"/>
      <c r="BIT18" s="6"/>
      <c r="BJC18" s="3"/>
      <c r="BJD18" s="6"/>
      <c r="BJM18" s="3"/>
      <c r="BJN18" s="6"/>
      <c r="BJW18" s="3"/>
      <c r="BJX18" s="6"/>
      <c r="BKG18" s="3"/>
      <c r="BKH18" s="6"/>
      <c r="BKQ18" s="3"/>
      <c r="BKR18" s="6"/>
      <c r="BLA18" s="3"/>
      <c r="BLB18" s="6"/>
      <c r="BLK18" s="3"/>
      <c r="BLL18" s="6"/>
      <c r="BLU18" s="3"/>
      <c r="BLV18" s="6"/>
      <c r="BME18" s="3"/>
      <c r="BMF18" s="6"/>
      <c r="BMO18" s="3"/>
      <c r="BMP18" s="6"/>
      <c r="BMY18" s="3"/>
      <c r="BMZ18" s="6"/>
      <c r="BNI18" s="3"/>
      <c r="BNJ18" s="6"/>
      <c r="BNS18" s="3"/>
      <c r="BNT18" s="6"/>
      <c r="BOC18" s="3"/>
      <c r="BOD18" s="6"/>
      <c r="BOM18" s="3"/>
      <c r="BON18" s="6"/>
      <c r="BOW18" s="3"/>
      <c r="BOX18" s="6"/>
      <c r="BPG18" s="3"/>
      <c r="BPH18" s="6"/>
      <c r="BPQ18" s="3"/>
      <c r="BPR18" s="6"/>
      <c r="BQA18" s="3"/>
      <c r="BQB18" s="6"/>
      <c r="BQK18" s="3"/>
      <c r="BQL18" s="6"/>
      <c r="BQU18" s="3"/>
      <c r="BQV18" s="6"/>
      <c r="BRE18" s="3"/>
      <c r="BRF18" s="6"/>
      <c r="BRO18" s="3"/>
      <c r="BRP18" s="6"/>
      <c r="BRY18" s="3"/>
      <c r="BRZ18" s="6"/>
      <c r="BSI18" s="3"/>
      <c r="BSJ18" s="6"/>
      <c r="BSS18" s="3"/>
      <c r="BST18" s="6"/>
      <c r="BTC18" s="3"/>
      <c r="BTD18" s="6"/>
      <c r="BTM18" s="3"/>
      <c r="BTN18" s="6"/>
      <c r="BTW18" s="3"/>
      <c r="BTX18" s="6"/>
      <c r="BUG18" s="3"/>
      <c r="BUH18" s="6"/>
      <c r="BUQ18" s="3"/>
      <c r="BUR18" s="6"/>
      <c r="BVA18" s="3"/>
      <c r="BVB18" s="6"/>
      <c r="BVK18" s="3"/>
      <c r="BVL18" s="6"/>
      <c r="BVU18" s="3"/>
      <c r="BVV18" s="6"/>
      <c r="BWE18" s="3"/>
      <c r="BWF18" s="6"/>
      <c r="BWO18" s="3"/>
      <c r="BWP18" s="6"/>
      <c r="BWY18" s="3"/>
      <c r="BWZ18" s="6"/>
      <c r="BXI18" s="3"/>
      <c r="BXJ18" s="6"/>
      <c r="BXS18" s="3"/>
      <c r="BXT18" s="6"/>
      <c r="BYC18" s="3"/>
      <c r="BYD18" s="6"/>
      <c r="BYM18" s="3"/>
      <c r="BYN18" s="6"/>
      <c r="BYW18" s="3"/>
      <c r="BYX18" s="6"/>
      <c r="BZG18" s="3"/>
      <c r="BZH18" s="6"/>
      <c r="BZQ18" s="3"/>
      <c r="BZR18" s="6"/>
      <c r="CAA18" s="3"/>
      <c r="CAB18" s="6"/>
      <c r="CAK18" s="3"/>
      <c r="CAL18" s="6"/>
      <c r="CAU18" s="3"/>
      <c r="CAV18" s="6"/>
      <c r="CBE18" s="3"/>
      <c r="CBF18" s="6"/>
      <c r="CBO18" s="3"/>
      <c r="CBP18" s="6"/>
      <c r="CBY18" s="3"/>
      <c r="CBZ18" s="6"/>
      <c r="CCI18" s="3"/>
      <c r="CCJ18" s="6"/>
      <c r="CCS18" s="3"/>
      <c r="CCT18" s="6"/>
      <c r="CDC18" s="3"/>
      <c r="CDD18" s="6"/>
      <c r="CDM18" s="3"/>
      <c r="CDN18" s="6"/>
      <c r="CDW18" s="3"/>
      <c r="CDX18" s="6"/>
      <c r="CEG18" s="3"/>
      <c r="CEH18" s="6"/>
      <c r="CEQ18" s="3"/>
      <c r="CER18" s="6"/>
      <c r="CFA18" s="3"/>
      <c r="CFB18" s="6"/>
      <c r="CFK18" s="3"/>
      <c r="CFL18" s="6"/>
      <c r="CFU18" s="3"/>
      <c r="CFV18" s="6"/>
      <c r="CGE18" s="3"/>
      <c r="CGF18" s="6"/>
      <c r="CGO18" s="3"/>
      <c r="CGP18" s="6"/>
      <c r="CGY18" s="3"/>
      <c r="CGZ18" s="6"/>
      <c r="CHI18" s="3"/>
      <c r="CHJ18" s="6"/>
      <c r="CHS18" s="3"/>
      <c r="CHT18" s="6"/>
      <c r="CIC18" s="3"/>
      <c r="CID18" s="6"/>
      <c r="CIM18" s="3"/>
      <c r="CIN18" s="6"/>
      <c r="CIW18" s="3"/>
      <c r="CIX18" s="6"/>
      <c r="CJG18" s="3"/>
      <c r="CJH18" s="6"/>
      <c r="CJQ18" s="3"/>
      <c r="CJR18" s="6"/>
      <c r="CKA18" s="3"/>
      <c r="CKB18" s="6"/>
      <c r="CKK18" s="3"/>
      <c r="CKL18" s="6"/>
      <c r="CKU18" s="3"/>
      <c r="CKV18" s="6"/>
      <c r="CLE18" s="3"/>
      <c r="CLF18" s="6"/>
      <c r="CLO18" s="3"/>
      <c r="CLP18" s="6"/>
      <c r="CLY18" s="3"/>
      <c r="CLZ18" s="6"/>
      <c r="CMI18" s="3"/>
      <c r="CMJ18" s="6"/>
      <c r="CMS18" s="3"/>
      <c r="CMT18" s="6"/>
      <c r="CNC18" s="3"/>
      <c r="CND18" s="6"/>
      <c r="CNM18" s="3"/>
      <c r="CNN18" s="6"/>
      <c r="CNW18" s="3"/>
      <c r="CNX18" s="6"/>
      <c r="COG18" s="3"/>
      <c r="COH18" s="6"/>
      <c r="COQ18" s="3"/>
      <c r="COR18" s="6"/>
      <c r="CPA18" s="3"/>
      <c r="CPB18" s="6"/>
      <c r="CPK18" s="3"/>
      <c r="CPL18" s="6"/>
      <c r="CPU18" s="3"/>
      <c r="CPV18" s="6"/>
      <c r="CQE18" s="3"/>
      <c r="CQF18" s="6"/>
      <c r="CQO18" s="3"/>
      <c r="CQP18" s="6"/>
      <c r="CQY18" s="3"/>
      <c r="CQZ18" s="6"/>
      <c r="CRI18" s="3"/>
      <c r="CRJ18" s="6"/>
      <c r="CRS18" s="3"/>
      <c r="CRT18" s="6"/>
      <c r="CSC18" s="3"/>
      <c r="CSD18" s="6"/>
      <c r="CSM18" s="3"/>
      <c r="CSN18" s="6"/>
      <c r="CSW18" s="3"/>
      <c r="CSX18" s="6"/>
      <c r="CTG18" s="3"/>
      <c r="CTH18" s="6"/>
      <c r="CTQ18" s="3"/>
      <c r="CTR18" s="6"/>
      <c r="CUA18" s="3"/>
      <c r="CUB18" s="6"/>
      <c r="CUK18" s="3"/>
      <c r="CUL18" s="6"/>
      <c r="CUU18" s="3"/>
      <c r="CUV18" s="6"/>
      <c r="CVE18" s="3"/>
      <c r="CVF18" s="6"/>
      <c r="CVO18" s="3"/>
      <c r="CVP18" s="6"/>
      <c r="CVY18" s="3"/>
      <c r="CVZ18" s="6"/>
      <c r="CWI18" s="3"/>
      <c r="CWJ18" s="6"/>
      <c r="CWS18" s="3"/>
      <c r="CWT18" s="6"/>
      <c r="CXC18" s="3"/>
      <c r="CXD18" s="6"/>
      <c r="CXM18" s="3"/>
      <c r="CXN18" s="6"/>
      <c r="CXW18" s="3"/>
      <c r="CXX18" s="6"/>
      <c r="CYG18" s="3"/>
      <c r="CYH18" s="6"/>
      <c r="CYQ18" s="3"/>
      <c r="CYR18" s="6"/>
      <c r="CZA18" s="3"/>
      <c r="CZB18" s="6"/>
      <c r="CZK18" s="3"/>
      <c r="CZL18" s="6"/>
      <c r="CZU18" s="3"/>
      <c r="CZV18" s="6"/>
      <c r="DAE18" s="3"/>
      <c r="DAF18" s="6"/>
      <c r="DAO18" s="3"/>
      <c r="DAP18" s="6"/>
      <c r="DAY18" s="3"/>
      <c r="DAZ18" s="6"/>
      <c r="DBI18" s="3"/>
      <c r="DBJ18" s="6"/>
      <c r="DBS18" s="3"/>
      <c r="DBT18" s="6"/>
      <c r="DCC18" s="3"/>
      <c r="DCD18" s="6"/>
      <c r="DCM18" s="3"/>
      <c r="DCN18" s="6"/>
      <c r="DCW18" s="3"/>
      <c r="DCX18" s="6"/>
      <c r="DDG18" s="3"/>
      <c r="DDH18" s="6"/>
      <c r="DDQ18" s="3"/>
      <c r="DDR18" s="6"/>
      <c r="DEA18" s="3"/>
      <c r="DEB18" s="6"/>
      <c r="DEK18" s="3"/>
      <c r="DEL18" s="6"/>
      <c r="DEU18" s="3"/>
      <c r="DEV18" s="6"/>
      <c r="DFE18" s="3"/>
      <c r="DFF18" s="6"/>
      <c r="DFO18" s="3"/>
      <c r="DFP18" s="6"/>
      <c r="DFY18" s="3"/>
      <c r="DFZ18" s="6"/>
      <c r="DGI18" s="3"/>
      <c r="DGJ18" s="6"/>
      <c r="DGS18" s="3"/>
      <c r="DGT18" s="6"/>
      <c r="DHC18" s="3"/>
      <c r="DHD18" s="6"/>
      <c r="DHM18" s="3"/>
      <c r="DHN18" s="6"/>
      <c r="DHW18" s="3"/>
      <c r="DHX18" s="6"/>
      <c r="DIG18" s="3"/>
      <c r="DIH18" s="6"/>
      <c r="DIQ18" s="3"/>
      <c r="DIR18" s="6"/>
      <c r="DJA18" s="3"/>
      <c r="DJB18" s="6"/>
      <c r="DJK18" s="3"/>
      <c r="DJL18" s="6"/>
      <c r="DJU18" s="3"/>
      <c r="DJV18" s="6"/>
      <c r="DKE18" s="3"/>
      <c r="DKF18" s="6"/>
      <c r="DKO18" s="3"/>
      <c r="DKP18" s="6"/>
      <c r="DKY18" s="3"/>
      <c r="DKZ18" s="6"/>
      <c r="DLI18" s="3"/>
      <c r="DLJ18" s="6"/>
      <c r="DLS18" s="3"/>
      <c r="DLT18" s="6"/>
      <c r="DMC18" s="3"/>
      <c r="DMD18" s="6"/>
      <c r="DMM18" s="3"/>
      <c r="DMN18" s="6"/>
      <c r="DMW18" s="3"/>
      <c r="DMX18" s="6"/>
      <c r="DNG18" s="3"/>
      <c r="DNH18" s="6"/>
      <c r="DNQ18" s="3"/>
      <c r="DNR18" s="6"/>
      <c r="DOA18" s="3"/>
      <c r="DOB18" s="6"/>
      <c r="DOK18" s="3"/>
      <c r="DOL18" s="6"/>
      <c r="DOU18" s="3"/>
      <c r="DOV18" s="6"/>
      <c r="DPE18" s="3"/>
      <c r="DPF18" s="6"/>
      <c r="DPO18" s="3"/>
      <c r="DPP18" s="6"/>
      <c r="DPY18" s="3"/>
      <c r="DPZ18" s="6"/>
      <c r="DQI18" s="3"/>
      <c r="DQJ18" s="6"/>
      <c r="DQS18" s="3"/>
      <c r="DQT18" s="6"/>
      <c r="DRC18" s="3"/>
      <c r="DRD18" s="6"/>
      <c r="DRM18" s="3"/>
      <c r="DRN18" s="6"/>
      <c r="DRW18" s="3"/>
      <c r="DRX18" s="6"/>
      <c r="DSG18" s="3"/>
      <c r="DSH18" s="6"/>
      <c r="DSQ18" s="3"/>
      <c r="DSR18" s="6"/>
      <c r="DTA18" s="3"/>
      <c r="DTB18" s="6"/>
      <c r="DTK18" s="3"/>
      <c r="DTL18" s="6"/>
      <c r="DTU18" s="3"/>
      <c r="DTV18" s="6"/>
      <c r="DUE18" s="3"/>
      <c r="DUF18" s="6"/>
      <c r="DUO18" s="3"/>
      <c r="DUP18" s="6"/>
      <c r="DUY18" s="3"/>
      <c r="DUZ18" s="6"/>
      <c r="DVI18" s="3"/>
      <c r="DVJ18" s="6"/>
      <c r="DVS18" s="3"/>
      <c r="DVT18" s="6"/>
      <c r="DWC18" s="3"/>
      <c r="DWD18" s="6"/>
      <c r="DWM18" s="3"/>
      <c r="DWN18" s="6"/>
      <c r="DWW18" s="3"/>
      <c r="DWX18" s="6"/>
      <c r="DXG18" s="3"/>
      <c r="DXH18" s="6"/>
      <c r="DXQ18" s="3"/>
      <c r="DXR18" s="6"/>
      <c r="DYA18" s="3"/>
      <c r="DYB18" s="6"/>
      <c r="DYK18" s="3"/>
      <c r="DYL18" s="6"/>
      <c r="DYU18" s="3"/>
      <c r="DYV18" s="6"/>
      <c r="DZE18" s="3"/>
      <c r="DZF18" s="6"/>
      <c r="DZO18" s="3"/>
      <c r="DZP18" s="6"/>
      <c r="DZY18" s="3"/>
      <c r="DZZ18" s="6"/>
      <c r="EAI18" s="3"/>
      <c r="EAJ18" s="6"/>
      <c r="EAS18" s="3"/>
      <c r="EAT18" s="6"/>
      <c r="EBC18" s="3"/>
      <c r="EBD18" s="6"/>
      <c r="EBM18" s="3"/>
      <c r="EBN18" s="6"/>
      <c r="EBW18" s="3"/>
      <c r="EBX18" s="6"/>
      <c r="ECG18" s="3"/>
      <c r="ECH18" s="6"/>
      <c r="ECQ18" s="3"/>
      <c r="ECR18" s="6"/>
      <c r="EDA18" s="3"/>
      <c r="EDB18" s="6"/>
      <c r="EDK18" s="3"/>
      <c r="EDL18" s="6"/>
      <c r="EDU18" s="3"/>
      <c r="EDV18" s="6"/>
      <c r="EEE18" s="3"/>
      <c r="EEF18" s="6"/>
      <c r="EEO18" s="3"/>
      <c r="EEP18" s="6"/>
      <c r="EEY18" s="3"/>
      <c r="EEZ18" s="6"/>
      <c r="EFI18" s="3"/>
      <c r="EFJ18" s="6"/>
      <c r="EFS18" s="3"/>
      <c r="EFT18" s="6"/>
      <c r="EGC18" s="3"/>
      <c r="EGD18" s="6"/>
      <c r="EGM18" s="3"/>
      <c r="EGN18" s="6"/>
      <c r="EGW18" s="3"/>
      <c r="EGX18" s="6"/>
      <c r="EHG18" s="3"/>
      <c r="EHH18" s="6"/>
      <c r="EHQ18" s="3"/>
      <c r="EHR18" s="6"/>
      <c r="EIA18" s="3"/>
      <c r="EIB18" s="6"/>
      <c r="EIK18" s="3"/>
      <c r="EIL18" s="6"/>
      <c r="EIU18" s="3"/>
      <c r="EIV18" s="6"/>
      <c r="EJE18" s="3"/>
      <c r="EJF18" s="6"/>
      <c r="EJO18" s="3"/>
      <c r="EJP18" s="6"/>
      <c r="EJY18" s="3"/>
      <c r="EJZ18" s="6"/>
      <c r="EKI18" s="3"/>
      <c r="EKJ18" s="6"/>
      <c r="EKS18" s="3"/>
      <c r="EKT18" s="6"/>
      <c r="ELC18" s="3"/>
      <c r="ELD18" s="6"/>
      <c r="ELM18" s="3"/>
      <c r="ELN18" s="6"/>
      <c r="ELW18" s="3"/>
      <c r="ELX18" s="6"/>
      <c r="EMG18" s="3"/>
      <c r="EMH18" s="6"/>
      <c r="EMQ18" s="3"/>
      <c r="EMR18" s="6"/>
      <c r="ENA18" s="3"/>
      <c r="ENB18" s="6"/>
      <c r="ENK18" s="3"/>
      <c r="ENL18" s="6"/>
      <c r="ENU18" s="3"/>
      <c r="ENV18" s="6"/>
      <c r="EOE18" s="3"/>
      <c r="EOF18" s="6"/>
      <c r="EOO18" s="3"/>
      <c r="EOP18" s="6"/>
      <c r="EOY18" s="3"/>
      <c r="EOZ18" s="6"/>
      <c r="EPI18" s="3"/>
      <c r="EPJ18" s="6"/>
      <c r="EPS18" s="3"/>
      <c r="EPT18" s="6"/>
      <c r="EQC18" s="3"/>
      <c r="EQD18" s="6"/>
      <c r="EQM18" s="3"/>
      <c r="EQN18" s="6"/>
      <c r="EQW18" s="3"/>
      <c r="EQX18" s="6"/>
      <c r="ERG18" s="3"/>
      <c r="ERH18" s="6"/>
      <c r="ERQ18" s="3"/>
      <c r="ERR18" s="6"/>
      <c r="ESA18" s="3"/>
      <c r="ESB18" s="6"/>
      <c r="ESK18" s="3"/>
      <c r="ESL18" s="6"/>
      <c r="ESU18" s="3"/>
      <c r="ESV18" s="6"/>
      <c r="ETE18" s="3"/>
      <c r="ETF18" s="6"/>
      <c r="ETO18" s="3"/>
      <c r="ETP18" s="6"/>
      <c r="ETY18" s="3"/>
      <c r="ETZ18" s="6"/>
      <c r="EUI18" s="3"/>
      <c r="EUJ18" s="6"/>
      <c r="EUS18" s="3"/>
      <c r="EUT18" s="6"/>
      <c r="EVC18" s="3"/>
      <c r="EVD18" s="6"/>
      <c r="EVM18" s="3"/>
      <c r="EVN18" s="6"/>
      <c r="EVW18" s="3"/>
      <c r="EVX18" s="6"/>
      <c r="EWG18" s="3"/>
      <c r="EWH18" s="6"/>
      <c r="EWQ18" s="3"/>
      <c r="EWR18" s="6"/>
      <c r="EXA18" s="3"/>
      <c r="EXB18" s="6"/>
      <c r="EXK18" s="3"/>
      <c r="EXL18" s="6"/>
      <c r="EXU18" s="3"/>
      <c r="EXV18" s="6"/>
      <c r="EYE18" s="3"/>
      <c r="EYF18" s="6"/>
      <c r="EYO18" s="3"/>
      <c r="EYP18" s="6"/>
      <c r="EYY18" s="3"/>
      <c r="EYZ18" s="6"/>
      <c r="EZI18" s="3"/>
      <c r="EZJ18" s="6"/>
      <c r="EZS18" s="3"/>
      <c r="EZT18" s="6"/>
      <c r="FAC18" s="3"/>
      <c r="FAD18" s="6"/>
      <c r="FAM18" s="3"/>
      <c r="FAN18" s="6"/>
      <c r="FAW18" s="3"/>
      <c r="FAX18" s="6"/>
      <c r="FBG18" s="3"/>
      <c r="FBH18" s="6"/>
      <c r="FBQ18" s="3"/>
      <c r="FBR18" s="6"/>
      <c r="FCA18" s="3"/>
      <c r="FCB18" s="6"/>
      <c r="FCK18" s="3"/>
      <c r="FCL18" s="6"/>
      <c r="FCU18" s="3"/>
      <c r="FCV18" s="6"/>
      <c r="FDE18" s="3"/>
      <c r="FDF18" s="6"/>
      <c r="FDO18" s="3"/>
      <c r="FDP18" s="6"/>
      <c r="FDY18" s="3"/>
      <c r="FDZ18" s="6"/>
      <c r="FEI18" s="3"/>
      <c r="FEJ18" s="6"/>
      <c r="FES18" s="3"/>
      <c r="FET18" s="6"/>
      <c r="FFC18" s="3"/>
      <c r="FFD18" s="6"/>
      <c r="FFM18" s="3"/>
      <c r="FFN18" s="6"/>
      <c r="FFW18" s="3"/>
      <c r="FFX18" s="6"/>
      <c r="FGG18" s="3"/>
      <c r="FGH18" s="6"/>
      <c r="FGQ18" s="3"/>
      <c r="FGR18" s="6"/>
      <c r="FHA18" s="3"/>
      <c r="FHB18" s="6"/>
      <c r="FHK18" s="3"/>
      <c r="FHL18" s="6"/>
      <c r="FHU18" s="3"/>
      <c r="FHV18" s="6"/>
      <c r="FIE18" s="3"/>
      <c r="FIF18" s="6"/>
      <c r="FIO18" s="3"/>
      <c r="FIP18" s="6"/>
      <c r="FIY18" s="3"/>
      <c r="FIZ18" s="6"/>
      <c r="FJI18" s="3"/>
      <c r="FJJ18" s="6"/>
      <c r="FJS18" s="3"/>
      <c r="FJT18" s="6"/>
      <c r="FKC18" s="3"/>
      <c r="FKD18" s="6"/>
      <c r="FKM18" s="3"/>
      <c r="FKN18" s="6"/>
      <c r="FKW18" s="3"/>
      <c r="FKX18" s="6"/>
      <c r="FLG18" s="3"/>
      <c r="FLH18" s="6"/>
      <c r="FLQ18" s="3"/>
      <c r="FLR18" s="6"/>
      <c r="FMA18" s="3"/>
      <c r="FMB18" s="6"/>
      <c r="FMK18" s="3"/>
      <c r="FML18" s="6"/>
      <c r="FMU18" s="3"/>
      <c r="FMV18" s="6"/>
      <c r="FNE18" s="3"/>
      <c r="FNF18" s="6"/>
      <c r="FNO18" s="3"/>
      <c r="FNP18" s="6"/>
      <c r="FNY18" s="3"/>
      <c r="FNZ18" s="6"/>
      <c r="FOI18" s="3"/>
      <c r="FOJ18" s="6"/>
      <c r="FOS18" s="3"/>
      <c r="FOT18" s="6"/>
      <c r="FPC18" s="3"/>
      <c r="FPD18" s="6"/>
      <c r="FPM18" s="3"/>
      <c r="FPN18" s="6"/>
      <c r="FPW18" s="3"/>
      <c r="FPX18" s="6"/>
      <c r="FQG18" s="3"/>
      <c r="FQH18" s="6"/>
      <c r="FQQ18" s="3"/>
      <c r="FQR18" s="6"/>
      <c r="FRA18" s="3"/>
      <c r="FRB18" s="6"/>
      <c r="FRK18" s="3"/>
      <c r="FRL18" s="6"/>
      <c r="FRU18" s="3"/>
      <c r="FRV18" s="6"/>
      <c r="FSE18" s="3"/>
      <c r="FSF18" s="6"/>
      <c r="FSO18" s="3"/>
      <c r="FSP18" s="6"/>
      <c r="FSY18" s="3"/>
      <c r="FSZ18" s="6"/>
      <c r="FTI18" s="3"/>
      <c r="FTJ18" s="6"/>
      <c r="FTS18" s="3"/>
      <c r="FTT18" s="6"/>
      <c r="FUC18" s="3"/>
      <c r="FUD18" s="6"/>
      <c r="FUM18" s="3"/>
      <c r="FUN18" s="6"/>
      <c r="FUW18" s="3"/>
      <c r="FUX18" s="6"/>
      <c r="FVG18" s="3"/>
      <c r="FVH18" s="6"/>
      <c r="FVQ18" s="3"/>
      <c r="FVR18" s="6"/>
      <c r="FWA18" s="3"/>
      <c r="FWB18" s="6"/>
      <c r="FWK18" s="3"/>
      <c r="FWL18" s="6"/>
      <c r="FWU18" s="3"/>
      <c r="FWV18" s="6"/>
      <c r="FXE18" s="3"/>
      <c r="FXF18" s="6"/>
      <c r="FXO18" s="3"/>
      <c r="FXP18" s="6"/>
      <c r="FXY18" s="3"/>
      <c r="FXZ18" s="6"/>
      <c r="FYI18" s="3"/>
      <c r="FYJ18" s="6"/>
      <c r="FYS18" s="3"/>
      <c r="FYT18" s="6"/>
      <c r="FZC18" s="3"/>
      <c r="FZD18" s="6"/>
      <c r="FZM18" s="3"/>
      <c r="FZN18" s="6"/>
      <c r="FZW18" s="3"/>
      <c r="FZX18" s="6"/>
      <c r="GAG18" s="3"/>
      <c r="GAH18" s="6"/>
      <c r="GAQ18" s="3"/>
      <c r="GAR18" s="6"/>
      <c r="GBA18" s="3"/>
      <c r="GBB18" s="6"/>
      <c r="GBK18" s="3"/>
      <c r="GBL18" s="6"/>
      <c r="GBU18" s="3"/>
      <c r="GBV18" s="6"/>
      <c r="GCE18" s="3"/>
      <c r="GCF18" s="6"/>
      <c r="GCO18" s="3"/>
      <c r="GCP18" s="6"/>
      <c r="GCY18" s="3"/>
      <c r="GCZ18" s="6"/>
      <c r="GDI18" s="3"/>
      <c r="GDJ18" s="6"/>
      <c r="GDS18" s="3"/>
      <c r="GDT18" s="6"/>
      <c r="GEC18" s="3"/>
      <c r="GED18" s="6"/>
      <c r="GEM18" s="3"/>
      <c r="GEN18" s="6"/>
      <c r="GEW18" s="3"/>
      <c r="GEX18" s="6"/>
      <c r="GFG18" s="3"/>
      <c r="GFH18" s="6"/>
      <c r="GFQ18" s="3"/>
      <c r="GFR18" s="6"/>
      <c r="GGA18" s="3"/>
      <c r="GGB18" s="6"/>
      <c r="GGK18" s="3"/>
      <c r="GGL18" s="6"/>
      <c r="GGU18" s="3"/>
      <c r="GGV18" s="6"/>
      <c r="GHE18" s="3"/>
      <c r="GHF18" s="6"/>
      <c r="GHO18" s="3"/>
      <c r="GHP18" s="6"/>
      <c r="GHY18" s="3"/>
      <c r="GHZ18" s="6"/>
      <c r="GII18" s="3"/>
      <c r="GIJ18" s="6"/>
      <c r="GIS18" s="3"/>
      <c r="GIT18" s="6"/>
      <c r="GJC18" s="3"/>
      <c r="GJD18" s="6"/>
      <c r="GJM18" s="3"/>
      <c r="GJN18" s="6"/>
      <c r="GJW18" s="3"/>
      <c r="GJX18" s="6"/>
      <c r="GKG18" s="3"/>
      <c r="GKH18" s="6"/>
      <c r="GKQ18" s="3"/>
      <c r="GKR18" s="6"/>
      <c r="GLA18" s="3"/>
      <c r="GLB18" s="6"/>
      <c r="GLK18" s="3"/>
      <c r="GLL18" s="6"/>
      <c r="GLU18" s="3"/>
      <c r="GLV18" s="6"/>
      <c r="GME18" s="3"/>
      <c r="GMF18" s="6"/>
      <c r="GMO18" s="3"/>
      <c r="GMP18" s="6"/>
      <c r="GMY18" s="3"/>
      <c r="GMZ18" s="6"/>
      <c r="GNI18" s="3"/>
      <c r="GNJ18" s="6"/>
      <c r="GNS18" s="3"/>
      <c r="GNT18" s="6"/>
      <c r="GOC18" s="3"/>
      <c r="GOD18" s="6"/>
      <c r="GOM18" s="3"/>
      <c r="GON18" s="6"/>
      <c r="GOW18" s="3"/>
      <c r="GOX18" s="6"/>
      <c r="GPG18" s="3"/>
      <c r="GPH18" s="6"/>
      <c r="GPQ18" s="3"/>
      <c r="GPR18" s="6"/>
      <c r="GQA18" s="3"/>
      <c r="GQB18" s="6"/>
      <c r="GQK18" s="3"/>
      <c r="GQL18" s="6"/>
      <c r="GQU18" s="3"/>
      <c r="GQV18" s="6"/>
      <c r="GRE18" s="3"/>
      <c r="GRF18" s="6"/>
      <c r="GRO18" s="3"/>
      <c r="GRP18" s="6"/>
      <c r="GRY18" s="3"/>
      <c r="GRZ18" s="6"/>
      <c r="GSI18" s="3"/>
      <c r="GSJ18" s="6"/>
      <c r="GSS18" s="3"/>
      <c r="GST18" s="6"/>
      <c r="GTC18" s="3"/>
      <c r="GTD18" s="6"/>
      <c r="GTM18" s="3"/>
      <c r="GTN18" s="6"/>
      <c r="GTW18" s="3"/>
      <c r="GTX18" s="6"/>
      <c r="GUG18" s="3"/>
      <c r="GUH18" s="6"/>
      <c r="GUQ18" s="3"/>
      <c r="GUR18" s="6"/>
      <c r="GVA18" s="3"/>
      <c r="GVB18" s="6"/>
      <c r="GVK18" s="3"/>
      <c r="GVL18" s="6"/>
      <c r="GVU18" s="3"/>
      <c r="GVV18" s="6"/>
      <c r="GWE18" s="3"/>
      <c r="GWF18" s="6"/>
      <c r="GWO18" s="3"/>
      <c r="GWP18" s="6"/>
      <c r="GWY18" s="3"/>
      <c r="GWZ18" s="6"/>
      <c r="GXI18" s="3"/>
      <c r="GXJ18" s="6"/>
      <c r="GXS18" s="3"/>
      <c r="GXT18" s="6"/>
      <c r="GYC18" s="3"/>
      <c r="GYD18" s="6"/>
      <c r="GYM18" s="3"/>
      <c r="GYN18" s="6"/>
      <c r="GYW18" s="3"/>
      <c r="GYX18" s="6"/>
      <c r="GZG18" s="3"/>
      <c r="GZH18" s="6"/>
      <c r="GZQ18" s="3"/>
      <c r="GZR18" s="6"/>
      <c r="HAA18" s="3"/>
      <c r="HAB18" s="6"/>
      <c r="HAK18" s="3"/>
      <c r="HAL18" s="6"/>
      <c r="HAU18" s="3"/>
      <c r="HAV18" s="6"/>
      <c r="HBE18" s="3"/>
      <c r="HBF18" s="6"/>
      <c r="HBO18" s="3"/>
      <c r="HBP18" s="6"/>
      <c r="HBY18" s="3"/>
      <c r="HBZ18" s="6"/>
      <c r="HCI18" s="3"/>
      <c r="HCJ18" s="6"/>
      <c r="HCS18" s="3"/>
      <c r="HCT18" s="6"/>
      <c r="HDC18" s="3"/>
      <c r="HDD18" s="6"/>
      <c r="HDM18" s="3"/>
      <c r="HDN18" s="6"/>
      <c r="HDW18" s="3"/>
      <c r="HDX18" s="6"/>
      <c r="HEG18" s="3"/>
      <c r="HEH18" s="6"/>
      <c r="HEQ18" s="3"/>
      <c r="HER18" s="6"/>
      <c r="HFA18" s="3"/>
      <c r="HFB18" s="6"/>
      <c r="HFK18" s="3"/>
      <c r="HFL18" s="6"/>
      <c r="HFU18" s="3"/>
      <c r="HFV18" s="6"/>
      <c r="HGE18" s="3"/>
      <c r="HGF18" s="6"/>
      <c r="HGO18" s="3"/>
      <c r="HGP18" s="6"/>
      <c r="HGY18" s="3"/>
      <c r="HGZ18" s="6"/>
      <c r="HHI18" s="3"/>
      <c r="HHJ18" s="6"/>
      <c r="HHS18" s="3"/>
      <c r="HHT18" s="6"/>
      <c r="HIC18" s="3"/>
      <c r="HID18" s="6"/>
      <c r="HIM18" s="3"/>
      <c r="HIN18" s="6"/>
      <c r="HIW18" s="3"/>
      <c r="HIX18" s="6"/>
      <c r="HJG18" s="3"/>
      <c r="HJH18" s="6"/>
      <c r="HJQ18" s="3"/>
      <c r="HJR18" s="6"/>
      <c r="HKA18" s="3"/>
      <c r="HKB18" s="6"/>
      <c r="HKK18" s="3"/>
      <c r="HKL18" s="6"/>
      <c r="HKU18" s="3"/>
      <c r="HKV18" s="6"/>
      <c r="HLE18" s="3"/>
      <c r="HLF18" s="6"/>
      <c r="HLO18" s="3"/>
      <c r="HLP18" s="6"/>
      <c r="HLY18" s="3"/>
      <c r="HLZ18" s="6"/>
      <c r="HMI18" s="3"/>
      <c r="HMJ18" s="6"/>
      <c r="HMS18" s="3"/>
      <c r="HMT18" s="6"/>
      <c r="HNC18" s="3"/>
      <c r="HND18" s="6"/>
      <c r="HNM18" s="3"/>
      <c r="HNN18" s="6"/>
      <c r="HNW18" s="3"/>
      <c r="HNX18" s="6"/>
      <c r="HOG18" s="3"/>
      <c r="HOH18" s="6"/>
      <c r="HOQ18" s="3"/>
      <c r="HOR18" s="6"/>
      <c r="HPA18" s="3"/>
      <c r="HPB18" s="6"/>
      <c r="HPK18" s="3"/>
      <c r="HPL18" s="6"/>
      <c r="HPU18" s="3"/>
      <c r="HPV18" s="6"/>
      <c r="HQE18" s="3"/>
      <c r="HQF18" s="6"/>
      <c r="HQO18" s="3"/>
      <c r="HQP18" s="6"/>
      <c r="HQY18" s="3"/>
      <c r="HQZ18" s="6"/>
      <c r="HRI18" s="3"/>
      <c r="HRJ18" s="6"/>
      <c r="HRS18" s="3"/>
      <c r="HRT18" s="6"/>
      <c r="HSC18" s="3"/>
      <c r="HSD18" s="6"/>
      <c r="HSM18" s="3"/>
      <c r="HSN18" s="6"/>
      <c r="HSW18" s="3"/>
      <c r="HSX18" s="6"/>
      <c r="HTG18" s="3"/>
      <c r="HTH18" s="6"/>
      <c r="HTQ18" s="3"/>
      <c r="HTR18" s="6"/>
      <c r="HUA18" s="3"/>
      <c r="HUB18" s="6"/>
      <c r="HUK18" s="3"/>
      <c r="HUL18" s="6"/>
      <c r="HUU18" s="3"/>
      <c r="HUV18" s="6"/>
      <c r="HVE18" s="3"/>
      <c r="HVF18" s="6"/>
      <c r="HVO18" s="3"/>
      <c r="HVP18" s="6"/>
      <c r="HVY18" s="3"/>
      <c r="HVZ18" s="6"/>
      <c r="HWI18" s="3"/>
      <c r="HWJ18" s="6"/>
      <c r="HWS18" s="3"/>
      <c r="HWT18" s="6"/>
      <c r="HXC18" s="3"/>
      <c r="HXD18" s="6"/>
      <c r="HXM18" s="3"/>
      <c r="HXN18" s="6"/>
      <c r="HXW18" s="3"/>
      <c r="HXX18" s="6"/>
      <c r="HYG18" s="3"/>
      <c r="HYH18" s="6"/>
      <c r="HYQ18" s="3"/>
      <c r="HYR18" s="6"/>
      <c r="HZA18" s="3"/>
      <c r="HZB18" s="6"/>
      <c r="HZK18" s="3"/>
      <c r="HZL18" s="6"/>
      <c r="HZU18" s="3"/>
      <c r="HZV18" s="6"/>
      <c r="IAE18" s="3"/>
      <c r="IAF18" s="6"/>
      <c r="IAO18" s="3"/>
      <c r="IAP18" s="6"/>
      <c r="IAY18" s="3"/>
      <c r="IAZ18" s="6"/>
      <c r="IBI18" s="3"/>
      <c r="IBJ18" s="6"/>
      <c r="IBS18" s="3"/>
      <c r="IBT18" s="6"/>
      <c r="ICC18" s="3"/>
      <c r="ICD18" s="6"/>
      <c r="ICM18" s="3"/>
      <c r="ICN18" s="6"/>
      <c r="ICW18" s="3"/>
      <c r="ICX18" s="6"/>
      <c r="IDG18" s="3"/>
      <c r="IDH18" s="6"/>
      <c r="IDQ18" s="3"/>
      <c r="IDR18" s="6"/>
      <c r="IEA18" s="3"/>
      <c r="IEB18" s="6"/>
      <c r="IEK18" s="3"/>
      <c r="IEL18" s="6"/>
      <c r="IEU18" s="3"/>
      <c r="IEV18" s="6"/>
      <c r="IFE18" s="3"/>
      <c r="IFF18" s="6"/>
      <c r="IFO18" s="3"/>
      <c r="IFP18" s="6"/>
      <c r="IFY18" s="3"/>
      <c r="IFZ18" s="6"/>
      <c r="IGI18" s="3"/>
      <c r="IGJ18" s="6"/>
      <c r="IGS18" s="3"/>
      <c r="IGT18" s="6"/>
      <c r="IHC18" s="3"/>
      <c r="IHD18" s="6"/>
      <c r="IHM18" s="3"/>
      <c r="IHN18" s="6"/>
      <c r="IHW18" s="3"/>
      <c r="IHX18" s="6"/>
      <c r="IIG18" s="3"/>
      <c r="IIH18" s="6"/>
      <c r="IIQ18" s="3"/>
      <c r="IIR18" s="6"/>
      <c r="IJA18" s="3"/>
      <c r="IJB18" s="6"/>
      <c r="IJK18" s="3"/>
      <c r="IJL18" s="6"/>
      <c r="IJU18" s="3"/>
      <c r="IJV18" s="6"/>
      <c r="IKE18" s="3"/>
      <c r="IKF18" s="6"/>
      <c r="IKO18" s="3"/>
      <c r="IKP18" s="6"/>
      <c r="IKY18" s="3"/>
      <c r="IKZ18" s="6"/>
      <c r="ILI18" s="3"/>
      <c r="ILJ18" s="6"/>
      <c r="ILS18" s="3"/>
      <c r="ILT18" s="6"/>
      <c r="IMC18" s="3"/>
      <c r="IMD18" s="6"/>
      <c r="IMM18" s="3"/>
      <c r="IMN18" s="6"/>
      <c r="IMW18" s="3"/>
      <c r="IMX18" s="6"/>
      <c r="ING18" s="3"/>
      <c r="INH18" s="6"/>
      <c r="INQ18" s="3"/>
      <c r="INR18" s="6"/>
      <c r="IOA18" s="3"/>
      <c r="IOB18" s="6"/>
      <c r="IOK18" s="3"/>
      <c r="IOL18" s="6"/>
      <c r="IOU18" s="3"/>
      <c r="IOV18" s="6"/>
      <c r="IPE18" s="3"/>
      <c r="IPF18" s="6"/>
      <c r="IPO18" s="3"/>
      <c r="IPP18" s="6"/>
      <c r="IPY18" s="3"/>
      <c r="IPZ18" s="6"/>
      <c r="IQI18" s="3"/>
      <c r="IQJ18" s="6"/>
      <c r="IQS18" s="3"/>
      <c r="IQT18" s="6"/>
      <c r="IRC18" s="3"/>
      <c r="IRD18" s="6"/>
      <c r="IRM18" s="3"/>
      <c r="IRN18" s="6"/>
      <c r="IRW18" s="3"/>
      <c r="IRX18" s="6"/>
      <c r="ISG18" s="3"/>
      <c r="ISH18" s="6"/>
      <c r="ISQ18" s="3"/>
      <c r="ISR18" s="6"/>
      <c r="ITA18" s="3"/>
      <c r="ITB18" s="6"/>
      <c r="ITK18" s="3"/>
      <c r="ITL18" s="6"/>
      <c r="ITU18" s="3"/>
      <c r="ITV18" s="6"/>
      <c r="IUE18" s="3"/>
      <c r="IUF18" s="6"/>
      <c r="IUO18" s="3"/>
      <c r="IUP18" s="6"/>
      <c r="IUY18" s="3"/>
      <c r="IUZ18" s="6"/>
      <c r="IVI18" s="3"/>
      <c r="IVJ18" s="6"/>
      <c r="IVS18" s="3"/>
      <c r="IVT18" s="6"/>
      <c r="IWC18" s="3"/>
      <c r="IWD18" s="6"/>
      <c r="IWM18" s="3"/>
      <c r="IWN18" s="6"/>
      <c r="IWW18" s="3"/>
      <c r="IWX18" s="6"/>
      <c r="IXG18" s="3"/>
      <c r="IXH18" s="6"/>
      <c r="IXQ18" s="3"/>
      <c r="IXR18" s="6"/>
      <c r="IYA18" s="3"/>
      <c r="IYB18" s="6"/>
      <c r="IYK18" s="3"/>
      <c r="IYL18" s="6"/>
      <c r="IYU18" s="3"/>
      <c r="IYV18" s="6"/>
      <c r="IZE18" s="3"/>
      <c r="IZF18" s="6"/>
      <c r="IZO18" s="3"/>
      <c r="IZP18" s="6"/>
      <c r="IZY18" s="3"/>
      <c r="IZZ18" s="6"/>
      <c r="JAI18" s="3"/>
      <c r="JAJ18" s="6"/>
      <c r="JAS18" s="3"/>
      <c r="JAT18" s="6"/>
      <c r="JBC18" s="3"/>
      <c r="JBD18" s="6"/>
      <c r="JBM18" s="3"/>
      <c r="JBN18" s="6"/>
      <c r="JBW18" s="3"/>
      <c r="JBX18" s="6"/>
      <c r="JCG18" s="3"/>
      <c r="JCH18" s="6"/>
      <c r="JCQ18" s="3"/>
      <c r="JCR18" s="6"/>
      <c r="JDA18" s="3"/>
      <c r="JDB18" s="6"/>
      <c r="JDK18" s="3"/>
      <c r="JDL18" s="6"/>
      <c r="JDU18" s="3"/>
      <c r="JDV18" s="6"/>
      <c r="JEE18" s="3"/>
      <c r="JEF18" s="6"/>
      <c r="JEO18" s="3"/>
      <c r="JEP18" s="6"/>
      <c r="JEY18" s="3"/>
      <c r="JEZ18" s="6"/>
      <c r="JFI18" s="3"/>
      <c r="JFJ18" s="6"/>
      <c r="JFS18" s="3"/>
      <c r="JFT18" s="6"/>
      <c r="JGC18" s="3"/>
      <c r="JGD18" s="6"/>
      <c r="JGM18" s="3"/>
      <c r="JGN18" s="6"/>
      <c r="JGW18" s="3"/>
      <c r="JGX18" s="6"/>
      <c r="JHG18" s="3"/>
      <c r="JHH18" s="6"/>
      <c r="JHQ18" s="3"/>
      <c r="JHR18" s="6"/>
      <c r="JIA18" s="3"/>
      <c r="JIB18" s="6"/>
      <c r="JIK18" s="3"/>
      <c r="JIL18" s="6"/>
      <c r="JIU18" s="3"/>
      <c r="JIV18" s="6"/>
      <c r="JJE18" s="3"/>
      <c r="JJF18" s="6"/>
      <c r="JJO18" s="3"/>
      <c r="JJP18" s="6"/>
      <c r="JJY18" s="3"/>
      <c r="JJZ18" s="6"/>
      <c r="JKI18" s="3"/>
      <c r="JKJ18" s="6"/>
      <c r="JKS18" s="3"/>
      <c r="JKT18" s="6"/>
      <c r="JLC18" s="3"/>
      <c r="JLD18" s="6"/>
      <c r="JLM18" s="3"/>
      <c r="JLN18" s="6"/>
      <c r="JLW18" s="3"/>
      <c r="JLX18" s="6"/>
      <c r="JMG18" s="3"/>
      <c r="JMH18" s="6"/>
      <c r="JMQ18" s="3"/>
      <c r="JMR18" s="6"/>
      <c r="JNA18" s="3"/>
      <c r="JNB18" s="6"/>
      <c r="JNK18" s="3"/>
      <c r="JNL18" s="6"/>
      <c r="JNU18" s="3"/>
      <c r="JNV18" s="6"/>
      <c r="JOE18" s="3"/>
      <c r="JOF18" s="6"/>
      <c r="JOO18" s="3"/>
      <c r="JOP18" s="6"/>
      <c r="JOY18" s="3"/>
      <c r="JOZ18" s="6"/>
      <c r="JPI18" s="3"/>
      <c r="JPJ18" s="6"/>
      <c r="JPS18" s="3"/>
      <c r="JPT18" s="6"/>
      <c r="JQC18" s="3"/>
      <c r="JQD18" s="6"/>
      <c r="JQM18" s="3"/>
      <c r="JQN18" s="6"/>
      <c r="JQW18" s="3"/>
      <c r="JQX18" s="6"/>
      <c r="JRG18" s="3"/>
      <c r="JRH18" s="6"/>
      <c r="JRQ18" s="3"/>
      <c r="JRR18" s="6"/>
      <c r="JSA18" s="3"/>
      <c r="JSB18" s="6"/>
      <c r="JSK18" s="3"/>
      <c r="JSL18" s="6"/>
      <c r="JSU18" s="3"/>
      <c r="JSV18" s="6"/>
      <c r="JTE18" s="3"/>
      <c r="JTF18" s="6"/>
      <c r="JTO18" s="3"/>
      <c r="JTP18" s="6"/>
      <c r="JTY18" s="3"/>
      <c r="JTZ18" s="6"/>
      <c r="JUI18" s="3"/>
      <c r="JUJ18" s="6"/>
      <c r="JUS18" s="3"/>
      <c r="JUT18" s="6"/>
      <c r="JVC18" s="3"/>
      <c r="JVD18" s="6"/>
      <c r="JVM18" s="3"/>
      <c r="JVN18" s="6"/>
      <c r="JVW18" s="3"/>
      <c r="JVX18" s="6"/>
      <c r="JWG18" s="3"/>
      <c r="JWH18" s="6"/>
      <c r="JWQ18" s="3"/>
      <c r="JWR18" s="6"/>
      <c r="JXA18" s="3"/>
      <c r="JXB18" s="6"/>
      <c r="JXK18" s="3"/>
      <c r="JXL18" s="6"/>
      <c r="JXU18" s="3"/>
      <c r="JXV18" s="6"/>
      <c r="JYE18" s="3"/>
      <c r="JYF18" s="6"/>
      <c r="JYO18" s="3"/>
      <c r="JYP18" s="6"/>
      <c r="JYY18" s="3"/>
      <c r="JYZ18" s="6"/>
      <c r="JZI18" s="3"/>
      <c r="JZJ18" s="6"/>
      <c r="JZS18" s="3"/>
      <c r="JZT18" s="6"/>
      <c r="KAC18" s="3"/>
      <c r="KAD18" s="6"/>
      <c r="KAM18" s="3"/>
      <c r="KAN18" s="6"/>
      <c r="KAW18" s="3"/>
      <c r="KAX18" s="6"/>
      <c r="KBG18" s="3"/>
      <c r="KBH18" s="6"/>
      <c r="KBQ18" s="3"/>
      <c r="KBR18" s="6"/>
      <c r="KCA18" s="3"/>
      <c r="KCB18" s="6"/>
      <c r="KCK18" s="3"/>
      <c r="KCL18" s="6"/>
      <c r="KCU18" s="3"/>
      <c r="KCV18" s="6"/>
      <c r="KDE18" s="3"/>
      <c r="KDF18" s="6"/>
      <c r="KDO18" s="3"/>
      <c r="KDP18" s="6"/>
      <c r="KDY18" s="3"/>
      <c r="KDZ18" s="6"/>
      <c r="KEI18" s="3"/>
      <c r="KEJ18" s="6"/>
      <c r="KES18" s="3"/>
      <c r="KET18" s="6"/>
      <c r="KFC18" s="3"/>
      <c r="KFD18" s="6"/>
      <c r="KFM18" s="3"/>
      <c r="KFN18" s="6"/>
      <c r="KFW18" s="3"/>
      <c r="KFX18" s="6"/>
      <c r="KGG18" s="3"/>
      <c r="KGH18" s="6"/>
      <c r="KGQ18" s="3"/>
      <c r="KGR18" s="6"/>
      <c r="KHA18" s="3"/>
      <c r="KHB18" s="6"/>
      <c r="KHK18" s="3"/>
      <c r="KHL18" s="6"/>
      <c r="KHU18" s="3"/>
      <c r="KHV18" s="6"/>
      <c r="KIE18" s="3"/>
      <c r="KIF18" s="6"/>
      <c r="KIO18" s="3"/>
      <c r="KIP18" s="6"/>
      <c r="KIY18" s="3"/>
      <c r="KIZ18" s="6"/>
      <c r="KJI18" s="3"/>
      <c r="KJJ18" s="6"/>
      <c r="KJS18" s="3"/>
      <c r="KJT18" s="6"/>
      <c r="KKC18" s="3"/>
      <c r="KKD18" s="6"/>
      <c r="KKM18" s="3"/>
      <c r="KKN18" s="6"/>
      <c r="KKW18" s="3"/>
      <c r="KKX18" s="6"/>
      <c r="KLG18" s="3"/>
      <c r="KLH18" s="6"/>
      <c r="KLQ18" s="3"/>
      <c r="KLR18" s="6"/>
      <c r="KMA18" s="3"/>
      <c r="KMB18" s="6"/>
      <c r="KMK18" s="3"/>
      <c r="KML18" s="6"/>
      <c r="KMU18" s="3"/>
      <c r="KMV18" s="6"/>
      <c r="KNE18" s="3"/>
      <c r="KNF18" s="6"/>
      <c r="KNO18" s="3"/>
      <c r="KNP18" s="6"/>
      <c r="KNY18" s="3"/>
      <c r="KNZ18" s="6"/>
      <c r="KOI18" s="3"/>
      <c r="KOJ18" s="6"/>
      <c r="KOS18" s="3"/>
      <c r="KOT18" s="6"/>
      <c r="KPC18" s="3"/>
      <c r="KPD18" s="6"/>
      <c r="KPM18" s="3"/>
      <c r="KPN18" s="6"/>
      <c r="KPW18" s="3"/>
      <c r="KPX18" s="6"/>
      <c r="KQG18" s="3"/>
      <c r="KQH18" s="6"/>
      <c r="KQQ18" s="3"/>
      <c r="KQR18" s="6"/>
      <c r="KRA18" s="3"/>
      <c r="KRB18" s="6"/>
      <c r="KRK18" s="3"/>
      <c r="KRL18" s="6"/>
      <c r="KRU18" s="3"/>
      <c r="KRV18" s="6"/>
      <c r="KSE18" s="3"/>
      <c r="KSF18" s="6"/>
      <c r="KSO18" s="3"/>
      <c r="KSP18" s="6"/>
      <c r="KSY18" s="3"/>
      <c r="KSZ18" s="6"/>
      <c r="KTI18" s="3"/>
      <c r="KTJ18" s="6"/>
      <c r="KTS18" s="3"/>
      <c r="KTT18" s="6"/>
      <c r="KUC18" s="3"/>
      <c r="KUD18" s="6"/>
      <c r="KUM18" s="3"/>
      <c r="KUN18" s="6"/>
      <c r="KUW18" s="3"/>
      <c r="KUX18" s="6"/>
      <c r="KVG18" s="3"/>
      <c r="KVH18" s="6"/>
      <c r="KVQ18" s="3"/>
      <c r="KVR18" s="6"/>
      <c r="KWA18" s="3"/>
      <c r="KWB18" s="6"/>
      <c r="KWK18" s="3"/>
      <c r="KWL18" s="6"/>
      <c r="KWU18" s="3"/>
      <c r="KWV18" s="6"/>
      <c r="KXE18" s="3"/>
      <c r="KXF18" s="6"/>
      <c r="KXO18" s="3"/>
      <c r="KXP18" s="6"/>
      <c r="KXY18" s="3"/>
      <c r="KXZ18" s="6"/>
      <c r="KYI18" s="3"/>
      <c r="KYJ18" s="6"/>
      <c r="KYS18" s="3"/>
      <c r="KYT18" s="6"/>
      <c r="KZC18" s="3"/>
      <c r="KZD18" s="6"/>
      <c r="KZM18" s="3"/>
      <c r="KZN18" s="6"/>
      <c r="KZW18" s="3"/>
      <c r="KZX18" s="6"/>
      <c r="LAG18" s="3"/>
      <c r="LAH18" s="6"/>
      <c r="LAQ18" s="3"/>
      <c r="LAR18" s="6"/>
      <c r="LBA18" s="3"/>
      <c r="LBB18" s="6"/>
      <c r="LBK18" s="3"/>
      <c r="LBL18" s="6"/>
      <c r="LBU18" s="3"/>
      <c r="LBV18" s="6"/>
      <c r="LCE18" s="3"/>
      <c r="LCF18" s="6"/>
      <c r="LCO18" s="3"/>
      <c r="LCP18" s="6"/>
      <c r="LCY18" s="3"/>
      <c r="LCZ18" s="6"/>
      <c r="LDI18" s="3"/>
      <c r="LDJ18" s="6"/>
      <c r="LDS18" s="3"/>
      <c r="LDT18" s="6"/>
      <c r="LEC18" s="3"/>
      <c r="LED18" s="6"/>
      <c r="LEM18" s="3"/>
      <c r="LEN18" s="6"/>
      <c r="LEW18" s="3"/>
      <c r="LEX18" s="6"/>
      <c r="LFG18" s="3"/>
      <c r="LFH18" s="6"/>
      <c r="LFQ18" s="3"/>
      <c r="LFR18" s="6"/>
      <c r="LGA18" s="3"/>
      <c r="LGB18" s="6"/>
      <c r="LGK18" s="3"/>
      <c r="LGL18" s="6"/>
      <c r="LGU18" s="3"/>
      <c r="LGV18" s="6"/>
      <c r="LHE18" s="3"/>
      <c r="LHF18" s="6"/>
      <c r="LHO18" s="3"/>
      <c r="LHP18" s="6"/>
      <c r="LHY18" s="3"/>
      <c r="LHZ18" s="6"/>
      <c r="LII18" s="3"/>
      <c r="LIJ18" s="6"/>
      <c r="LIS18" s="3"/>
      <c r="LIT18" s="6"/>
      <c r="LJC18" s="3"/>
      <c r="LJD18" s="6"/>
      <c r="LJM18" s="3"/>
      <c r="LJN18" s="6"/>
      <c r="LJW18" s="3"/>
      <c r="LJX18" s="6"/>
      <c r="LKG18" s="3"/>
      <c r="LKH18" s="6"/>
      <c r="LKQ18" s="3"/>
      <c r="LKR18" s="6"/>
      <c r="LLA18" s="3"/>
      <c r="LLB18" s="6"/>
      <c r="LLK18" s="3"/>
      <c r="LLL18" s="6"/>
      <c r="LLU18" s="3"/>
      <c r="LLV18" s="6"/>
      <c r="LME18" s="3"/>
      <c r="LMF18" s="6"/>
      <c r="LMO18" s="3"/>
      <c r="LMP18" s="6"/>
      <c r="LMY18" s="3"/>
      <c r="LMZ18" s="6"/>
      <c r="LNI18" s="3"/>
      <c r="LNJ18" s="6"/>
      <c r="LNS18" s="3"/>
      <c r="LNT18" s="6"/>
      <c r="LOC18" s="3"/>
      <c r="LOD18" s="6"/>
      <c r="LOM18" s="3"/>
      <c r="LON18" s="6"/>
      <c r="LOW18" s="3"/>
      <c r="LOX18" s="6"/>
      <c r="LPG18" s="3"/>
      <c r="LPH18" s="6"/>
      <c r="LPQ18" s="3"/>
      <c r="LPR18" s="6"/>
      <c r="LQA18" s="3"/>
      <c r="LQB18" s="6"/>
      <c r="LQK18" s="3"/>
      <c r="LQL18" s="6"/>
      <c r="LQU18" s="3"/>
      <c r="LQV18" s="6"/>
      <c r="LRE18" s="3"/>
      <c r="LRF18" s="6"/>
      <c r="LRO18" s="3"/>
      <c r="LRP18" s="6"/>
      <c r="LRY18" s="3"/>
      <c r="LRZ18" s="6"/>
      <c r="LSI18" s="3"/>
      <c r="LSJ18" s="6"/>
      <c r="LSS18" s="3"/>
      <c r="LST18" s="6"/>
      <c r="LTC18" s="3"/>
      <c r="LTD18" s="6"/>
      <c r="LTM18" s="3"/>
      <c r="LTN18" s="6"/>
      <c r="LTW18" s="3"/>
      <c r="LTX18" s="6"/>
      <c r="LUG18" s="3"/>
      <c r="LUH18" s="6"/>
      <c r="LUQ18" s="3"/>
      <c r="LUR18" s="6"/>
      <c r="LVA18" s="3"/>
      <c r="LVB18" s="6"/>
      <c r="LVK18" s="3"/>
      <c r="LVL18" s="6"/>
      <c r="LVU18" s="3"/>
      <c r="LVV18" s="6"/>
      <c r="LWE18" s="3"/>
      <c r="LWF18" s="6"/>
      <c r="LWO18" s="3"/>
      <c r="LWP18" s="6"/>
      <c r="LWY18" s="3"/>
      <c r="LWZ18" s="6"/>
      <c r="LXI18" s="3"/>
      <c r="LXJ18" s="6"/>
      <c r="LXS18" s="3"/>
      <c r="LXT18" s="6"/>
      <c r="LYC18" s="3"/>
      <c r="LYD18" s="6"/>
      <c r="LYM18" s="3"/>
      <c r="LYN18" s="6"/>
      <c r="LYW18" s="3"/>
      <c r="LYX18" s="6"/>
      <c r="LZG18" s="3"/>
      <c r="LZH18" s="6"/>
      <c r="LZQ18" s="3"/>
      <c r="LZR18" s="6"/>
      <c r="MAA18" s="3"/>
      <c r="MAB18" s="6"/>
      <c r="MAK18" s="3"/>
      <c r="MAL18" s="6"/>
      <c r="MAU18" s="3"/>
      <c r="MAV18" s="6"/>
      <c r="MBE18" s="3"/>
      <c r="MBF18" s="6"/>
      <c r="MBO18" s="3"/>
      <c r="MBP18" s="6"/>
      <c r="MBY18" s="3"/>
      <c r="MBZ18" s="6"/>
      <c r="MCI18" s="3"/>
      <c r="MCJ18" s="6"/>
      <c r="MCS18" s="3"/>
      <c r="MCT18" s="6"/>
      <c r="MDC18" s="3"/>
      <c r="MDD18" s="6"/>
      <c r="MDM18" s="3"/>
      <c r="MDN18" s="6"/>
      <c r="MDW18" s="3"/>
      <c r="MDX18" s="6"/>
      <c r="MEG18" s="3"/>
      <c r="MEH18" s="6"/>
      <c r="MEQ18" s="3"/>
      <c r="MER18" s="6"/>
      <c r="MFA18" s="3"/>
      <c r="MFB18" s="6"/>
      <c r="MFK18" s="3"/>
      <c r="MFL18" s="6"/>
      <c r="MFU18" s="3"/>
      <c r="MFV18" s="6"/>
      <c r="MGE18" s="3"/>
      <c r="MGF18" s="6"/>
      <c r="MGO18" s="3"/>
      <c r="MGP18" s="6"/>
      <c r="MGY18" s="3"/>
      <c r="MGZ18" s="6"/>
      <c r="MHI18" s="3"/>
      <c r="MHJ18" s="6"/>
      <c r="MHS18" s="3"/>
      <c r="MHT18" s="6"/>
      <c r="MIC18" s="3"/>
      <c r="MID18" s="6"/>
      <c r="MIM18" s="3"/>
      <c r="MIN18" s="6"/>
      <c r="MIW18" s="3"/>
      <c r="MIX18" s="6"/>
      <c r="MJG18" s="3"/>
      <c r="MJH18" s="6"/>
      <c r="MJQ18" s="3"/>
      <c r="MJR18" s="6"/>
      <c r="MKA18" s="3"/>
      <c r="MKB18" s="6"/>
      <c r="MKK18" s="3"/>
      <c r="MKL18" s="6"/>
      <c r="MKU18" s="3"/>
      <c r="MKV18" s="6"/>
      <c r="MLE18" s="3"/>
      <c r="MLF18" s="6"/>
      <c r="MLO18" s="3"/>
      <c r="MLP18" s="6"/>
      <c r="MLY18" s="3"/>
      <c r="MLZ18" s="6"/>
      <c r="MMI18" s="3"/>
      <c r="MMJ18" s="6"/>
      <c r="MMS18" s="3"/>
      <c r="MMT18" s="6"/>
      <c r="MNC18" s="3"/>
      <c r="MND18" s="6"/>
      <c r="MNM18" s="3"/>
      <c r="MNN18" s="6"/>
      <c r="MNW18" s="3"/>
      <c r="MNX18" s="6"/>
      <c r="MOG18" s="3"/>
      <c r="MOH18" s="6"/>
      <c r="MOQ18" s="3"/>
      <c r="MOR18" s="6"/>
      <c r="MPA18" s="3"/>
      <c r="MPB18" s="6"/>
      <c r="MPK18" s="3"/>
      <c r="MPL18" s="6"/>
      <c r="MPU18" s="3"/>
      <c r="MPV18" s="6"/>
      <c r="MQE18" s="3"/>
      <c r="MQF18" s="6"/>
      <c r="MQO18" s="3"/>
      <c r="MQP18" s="6"/>
      <c r="MQY18" s="3"/>
      <c r="MQZ18" s="6"/>
      <c r="MRI18" s="3"/>
      <c r="MRJ18" s="6"/>
      <c r="MRS18" s="3"/>
      <c r="MRT18" s="6"/>
      <c r="MSC18" s="3"/>
      <c r="MSD18" s="6"/>
      <c r="MSM18" s="3"/>
      <c r="MSN18" s="6"/>
      <c r="MSW18" s="3"/>
      <c r="MSX18" s="6"/>
      <c r="MTG18" s="3"/>
      <c r="MTH18" s="6"/>
      <c r="MTQ18" s="3"/>
      <c r="MTR18" s="6"/>
      <c r="MUA18" s="3"/>
      <c r="MUB18" s="6"/>
      <c r="MUK18" s="3"/>
      <c r="MUL18" s="6"/>
      <c r="MUU18" s="3"/>
      <c r="MUV18" s="6"/>
      <c r="MVE18" s="3"/>
      <c r="MVF18" s="6"/>
      <c r="MVO18" s="3"/>
      <c r="MVP18" s="6"/>
      <c r="MVY18" s="3"/>
      <c r="MVZ18" s="6"/>
      <c r="MWI18" s="3"/>
      <c r="MWJ18" s="6"/>
      <c r="MWS18" s="3"/>
      <c r="MWT18" s="6"/>
      <c r="MXC18" s="3"/>
      <c r="MXD18" s="6"/>
      <c r="MXM18" s="3"/>
      <c r="MXN18" s="6"/>
      <c r="MXW18" s="3"/>
      <c r="MXX18" s="6"/>
      <c r="MYG18" s="3"/>
      <c r="MYH18" s="6"/>
      <c r="MYQ18" s="3"/>
      <c r="MYR18" s="6"/>
      <c r="MZA18" s="3"/>
      <c r="MZB18" s="6"/>
      <c r="MZK18" s="3"/>
      <c r="MZL18" s="6"/>
      <c r="MZU18" s="3"/>
      <c r="MZV18" s="6"/>
      <c r="NAE18" s="3"/>
      <c r="NAF18" s="6"/>
      <c r="NAO18" s="3"/>
      <c r="NAP18" s="6"/>
      <c r="NAY18" s="3"/>
      <c r="NAZ18" s="6"/>
      <c r="NBI18" s="3"/>
      <c r="NBJ18" s="6"/>
      <c r="NBS18" s="3"/>
      <c r="NBT18" s="6"/>
      <c r="NCC18" s="3"/>
      <c r="NCD18" s="6"/>
      <c r="NCM18" s="3"/>
      <c r="NCN18" s="6"/>
      <c r="NCW18" s="3"/>
      <c r="NCX18" s="6"/>
      <c r="NDG18" s="3"/>
      <c r="NDH18" s="6"/>
      <c r="NDQ18" s="3"/>
      <c r="NDR18" s="6"/>
      <c r="NEA18" s="3"/>
      <c r="NEB18" s="6"/>
      <c r="NEK18" s="3"/>
      <c r="NEL18" s="6"/>
      <c r="NEU18" s="3"/>
      <c r="NEV18" s="6"/>
      <c r="NFE18" s="3"/>
      <c r="NFF18" s="6"/>
      <c r="NFO18" s="3"/>
      <c r="NFP18" s="6"/>
      <c r="NFY18" s="3"/>
      <c r="NFZ18" s="6"/>
      <c r="NGI18" s="3"/>
      <c r="NGJ18" s="6"/>
      <c r="NGS18" s="3"/>
      <c r="NGT18" s="6"/>
      <c r="NHC18" s="3"/>
      <c r="NHD18" s="6"/>
      <c r="NHM18" s="3"/>
      <c r="NHN18" s="6"/>
      <c r="NHW18" s="3"/>
      <c r="NHX18" s="6"/>
      <c r="NIG18" s="3"/>
      <c r="NIH18" s="6"/>
      <c r="NIQ18" s="3"/>
      <c r="NIR18" s="6"/>
      <c r="NJA18" s="3"/>
      <c r="NJB18" s="6"/>
      <c r="NJK18" s="3"/>
      <c r="NJL18" s="6"/>
      <c r="NJU18" s="3"/>
      <c r="NJV18" s="6"/>
      <c r="NKE18" s="3"/>
      <c r="NKF18" s="6"/>
      <c r="NKO18" s="3"/>
      <c r="NKP18" s="6"/>
      <c r="NKY18" s="3"/>
      <c r="NKZ18" s="6"/>
      <c r="NLI18" s="3"/>
      <c r="NLJ18" s="6"/>
      <c r="NLS18" s="3"/>
      <c r="NLT18" s="6"/>
      <c r="NMC18" s="3"/>
      <c r="NMD18" s="6"/>
      <c r="NMM18" s="3"/>
      <c r="NMN18" s="6"/>
      <c r="NMW18" s="3"/>
      <c r="NMX18" s="6"/>
      <c r="NNG18" s="3"/>
      <c r="NNH18" s="6"/>
      <c r="NNQ18" s="3"/>
      <c r="NNR18" s="6"/>
      <c r="NOA18" s="3"/>
      <c r="NOB18" s="6"/>
      <c r="NOK18" s="3"/>
      <c r="NOL18" s="6"/>
      <c r="NOU18" s="3"/>
      <c r="NOV18" s="6"/>
      <c r="NPE18" s="3"/>
      <c r="NPF18" s="6"/>
      <c r="NPO18" s="3"/>
      <c r="NPP18" s="6"/>
      <c r="NPY18" s="3"/>
      <c r="NPZ18" s="6"/>
      <c r="NQI18" s="3"/>
      <c r="NQJ18" s="6"/>
      <c r="NQS18" s="3"/>
      <c r="NQT18" s="6"/>
      <c r="NRC18" s="3"/>
      <c r="NRD18" s="6"/>
      <c r="NRM18" s="3"/>
      <c r="NRN18" s="6"/>
      <c r="NRW18" s="3"/>
      <c r="NRX18" s="6"/>
      <c r="NSG18" s="3"/>
      <c r="NSH18" s="6"/>
      <c r="NSQ18" s="3"/>
      <c r="NSR18" s="6"/>
      <c r="NTA18" s="3"/>
      <c r="NTB18" s="6"/>
      <c r="NTK18" s="3"/>
      <c r="NTL18" s="6"/>
      <c r="NTU18" s="3"/>
      <c r="NTV18" s="6"/>
      <c r="NUE18" s="3"/>
      <c r="NUF18" s="6"/>
      <c r="NUO18" s="3"/>
      <c r="NUP18" s="6"/>
      <c r="NUY18" s="3"/>
      <c r="NUZ18" s="6"/>
      <c r="NVI18" s="3"/>
      <c r="NVJ18" s="6"/>
      <c r="NVS18" s="3"/>
      <c r="NVT18" s="6"/>
      <c r="NWC18" s="3"/>
      <c r="NWD18" s="6"/>
      <c r="NWM18" s="3"/>
      <c r="NWN18" s="6"/>
      <c r="NWW18" s="3"/>
      <c r="NWX18" s="6"/>
      <c r="NXG18" s="3"/>
      <c r="NXH18" s="6"/>
      <c r="NXQ18" s="3"/>
      <c r="NXR18" s="6"/>
      <c r="NYA18" s="3"/>
      <c r="NYB18" s="6"/>
      <c r="NYK18" s="3"/>
      <c r="NYL18" s="6"/>
      <c r="NYU18" s="3"/>
      <c r="NYV18" s="6"/>
      <c r="NZE18" s="3"/>
      <c r="NZF18" s="6"/>
      <c r="NZO18" s="3"/>
      <c r="NZP18" s="6"/>
      <c r="NZY18" s="3"/>
      <c r="NZZ18" s="6"/>
      <c r="OAI18" s="3"/>
      <c r="OAJ18" s="6"/>
      <c r="OAS18" s="3"/>
      <c r="OAT18" s="6"/>
      <c r="OBC18" s="3"/>
      <c r="OBD18" s="6"/>
      <c r="OBM18" s="3"/>
      <c r="OBN18" s="6"/>
      <c r="OBW18" s="3"/>
      <c r="OBX18" s="6"/>
      <c r="OCG18" s="3"/>
      <c r="OCH18" s="6"/>
      <c r="OCQ18" s="3"/>
      <c r="OCR18" s="6"/>
      <c r="ODA18" s="3"/>
      <c r="ODB18" s="6"/>
      <c r="ODK18" s="3"/>
      <c r="ODL18" s="6"/>
      <c r="ODU18" s="3"/>
      <c r="ODV18" s="6"/>
      <c r="OEE18" s="3"/>
      <c r="OEF18" s="6"/>
      <c r="OEO18" s="3"/>
      <c r="OEP18" s="6"/>
      <c r="OEY18" s="3"/>
      <c r="OEZ18" s="6"/>
      <c r="OFI18" s="3"/>
      <c r="OFJ18" s="6"/>
      <c r="OFS18" s="3"/>
      <c r="OFT18" s="6"/>
      <c r="OGC18" s="3"/>
      <c r="OGD18" s="6"/>
      <c r="OGM18" s="3"/>
      <c r="OGN18" s="6"/>
      <c r="OGW18" s="3"/>
      <c r="OGX18" s="6"/>
      <c r="OHG18" s="3"/>
      <c r="OHH18" s="6"/>
      <c r="OHQ18" s="3"/>
      <c r="OHR18" s="6"/>
      <c r="OIA18" s="3"/>
      <c r="OIB18" s="6"/>
      <c r="OIK18" s="3"/>
      <c r="OIL18" s="6"/>
      <c r="OIU18" s="3"/>
      <c r="OIV18" s="6"/>
      <c r="OJE18" s="3"/>
      <c r="OJF18" s="6"/>
      <c r="OJO18" s="3"/>
      <c r="OJP18" s="6"/>
      <c r="OJY18" s="3"/>
      <c r="OJZ18" s="6"/>
      <c r="OKI18" s="3"/>
      <c r="OKJ18" s="6"/>
      <c r="OKS18" s="3"/>
      <c r="OKT18" s="6"/>
      <c r="OLC18" s="3"/>
      <c r="OLD18" s="6"/>
      <c r="OLM18" s="3"/>
      <c r="OLN18" s="6"/>
      <c r="OLW18" s="3"/>
      <c r="OLX18" s="6"/>
      <c r="OMG18" s="3"/>
      <c r="OMH18" s="6"/>
      <c r="OMQ18" s="3"/>
      <c r="OMR18" s="6"/>
      <c r="ONA18" s="3"/>
      <c r="ONB18" s="6"/>
      <c r="ONK18" s="3"/>
      <c r="ONL18" s="6"/>
      <c r="ONU18" s="3"/>
      <c r="ONV18" s="6"/>
      <c r="OOE18" s="3"/>
      <c r="OOF18" s="6"/>
      <c r="OOO18" s="3"/>
      <c r="OOP18" s="6"/>
      <c r="OOY18" s="3"/>
      <c r="OOZ18" s="6"/>
      <c r="OPI18" s="3"/>
      <c r="OPJ18" s="6"/>
      <c r="OPS18" s="3"/>
      <c r="OPT18" s="6"/>
      <c r="OQC18" s="3"/>
      <c r="OQD18" s="6"/>
      <c r="OQM18" s="3"/>
      <c r="OQN18" s="6"/>
      <c r="OQW18" s="3"/>
      <c r="OQX18" s="6"/>
      <c r="ORG18" s="3"/>
      <c r="ORH18" s="6"/>
      <c r="ORQ18" s="3"/>
      <c r="ORR18" s="6"/>
      <c r="OSA18" s="3"/>
      <c r="OSB18" s="6"/>
      <c r="OSK18" s="3"/>
      <c r="OSL18" s="6"/>
      <c r="OSU18" s="3"/>
      <c r="OSV18" s="6"/>
      <c r="OTE18" s="3"/>
      <c r="OTF18" s="6"/>
      <c r="OTO18" s="3"/>
      <c r="OTP18" s="6"/>
      <c r="OTY18" s="3"/>
      <c r="OTZ18" s="6"/>
      <c r="OUI18" s="3"/>
      <c r="OUJ18" s="6"/>
      <c r="OUS18" s="3"/>
      <c r="OUT18" s="6"/>
      <c r="OVC18" s="3"/>
      <c r="OVD18" s="6"/>
      <c r="OVM18" s="3"/>
      <c r="OVN18" s="6"/>
      <c r="OVW18" s="3"/>
      <c r="OVX18" s="6"/>
      <c r="OWG18" s="3"/>
      <c r="OWH18" s="6"/>
      <c r="OWQ18" s="3"/>
      <c r="OWR18" s="6"/>
      <c r="OXA18" s="3"/>
      <c r="OXB18" s="6"/>
      <c r="OXK18" s="3"/>
      <c r="OXL18" s="6"/>
      <c r="OXU18" s="3"/>
      <c r="OXV18" s="6"/>
      <c r="OYE18" s="3"/>
      <c r="OYF18" s="6"/>
      <c r="OYO18" s="3"/>
      <c r="OYP18" s="6"/>
      <c r="OYY18" s="3"/>
      <c r="OYZ18" s="6"/>
      <c r="OZI18" s="3"/>
      <c r="OZJ18" s="6"/>
      <c r="OZS18" s="3"/>
      <c r="OZT18" s="6"/>
      <c r="PAC18" s="3"/>
      <c r="PAD18" s="6"/>
      <c r="PAM18" s="3"/>
      <c r="PAN18" s="6"/>
      <c r="PAW18" s="3"/>
      <c r="PAX18" s="6"/>
      <c r="PBG18" s="3"/>
      <c r="PBH18" s="6"/>
      <c r="PBQ18" s="3"/>
      <c r="PBR18" s="6"/>
      <c r="PCA18" s="3"/>
      <c r="PCB18" s="6"/>
      <c r="PCK18" s="3"/>
      <c r="PCL18" s="6"/>
      <c r="PCU18" s="3"/>
      <c r="PCV18" s="6"/>
      <c r="PDE18" s="3"/>
      <c r="PDF18" s="6"/>
      <c r="PDO18" s="3"/>
      <c r="PDP18" s="6"/>
      <c r="PDY18" s="3"/>
      <c r="PDZ18" s="6"/>
      <c r="PEI18" s="3"/>
      <c r="PEJ18" s="6"/>
      <c r="PES18" s="3"/>
      <c r="PET18" s="6"/>
      <c r="PFC18" s="3"/>
      <c r="PFD18" s="6"/>
      <c r="PFM18" s="3"/>
      <c r="PFN18" s="6"/>
      <c r="PFW18" s="3"/>
      <c r="PFX18" s="6"/>
      <c r="PGG18" s="3"/>
      <c r="PGH18" s="6"/>
      <c r="PGQ18" s="3"/>
      <c r="PGR18" s="6"/>
      <c r="PHA18" s="3"/>
      <c r="PHB18" s="6"/>
      <c r="PHK18" s="3"/>
      <c r="PHL18" s="6"/>
      <c r="PHU18" s="3"/>
      <c r="PHV18" s="6"/>
      <c r="PIE18" s="3"/>
      <c r="PIF18" s="6"/>
      <c r="PIO18" s="3"/>
      <c r="PIP18" s="6"/>
      <c r="PIY18" s="3"/>
      <c r="PIZ18" s="6"/>
      <c r="PJI18" s="3"/>
      <c r="PJJ18" s="6"/>
      <c r="PJS18" s="3"/>
      <c r="PJT18" s="6"/>
      <c r="PKC18" s="3"/>
      <c r="PKD18" s="6"/>
      <c r="PKM18" s="3"/>
      <c r="PKN18" s="6"/>
      <c r="PKW18" s="3"/>
      <c r="PKX18" s="6"/>
      <c r="PLG18" s="3"/>
      <c r="PLH18" s="6"/>
      <c r="PLQ18" s="3"/>
      <c r="PLR18" s="6"/>
      <c r="PMA18" s="3"/>
      <c r="PMB18" s="6"/>
      <c r="PMK18" s="3"/>
      <c r="PML18" s="6"/>
      <c r="PMU18" s="3"/>
      <c r="PMV18" s="6"/>
      <c r="PNE18" s="3"/>
      <c r="PNF18" s="6"/>
      <c r="PNO18" s="3"/>
      <c r="PNP18" s="6"/>
      <c r="PNY18" s="3"/>
      <c r="PNZ18" s="6"/>
      <c r="POI18" s="3"/>
      <c r="POJ18" s="6"/>
      <c r="POS18" s="3"/>
      <c r="POT18" s="6"/>
      <c r="PPC18" s="3"/>
      <c r="PPD18" s="6"/>
      <c r="PPM18" s="3"/>
      <c r="PPN18" s="6"/>
      <c r="PPW18" s="3"/>
      <c r="PPX18" s="6"/>
      <c r="PQG18" s="3"/>
      <c r="PQH18" s="6"/>
      <c r="PQQ18" s="3"/>
      <c r="PQR18" s="6"/>
      <c r="PRA18" s="3"/>
      <c r="PRB18" s="6"/>
      <c r="PRK18" s="3"/>
      <c r="PRL18" s="6"/>
      <c r="PRU18" s="3"/>
      <c r="PRV18" s="6"/>
      <c r="PSE18" s="3"/>
      <c r="PSF18" s="6"/>
      <c r="PSO18" s="3"/>
      <c r="PSP18" s="6"/>
      <c r="PSY18" s="3"/>
      <c r="PSZ18" s="6"/>
      <c r="PTI18" s="3"/>
      <c r="PTJ18" s="6"/>
      <c r="PTS18" s="3"/>
      <c r="PTT18" s="6"/>
      <c r="PUC18" s="3"/>
      <c r="PUD18" s="6"/>
      <c r="PUM18" s="3"/>
      <c r="PUN18" s="6"/>
      <c r="PUW18" s="3"/>
      <c r="PUX18" s="6"/>
      <c r="PVG18" s="3"/>
      <c r="PVH18" s="6"/>
      <c r="PVQ18" s="3"/>
      <c r="PVR18" s="6"/>
      <c r="PWA18" s="3"/>
      <c r="PWB18" s="6"/>
      <c r="PWK18" s="3"/>
      <c r="PWL18" s="6"/>
      <c r="PWU18" s="3"/>
      <c r="PWV18" s="6"/>
      <c r="PXE18" s="3"/>
      <c r="PXF18" s="6"/>
      <c r="PXO18" s="3"/>
      <c r="PXP18" s="6"/>
      <c r="PXY18" s="3"/>
      <c r="PXZ18" s="6"/>
      <c r="PYI18" s="3"/>
      <c r="PYJ18" s="6"/>
      <c r="PYS18" s="3"/>
      <c r="PYT18" s="6"/>
      <c r="PZC18" s="3"/>
      <c r="PZD18" s="6"/>
      <c r="PZM18" s="3"/>
      <c r="PZN18" s="6"/>
      <c r="PZW18" s="3"/>
      <c r="PZX18" s="6"/>
      <c r="QAG18" s="3"/>
      <c r="QAH18" s="6"/>
      <c r="QAQ18" s="3"/>
      <c r="QAR18" s="6"/>
      <c r="QBA18" s="3"/>
      <c r="QBB18" s="6"/>
      <c r="QBK18" s="3"/>
      <c r="QBL18" s="6"/>
      <c r="QBU18" s="3"/>
      <c r="QBV18" s="6"/>
      <c r="QCE18" s="3"/>
      <c r="QCF18" s="6"/>
      <c r="QCO18" s="3"/>
      <c r="QCP18" s="6"/>
      <c r="QCY18" s="3"/>
      <c r="QCZ18" s="6"/>
      <c r="QDI18" s="3"/>
      <c r="QDJ18" s="6"/>
      <c r="QDS18" s="3"/>
      <c r="QDT18" s="6"/>
      <c r="QEC18" s="3"/>
      <c r="QED18" s="6"/>
      <c r="QEM18" s="3"/>
      <c r="QEN18" s="6"/>
      <c r="QEW18" s="3"/>
      <c r="QEX18" s="6"/>
      <c r="QFG18" s="3"/>
      <c r="QFH18" s="6"/>
      <c r="QFQ18" s="3"/>
      <c r="QFR18" s="6"/>
      <c r="QGA18" s="3"/>
      <c r="QGB18" s="6"/>
      <c r="QGK18" s="3"/>
      <c r="QGL18" s="6"/>
      <c r="QGU18" s="3"/>
      <c r="QGV18" s="6"/>
      <c r="QHE18" s="3"/>
      <c r="QHF18" s="6"/>
      <c r="QHO18" s="3"/>
      <c r="QHP18" s="6"/>
      <c r="QHY18" s="3"/>
      <c r="QHZ18" s="6"/>
      <c r="QII18" s="3"/>
      <c r="QIJ18" s="6"/>
      <c r="QIS18" s="3"/>
      <c r="QIT18" s="6"/>
      <c r="QJC18" s="3"/>
      <c r="QJD18" s="6"/>
      <c r="QJM18" s="3"/>
      <c r="QJN18" s="6"/>
      <c r="QJW18" s="3"/>
      <c r="QJX18" s="6"/>
      <c r="QKG18" s="3"/>
      <c r="QKH18" s="6"/>
      <c r="QKQ18" s="3"/>
      <c r="QKR18" s="6"/>
      <c r="QLA18" s="3"/>
      <c r="QLB18" s="6"/>
      <c r="QLK18" s="3"/>
      <c r="QLL18" s="6"/>
      <c r="QLU18" s="3"/>
      <c r="QLV18" s="6"/>
      <c r="QME18" s="3"/>
      <c r="QMF18" s="6"/>
      <c r="QMO18" s="3"/>
      <c r="QMP18" s="6"/>
      <c r="QMY18" s="3"/>
      <c r="QMZ18" s="6"/>
      <c r="QNI18" s="3"/>
      <c r="QNJ18" s="6"/>
      <c r="QNS18" s="3"/>
      <c r="QNT18" s="6"/>
      <c r="QOC18" s="3"/>
      <c r="QOD18" s="6"/>
      <c r="QOM18" s="3"/>
      <c r="QON18" s="6"/>
      <c r="QOW18" s="3"/>
      <c r="QOX18" s="6"/>
      <c r="QPG18" s="3"/>
      <c r="QPH18" s="6"/>
      <c r="QPQ18" s="3"/>
      <c r="QPR18" s="6"/>
      <c r="QQA18" s="3"/>
      <c r="QQB18" s="6"/>
      <c r="QQK18" s="3"/>
      <c r="QQL18" s="6"/>
      <c r="QQU18" s="3"/>
      <c r="QQV18" s="6"/>
      <c r="QRE18" s="3"/>
      <c r="QRF18" s="6"/>
      <c r="QRO18" s="3"/>
      <c r="QRP18" s="6"/>
      <c r="QRY18" s="3"/>
      <c r="QRZ18" s="6"/>
      <c r="QSI18" s="3"/>
      <c r="QSJ18" s="6"/>
      <c r="QSS18" s="3"/>
      <c r="QST18" s="6"/>
      <c r="QTC18" s="3"/>
      <c r="QTD18" s="6"/>
      <c r="QTM18" s="3"/>
      <c r="QTN18" s="6"/>
      <c r="QTW18" s="3"/>
      <c r="QTX18" s="6"/>
      <c r="QUG18" s="3"/>
      <c r="QUH18" s="6"/>
      <c r="QUQ18" s="3"/>
      <c r="QUR18" s="6"/>
      <c r="QVA18" s="3"/>
      <c r="QVB18" s="6"/>
      <c r="QVK18" s="3"/>
      <c r="QVL18" s="6"/>
      <c r="QVU18" s="3"/>
      <c r="QVV18" s="6"/>
      <c r="QWE18" s="3"/>
      <c r="QWF18" s="6"/>
      <c r="QWO18" s="3"/>
      <c r="QWP18" s="6"/>
      <c r="QWY18" s="3"/>
      <c r="QWZ18" s="6"/>
      <c r="QXI18" s="3"/>
      <c r="QXJ18" s="6"/>
      <c r="QXS18" s="3"/>
      <c r="QXT18" s="6"/>
      <c r="QYC18" s="3"/>
      <c r="QYD18" s="6"/>
      <c r="QYM18" s="3"/>
      <c r="QYN18" s="6"/>
      <c r="QYW18" s="3"/>
      <c r="QYX18" s="6"/>
      <c r="QZG18" s="3"/>
      <c r="QZH18" s="6"/>
      <c r="QZQ18" s="3"/>
      <c r="QZR18" s="6"/>
      <c r="RAA18" s="3"/>
      <c r="RAB18" s="6"/>
      <c r="RAK18" s="3"/>
      <c r="RAL18" s="6"/>
      <c r="RAU18" s="3"/>
      <c r="RAV18" s="6"/>
      <c r="RBE18" s="3"/>
      <c r="RBF18" s="6"/>
      <c r="RBO18" s="3"/>
      <c r="RBP18" s="6"/>
      <c r="RBY18" s="3"/>
      <c r="RBZ18" s="6"/>
      <c r="RCI18" s="3"/>
      <c r="RCJ18" s="6"/>
      <c r="RCS18" s="3"/>
      <c r="RCT18" s="6"/>
      <c r="RDC18" s="3"/>
      <c r="RDD18" s="6"/>
      <c r="RDM18" s="3"/>
      <c r="RDN18" s="6"/>
      <c r="RDW18" s="3"/>
      <c r="RDX18" s="6"/>
      <c r="REG18" s="3"/>
      <c r="REH18" s="6"/>
      <c r="REQ18" s="3"/>
      <c r="RER18" s="6"/>
      <c r="RFA18" s="3"/>
      <c r="RFB18" s="6"/>
      <c r="RFK18" s="3"/>
      <c r="RFL18" s="6"/>
      <c r="RFU18" s="3"/>
      <c r="RFV18" s="6"/>
      <c r="RGE18" s="3"/>
      <c r="RGF18" s="6"/>
      <c r="RGO18" s="3"/>
      <c r="RGP18" s="6"/>
      <c r="RGY18" s="3"/>
      <c r="RGZ18" s="6"/>
      <c r="RHI18" s="3"/>
      <c r="RHJ18" s="6"/>
      <c r="RHS18" s="3"/>
      <c r="RHT18" s="6"/>
      <c r="RIC18" s="3"/>
      <c r="RID18" s="6"/>
      <c r="RIM18" s="3"/>
      <c r="RIN18" s="6"/>
      <c r="RIW18" s="3"/>
      <c r="RIX18" s="6"/>
      <c r="RJG18" s="3"/>
      <c r="RJH18" s="6"/>
      <c r="RJQ18" s="3"/>
      <c r="RJR18" s="6"/>
      <c r="RKA18" s="3"/>
      <c r="RKB18" s="6"/>
      <c r="RKK18" s="3"/>
      <c r="RKL18" s="6"/>
      <c r="RKU18" s="3"/>
      <c r="RKV18" s="6"/>
      <c r="RLE18" s="3"/>
      <c r="RLF18" s="6"/>
      <c r="RLO18" s="3"/>
      <c r="RLP18" s="6"/>
      <c r="RLY18" s="3"/>
      <c r="RLZ18" s="6"/>
      <c r="RMI18" s="3"/>
      <c r="RMJ18" s="6"/>
      <c r="RMS18" s="3"/>
      <c r="RMT18" s="6"/>
      <c r="RNC18" s="3"/>
      <c r="RND18" s="6"/>
      <c r="RNM18" s="3"/>
      <c r="RNN18" s="6"/>
      <c r="RNW18" s="3"/>
      <c r="RNX18" s="6"/>
      <c r="ROG18" s="3"/>
      <c r="ROH18" s="6"/>
      <c r="ROQ18" s="3"/>
      <c r="ROR18" s="6"/>
      <c r="RPA18" s="3"/>
      <c r="RPB18" s="6"/>
      <c r="RPK18" s="3"/>
      <c r="RPL18" s="6"/>
      <c r="RPU18" s="3"/>
      <c r="RPV18" s="6"/>
      <c r="RQE18" s="3"/>
      <c r="RQF18" s="6"/>
      <c r="RQO18" s="3"/>
      <c r="RQP18" s="6"/>
      <c r="RQY18" s="3"/>
      <c r="RQZ18" s="6"/>
      <c r="RRI18" s="3"/>
      <c r="RRJ18" s="6"/>
      <c r="RRS18" s="3"/>
      <c r="RRT18" s="6"/>
      <c r="RSC18" s="3"/>
      <c r="RSD18" s="6"/>
      <c r="RSM18" s="3"/>
      <c r="RSN18" s="6"/>
      <c r="RSW18" s="3"/>
      <c r="RSX18" s="6"/>
      <c r="RTG18" s="3"/>
      <c r="RTH18" s="6"/>
      <c r="RTQ18" s="3"/>
      <c r="RTR18" s="6"/>
      <c r="RUA18" s="3"/>
      <c r="RUB18" s="6"/>
      <c r="RUK18" s="3"/>
      <c r="RUL18" s="6"/>
      <c r="RUU18" s="3"/>
      <c r="RUV18" s="6"/>
      <c r="RVE18" s="3"/>
      <c r="RVF18" s="6"/>
      <c r="RVO18" s="3"/>
      <c r="RVP18" s="6"/>
      <c r="RVY18" s="3"/>
      <c r="RVZ18" s="6"/>
      <c r="RWI18" s="3"/>
      <c r="RWJ18" s="6"/>
      <c r="RWS18" s="3"/>
      <c r="RWT18" s="6"/>
      <c r="RXC18" s="3"/>
      <c r="RXD18" s="6"/>
      <c r="RXM18" s="3"/>
      <c r="RXN18" s="6"/>
      <c r="RXW18" s="3"/>
      <c r="RXX18" s="6"/>
      <c r="RYG18" s="3"/>
      <c r="RYH18" s="6"/>
      <c r="RYQ18" s="3"/>
      <c r="RYR18" s="6"/>
      <c r="RZA18" s="3"/>
      <c r="RZB18" s="6"/>
      <c r="RZK18" s="3"/>
      <c r="RZL18" s="6"/>
      <c r="RZU18" s="3"/>
      <c r="RZV18" s="6"/>
      <c r="SAE18" s="3"/>
      <c r="SAF18" s="6"/>
      <c r="SAO18" s="3"/>
      <c r="SAP18" s="6"/>
      <c r="SAY18" s="3"/>
      <c r="SAZ18" s="6"/>
      <c r="SBI18" s="3"/>
      <c r="SBJ18" s="6"/>
      <c r="SBS18" s="3"/>
      <c r="SBT18" s="6"/>
      <c r="SCC18" s="3"/>
      <c r="SCD18" s="6"/>
      <c r="SCM18" s="3"/>
      <c r="SCN18" s="6"/>
      <c r="SCW18" s="3"/>
      <c r="SCX18" s="6"/>
      <c r="SDG18" s="3"/>
      <c r="SDH18" s="6"/>
      <c r="SDQ18" s="3"/>
      <c r="SDR18" s="6"/>
      <c r="SEA18" s="3"/>
      <c r="SEB18" s="6"/>
      <c r="SEK18" s="3"/>
      <c r="SEL18" s="6"/>
      <c r="SEU18" s="3"/>
      <c r="SEV18" s="6"/>
      <c r="SFE18" s="3"/>
      <c r="SFF18" s="6"/>
      <c r="SFO18" s="3"/>
      <c r="SFP18" s="6"/>
      <c r="SFY18" s="3"/>
      <c r="SFZ18" s="6"/>
      <c r="SGI18" s="3"/>
      <c r="SGJ18" s="6"/>
      <c r="SGS18" s="3"/>
      <c r="SGT18" s="6"/>
      <c r="SHC18" s="3"/>
      <c r="SHD18" s="6"/>
      <c r="SHM18" s="3"/>
      <c r="SHN18" s="6"/>
      <c r="SHW18" s="3"/>
      <c r="SHX18" s="6"/>
      <c r="SIG18" s="3"/>
      <c r="SIH18" s="6"/>
      <c r="SIQ18" s="3"/>
      <c r="SIR18" s="6"/>
      <c r="SJA18" s="3"/>
      <c r="SJB18" s="6"/>
      <c r="SJK18" s="3"/>
      <c r="SJL18" s="6"/>
      <c r="SJU18" s="3"/>
      <c r="SJV18" s="6"/>
      <c r="SKE18" s="3"/>
      <c r="SKF18" s="6"/>
      <c r="SKO18" s="3"/>
      <c r="SKP18" s="6"/>
      <c r="SKY18" s="3"/>
      <c r="SKZ18" s="6"/>
      <c r="SLI18" s="3"/>
      <c r="SLJ18" s="6"/>
      <c r="SLS18" s="3"/>
      <c r="SLT18" s="6"/>
      <c r="SMC18" s="3"/>
      <c r="SMD18" s="6"/>
      <c r="SMM18" s="3"/>
      <c r="SMN18" s="6"/>
      <c r="SMW18" s="3"/>
      <c r="SMX18" s="6"/>
      <c r="SNG18" s="3"/>
      <c r="SNH18" s="6"/>
      <c r="SNQ18" s="3"/>
      <c r="SNR18" s="6"/>
      <c r="SOA18" s="3"/>
      <c r="SOB18" s="6"/>
      <c r="SOK18" s="3"/>
      <c r="SOL18" s="6"/>
      <c r="SOU18" s="3"/>
      <c r="SOV18" s="6"/>
      <c r="SPE18" s="3"/>
      <c r="SPF18" s="6"/>
      <c r="SPO18" s="3"/>
      <c r="SPP18" s="6"/>
      <c r="SPY18" s="3"/>
      <c r="SPZ18" s="6"/>
      <c r="SQI18" s="3"/>
      <c r="SQJ18" s="6"/>
      <c r="SQS18" s="3"/>
      <c r="SQT18" s="6"/>
      <c r="SRC18" s="3"/>
      <c r="SRD18" s="6"/>
      <c r="SRM18" s="3"/>
      <c r="SRN18" s="6"/>
      <c r="SRW18" s="3"/>
      <c r="SRX18" s="6"/>
      <c r="SSG18" s="3"/>
      <c r="SSH18" s="6"/>
      <c r="SSQ18" s="3"/>
      <c r="SSR18" s="6"/>
      <c r="STA18" s="3"/>
      <c r="STB18" s="6"/>
      <c r="STK18" s="3"/>
      <c r="STL18" s="6"/>
      <c r="STU18" s="3"/>
      <c r="STV18" s="6"/>
      <c r="SUE18" s="3"/>
      <c r="SUF18" s="6"/>
      <c r="SUO18" s="3"/>
      <c r="SUP18" s="6"/>
      <c r="SUY18" s="3"/>
      <c r="SUZ18" s="6"/>
      <c r="SVI18" s="3"/>
      <c r="SVJ18" s="6"/>
      <c r="SVS18" s="3"/>
      <c r="SVT18" s="6"/>
      <c r="SWC18" s="3"/>
      <c r="SWD18" s="6"/>
      <c r="SWM18" s="3"/>
      <c r="SWN18" s="6"/>
      <c r="SWW18" s="3"/>
      <c r="SWX18" s="6"/>
      <c r="SXG18" s="3"/>
      <c r="SXH18" s="6"/>
      <c r="SXQ18" s="3"/>
      <c r="SXR18" s="6"/>
      <c r="SYA18" s="3"/>
      <c r="SYB18" s="6"/>
      <c r="SYK18" s="3"/>
      <c r="SYL18" s="6"/>
      <c r="SYU18" s="3"/>
      <c r="SYV18" s="6"/>
      <c r="SZE18" s="3"/>
      <c r="SZF18" s="6"/>
      <c r="SZO18" s="3"/>
      <c r="SZP18" s="6"/>
      <c r="SZY18" s="3"/>
      <c r="SZZ18" s="6"/>
      <c r="TAI18" s="3"/>
      <c r="TAJ18" s="6"/>
      <c r="TAS18" s="3"/>
      <c r="TAT18" s="6"/>
      <c r="TBC18" s="3"/>
      <c r="TBD18" s="6"/>
      <c r="TBM18" s="3"/>
      <c r="TBN18" s="6"/>
      <c r="TBW18" s="3"/>
      <c r="TBX18" s="6"/>
      <c r="TCG18" s="3"/>
      <c r="TCH18" s="6"/>
      <c r="TCQ18" s="3"/>
      <c r="TCR18" s="6"/>
      <c r="TDA18" s="3"/>
      <c r="TDB18" s="6"/>
      <c r="TDK18" s="3"/>
      <c r="TDL18" s="6"/>
      <c r="TDU18" s="3"/>
      <c r="TDV18" s="6"/>
      <c r="TEE18" s="3"/>
      <c r="TEF18" s="6"/>
      <c r="TEO18" s="3"/>
      <c r="TEP18" s="6"/>
      <c r="TEY18" s="3"/>
      <c r="TEZ18" s="6"/>
      <c r="TFI18" s="3"/>
      <c r="TFJ18" s="6"/>
      <c r="TFS18" s="3"/>
      <c r="TFT18" s="6"/>
      <c r="TGC18" s="3"/>
      <c r="TGD18" s="6"/>
      <c r="TGM18" s="3"/>
      <c r="TGN18" s="6"/>
      <c r="TGW18" s="3"/>
      <c r="TGX18" s="6"/>
      <c r="THG18" s="3"/>
      <c r="THH18" s="6"/>
      <c r="THQ18" s="3"/>
      <c r="THR18" s="6"/>
      <c r="TIA18" s="3"/>
      <c r="TIB18" s="6"/>
      <c r="TIK18" s="3"/>
      <c r="TIL18" s="6"/>
      <c r="TIU18" s="3"/>
      <c r="TIV18" s="6"/>
      <c r="TJE18" s="3"/>
      <c r="TJF18" s="6"/>
      <c r="TJO18" s="3"/>
      <c r="TJP18" s="6"/>
      <c r="TJY18" s="3"/>
      <c r="TJZ18" s="6"/>
      <c r="TKI18" s="3"/>
      <c r="TKJ18" s="6"/>
      <c r="TKS18" s="3"/>
      <c r="TKT18" s="6"/>
      <c r="TLC18" s="3"/>
      <c r="TLD18" s="6"/>
      <c r="TLM18" s="3"/>
      <c r="TLN18" s="6"/>
      <c r="TLW18" s="3"/>
      <c r="TLX18" s="6"/>
      <c r="TMG18" s="3"/>
      <c r="TMH18" s="6"/>
      <c r="TMQ18" s="3"/>
      <c r="TMR18" s="6"/>
      <c r="TNA18" s="3"/>
      <c r="TNB18" s="6"/>
      <c r="TNK18" s="3"/>
      <c r="TNL18" s="6"/>
      <c r="TNU18" s="3"/>
      <c r="TNV18" s="6"/>
      <c r="TOE18" s="3"/>
      <c r="TOF18" s="6"/>
      <c r="TOO18" s="3"/>
      <c r="TOP18" s="6"/>
      <c r="TOY18" s="3"/>
      <c r="TOZ18" s="6"/>
      <c r="TPI18" s="3"/>
      <c r="TPJ18" s="6"/>
      <c r="TPS18" s="3"/>
      <c r="TPT18" s="6"/>
      <c r="TQC18" s="3"/>
      <c r="TQD18" s="6"/>
      <c r="TQM18" s="3"/>
      <c r="TQN18" s="6"/>
      <c r="TQW18" s="3"/>
      <c r="TQX18" s="6"/>
      <c r="TRG18" s="3"/>
      <c r="TRH18" s="6"/>
      <c r="TRQ18" s="3"/>
      <c r="TRR18" s="6"/>
      <c r="TSA18" s="3"/>
      <c r="TSB18" s="6"/>
      <c r="TSK18" s="3"/>
      <c r="TSL18" s="6"/>
      <c r="TSU18" s="3"/>
      <c r="TSV18" s="6"/>
      <c r="TTE18" s="3"/>
      <c r="TTF18" s="6"/>
      <c r="TTO18" s="3"/>
      <c r="TTP18" s="6"/>
      <c r="TTY18" s="3"/>
      <c r="TTZ18" s="6"/>
      <c r="TUI18" s="3"/>
      <c r="TUJ18" s="6"/>
      <c r="TUS18" s="3"/>
      <c r="TUT18" s="6"/>
      <c r="TVC18" s="3"/>
      <c r="TVD18" s="6"/>
      <c r="TVM18" s="3"/>
      <c r="TVN18" s="6"/>
      <c r="TVW18" s="3"/>
      <c r="TVX18" s="6"/>
      <c r="TWG18" s="3"/>
      <c r="TWH18" s="6"/>
      <c r="TWQ18" s="3"/>
      <c r="TWR18" s="6"/>
      <c r="TXA18" s="3"/>
      <c r="TXB18" s="6"/>
      <c r="TXK18" s="3"/>
      <c r="TXL18" s="6"/>
      <c r="TXU18" s="3"/>
      <c r="TXV18" s="6"/>
      <c r="TYE18" s="3"/>
      <c r="TYF18" s="6"/>
      <c r="TYO18" s="3"/>
      <c r="TYP18" s="6"/>
      <c r="TYY18" s="3"/>
      <c r="TYZ18" s="6"/>
      <c r="TZI18" s="3"/>
      <c r="TZJ18" s="6"/>
      <c r="TZS18" s="3"/>
      <c r="TZT18" s="6"/>
      <c r="UAC18" s="3"/>
      <c r="UAD18" s="6"/>
      <c r="UAM18" s="3"/>
      <c r="UAN18" s="6"/>
      <c r="UAW18" s="3"/>
      <c r="UAX18" s="6"/>
      <c r="UBG18" s="3"/>
      <c r="UBH18" s="6"/>
      <c r="UBQ18" s="3"/>
      <c r="UBR18" s="6"/>
      <c r="UCA18" s="3"/>
      <c r="UCB18" s="6"/>
      <c r="UCK18" s="3"/>
      <c r="UCL18" s="6"/>
      <c r="UCU18" s="3"/>
      <c r="UCV18" s="6"/>
      <c r="UDE18" s="3"/>
      <c r="UDF18" s="6"/>
      <c r="UDO18" s="3"/>
      <c r="UDP18" s="6"/>
      <c r="UDY18" s="3"/>
      <c r="UDZ18" s="6"/>
      <c r="UEI18" s="3"/>
      <c r="UEJ18" s="6"/>
      <c r="UES18" s="3"/>
      <c r="UET18" s="6"/>
      <c r="UFC18" s="3"/>
      <c r="UFD18" s="6"/>
      <c r="UFM18" s="3"/>
      <c r="UFN18" s="6"/>
      <c r="UFW18" s="3"/>
      <c r="UFX18" s="6"/>
      <c r="UGG18" s="3"/>
      <c r="UGH18" s="6"/>
      <c r="UGQ18" s="3"/>
      <c r="UGR18" s="6"/>
      <c r="UHA18" s="3"/>
      <c r="UHB18" s="6"/>
      <c r="UHK18" s="3"/>
      <c r="UHL18" s="6"/>
      <c r="UHU18" s="3"/>
      <c r="UHV18" s="6"/>
      <c r="UIE18" s="3"/>
      <c r="UIF18" s="6"/>
      <c r="UIO18" s="3"/>
      <c r="UIP18" s="6"/>
      <c r="UIY18" s="3"/>
      <c r="UIZ18" s="6"/>
      <c r="UJI18" s="3"/>
      <c r="UJJ18" s="6"/>
      <c r="UJS18" s="3"/>
      <c r="UJT18" s="6"/>
      <c r="UKC18" s="3"/>
      <c r="UKD18" s="6"/>
      <c r="UKM18" s="3"/>
      <c r="UKN18" s="6"/>
      <c r="UKW18" s="3"/>
      <c r="UKX18" s="6"/>
      <c r="ULG18" s="3"/>
      <c r="ULH18" s="6"/>
      <c r="ULQ18" s="3"/>
      <c r="ULR18" s="6"/>
      <c r="UMA18" s="3"/>
      <c r="UMB18" s="6"/>
      <c r="UMK18" s="3"/>
      <c r="UML18" s="6"/>
      <c r="UMU18" s="3"/>
      <c r="UMV18" s="6"/>
      <c r="UNE18" s="3"/>
      <c r="UNF18" s="6"/>
      <c r="UNO18" s="3"/>
      <c r="UNP18" s="6"/>
      <c r="UNY18" s="3"/>
      <c r="UNZ18" s="6"/>
      <c r="UOI18" s="3"/>
      <c r="UOJ18" s="6"/>
      <c r="UOS18" s="3"/>
      <c r="UOT18" s="6"/>
      <c r="UPC18" s="3"/>
      <c r="UPD18" s="6"/>
      <c r="UPM18" s="3"/>
      <c r="UPN18" s="6"/>
      <c r="UPW18" s="3"/>
      <c r="UPX18" s="6"/>
      <c r="UQG18" s="3"/>
      <c r="UQH18" s="6"/>
      <c r="UQQ18" s="3"/>
      <c r="UQR18" s="6"/>
      <c r="URA18" s="3"/>
      <c r="URB18" s="6"/>
      <c r="URK18" s="3"/>
      <c r="URL18" s="6"/>
      <c r="URU18" s="3"/>
      <c r="URV18" s="6"/>
      <c r="USE18" s="3"/>
      <c r="USF18" s="6"/>
      <c r="USO18" s="3"/>
      <c r="USP18" s="6"/>
      <c r="USY18" s="3"/>
      <c r="USZ18" s="6"/>
      <c r="UTI18" s="3"/>
      <c r="UTJ18" s="6"/>
      <c r="UTS18" s="3"/>
      <c r="UTT18" s="6"/>
      <c r="UUC18" s="3"/>
      <c r="UUD18" s="6"/>
      <c r="UUM18" s="3"/>
      <c r="UUN18" s="6"/>
      <c r="UUW18" s="3"/>
      <c r="UUX18" s="6"/>
      <c r="UVG18" s="3"/>
      <c r="UVH18" s="6"/>
      <c r="UVQ18" s="3"/>
      <c r="UVR18" s="6"/>
      <c r="UWA18" s="3"/>
      <c r="UWB18" s="6"/>
      <c r="UWK18" s="3"/>
      <c r="UWL18" s="6"/>
      <c r="UWU18" s="3"/>
      <c r="UWV18" s="6"/>
      <c r="UXE18" s="3"/>
      <c r="UXF18" s="6"/>
      <c r="UXO18" s="3"/>
      <c r="UXP18" s="6"/>
      <c r="UXY18" s="3"/>
      <c r="UXZ18" s="6"/>
      <c r="UYI18" s="3"/>
      <c r="UYJ18" s="6"/>
      <c r="UYS18" s="3"/>
      <c r="UYT18" s="6"/>
      <c r="UZC18" s="3"/>
      <c r="UZD18" s="6"/>
      <c r="UZM18" s="3"/>
      <c r="UZN18" s="6"/>
      <c r="UZW18" s="3"/>
      <c r="UZX18" s="6"/>
      <c r="VAG18" s="3"/>
      <c r="VAH18" s="6"/>
      <c r="VAQ18" s="3"/>
      <c r="VAR18" s="6"/>
      <c r="VBA18" s="3"/>
      <c r="VBB18" s="6"/>
      <c r="VBK18" s="3"/>
      <c r="VBL18" s="6"/>
      <c r="VBU18" s="3"/>
      <c r="VBV18" s="6"/>
      <c r="VCE18" s="3"/>
      <c r="VCF18" s="6"/>
      <c r="VCO18" s="3"/>
      <c r="VCP18" s="6"/>
      <c r="VCY18" s="3"/>
      <c r="VCZ18" s="6"/>
      <c r="VDI18" s="3"/>
      <c r="VDJ18" s="6"/>
      <c r="VDS18" s="3"/>
      <c r="VDT18" s="6"/>
      <c r="VEC18" s="3"/>
      <c r="VED18" s="6"/>
      <c r="VEM18" s="3"/>
      <c r="VEN18" s="6"/>
      <c r="VEW18" s="3"/>
      <c r="VEX18" s="6"/>
      <c r="VFG18" s="3"/>
      <c r="VFH18" s="6"/>
      <c r="VFQ18" s="3"/>
      <c r="VFR18" s="6"/>
      <c r="VGA18" s="3"/>
      <c r="VGB18" s="6"/>
      <c r="VGK18" s="3"/>
      <c r="VGL18" s="6"/>
      <c r="VGU18" s="3"/>
      <c r="VGV18" s="6"/>
      <c r="VHE18" s="3"/>
      <c r="VHF18" s="6"/>
      <c r="VHO18" s="3"/>
      <c r="VHP18" s="6"/>
      <c r="VHY18" s="3"/>
      <c r="VHZ18" s="6"/>
      <c r="VII18" s="3"/>
      <c r="VIJ18" s="6"/>
      <c r="VIS18" s="3"/>
      <c r="VIT18" s="6"/>
      <c r="VJC18" s="3"/>
      <c r="VJD18" s="6"/>
      <c r="VJM18" s="3"/>
      <c r="VJN18" s="6"/>
      <c r="VJW18" s="3"/>
      <c r="VJX18" s="6"/>
      <c r="VKG18" s="3"/>
      <c r="VKH18" s="6"/>
      <c r="VKQ18" s="3"/>
      <c r="VKR18" s="6"/>
      <c r="VLA18" s="3"/>
      <c r="VLB18" s="6"/>
      <c r="VLK18" s="3"/>
      <c r="VLL18" s="6"/>
      <c r="VLU18" s="3"/>
      <c r="VLV18" s="6"/>
      <c r="VME18" s="3"/>
      <c r="VMF18" s="6"/>
      <c r="VMO18" s="3"/>
      <c r="VMP18" s="6"/>
      <c r="VMY18" s="3"/>
      <c r="VMZ18" s="6"/>
      <c r="VNI18" s="3"/>
      <c r="VNJ18" s="6"/>
      <c r="VNS18" s="3"/>
      <c r="VNT18" s="6"/>
      <c r="VOC18" s="3"/>
      <c r="VOD18" s="6"/>
      <c r="VOM18" s="3"/>
      <c r="VON18" s="6"/>
      <c r="VOW18" s="3"/>
      <c r="VOX18" s="6"/>
      <c r="VPG18" s="3"/>
      <c r="VPH18" s="6"/>
      <c r="VPQ18" s="3"/>
      <c r="VPR18" s="6"/>
      <c r="VQA18" s="3"/>
      <c r="VQB18" s="6"/>
      <c r="VQK18" s="3"/>
      <c r="VQL18" s="6"/>
      <c r="VQU18" s="3"/>
      <c r="VQV18" s="6"/>
      <c r="VRE18" s="3"/>
      <c r="VRF18" s="6"/>
      <c r="VRO18" s="3"/>
      <c r="VRP18" s="6"/>
      <c r="VRY18" s="3"/>
      <c r="VRZ18" s="6"/>
      <c r="VSI18" s="3"/>
      <c r="VSJ18" s="6"/>
      <c r="VSS18" s="3"/>
      <c r="VST18" s="6"/>
      <c r="VTC18" s="3"/>
      <c r="VTD18" s="6"/>
      <c r="VTM18" s="3"/>
      <c r="VTN18" s="6"/>
      <c r="VTW18" s="3"/>
      <c r="VTX18" s="6"/>
      <c r="VUG18" s="3"/>
      <c r="VUH18" s="6"/>
      <c r="VUQ18" s="3"/>
      <c r="VUR18" s="6"/>
      <c r="VVA18" s="3"/>
      <c r="VVB18" s="6"/>
      <c r="VVK18" s="3"/>
      <c r="VVL18" s="6"/>
      <c r="VVU18" s="3"/>
      <c r="VVV18" s="6"/>
      <c r="VWE18" s="3"/>
      <c r="VWF18" s="6"/>
      <c r="VWO18" s="3"/>
      <c r="VWP18" s="6"/>
      <c r="VWY18" s="3"/>
      <c r="VWZ18" s="6"/>
      <c r="VXI18" s="3"/>
      <c r="VXJ18" s="6"/>
      <c r="VXS18" s="3"/>
      <c r="VXT18" s="6"/>
      <c r="VYC18" s="3"/>
      <c r="VYD18" s="6"/>
      <c r="VYM18" s="3"/>
      <c r="VYN18" s="6"/>
      <c r="VYW18" s="3"/>
      <c r="VYX18" s="6"/>
      <c r="VZG18" s="3"/>
      <c r="VZH18" s="6"/>
      <c r="VZQ18" s="3"/>
      <c r="VZR18" s="6"/>
      <c r="WAA18" s="3"/>
      <c r="WAB18" s="6"/>
      <c r="WAK18" s="3"/>
      <c r="WAL18" s="6"/>
      <c r="WAU18" s="3"/>
      <c r="WAV18" s="6"/>
      <c r="WBE18" s="3"/>
      <c r="WBF18" s="6"/>
      <c r="WBO18" s="3"/>
      <c r="WBP18" s="6"/>
      <c r="WBY18" s="3"/>
      <c r="WBZ18" s="6"/>
      <c r="WCI18" s="3"/>
      <c r="WCJ18" s="6"/>
      <c r="WCS18" s="3"/>
      <c r="WCT18" s="6"/>
      <c r="WDC18" s="3"/>
      <c r="WDD18" s="6"/>
      <c r="WDM18" s="3"/>
      <c r="WDN18" s="6"/>
      <c r="WDW18" s="3"/>
      <c r="WDX18" s="6"/>
      <c r="WEG18" s="3"/>
      <c r="WEH18" s="6"/>
      <c r="WEQ18" s="3"/>
      <c r="WER18" s="6"/>
      <c r="WFA18" s="3"/>
      <c r="WFB18" s="6"/>
      <c r="WFK18" s="3"/>
      <c r="WFL18" s="6"/>
      <c r="WFU18" s="3"/>
      <c r="WFV18" s="6"/>
      <c r="WGE18" s="3"/>
      <c r="WGF18" s="6"/>
      <c r="WGO18" s="3"/>
      <c r="WGP18" s="6"/>
      <c r="WGY18" s="3"/>
      <c r="WGZ18" s="6"/>
      <c r="WHI18" s="3"/>
      <c r="WHJ18" s="6"/>
      <c r="WHS18" s="3"/>
      <c r="WHT18" s="6"/>
      <c r="WIC18" s="3"/>
      <c r="WID18" s="6"/>
      <c r="WIM18" s="3"/>
      <c r="WIN18" s="6"/>
      <c r="WIW18" s="3"/>
      <c r="WIX18" s="6"/>
      <c r="WJG18" s="3"/>
      <c r="WJH18" s="6"/>
      <c r="WJQ18" s="3"/>
      <c r="WJR18" s="6"/>
      <c r="WKA18" s="3"/>
      <c r="WKB18" s="6"/>
      <c r="WKK18" s="3"/>
      <c r="WKL18" s="6"/>
      <c r="WKU18" s="3"/>
      <c r="WKV18" s="6"/>
      <c r="WLE18" s="3"/>
      <c r="WLF18" s="6"/>
      <c r="WLO18" s="3"/>
      <c r="WLP18" s="6"/>
      <c r="WLY18" s="3"/>
      <c r="WLZ18" s="6"/>
      <c r="WMI18" s="3"/>
      <c r="WMJ18" s="6"/>
      <c r="WMS18" s="3"/>
      <c r="WMT18" s="6"/>
      <c r="WNC18" s="3"/>
      <c r="WND18" s="6"/>
      <c r="WNM18" s="3"/>
      <c r="WNN18" s="6"/>
      <c r="WNW18" s="3"/>
      <c r="WNX18" s="6"/>
      <c r="WOG18" s="3"/>
      <c r="WOH18" s="6"/>
      <c r="WOQ18" s="3"/>
      <c r="WOR18" s="6"/>
      <c r="WPA18" s="3"/>
      <c r="WPB18" s="6"/>
      <c r="WPK18" s="3"/>
      <c r="WPL18" s="6"/>
      <c r="WPU18" s="3"/>
      <c r="WPV18" s="6"/>
      <c r="WQE18" s="3"/>
      <c r="WQF18" s="6"/>
      <c r="WQO18" s="3"/>
      <c r="WQP18" s="6"/>
      <c r="WQY18" s="3"/>
      <c r="WQZ18" s="6"/>
      <c r="WRI18" s="3"/>
      <c r="WRJ18" s="6"/>
      <c r="WRS18" s="3"/>
      <c r="WRT18" s="6"/>
      <c r="WSC18" s="3"/>
      <c r="WSD18" s="6"/>
      <c r="WSM18" s="3"/>
      <c r="WSN18" s="6"/>
      <c r="WSW18" s="3"/>
      <c r="WSX18" s="6"/>
      <c r="WTG18" s="3"/>
      <c r="WTH18" s="6"/>
      <c r="WTQ18" s="3"/>
      <c r="WTR18" s="6"/>
      <c r="WUA18" s="3"/>
      <c r="WUB18" s="6"/>
      <c r="WUK18" s="3"/>
      <c r="WUL18" s="6"/>
      <c r="WUU18" s="3"/>
      <c r="WUV18" s="6"/>
      <c r="WVE18" s="3"/>
      <c r="WVF18" s="6"/>
      <c r="WVO18" s="3"/>
      <c r="WVP18" s="6"/>
      <c r="WVY18" s="3"/>
      <c r="WVZ18" s="6"/>
      <c r="WWI18" s="3"/>
      <c r="WWJ18" s="6"/>
      <c r="WWS18" s="3"/>
      <c r="WWT18" s="6"/>
      <c r="WXC18" s="3"/>
      <c r="WXD18" s="6"/>
      <c r="WXM18" s="3"/>
      <c r="WXN18" s="6"/>
      <c r="WXW18" s="3"/>
      <c r="WXX18" s="6"/>
      <c r="WYG18" s="3"/>
      <c r="WYH18" s="6"/>
      <c r="WYQ18" s="3"/>
      <c r="WYR18" s="6"/>
      <c r="WZA18" s="3"/>
      <c r="WZB18" s="6"/>
      <c r="WZK18" s="3"/>
      <c r="WZL18" s="6"/>
      <c r="WZU18" s="3"/>
      <c r="WZV18" s="6"/>
      <c r="XAE18" s="3"/>
      <c r="XAF18" s="6"/>
      <c r="XAO18" s="3"/>
      <c r="XAP18" s="6"/>
      <c r="XAY18" s="3"/>
      <c r="XAZ18" s="6"/>
      <c r="XBI18" s="3"/>
      <c r="XBJ18" s="6"/>
      <c r="XBS18" s="3"/>
      <c r="XBT18" s="6"/>
      <c r="XCC18" s="3"/>
      <c r="XCD18" s="6"/>
      <c r="XCM18" s="3"/>
      <c r="XCN18" s="6"/>
      <c r="XCW18" s="3"/>
      <c r="XCX18" s="6"/>
      <c r="XDG18" s="3"/>
      <c r="XDH18" s="6"/>
      <c r="XDQ18" s="3"/>
      <c r="XDR18" s="6"/>
      <c r="XEA18" s="3"/>
      <c r="XEB18" s="6"/>
      <c r="XEK18" s="3"/>
      <c r="XEL18" s="6"/>
      <c r="XEU18" s="3"/>
      <c r="XEV18" s="6"/>
    </row>
    <row r="19" spans="1:1016 1025:2046 2055:3066 3075:4096 4105:5116 5125:6136 6145:7166 7175:8186 8195:9216 9225:10236 10245:11256 11265:12286 12295:13306 13315:14336 14345:15356 15365:16376" x14ac:dyDescent="0.25">
      <c r="A19">
        <f t="shared" si="1"/>
        <v>4</v>
      </c>
      <c r="B19" t="s">
        <v>33</v>
      </c>
      <c r="C19" t="str">
        <f>IF(B19&lt;&gt;"",VLOOKUP(B19,Lookup!$A$2:$B$55,2,FALSE),"")</f>
        <v>SAVINGS/INVESTMENT</v>
      </c>
      <c r="D19" s="3">
        <v>42931</v>
      </c>
      <c r="E19" s="14">
        <v>2000</v>
      </c>
      <c r="F19" s="14"/>
      <c r="G19" t="s">
        <v>1</v>
      </c>
      <c r="H19" t="s">
        <v>83</v>
      </c>
      <c r="I19" t="s">
        <v>85</v>
      </c>
      <c r="J19">
        <f t="shared" ca="1" si="0"/>
        <v>-69</v>
      </c>
      <c r="M19">
        <v>4</v>
      </c>
      <c r="N19" s="38" t="s">
        <v>3</v>
      </c>
      <c r="O19" s="38" t="s">
        <v>1</v>
      </c>
      <c r="P19" s="39">
        <v>42920</v>
      </c>
      <c r="Q19" s="40">
        <v>1000</v>
      </c>
      <c r="R19" s="40">
        <v>1000</v>
      </c>
      <c r="S19" s="38" t="s">
        <v>83</v>
      </c>
      <c r="T19" s="38" t="s">
        <v>84</v>
      </c>
      <c r="U19" s="38" t="str">
        <f>IF($T19="Done","",$P19-$F$1)</f>
        <v/>
      </c>
    </row>
    <row r="20" spans="1:1016 1025:2046 2055:3066 3075:4096 4105:5116 5125:6136 6145:7166 7175:8186 8195:9216 9225:10236 10245:11256 11265:12286 12295:13306 13315:14336 14345:15356 15365:16376" x14ac:dyDescent="0.25">
      <c r="A20">
        <f t="shared" si="1"/>
        <v>5</v>
      </c>
      <c r="B20" t="s">
        <v>29</v>
      </c>
      <c r="C20" t="str">
        <f>IF(B20&lt;&gt;"",VLOOKUP(B20,Lookup!$A$2:$B$55,2,FALSE),"")</f>
        <v>TRANSPORTATION</v>
      </c>
      <c r="D20" s="3">
        <v>42917</v>
      </c>
      <c r="E20" s="14">
        <v>500</v>
      </c>
      <c r="F20" s="14">
        <v>500</v>
      </c>
      <c r="G20" t="s">
        <v>1</v>
      </c>
      <c r="H20" t="s">
        <v>83</v>
      </c>
      <c r="I20" t="s">
        <v>84</v>
      </c>
      <c r="J20" t="str">
        <f t="shared" si="0"/>
        <v/>
      </c>
      <c r="M20" t="s">
        <v>7</v>
      </c>
      <c r="N20" s="38"/>
      <c r="O20" s="38"/>
      <c r="P20" s="38"/>
      <c r="Q20" s="40">
        <f>SUBTOTAL(109,Account591215182124273033[Projected / Budgeted Cost])</f>
        <v>36000</v>
      </c>
      <c r="R20" s="40">
        <f>SUBTOTAL(109,Account591215182124273033[Actual Cost])</f>
        <v>27000</v>
      </c>
      <c r="S20" s="38"/>
      <c r="T20" s="38"/>
      <c r="U20" s="38"/>
    </row>
    <row r="21" spans="1:1016 1025:2046 2055:3066 3075:4096 4105:5116 5125:6136 6145:7166 7175:8186 8195:9216 9225:10236 10245:11256 11265:12286 12295:13306 13315:14336 14345:15356 15365:16376" x14ac:dyDescent="0.25">
      <c r="A21">
        <f t="shared" si="1"/>
        <v>6</v>
      </c>
      <c r="B21" t="s">
        <v>20</v>
      </c>
      <c r="C21" t="str">
        <f>IF(B21&lt;&gt;"",VLOOKUP(B21,Lookup!$A$2:$B$55,2,FALSE),"")</f>
        <v>HOUSING</v>
      </c>
      <c r="D21" s="3">
        <v>42871</v>
      </c>
      <c r="E21" s="14">
        <v>0</v>
      </c>
      <c r="F21" s="14"/>
      <c r="G21" t="s">
        <v>1</v>
      </c>
      <c r="H21" t="s">
        <v>83</v>
      </c>
      <c r="I21" t="s">
        <v>85</v>
      </c>
      <c r="J21">
        <f t="shared" ca="1" si="0"/>
        <v>-129</v>
      </c>
      <c r="O21" s="31"/>
      <c r="P21" s="6"/>
    </row>
    <row r="22" spans="1:1016 1025:2046 2055:3066 3075:4096 4105:5116 5125:6136 6145:7166 7175:8186 8195:9216 9225:10236 10245:11256 11265:12286 12295:13306 13315:14336 14345:15356 15365:16376" x14ac:dyDescent="0.25">
      <c r="A22">
        <f t="shared" si="1"/>
        <v>7</v>
      </c>
      <c r="B22" t="s">
        <v>21</v>
      </c>
      <c r="C22" t="str">
        <f>IF(B22&lt;&gt;"",VLOOKUP(B22,Lookup!$A$2:$B$55,2,FALSE),"")</f>
        <v>PERSONAL</v>
      </c>
      <c r="D22" s="3">
        <v>42870</v>
      </c>
      <c r="E22" s="14">
        <v>0</v>
      </c>
      <c r="F22" s="14"/>
      <c r="G22" t="s">
        <v>95</v>
      </c>
      <c r="H22" t="s">
        <v>95</v>
      </c>
      <c r="I22" t="s">
        <v>85</v>
      </c>
      <c r="J22">
        <f t="shared" ca="1" si="0"/>
        <v>-130</v>
      </c>
      <c r="P22" s="6"/>
    </row>
    <row r="23" spans="1:1016 1025:2046 2055:3066 3075:4096 4105:5116 5125:6136 6145:7166 7175:8186 8195:9216 9225:10236 10245:11256 11265:12286 12295:13306 13315:14336 14345:15356 15365:16376" x14ac:dyDescent="0.25">
      <c r="A23">
        <f t="shared" si="1"/>
        <v>8</v>
      </c>
      <c r="B23" t="s">
        <v>25</v>
      </c>
      <c r="C23" t="str">
        <f>IF(B23&lt;&gt;"",VLOOKUP(B23,Lookup!$A$2:$B$55,2,FALSE),"")</f>
        <v>FOOD</v>
      </c>
      <c r="D23" s="3">
        <v>42856</v>
      </c>
      <c r="E23" s="14">
        <v>0</v>
      </c>
      <c r="F23" s="14">
        <v>150</v>
      </c>
      <c r="G23" t="s">
        <v>3</v>
      </c>
      <c r="H23" t="s">
        <v>3</v>
      </c>
      <c r="I23" t="s">
        <v>84</v>
      </c>
      <c r="J23" t="str">
        <f t="shared" si="0"/>
        <v/>
      </c>
      <c r="O23">
        <v>350</v>
      </c>
      <c r="P23">
        <f>O23*1.15</f>
        <v>402.49999999999994</v>
      </c>
    </row>
    <row r="24" spans="1:1016 1025:2046 2055:3066 3075:4096 4105:5116 5125:6136 6145:7166 7175:8186 8195:9216 9225:10236 10245:11256 11265:12286 12295:13306 13315:14336 14345:15356 15365:16376" x14ac:dyDescent="0.25">
      <c r="A24">
        <f t="shared" si="1"/>
        <v>9</v>
      </c>
      <c r="B24" t="s">
        <v>27</v>
      </c>
      <c r="C24" t="str">
        <f>IF(B24&lt;&gt;"",VLOOKUP(B24,Lookup!$A$2:$B$55,2,FALSE),"")</f>
        <v>HOUSING</v>
      </c>
      <c r="D24" s="3">
        <v>42868</v>
      </c>
      <c r="E24" s="14">
        <v>500</v>
      </c>
      <c r="F24" s="14">
        <v>250</v>
      </c>
      <c r="G24" t="s">
        <v>1</v>
      </c>
      <c r="H24" t="s">
        <v>83</v>
      </c>
      <c r="I24" t="s">
        <v>84</v>
      </c>
      <c r="J24" t="str">
        <f t="shared" si="0"/>
        <v/>
      </c>
      <c r="N24">
        <v>2000</v>
      </c>
    </row>
    <row r="25" spans="1:1016 1025:2046 2055:3066 3075:4096 4105:5116 5125:6136 6145:7166 7175:8186 8195:9216 9225:10236 10245:11256 11265:12286 12295:13306 13315:14336 14345:15356 15365:16376" x14ac:dyDescent="0.25">
      <c r="A25">
        <f t="shared" si="1"/>
        <v>10</v>
      </c>
      <c r="B25" t="s">
        <v>32</v>
      </c>
      <c r="C25" t="str">
        <f>IF(B25&lt;&gt;"",VLOOKUP(B25,Lookup!$A$2:$B$55,2,FALSE),"")</f>
        <v>SAVINGS/INVESTMENT</v>
      </c>
      <c r="D25" s="3">
        <v>42860</v>
      </c>
      <c r="E25" s="14">
        <v>20000</v>
      </c>
      <c r="F25" s="14">
        <v>20000</v>
      </c>
      <c r="G25" t="s">
        <v>2</v>
      </c>
      <c r="H25" t="s">
        <v>83</v>
      </c>
      <c r="I25" t="s">
        <v>84</v>
      </c>
      <c r="J25" t="str">
        <f t="shared" si="0"/>
        <v/>
      </c>
      <c r="N25">
        <v>500</v>
      </c>
    </row>
    <row r="26" spans="1:1016 1025:2046 2055:3066 3075:4096 4105:5116 5125:6136 6145:7166 7175:8186 8195:9216 9225:10236 10245:11256 11265:12286 12295:13306 13315:14336 14345:15356 15365:16376" x14ac:dyDescent="0.25">
      <c r="A26">
        <f t="shared" si="1"/>
        <v>11</v>
      </c>
      <c r="B26" t="s">
        <v>40</v>
      </c>
      <c r="C26" t="str">
        <f>IF(B26&lt;&gt;"",VLOOKUP(B26,Lookup!$A$2:$B$55,2,FALSE),"")</f>
        <v>HOUSING</v>
      </c>
      <c r="D26" s="3">
        <v>42916</v>
      </c>
      <c r="E26" s="14">
        <v>1379</v>
      </c>
      <c r="F26" s="14">
        <v>1379</v>
      </c>
      <c r="G26" t="s">
        <v>1</v>
      </c>
      <c r="H26" t="s">
        <v>83</v>
      </c>
      <c r="I26" t="s">
        <v>84</v>
      </c>
      <c r="J26" t="str">
        <f t="shared" si="0"/>
        <v/>
      </c>
    </row>
    <row r="27" spans="1:1016 1025:2046 2055:3066 3075:4096 4105:5116 5125:6136 6145:7166 7175:8186 8195:9216 9225:10236 10245:11256 11265:12286 12295:13306 13315:14336 14345:15356 15365:16376" x14ac:dyDescent="0.25">
      <c r="A27">
        <f t="shared" si="1"/>
        <v>12</v>
      </c>
      <c r="B27" t="s">
        <v>30</v>
      </c>
      <c r="C27" t="str">
        <f>IF(B27&lt;&gt;"",VLOOKUP(B27,Lookup!$A$2:$B$55,2,FALSE),"")</f>
        <v>TRANSPORTATION</v>
      </c>
      <c r="D27" s="3">
        <v>42926</v>
      </c>
      <c r="E27" s="14">
        <v>200</v>
      </c>
      <c r="F27" s="14">
        <v>100</v>
      </c>
      <c r="G27" t="s">
        <v>1</v>
      </c>
      <c r="H27" t="s">
        <v>83</v>
      </c>
      <c r="I27" t="s">
        <v>106</v>
      </c>
      <c r="J27">
        <f t="shared" ca="1" si="0"/>
        <v>-74</v>
      </c>
    </row>
    <row r="28" spans="1:1016 1025:2046 2055:3066 3075:4096 4105:5116 5125:6136 6145:7166 7175:8186 8195:9216 9225:10236 10245:11256 11265:12286 12295:13306 13315:14336 14345:15356 15365:16376" x14ac:dyDescent="0.25">
      <c r="A28">
        <f t="shared" si="1"/>
        <v>13</v>
      </c>
      <c r="B28" t="s">
        <v>65</v>
      </c>
      <c r="C28" t="str">
        <f>IF(B28&lt;&gt;"",VLOOKUP(B28,Lookup!$A$2:$B$55,2,FALSE),"")</f>
        <v>HOUSING</v>
      </c>
      <c r="D28" s="3">
        <v>42926</v>
      </c>
      <c r="E28" s="14">
        <v>500</v>
      </c>
      <c r="F28" s="14"/>
      <c r="G28" t="s">
        <v>3</v>
      </c>
      <c r="H28" t="s">
        <v>3</v>
      </c>
      <c r="I28" t="s">
        <v>85</v>
      </c>
      <c r="J28">
        <f t="shared" ca="1" si="0"/>
        <v>-74</v>
      </c>
      <c r="N28">
        <v>1000</v>
      </c>
    </row>
    <row r="29" spans="1:1016 1025:2046 2055:3066 3075:4096 4105:5116 5125:6136 6145:7166 7175:8186 8195:9216 9225:10236 10245:11256 11265:12286 12295:13306 13315:14336 14345:15356 15365:16376" x14ac:dyDescent="0.25">
      <c r="A29">
        <f t="shared" si="1"/>
        <v>14</v>
      </c>
      <c r="B29" t="s">
        <v>63</v>
      </c>
      <c r="C29" t="str">
        <f>IF(B29&lt;&gt;"",VLOOKUP(B29,Lookup!$A$2:$B$55,2,FALSE),"")</f>
        <v>HOUSING</v>
      </c>
      <c r="D29" s="3">
        <v>42919</v>
      </c>
      <c r="E29" s="14">
        <v>1200</v>
      </c>
      <c r="F29" s="14">
        <v>1200</v>
      </c>
      <c r="G29" t="s">
        <v>3</v>
      </c>
      <c r="H29" t="s">
        <v>3</v>
      </c>
      <c r="I29" t="s">
        <v>84</v>
      </c>
      <c r="J29" t="str">
        <f t="shared" si="0"/>
        <v/>
      </c>
      <c r="N29">
        <v>2000</v>
      </c>
    </row>
    <row r="30" spans="1:1016 1025:2046 2055:3066 3075:4096 4105:5116 5125:6136 6145:7166 7175:8186 8195:9216 9225:10236 10245:11256 11265:12286 12295:13306 13315:14336 14345:15356 15365:16376" x14ac:dyDescent="0.25">
      <c r="A30">
        <f t="shared" si="1"/>
        <v>15</v>
      </c>
      <c r="B30" t="s">
        <v>38</v>
      </c>
      <c r="C30" t="str">
        <f>IF(B30&lt;&gt;"",VLOOKUP(B30,Lookup!$A$2:$B$55,2,FALSE),"")</f>
        <v>HEALTH</v>
      </c>
      <c r="D30" s="3">
        <v>42917</v>
      </c>
      <c r="E30" s="14">
        <v>1000</v>
      </c>
      <c r="F30" s="14">
        <v>850</v>
      </c>
      <c r="G30" t="s">
        <v>1</v>
      </c>
      <c r="H30" t="s">
        <v>83</v>
      </c>
      <c r="I30" t="s">
        <v>106</v>
      </c>
      <c r="J30">
        <f t="shared" ca="1" si="0"/>
        <v>-83</v>
      </c>
      <c r="N30">
        <v>1000</v>
      </c>
    </row>
    <row r="31" spans="1:1016 1025:2046 2055:3066 3075:4096 4105:5116 5125:6136 6145:7166 7175:8186 8195:9216 9225:10236 10245:11256 11265:12286 12295:13306 13315:14336 14345:15356 15365:16376" x14ac:dyDescent="0.25">
      <c r="A31">
        <f t="shared" si="1"/>
        <v>16</v>
      </c>
      <c r="B31" t="s">
        <v>36</v>
      </c>
      <c r="C31" t="str">
        <f>IF(B31&lt;&gt;"",VLOOKUP(B31,Lookup!$A$2:$B$55,2,FALSE),"")</f>
        <v>FOOD</v>
      </c>
      <c r="D31" s="3">
        <v>42917</v>
      </c>
      <c r="E31" s="14">
        <v>3000</v>
      </c>
      <c r="F31" s="14">
        <v>3748.18</v>
      </c>
      <c r="G31" t="s">
        <v>1</v>
      </c>
      <c r="H31" t="s">
        <v>83</v>
      </c>
      <c r="I31" t="s">
        <v>84</v>
      </c>
      <c r="J31" t="str">
        <f t="shared" si="0"/>
        <v/>
      </c>
      <c r="N31">
        <v>1400</v>
      </c>
    </row>
    <row r="32" spans="1:1016 1025:2046 2055:3066 3075:4096 4105:5116 5125:6136 6145:7166 7175:8186 8195:9216 9225:10236 10245:11256 11265:12286 12295:13306 13315:14336 14345:15356 15365:16376" x14ac:dyDescent="0.25">
      <c r="A32">
        <f t="shared" si="1"/>
        <v>17</v>
      </c>
      <c r="B32" t="s">
        <v>39</v>
      </c>
      <c r="C32" t="str">
        <f>IF(B32&lt;&gt;"",VLOOKUP(B32,Lookup!$A$2:$B$55,2,FALSE),"")</f>
        <v>HEALTH</v>
      </c>
      <c r="D32" s="3">
        <v>42917</v>
      </c>
      <c r="E32" s="6">
        <v>2000</v>
      </c>
      <c r="F32" s="14">
        <f>608+2250</f>
        <v>2858</v>
      </c>
      <c r="G32" t="s">
        <v>1</v>
      </c>
      <c r="H32" t="s">
        <v>83</v>
      </c>
      <c r="I32" t="s">
        <v>106</v>
      </c>
      <c r="J32" s="15">
        <f t="shared" ca="1" si="0"/>
        <v>-83</v>
      </c>
    </row>
    <row r="33" spans="1:10" x14ac:dyDescent="0.25">
      <c r="A33">
        <f t="shared" si="1"/>
        <v>18</v>
      </c>
      <c r="B33" t="s">
        <v>24</v>
      </c>
      <c r="C33" t="str">
        <f>IF(B33&lt;&gt;"",VLOOKUP(B33,Lookup!$A$2:$B$55,2,FALSE),"")</f>
        <v>HOUSING</v>
      </c>
      <c r="D33" s="3">
        <v>42946</v>
      </c>
      <c r="E33" s="6">
        <v>0</v>
      </c>
      <c r="F33" s="14">
        <v>0</v>
      </c>
      <c r="G33" t="s">
        <v>3</v>
      </c>
      <c r="H33" t="s">
        <v>3</v>
      </c>
      <c r="I33" t="s">
        <v>85</v>
      </c>
      <c r="J33" s="15">
        <f t="shared" ca="1" si="0"/>
        <v>-54</v>
      </c>
    </row>
    <row r="34" spans="1:10" x14ac:dyDescent="0.25">
      <c r="A34">
        <v>19</v>
      </c>
      <c r="B34" t="s">
        <v>46</v>
      </c>
      <c r="C34" t="str">
        <f>IF(B34&lt;&gt;"",VLOOKUP(B34,Lookup!$A$2:$B$55,2,FALSE),"")</f>
        <v>HOUSING</v>
      </c>
      <c r="D34" s="3">
        <v>42919</v>
      </c>
      <c r="E34" s="6">
        <v>450</v>
      </c>
      <c r="F34" s="14">
        <v>1300</v>
      </c>
      <c r="G34" t="s">
        <v>3</v>
      </c>
      <c r="H34" t="s">
        <v>3</v>
      </c>
      <c r="I34" t="s">
        <v>84</v>
      </c>
      <c r="J34" s="15" t="str">
        <f t="shared" si="0"/>
        <v/>
      </c>
    </row>
    <row r="35" spans="1:10" x14ac:dyDescent="0.25">
      <c r="A35">
        <v>20</v>
      </c>
      <c r="B35" t="s">
        <v>59</v>
      </c>
      <c r="C35" t="str">
        <f>IF(B35&lt;&gt;"",VLOOKUP(B35,Lookup!$A$2:$B$55,2,FALSE),"")</f>
        <v>PERSONAL</v>
      </c>
      <c r="D35" s="3">
        <v>42935</v>
      </c>
      <c r="E35" s="6">
        <v>500</v>
      </c>
      <c r="F35" s="14">
        <v>600.62</v>
      </c>
      <c r="G35" t="s">
        <v>1</v>
      </c>
      <c r="H35" t="s">
        <v>83</v>
      </c>
      <c r="I35" t="s">
        <v>84</v>
      </c>
      <c r="J35" s="15" t="str">
        <f t="shared" si="0"/>
        <v/>
      </c>
    </row>
    <row r="36" spans="1:10" x14ac:dyDescent="0.25">
      <c r="A36">
        <v>21</v>
      </c>
      <c r="B36" t="s">
        <v>58</v>
      </c>
      <c r="C36" t="str">
        <f>IF(B36&lt;&gt;"",VLOOKUP(B36,Lookup!$A$2:$B$55,2,FALSE),"")</f>
        <v>PERSONAL</v>
      </c>
      <c r="D36" s="3">
        <v>42935</v>
      </c>
      <c r="E36" s="6">
        <v>500</v>
      </c>
      <c r="F36" s="14">
        <v>772.35</v>
      </c>
      <c r="G36" t="s">
        <v>1</v>
      </c>
      <c r="H36" t="s">
        <v>83</v>
      </c>
      <c r="I36" t="s">
        <v>84</v>
      </c>
      <c r="J36" s="15" t="str">
        <f t="shared" si="0"/>
        <v/>
      </c>
    </row>
    <row r="37" spans="1:10" x14ac:dyDescent="0.25">
      <c r="A37">
        <v>22</v>
      </c>
      <c r="B37" t="s">
        <v>70</v>
      </c>
      <c r="C37" t="str">
        <f>IF(B37&lt;&gt;"",VLOOKUP(B37,Lookup!$A$2:$B$55,2,FALSE),"")</f>
        <v>HOUSING</v>
      </c>
      <c r="D37" s="3">
        <v>42917</v>
      </c>
      <c r="E37" s="6">
        <v>1000</v>
      </c>
      <c r="F37" s="14">
        <v>1078</v>
      </c>
      <c r="G37" t="s">
        <v>1</v>
      </c>
      <c r="H37" t="s">
        <v>83</v>
      </c>
      <c r="I37" t="s">
        <v>84</v>
      </c>
      <c r="J37" s="15" t="str">
        <f>IF($I37="Done","",$D37-$F$1)</f>
        <v/>
      </c>
    </row>
    <row r="38" spans="1:10" x14ac:dyDescent="0.25">
      <c r="A38">
        <v>23</v>
      </c>
      <c r="B38" t="s">
        <v>41</v>
      </c>
      <c r="C38" t="str">
        <f>IF(B38&lt;&gt;"",VLOOKUP(B38,Lookup!$A$2:$B$55,2,FALSE),"")</f>
        <v>SAVINGS/INVESTMENT</v>
      </c>
      <c r="D38" s="3">
        <v>42919</v>
      </c>
      <c r="E38" s="6">
        <v>4000</v>
      </c>
      <c r="F38" s="14">
        <v>4500</v>
      </c>
      <c r="G38" t="s">
        <v>1</v>
      </c>
      <c r="H38" t="s">
        <v>83</v>
      </c>
      <c r="I38" t="s">
        <v>84</v>
      </c>
      <c r="J38" s="15" t="str">
        <f>IF($I38="Done","",$D38-$F$1)</f>
        <v/>
      </c>
    </row>
    <row r="39" spans="1:10" x14ac:dyDescent="0.25">
      <c r="A39" t="s">
        <v>7</v>
      </c>
      <c r="E39" s="6">
        <f>SUBTOTAL(109,Expenses581114172023262932[Projected / Budgeted Cost])</f>
        <v>62611.54</v>
      </c>
      <c r="F39" s="6">
        <f>SUBTOTAL(109,Expenses581114172023262932[Actual Cost])</f>
        <v>63168.69</v>
      </c>
    </row>
    <row r="40" spans="1:10" x14ac:dyDescent="0.25">
      <c r="C40" t="s">
        <v>102</v>
      </c>
    </row>
    <row r="41" spans="1:10" x14ac:dyDescent="0.25">
      <c r="C41" s="29" t="s">
        <v>10</v>
      </c>
      <c r="D41" s="29"/>
      <c r="E41" s="29" t="s">
        <v>103</v>
      </c>
      <c r="F41" s="29" t="s">
        <v>104</v>
      </c>
    </row>
    <row r="42" spans="1:10" x14ac:dyDescent="0.25">
      <c r="C42" s="17" t="s">
        <v>76</v>
      </c>
      <c r="D42" s="17"/>
      <c r="E42" s="19">
        <f>SUMPRODUCT((Expenses581114172023262932[[#Data],[Category]]=$C42)*(Expenses581114172023262932[[#Data],[Projected / Budgeted Cost]]))</f>
        <v>0</v>
      </c>
      <c r="F42" s="19">
        <f>SUMPRODUCT((Expenses581114172023262932[[#Data],[Category]]=$C42)*(Expenses581114172023262932[[#Data],[Actual Cost]]))</f>
        <v>0</v>
      </c>
    </row>
    <row r="43" spans="1:10" x14ac:dyDescent="0.25">
      <c r="C43" s="17" t="s">
        <v>78</v>
      </c>
      <c r="D43" s="17"/>
      <c r="E43" s="19">
        <f>SUMPRODUCT((Expenses581114172023262932[[#Data],[Category]]=$C43)*(Expenses581114172023262932[[#Data],[Projected / Budgeted Cost]]))</f>
        <v>3000</v>
      </c>
      <c r="F43" s="19">
        <f>SUMPRODUCT((Expenses581114172023262932[[#Data],[Category]]=$C43)*(Expenses581114172023262932[[#Data],[Actual Cost]]))</f>
        <v>3898.18</v>
      </c>
    </row>
    <row r="44" spans="1:10" x14ac:dyDescent="0.25">
      <c r="C44" s="17" t="s">
        <v>80</v>
      </c>
      <c r="D44" s="17"/>
      <c r="E44" s="19">
        <f>SUMPRODUCT((Expenses581114172023262932[[#Data],[Category]]=$C44)*(Expenses581114172023262932[[#Data],[Projected / Budgeted Cost]]))</f>
        <v>0</v>
      </c>
      <c r="F44" s="19">
        <f>SUMPRODUCT((Expenses581114172023262932[[#Data],[Category]]=$C44)*(Expenses581114172023262932[[#Data],[Actual Cost]]))</f>
        <v>0</v>
      </c>
    </row>
    <row r="45" spans="1:10" x14ac:dyDescent="0.25">
      <c r="C45" s="17" t="s">
        <v>81</v>
      </c>
      <c r="D45" s="17"/>
      <c r="E45" s="19">
        <f>SUMPRODUCT((Expenses581114172023262932[[#Data],[Category]]=$C45)*(Expenses581114172023262932[[#Data],[Projected / Budgeted Cost]]))</f>
        <v>3000</v>
      </c>
      <c r="F45" s="19">
        <f>SUMPRODUCT((Expenses581114172023262932[[#Data],[Category]]=$C45)*(Expenses581114172023262932[[#Data],[Actual Cost]]))</f>
        <v>3708</v>
      </c>
    </row>
    <row r="46" spans="1:10" x14ac:dyDescent="0.25">
      <c r="C46" s="17" t="s">
        <v>74</v>
      </c>
      <c r="D46" s="17"/>
      <c r="E46" s="19">
        <f>SUMPRODUCT((Expenses581114172023262932[[#Data],[Category]]=$C46)*(Expenses581114172023262932[[#Data],[Projected / Budgeted Cost]]))</f>
        <v>20529</v>
      </c>
      <c r="F46" s="19">
        <f>SUMPRODUCT((Expenses581114172023262932[[#Data],[Category]]=$C46)*(Expenses581114172023262932[[#Data],[Actual Cost]]))</f>
        <v>20707</v>
      </c>
    </row>
    <row r="47" spans="1:10" x14ac:dyDescent="0.25">
      <c r="C47" s="17" t="s">
        <v>82</v>
      </c>
      <c r="D47" s="17"/>
      <c r="E47" s="19">
        <f>SUMPRODUCT((Expenses581114172023262932[[#Data],[Category]]=$C47)*(Expenses581114172023262932[[#Data],[Projected / Budgeted Cost]]))</f>
        <v>0</v>
      </c>
      <c r="F47" s="19">
        <f>SUMPRODUCT((Expenses581114172023262932[[#Data],[Category]]=$C47)*(Expenses581114172023262932[[#Data],[Actual Cost]]))</f>
        <v>0</v>
      </c>
    </row>
    <row r="48" spans="1:10" x14ac:dyDescent="0.25">
      <c r="C48" s="17" t="s">
        <v>77</v>
      </c>
      <c r="D48" s="17"/>
      <c r="E48" s="19">
        <f>SUMPRODUCT((Expenses581114172023262932[[#Data],[Category]]=$C48)*(Expenses581114172023262932[[#Data],[Projected / Budgeted Cost]]))</f>
        <v>6382.54</v>
      </c>
      <c r="F48" s="19">
        <f>SUMPRODUCT((Expenses581114172023262932[[#Data],[Category]]=$C48)*(Expenses581114172023262932[[#Data],[Actual Cost]]))</f>
        <v>6382.54</v>
      </c>
    </row>
    <row r="49" spans="3:6" x14ac:dyDescent="0.25">
      <c r="C49" s="17" t="s">
        <v>75</v>
      </c>
      <c r="D49" s="17"/>
      <c r="E49" s="19">
        <f>SUMPRODUCT((Expenses581114172023262932[[#Data],[Category]]=$C49)*(Expenses581114172023262932[[#Data],[Projected / Budgeted Cost]]))</f>
        <v>1000</v>
      </c>
      <c r="F49" s="19">
        <f>SUMPRODUCT((Expenses581114172023262932[[#Data],[Category]]=$C49)*(Expenses581114172023262932[[#Data],[Actual Cost]]))</f>
        <v>1372.97</v>
      </c>
    </row>
    <row r="50" spans="3:6" x14ac:dyDescent="0.25">
      <c r="C50" s="17" t="s">
        <v>79</v>
      </c>
      <c r="D50" s="17"/>
      <c r="E50" s="19">
        <f>SUMPRODUCT((Expenses581114172023262932[[#Data],[Category]]=$C50)*(Expenses581114172023262932[[#Data],[Projected / Budgeted Cost]]))</f>
        <v>28000</v>
      </c>
      <c r="F50" s="19">
        <f>SUMPRODUCT((Expenses581114172023262932[[#Data],[Category]]=$C50)*(Expenses581114172023262932[[#Data],[Actual Cost]]))</f>
        <v>26500</v>
      </c>
    </row>
    <row r="51" spans="3:6" x14ac:dyDescent="0.25">
      <c r="C51" s="17" t="s">
        <v>71</v>
      </c>
      <c r="D51" s="17"/>
      <c r="E51" s="19">
        <f>SUMPRODUCT((Expenses581114172023262932[[#Data],[Category]]=$C51)*(Expenses581114172023262932[[#Data],[Projected / Budgeted Cost]]))</f>
        <v>700</v>
      </c>
      <c r="F51" s="19">
        <f>SUMPRODUCT((Expenses581114172023262932[[#Data],[Category]]=$C51)*(Expenses581114172023262932[[#Data],[Actual Cost]]))</f>
        <v>600</v>
      </c>
    </row>
    <row r="52" spans="3:6" x14ac:dyDescent="0.25">
      <c r="C52" s="17"/>
      <c r="D52" s="17"/>
      <c r="E52" s="19"/>
      <c r="F52" s="19"/>
    </row>
    <row r="53" spans="3:6" x14ac:dyDescent="0.25">
      <c r="C53" s="28" t="s">
        <v>105</v>
      </c>
      <c r="D53" s="28"/>
      <c r="E53" s="30">
        <f>SUM(E42:E52)</f>
        <v>62611.54</v>
      </c>
      <c r="F53" s="30">
        <f>SUM(F42:F52)</f>
        <v>63168.69</v>
      </c>
    </row>
    <row r="56" spans="3:6" x14ac:dyDescent="0.25">
      <c r="E56" s="14">
        <f>E53-E50-15500</f>
        <v>19111.54</v>
      </c>
    </row>
    <row r="66" spans="6:9" x14ac:dyDescent="0.25">
      <c r="F66">
        <v>15500</v>
      </c>
      <c r="I66">
        <v>5000</v>
      </c>
    </row>
    <row r="67" spans="6:9" x14ac:dyDescent="0.25">
      <c r="F67">
        <v>2000</v>
      </c>
    </row>
    <row r="68" spans="6:9" x14ac:dyDescent="0.25">
      <c r="F68">
        <v>50000</v>
      </c>
    </row>
  </sheetData>
  <conditionalFormatting sqref="A16:J16 J17:K17 K18 V18:XFD18 N17:XFD17 G17:G29 J18:J29 H18:H29 B18:E29 I17:I36">
    <cfRule type="expression" dxfId="173" priority="24">
      <formula>$I16="Pending"</formula>
    </cfRule>
  </conditionalFormatting>
  <conditionalFormatting sqref="A17:F17 H17 A18:A33">
    <cfRule type="expression" dxfId="172" priority="23">
      <formula>$I17="Pending"</formula>
    </cfRule>
  </conditionalFormatting>
  <conditionalFormatting sqref="F18">
    <cfRule type="expression" dxfId="171" priority="22">
      <formula>$I18="Pending"</formula>
    </cfRule>
  </conditionalFormatting>
  <conditionalFormatting sqref="G30">
    <cfRule type="expression" dxfId="170" priority="21">
      <formula>$I30="Pending"</formula>
    </cfRule>
  </conditionalFormatting>
  <conditionalFormatting sqref="J30">
    <cfRule type="expression" dxfId="169" priority="20">
      <formula>$I30="Pending"</formula>
    </cfRule>
  </conditionalFormatting>
  <conditionalFormatting sqref="E30">
    <cfRule type="expression" dxfId="168" priority="19">
      <formula>$I30="Pending"</formula>
    </cfRule>
  </conditionalFormatting>
  <conditionalFormatting sqref="D30">
    <cfRule type="expression" dxfId="167" priority="18">
      <formula>$I30="Pending"</formula>
    </cfRule>
  </conditionalFormatting>
  <conditionalFormatting sqref="C30">
    <cfRule type="expression" dxfId="166" priority="17">
      <formula>$I30="Pending"</formula>
    </cfRule>
  </conditionalFormatting>
  <conditionalFormatting sqref="B30">
    <cfRule type="expression" dxfId="165" priority="16">
      <formula>$I30="Pending"</formula>
    </cfRule>
  </conditionalFormatting>
  <conditionalFormatting sqref="H30">
    <cfRule type="expression" dxfId="164" priority="15">
      <formula>$I30="Pending"</formula>
    </cfRule>
  </conditionalFormatting>
  <conditionalFormatting sqref="G31">
    <cfRule type="expression" dxfId="163" priority="14">
      <formula>$I31="Pending"</formula>
    </cfRule>
  </conditionalFormatting>
  <conditionalFormatting sqref="J31">
    <cfRule type="expression" dxfId="162" priority="13">
      <formula>$I31="Pending"</formula>
    </cfRule>
  </conditionalFormatting>
  <conditionalFormatting sqref="E31">
    <cfRule type="expression" dxfId="161" priority="12">
      <formula>$I31="Pending"</formula>
    </cfRule>
  </conditionalFormatting>
  <conditionalFormatting sqref="D31">
    <cfRule type="expression" dxfId="160" priority="11">
      <formula>$I31="Pending"</formula>
    </cfRule>
  </conditionalFormatting>
  <conditionalFormatting sqref="C31">
    <cfRule type="expression" dxfId="159" priority="10">
      <formula>$I31="Pending"</formula>
    </cfRule>
  </conditionalFormatting>
  <conditionalFormatting sqref="B31">
    <cfRule type="expression" dxfId="158" priority="9">
      <formula>$I31="Pending"</formula>
    </cfRule>
  </conditionalFormatting>
  <conditionalFormatting sqref="H31">
    <cfRule type="expression" dxfId="157" priority="8">
      <formula>$I31="Pending"</formula>
    </cfRule>
  </conditionalFormatting>
  <conditionalFormatting sqref="N16:N19">
    <cfRule type="expression" dxfId="156" priority="7">
      <formula>$I16="Pending"</formula>
    </cfRule>
  </conditionalFormatting>
  <conditionalFormatting sqref="O16:O19">
    <cfRule type="expression" dxfId="155" priority="6">
      <formula>$I16="Pending"</formula>
    </cfRule>
  </conditionalFormatting>
  <conditionalFormatting sqref="P16:P19">
    <cfRule type="expression" dxfId="154" priority="5">
      <formula>$I16="Pending"</formula>
    </cfRule>
  </conditionalFormatting>
  <conditionalFormatting sqref="Q16:R19">
    <cfRule type="expression" dxfId="153" priority="4">
      <formula>$I16="Pending"</formula>
    </cfRule>
  </conditionalFormatting>
  <conditionalFormatting sqref="S16:S19">
    <cfRule type="expression" dxfId="152" priority="3">
      <formula>$I16="Pending"</formula>
    </cfRule>
  </conditionalFormatting>
  <conditionalFormatting sqref="T16:T19">
    <cfRule type="expression" dxfId="151" priority="2">
      <formula>$I16="Pending"</formula>
    </cfRule>
  </conditionalFormatting>
  <conditionalFormatting sqref="U16:U19">
    <cfRule type="expression" dxfId="150" priority="1">
      <formula>$I16="Pending"</formula>
    </cfRule>
  </conditionalFormatting>
  <conditionalFormatting sqref="M21:U21 M22:N22 P22:U22">
    <cfRule type="expression" dxfId="149" priority="25">
      <formula>$I17="Pending"</formula>
    </cfRule>
  </conditionalFormatting>
  <dataValidations count="3">
    <dataValidation type="list" allowBlank="1" showInputMessage="1" showErrorMessage="1" sqref="S16:S19 H16:H38">
      <formula1>"Cash, Cheque, Direct Debit/ECS, Credit Card"</formula1>
    </dataValidation>
    <dataValidation type="list" allowBlank="1" showInputMessage="1" showErrorMessage="1" sqref="T16:T19 I16:I38">
      <formula1>"Done,Partial-Done,Pending"</formula1>
    </dataValidation>
    <dataValidation type="list" allowBlank="1" showInputMessage="1" showErrorMessage="1" sqref="N16:O19 G16:G38">
      <formula1>$C$4:$F$4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Lookup!$A$2:$A$55</xm:f>
          </x14:formula1>
          <xm:sqref>B16:B38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XEV73"/>
  <sheetViews>
    <sheetView topLeftCell="A10" zoomScaleNormal="100" workbookViewId="0">
      <selection activeCell="K38" sqref="K38"/>
    </sheetView>
  </sheetViews>
  <sheetFormatPr defaultRowHeight="15" x14ac:dyDescent="0.25"/>
  <cols>
    <col min="2" max="2" width="18.42578125" bestFit="1" customWidth="1"/>
    <col min="3" max="3" width="21.5703125" bestFit="1" customWidth="1"/>
    <col min="4" max="4" width="11.28515625" customWidth="1"/>
    <col min="5" max="5" width="26.28515625" customWidth="1"/>
    <col min="6" max="6" width="15.42578125" bestFit="1" customWidth="1"/>
    <col min="7" max="7" width="19.28515625" customWidth="1"/>
    <col min="8" max="8" width="17.140625" bestFit="1" customWidth="1"/>
    <col min="9" max="9" width="12" bestFit="1" customWidth="1"/>
    <col min="10" max="10" width="16.7109375" bestFit="1" customWidth="1"/>
    <col min="11" max="11" width="11.5703125" bestFit="1" customWidth="1"/>
    <col min="12" max="12" width="3.42578125" customWidth="1"/>
    <col min="14" max="14" width="12.85546875" customWidth="1"/>
    <col min="15" max="15" width="15.28515625" customWidth="1"/>
    <col min="16" max="16" width="11.28515625" customWidth="1"/>
    <col min="17" max="17" width="26.28515625" customWidth="1"/>
    <col min="18" max="18" width="13" customWidth="1"/>
    <col min="19" max="19" width="18.85546875" customWidth="1"/>
    <col min="21" max="21" width="18.5703125" customWidth="1"/>
  </cols>
  <sheetData>
    <row r="1" spans="1:21" ht="18.75" x14ac:dyDescent="0.3">
      <c r="A1" s="8" t="s">
        <v>8</v>
      </c>
      <c r="B1" s="9">
        <v>42948</v>
      </c>
      <c r="E1" t="s">
        <v>17</v>
      </c>
      <c r="F1" s="3">
        <f ca="1">TODAY()</f>
        <v>43000</v>
      </c>
    </row>
    <row r="3" spans="1:21" ht="18.75" x14ac:dyDescent="0.3">
      <c r="A3" s="13" t="s">
        <v>87</v>
      </c>
      <c r="B3" s="12"/>
      <c r="C3" s="12"/>
      <c r="D3" s="12"/>
      <c r="E3" s="12"/>
      <c r="G3" s="5" t="s">
        <v>91</v>
      </c>
      <c r="M3" s="5" t="s">
        <v>111</v>
      </c>
    </row>
    <row r="4" spans="1:21" x14ac:dyDescent="0.25">
      <c r="A4" s="4" t="s">
        <v>0</v>
      </c>
      <c r="B4" s="4" t="s">
        <v>4</v>
      </c>
      <c r="C4" s="4" t="s">
        <v>1</v>
      </c>
      <c r="D4" s="4" t="s">
        <v>2</v>
      </c>
      <c r="E4" s="4" t="s">
        <v>3</v>
      </c>
      <c r="F4" s="4" t="s">
        <v>95</v>
      </c>
      <c r="G4" s="18" t="s">
        <v>89</v>
      </c>
      <c r="H4" s="18" t="s">
        <v>84</v>
      </c>
      <c r="I4" s="18" t="s">
        <v>106</v>
      </c>
      <c r="J4" s="18" t="s">
        <v>85</v>
      </c>
      <c r="K4" s="18" t="s">
        <v>7</v>
      </c>
      <c r="M4" s="18" t="s">
        <v>89</v>
      </c>
      <c r="N4" s="18" t="s">
        <v>84</v>
      </c>
      <c r="O4" s="18" t="s">
        <v>106</v>
      </c>
      <c r="P4" s="18" t="s">
        <v>85</v>
      </c>
      <c r="Q4" s="18" t="s">
        <v>7</v>
      </c>
    </row>
    <row r="5" spans="1:21" x14ac:dyDescent="0.25">
      <c r="A5">
        <v>1</v>
      </c>
      <c r="B5" t="s">
        <v>92</v>
      </c>
      <c r="C5" s="14">
        <v>174.78</v>
      </c>
      <c r="D5" s="14">
        <v>0</v>
      </c>
      <c r="E5" s="14">
        <v>0</v>
      </c>
      <c r="F5" s="14">
        <v>0</v>
      </c>
      <c r="G5" s="17" t="str">
        <f>Table147101316192225283134[[#Headers],[Atul A/C]]</f>
        <v>Atul A/C</v>
      </c>
      <c r="H5" s="19">
        <f>SUMPRODUCT((Expenses58111417202326293235[[#Data],[Paid from Account]]=$G5)*(Expenses58111417202326293235[[#Data],[Actual Cost]])*(Expenses58111417202326293235[[#Data],[Status]]=$H$4))</f>
        <v>45930.29</v>
      </c>
      <c r="I5" s="19">
        <f>SUMPRODUCT((Expenses58111417202326293235[[#Data],[Paid from Account]]=$G5)*(Expenses58111417202326293235[[#Data],[Actual Cost]])*(Expenses58111417202326293235[[#Data],[Status]]=$I$4))</f>
        <v>0</v>
      </c>
      <c r="J5" s="19">
        <f>SUMPRODUCT((Expenses58111417202326293235[[#Data],[Paid from Account]]=$G5)*(Expenses58111417202326293235[[#Data],[Projected / Budgeted Cost]])*(Expenses58111417202326293235[[#Data],[Status]]=$J$4))</f>
        <v>5000</v>
      </c>
      <c r="K5" s="19">
        <f>SUM(H5:J5)</f>
        <v>50930.29</v>
      </c>
      <c r="M5" s="17" t="str">
        <f>Table147101316192225283134[[#Headers],[Atul A/C]]</f>
        <v>Atul A/C</v>
      </c>
      <c r="N5" s="19">
        <f>SUMPRODUCT((Account59121518212427303336[[#Data],[From Account]]=$M5)*(Account59121518212427303336[[#Data],[Actual Cost]])*(Account59121518212427303336[[#Data],[Status]]=$N$4))</f>
        <v>37000</v>
      </c>
      <c r="O5" s="19">
        <f>SUMPRODUCT((Account59121518212427303336[[#Data],[From Account]]=$M5)*(Account59121518212427303336[[#Data],[Actual Cost]])*(Account59121518212427303336[[#Data],[Status]]=$O$4))</f>
        <v>0</v>
      </c>
      <c r="P5" s="19">
        <f>SUMPRODUCT((Account59121518212427303336[[#Data],[From Account]]=$G5)*(Account59121518212427303336[[#Data],[Projected / Budgeted Cost]])*(Account59121518212427303336[[#Data],[Status]]=$P$4))</f>
        <v>0</v>
      </c>
      <c r="Q5" s="19">
        <f>SUM(N5:P5)</f>
        <v>37000</v>
      </c>
      <c r="S5" s="14">
        <f>K5+Q5</f>
        <v>87930.290000000008</v>
      </c>
    </row>
    <row r="6" spans="1:21" x14ac:dyDescent="0.25">
      <c r="A6">
        <v>2</v>
      </c>
      <c r="B6" t="s">
        <v>5</v>
      </c>
      <c r="C6" s="14">
        <v>78842</v>
      </c>
      <c r="D6" s="14">
        <v>0</v>
      </c>
      <c r="E6" s="14">
        <v>0</v>
      </c>
      <c r="F6" s="14"/>
      <c r="G6" s="17" t="str">
        <f>Table147101316192225283134[[#Headers],[Esha A/C]]</f>
        <v>Esha A/C</v>
      </c>
      <c r="H6" s="19">
        <f>SUMPRODUCT((Expenses58111417202326293235[[#Data],[Paid from Account]]=$G6)*(Expenses58111417202326293235[[#Data],[Actual Cost]])*(Expenses58111417202326293235[[#Data],[Status]]=$H$4))</f>
        <v>20000</v>
      </c>
      <c r="I6" s="19">
        <f>SUMPRODUCT((Expenses58111417202326293235[[#Data],[Paid from Account]]=$G6)*(Expenses58111417202326293235[[#Data],[Actual Cost]])*(Expenses58111417202326293235[[#Data],[Status]]=$I$4))</f>
        <v>0</v>
      </c>
      <c r="J6" s="19">
        <f>SUMPRODUCT((Expenses58111417202326293235[[#Data],[Paid from Account]]=$G6)*(Expenses58111417202326293235[[#Data],[Projected / Budgeted Cost]])*(Expenses58111417202326293235[[#Data],[Status]]=$J$4))</f>
        <v>0</v>
      </c>
      <c r="K6" s="19">
        <f>SUM(H6:J6)</f>
        <v>20000</v>
      </c>
      <c r="M6" s="17" t="str">
        <f>Table147101316192225283134[[#Headers],[Esha A/C]]</f>
        <v>Esha A/C</v>
      </c>
      <c r="N6" s="19">
        <f>SUMPRODUCT((Account59121518212427303336[[#Data],[From Account]]=$M6)*(Account59121518212427303336[[#Data],[Actual Cost]])*(Account59121518212427303336[[#Data],[Status]]=$N$4))</f>
        <v>0</v>
      </c>
      <c r="O6" s="19">
        <f>SUMPRODUCT((Account59121518212427303336[[#Data],[From Account]]=$M6)*(Account59121518212427303336[[#Data],[Actual Cost]])*(Account59121518212427303336[[#Data],[Status]]=$O$4))</f>
        <v>0</v>
      </c>
      <c r="P6" s="19">
        <f>SUMPRODUCT((Account59121518212427303336[[#Data],[From Account]]=$G6)*(Account59121518212427303336[[#Data],[Projected / Budgeted Cost]])*(Account59121518212427303336[[#Data],[Status]]=$P$4))</f>
        <v>0</v>
      </c>
      <c r="Q6" s="19">
        <f>SUM(N6:P6)</f>
        <v>0</v>
      </c>
      <c r="S6" s="14">
        <f>K6+Q6</f>
        <v>20000</v>
      </c>
    </row>
    <row r="7" spans="1:21" x14ac:dyDescent="0.25">
      <c r="A7">
        <v>3</v>
      </c>
      <c r="B7" t="s">
        <v>6</v>
      </c>
      <c r="C7" s="14">
        <v>10000</v>
      </c>
      <c r="D7" s="14">
        <f>SUMPRODUCT((Account59121518212427303336[[#Data],[To Account]]=Table147101316192225283134[[#Headers],[Esha A/C]])*(Account59121518212427303336[[#Data],[Actual Cost]]))</f>
        <v>35000</v>
      </c>
      <c r="E7" s="14">
        <f>SUMPRODUCT((Account59121518212427303336[[#Data],[To Account]]=Table147101316192225283134[[#Headers],[Cash]])*(Account59121518212427303336[[#Data],[Actual Cost]]))</f>
        <v>2000</v>
      </c>
      <c r="F7" s="14"/>
      <c r="G7" s="17" t="str">
        <f>Table147101316192225283134[[#Headers],[Cash]]</f>
        <v>Cash</v>
      </c>
      <c r="H7" s="19">
        <f>SUMPRODUCT((Expenses58111417202326293235[[#Data],[Paid from Account]]=$G7)*(Expenses58111417202326293235[[#Data],[Actual Cost]])*(Expenses58111417202326293235[[#Data],[Status]]=$H$4))</f>
        <v>2050</v>
      </c>
      <c r="I7" s="19">
        <f>SUMPRODUCT((Expenses58111417202326293235[[#Data],[Paid from Account]]=$G7)*(Expenses58111417202326293235[[#Data],[Actual Cost]])*(Expenses58111417202326293235[[#Data],[Status]]=$I$4))</f>
        <v>0</v>
      </c>
      <c r="J7" s="19">
        <f>SUMPRODUCT((Expenses58111417202326293235[[#Data],[Paid from Account]]=$G7)*(Expenses58111417202326293235[[#Data],[Projected / Budgeted Cost]])*(Expenses58111417202326293235[[#Data],[Status]]=$J$4))</f>
        <v>0</v>
      </c>
      <c r="K7" s="19">
        <f>SUM(H7:J7)</f>
        <v>2050</v>
      </c>
      <c r="M7" s="17" t="str">
        <f>Table147101316192225283134[[#Headers],[Cash]]</f>
        <v>Cash</v>
      </c>
      <c r="N7" s="19">
        <f>SUMPRODUCT((Account59121518212427303336[[#Data],[From Account]]=$M7)*(Account59121518212427303336[[#Data],[Actual Cost]])*(Account59121518212427303336[[#Data],[Status]]=$N$4))</f>
        <v>0</v>
      </c>
      <c r="O7" s="19">
        <f>SUMPRODUCT((Account59121518212427303336[[#Data],[From Account]]=$M7)*(Account59121518212427303336[[#Data],[Actual Cost]])*(Account59121518212427303336[[#Data],[Status]]=$O$4))</f>
        <v>0</v>
      </c>
      <c r="P7" s="19">
        <f>SUMPRODUCT((Account59121518212427303336[[#Data],[From Account]]=$G7)*(Account59121518212427303336[[#Data],[Projected / Budgeted Cost]])*(Account59121518212427303336[[#Data],[Status]]=$P$4))</f>
        <v>0</v>
      </c>
      <c r="Q7" s="19">
        <f>SUM(N7:P7)</f>
        <v>0</v>
      </c>
      <c r="S7" s="14">
        <f>K7+Q7</f>
        <v>2050</v>
      </c>
    </row>
    <row r="8" spans="1:21" x14ac:dyDescent="0.25">
      <c r="A8" t="s">
        <v>7</v>
      </c>
      <c r="C8" s="14">
        <f>SUBTOTAL(109,Table147101316192225283134[Atul A/C])</f>
        <v>89016.78</v>
      </c>
      <c r="D8" s="14">
        <f>SUBTOTAL(109,Table147101316192225283134[Esha A/C])</f>
        <v>35000</v>
      </c>
      <c r="E8" s="14">
        <f>SUBTOTAL(109,Table147101316192225283134[Cash])</f>
        <v>2000</v>
      </c>
      <c r="F8" s="14"/>
      <c r="G8" t="s">
        <v>95</v>
      </c>
      <c r="H8" s="19">
        <f>SUMPRODUCT((Expenses58111417202326293235[[#Data],[Paid from Account]]=$G8)*(Expenses58111417202326293235[[#Data],[Actual Cost]])*(Expenses58111417202326293235[[#Data],[Status]]=$H$4))</f>
        <v>250</v>
      </c>
      <c r="I8" s="19">
        <f>SUMPRODUCT((Expenses58111417202326293235[[#Data],[Paid from Account]]=$G8)*(Expenses58111417202326293235[[#Data],[Actual Cost]])*(Expenses58111417202326293235[[#Data],[Status]]=$I$4))</f>
        <v>0</v>
      </c>
      <c r="J8" s="19">
        <f>SUMPRODUCT((Expenses58111417202326293235[[#Data],[Paid from Account]]=$G8)*(Expenses58111417202326293235[[#Data],[Projected / Budgeted Cost]])*(Expenses58111417202326293235[[#Data],[Status]]=$J$4))</f>
        <v>0</v>
      </c>
      <c r="K8" s="19">
        <f>SUM(H8:J8)</f>
        <v>250</v>
      </c>
      <c r="M8" t="s">
        <v>95</v>
      </c>
      <c r="N8" s="19">
        <f>SUMPRODUCT((Account59121518212427303336[[#Data],[From Account]]=$M8)*(Account59121518212427303336[[#Data],[Actual Cost]])*(Account59121518212427303336[[#Data],[Status]]=$N$4))</f>
        <v>0</v>
      </c>
      <c r="O8" s="19">
        <f>SUMPRODUCT((Account59121518212427303336[[#Data],[From Account]]=$M8)*(Account59121518212427303336[[#Data],[Actual Cost]])*(Account59121518212427303336[[#Data],[Status]]=$O$4))</f>
        <v>0</v>
      </c>
      <c r="P8" s="19">
        <f>SUMPRODUCT((Account59121518212427303336[[#Data],[From Account]]=$G8)*(Account59121518212427303336[[#Data],[Projected / Budgeted Cost]])*(Account59121518212427303336[[#Data],[Status]]=$P$4))</f>
        <v>0</v>
      </c>
      <c r="Q8" s="19">
        <f>SUM(N8:P8)</f>
        <v>0</v>
      </c>
      <c r="S8" s="14">
        <f>K8+Q8</f>
        <v>250</v>
      </c>
    </row>
    <row r="9" spans="1:21" x14ac:dyDescent="0.25">
      <c r="C9" s="14"/>
      <c r="D9" s="14"/>
      <c r="E9" s="14"/>
      <c r="F9" s="14"/>
      <c r="G9" s="16" t="s">
        <v>7</v>
      </c>
      <c r="H9" s="20">
        <f>SUM(H5:H8)</f>
        <v>68230.290000000008</v>
      </c>
      <c r="I9" s="20">
        <f>SUM(I5:I8)</f>
        <v>0</v>
      </c>
      <c r="J9" s="20">
        <f>SUM(J5:J8)</f>
        <v>5000</v>
      </c>
      <c r="K9" s="20">
        <f>SUM(K5:K8)</f>
        <v>73230.290000000008</v>
      </c>
      <c r="M9" s="16" t="s">
        <v>7</v>
      </c>
      <c r="N9" s="20">
        <f>SUM(N5:N8)</f>
        <v>37000</v>
      </c>
      <c r="O9" s="20">
        <f>SUM(O5:O8)</f>
        <v>0</v>
      </c>
      <c r="P9" s="20">
        <f>SUM(P5:P8)</f>
        <v>0</v>
      </c>
      <c r="Q9" s="20">
        <f>SUM(Q5:Q8)</f>
        <v>37000</v>
      </c>
    </row>
    <row r="10" spans="1:21" x14ac:dyDescent="0.25">
      <c r="B10" t="s">
        <v>93</v>
      </c>
      <c r="C10" s="14">
        <f>Table147101316192225283134[[#Totals],[Atul A/C]]-H5-N5-I5-O5</f>
        <v>6086.489999999998</v>
      </c>
      <c r="D10" s="14">
        <f>Table147101316192225283134[[#Totals],[Esha A/C]]-H6-N6</f>
        <v>15000</v>
      </c>
      <c r="E10" s="14">
        <f>Table147101316192225283134[[#Totals],[Cash]]-H7-N7</f>
        <v>-50</v>
      </c>
      <c r="F10" s="14"/>
    </row>
    <row r="11" spans="1:21" x14ac:dyDescent="0.25">
      <c r="B11" t="s">
        <v>94</v>
      </c>
      <c r="C11" s="14">
        <f>Table147101316192225283134[[#Totals],[Atul A/C]]-K5-Q5</f>
        <v>1086.489999999998</v>
      </c>
      <c r="D11" s="14">
        <f>Table147101316192225283134[[#Totals],[Esha A/C]]-K6-Q6</f>
        <v>15000</v>
      </c>
      <c r="E11" s="14">
        <f>Table147101316192225283134[[#Totals],[Cash]]-K7-Q8</f>
        <v>-50</v>
      </c>
      <c r="F11" s="14">
        <f>Table147101316192225283134[[#Totals],[Credit Card]]-K8-Q8</f>
        <v>-250</v>
      </c>
    </row>
    <row r="12" spans="1:21" x14ac:dyDescent="0.25">
      <c r="C12" s="14"/>
      <c r="D12" s="14"/>
      <c r="E12" s="14"/>
      <c r="F12" s="14"/>
    </row>
    <row r="14" spans="1:21" ht="18.75" x14ac:dyDescent="0.3">
      <c r="A14" s="10" t="s">
        <v>86</v>
      </c>
      <c r="B14" s="11"/>
      <c r="C14" s="11"/>
      <c r="D14" s="11"/>
      <c r="E14" s="11"/>
      <c r="F14" s="11"/>
      <c r="G14" s="11"/>
      <c r="H14" s="11"/>
      <c r="I14" s="11"/>
      <c r="J14" s="11"/>
      <c r="M14" t="s">
        <v>107</v>
      </c>
    </row>
    <row r="15" spans="1:21" x14ac:dyDescent="0.25">
      <c r="A15" t="s">
        <v>0</v>
      </c>
      <c r="B15" t="s">
        <v>9</v>
      </c>
      <c r="C15" t="s">
        <v>10</v>
      </c>
      <c r="D15" t="s">
        <v>11</v>
      </c>
      <c r="E15" s="2" t="s">
        <v>12</v>
      </c>
      <c r="F15" s="2" t="s">
        <v>28</v>
      </c>
      <c r="G15" s="2" t="s">
        <v>13</v>
      </c>
      <c r="H15" s="2" t="s">
        <v>14</v>
      </c>
      <c r="I15" s="2" t="s">
        <v>15</v>
      </c>
      <c r="J15" s="2" t="s">
        <v>16</v>
      </c>
      <c r="M15" t="s">
        <v>0</v>
      </c>
      <c r="N15" t="s">
        <v>108</v>
      </c>
      <c r="O15" t="s">
        <v>109</v>
      </c>
      <c r="P15" t="s">
        <v>11</v>
      </c>
      <c r="Q15" t="s">
        <v>12</v>
      </c>
      <c r="R15" t="s">
        <v>28</v>
      </c>
      <c r="S15" t="s">
        <v>14</v>
      </c>
      <c r="T15" t="s">
        <v>15</v>
      </c>
      <c r="U15" t="s">
        <v>110</v>
      </c>
    </row>
    <row r="16" spans="1:21" x14ac:dyDescent="0.25">
      <c r="A16">
        <v>1</v>
      </c>
      <c r="B16" t="s">
        <v>49</v>
      </c>
      <c r="C16" t="str">
        <f>IF(B16&lt;&gt;"",VLOOKUP(B16,Lookup!$A$2:$B$55,2,FALSE),"")</f>
        <v>HOUSING</v>
      </c>
      <c r="D16" s="3">
        <v>42948</v>
      </c>
      <c r="E16" s="14">
        <v>15500</v>
      </c>
      <c r="F16" s="14">
        <v>15500</v>
      </c>
      <c r="G16" t="s">
        <v>1</v>
      </c>
      <c r="H16" t="s">
        <v>83</v>
      </c>
      <c r="I16" t="s">
        <v>84</v>
      </c>
      <c r="J16" t="str">
        <f t="shared" ref="J16:J36" si="0">IF($I16="Done","",$D16-$F$1)</f>
        <v/>
      </c>
      <c r="M16">
        <v>1</v>
      </c>
      <c r="N16" s="32" t="s">
        <v>2</v>
      </c>
      <c r="O16" s="32" t="s">
        <v>1</v>
      </c>
      <c r="P16" s="33">
        <v>42958</v>
      </c>
      <c r="Q16" s="34">
        <v>35000</v>
      </c>
      <c r="R16" s="34">
        <v>35000</v>
      </c>
      <c r="S16" s="32" t="s">
        <v>83</v>
      </c>
      <c r="T16" s="32" t="s">
        <v>84</v>
      </c>
      <c r="U16" s="32" t="str">
        <f>IF($T16="Done","",$P16-$F$1)</f>
        <v/>
      </c>
    </row>
    <row r="17" spans="1:1016 1025:2046 2055:3066 3075:4096 4105:5116 5125:6136 6145:7166 7175:8186 8195:9216 9225:10236 10245:11256 11265:12286 12295:13306 13315:14336 14345:15356 15365:16376" x14ac:dyDescent="0.25">
      <c r="A17">
        <f t="shared" ref="A17:A33" si="1">A16+1</f>
        <v>2</v>
      </c>
      <c r="B17" t="s">
        <v>23</v>
      </c>
      <c r="C17" t="str">
        <f>IF(B17&lt;&gt;"",VLOOKUP(B17,Lookup!$A$2:$B$55,2,FALSE),"")</f>
        <v>LOANS</v>
      </c>
      <c r="D17" s="3">
        <v>42950</v>
      </c>
      <c r="E17" s="14">
        <v>9781.24</v>
      </c>
      <c r="F17" s="14">
        <v>9781.24</v>
      </c>
      <c r="G17" t="s">
        <v>1</v>
      </c>
      <c r="H17" t="s">
        <v>83</v>
      </c>
      <c r="I17" t="s">
        <v>84</v>
      </c>
      <c r="J17" t="str">
        <f t="shared" si="0"/>
        <v/>
      </c>
      <c r="M17">
        <v>2</v>
      </c>
      <c r="N17" s="35" t="s">
        <v>3</v>
      </c>
      <c r="O17" s="35" t="s">
        <v>1</v>
      </c>
      <c r="P17" s="36">
        <v>42948</v>
      </c>
      <c r="Q17" s="37">
        <v>2000</v>
      </c>
      <c r="R17" s="37">
        <v>2000</v>
      </c>
      <c r="S17" s="35" t="s">
        <v>83</v>
      </c>
      <c r="T17" s="35" t="s">
        <v>84</v>
      </c>
      <c r="U17" s="35" t="str">
        <f>IF($T17="Done","",$P17-$F$1)</f>
        <v/>
      </c>
      <c r="Y17" s="3"/>
      <c r="Z17" s="6"/>
      <c r="AI17" s="3"/>
      <c r="AJ17" s="6"/>
      <c r="AS17" s="3"/>
      <c r="AT17" s="6"/>
      <c r="BC17" s="3"/>
      <c r="BD17" s="6"/>
      <c r="BM17" s="3"/>
      <c r="BN17" s="6"/>
      <c r="BW17" s="3"/>
      <c r="BX17" s="6"/>
      <c r="CG17" s="3"/>
      <c r="CH17" s="6"/>
      <c r="CQ17" s="3"/>
      <c r="CR17" s="6"/>
      <c r="DA17" s="3"/>
      <c r="DB17" s="6"/>
      <c r="DK17" s="3"/>
      <c r="DL17" s="6"/>
      <c r="DU17" s="3"/>
      <c r="DV17" s="6"/>
      <c r="EE17" s="3"/>
      <c r="EF17" s="6"/>
      <c r="EO17" s="3"/>
      <c r="EP17" s="6"/>
      <c r="EY17" s="3"/>
      <c r="EZ17" s="6"/>
      <c r="FI17" s="3"/>
      <c r="FJ17" s="6"/>
      <c r="FS17" s="3"/>
      <c r="FT17" s="6"/>
      <c r="GC17" s="3"/>
      <c r="GD17" s="6"/>
      <c r="GM17" s="3"/>
      <c r="GN17" s="6"/>
      <c r="GW17" s="3"/>
      <c r="GX17" s="6"/>
      <c r="HG17" s="3"/>
      <c r="HH17" s="6"/>
      <c r="HQ17" s="3"/>
      <c r="HR17" s="6"/>
      <c r="IA17" s="3"/>
      <c r="IB17" s="6"/>
      <c r="IK17" s="3"/>
      <c r="IL17" s="6"/>
      <c r="IU17" s="3"/>
      <c r="IV17" s="6"/>
      <c r="JE17" s="3"/>
      <c r="JF17" s="6"/>
      <c r="JO17" s="3"/>
      <c r="JP17" s="6"/>
      <c r="JY17" s="3"/>
      <c r="JZ17" s="6"/>
      <c r="KI17" s="3"/>
      <c r="KJ17" s="6"/>
      <c r="KS17" s="3"/>
      <c r="KT17" s="6"/>
      <c r="LC17" s="3"/>
      <c r="LD17" s="6"/>
      <c r="LM17" s="3"/>
      <c r="LN17" s="6"/>
      <c r="LW17" s="3"/>
      <c r="LX17" s="6"/>
      <c r="MG17" s="3"/>
      <c r="MH17" s="6"/>
      <c r="MQ17" s="3"/>
      <c r="MR17" s="6"/>
      <c r="NA17" s="3"/>
      <c r="NB17" s="6"/>
      <c r="NK17" s="3"/>
      <c r="NL17" s="6"/>
      <c r="NU17" s="3"/>
      <c r="NV17" s="6"/>
      <c r="OE17" s="3"/>
      <c r="OF17" s="6"/>
      <c r="OO17" s="3"/>
      <c r="OP17" s="6"/>
      <c r="OY17" s="3"/>
      <c r="OZ17" s="6"/>
      <c r="PI17" s="3"/>
      <c r="PJ17" s="6"/>
      <c r="PS17" s="3"/>
      <c r="PT17" s="6"/>
      <c r="QC17" s="3"/>
      <c r="QD17" s="6"/>
      <c r="QM17" s="3"/>
      <c r="QN17" s="6"/>
      <c r="QW17" s="3"/>
      <c r="QX17" s="6"/>
      <c r="RG17" s="3"/>
      <c r="RH17" s="6"/>
      <c r="RQ17" s="3"/>
      <c r="RR17" s="6"/>
      <c r="SA17" s="3"/>
      <c r="SB17" s="6"/>
      <c r="SK17" s="3"/>
      <c r="SL17" s="6"/>
      <c r="SU17" s="3"/>
      <c r="SV17" s="6"/>
      <c r="TE17" s="3"/>
      <c r="TF17" s="6"/>
      <c r="TO17" s="3"/>
      <c r="TP17" s="6"/>
      <c r="TY17" s="3"/>
      <c r="TZ17" s="6"/>
      <c r="UI17" s="3"/>
      <c r="UJ17" s="6"/>
      <c r="US17" s="3"/>
      <c r="UT17" s="6"/>
      <c r="VC17" s="3"/>
      <c r="VD17" s="6"/>
      <c r="VM17" s="3"/>
      <c r="VN17" s="6"/>
      <c r="VW17" s="3"/>
      <c r="VX17" s="6"/>
      <c r="WG17" s="3"/>
      <c r="WH17" s="6"/>
      <c r="WQ17" s="3"/>
      <c r="WR17" s="6"/>
      <c r="XA17" s="3"/>
      <c r="XB17" s="6"/>
      <c r="XK17" s="3"/>
      <c r="XL17" s="6"/>
      <c r="XU17" s="3"/>
      <c r="XV17" s="6"/>
      <c r="YE17" s="3"/>
      <c r="YF17" s="6"/>
      <c r="YO17" s="3"/>
      <c r="YP17" s="6"/>
      <c r="YY17" s="3"/>
      <c r="YZ17" s="6"/>
      <c r="ZI17" s="3"/>
      <c r="ZJ17" s="6"/>
      <c r="ZS17" s="3"/>
      <c r="ZT17" s="6"/>
      <c r="AAC17" s="3"/>
      <c r="AAD17" s="6"/>
      <c r="AAM17" s="3"/>
      <c r="AAN17" s="6"/>
      <c r="AAW17" s="3"/>
      <c r="AAX17" s="6"/>
      <c r="ABG17" s="3"/>
      <c r="ABH17" s="6"/>
      <c r="ABQ17" s="3"/>
      <c r="ABR17" s="6"/>
      <c r="ACA17" s="3"/>
      <c r="ACB17" s="6"/>
      <c r="ACK17" s="3"/>
      <c r="ACL17" s="6"/>
      <c r="ACU17" s="3"/>
      <c r="ACV17" s="6"/>
      <c r="ADE17" s="3"/>
      <c r="ADF17" s="6"/>
      <c r="ADO17" s="3"/>
      <c r="ADP17" s="6"/>
      <c r="ADY17" s="3"/>
      <c r="ADZ17" s="6"/>
      <c r="AEI17" s="3"/>
      <c r="AEJ17" s="6"/>
      <c r="AES17" s="3"/>
      <c r="AET17" s="6"/>
      <c r="AFC17" s="3"/>
      <c r="AFD17" s="6"/>
      <c r="AFM17" s="3"/>
      <c r="AFN17" s="6"/>
      <c r="AFW17" s="3"/>
      <c r="AFX17" s="6"/>
      <c r="AGG17" s="3"/>
      <c r="AGH17" s="6"/>
      <c r="AGQ17" s="3"/>
      <c r="AGR17" s="6"/>
      <c r="AHA17" s="3"/>
      <c r="AHB17" s="6"/>
      <c r="AHK17" s="3"/>
      <c r="AHL17" s="6"/>
      <c r="AHU17" s="3"/>
      <c r="AHV17" s="6"/>
      <c r="AIE17" s="3"/>
      <c r="AIF17" s="6"/>
      <c r="AIO17" s="3"/>
      <c r="AIP17" s="6"/>
      <c r="AIY17" s="3"/>
      <c r="AIZ17" s="6"/>
      <c r="AJI17" s="3"/>
      <c r="AJJ17" s="6"/>
      <c r="AJS17" s="3"/>
      <c r="AJT17" s="6"/>
      <c r="AKC17" s="3"/>
      <c r="AKD17" s="6"/>
      <c r="AKM17" s="3"/>
      <c r="AKN17" s="6"/>
      <c r="AKW17" s="3"/>
      <c r="AKX17" s="6"/>
      <c r="ALG17" s="3"/>
      <c r="ALH17" s="6"/>
      <c r="ALQ17" s="3"/>
      <c r="ALR17" s="6"/>
      <c r="AMA17" s="3"/>
      <c r="AMB17" s="6"/>
      <c r="AMK17" s="3"/>
      <c r="AML17" s="6"/>
      <c r="AMU17" s="3"/>
      <c r="AMV17" s="6"/>
      <c r="ANE17" s="3"/>
      <c r="ANF17" s="6"/>
      <c r="ANO17" s="3"/>
      <c r="ANP17" s="6"/>
      <c r="ANY17" s="3"/>
      <c r="ANZ17" s="6"/>
      <c r="AOI17" s="3"/>
      <c r="AOJ17" s="6"/>
      <c r="AOS17" s="3"/>
      <c r="AOT17" s="6"/>
      <c r="APC17" s="3"/>
      <c r="APD17" s="6"/>
      <c r="APM17" s="3"/>
      <c r="APN17" s="6"/>
      <c r="APW17" s="3"/>
      <c r="APX17" s="6"/>
      <c r="AQG17" s="3"/>
      <c r="AQH17" s="6"/>
      <c r="AQQ17" s="3"/>
      <c r="AQR17" s="6"/>
      <c r="ARA17" s="3"/>
      <c r="ARB17" s="6"/>
      <c r="ARK17" s="3"/>
      <c r="ARL17" s="6"/>
      <c r="ARU17" s="3"/>
      <c r="ARV17" s="6"/>
      <c r="ASE17" s="3"/>
      <c r="ASF17" s="6"/>
      <c r="ASO17" s="3"/>
      <c r="ASP17" s="6"/>
      <c r="ASY17" s="3"/>
      <c r="ASZ17" s="6"/>
      <c r="ATI17" s="3"/>
      <c r="ATJ17" s="6"/>
      <c r="ATS17" s="3"/>
      <c r="ATT17" s="6"/>
      <c r="AUC17" s="3"/>
      <c r="AUD17" s="6"/>
      <c r="AUM17" s="3"/>
      <c r="AUN17" s="6"/>
      <c r="AUW17" s="3"/>
      <c r="AUX17" s="6"/>
      <c r="AVG17" s="3"/>
      <c r="AVH17" s="6"/>
      <c r="AVQ17" s="3"/>
      <c r="AVR17" s="6"/>
      <c r="AWA17" s="3"/>
      <c r="AWB17" s="6"/>
      <c r="AWK17" s="3"/>
      <c r="AWL17" s="6"/>
      <c r="AWU17" s="3"/>
      <c r="AWV17" s="6"/>
      <c r="AXE17" s="3"/>
      <c r="AXF17" s="6"/>
      <c r="AXO17" s="3"/>
      <c r="AXP17" s="6"/>
      <c r="AXY17" s="3"/>
      <c r="AXZ17" s="6"/>
      <c r="AYI17" s="3"/>
      <c r="AYJ17" s="6"/>
      <c r="AYS17" s="3"/>
      <c r="AYT17" s="6"/>
      <c r="AZC17" s="3"/>
      <c r="AZD17" s="6"/>
      <c r="AZM17" s="3"/>
      <c r="AZN17" s="6"/>
      <c r="AZW17" s="3"/>
      <c r="AZX17" s="6"/>
      <c r="BAG17" s="3"/>
      <c r="BAH17" s="6"/>
      <c r="BAQ17" s="3"/>
      <c r="BAR17" s="6"/>
      <c r="BBA17" s="3"/>
      <c r="BBB17" s="6"/>
      <c r="BBK17" s="3"/>
      <c r="BBL17" s="6"/>
      <c r="BBU17" s="3"/>
      <c r="BBV17" s="6"/>
      <c r="BCE17" s="3"/>
      <c r="BCF17" s="6"/>
      <c r="BCO17" s="3"/>
      <c r="BCP17" s="6"/>
      <c r="BCY17" s="3"/>
      <c r="BCZ17" s="6"/>
      <c r="BDI17" s="3"/>
      <c r="BDJ17" s="6"/>
      <c r="BDS17" s="3"/>
      <c r="BDT17" s="6"/>
      <c r="BEC17" s="3"/>
      <c r="BED17" s="6"/>
      <c r="BEM17" s="3"/>
      <c r="BEN17" s="6"/>
      <c r="BEW17" s="3"/>
      <c r="BEX17" s="6"/>
      <c r="BFG17" s="3"/>
      <c r="BFH17" s="6"/>
      <c r="BFQ17" s="3"/>
      <c r="BFR17" s="6"/>
      <c r="BGA17" s="3"/>
      <c r="BGB17" s="6"/>
      <c r="BGK17" s="3"/>
      <c r="BGL17" s="6"/>
      <c r="BGU17" s="3"/>
      <c r="BGV17" s="6"/>
      <c r="BHE17" s="3"/>
      <c r="BHF17" s="6"/>
      <c r="BHO17" s="3"/>
      <c r="BHP17" s="6"/>
      <c r="BHY17" s="3"/>
      <c r="BHZ17" s="6"/>
      <c r="BII17" s="3"/>
      <c r="BIJ17" s="6"/>
      <c r="BIS17" s="3"/>
      <c r="BIT17" s="6"/>
      <c r="BJC17" s="3"/>
      <c r="BJD17" s="6"/>
      <c r="BJM17" s="3"/>
      <c r="BJN17" s="6"/>
      <c r="BJW17" s="3"/>
      <c r="BJX17" s="6"/>
      <c r="BKG17" s="3"/>
      <c r="BKH17" s="6"/>
      <c r="BKQ17" s="3"/>
      <c r="BKR17" s="6"/>
      <c r="BLA17" s="3"/>
      <c r="BLB17" s="6"/>
      <c r="BLK17" s="3"/>
      <c r="BLL17" s="6"/>
      <c r="BLU17" s="3"/>
      <c r="BLV17" s="6"/>
      <c r="BME17" s="3"/>
      <c r="BMF17" s="6"/>
      <c r="BMO17" s="3"/>
      <c r="BMP17" s="6"/>
      <c r="BMY17" s="3"/>
      <c r="BMZ17" s="6"/>
      <c r="BNI17" s="3"/>
      <c r="BNJ17" s="6"/>
      <c r="BNS17" s="3"/>
      <c r="BNT17" s="6"/>
      <c r="BOC17" s="3"/>
      <c r="BOD17" s="6"/>
      <c r="BOM17" s="3"/>
      <c r="BON17" s="6"/>
      <c r="BOW17" s="3"/>
      <c r="BOX17" s="6"/>
      <c r="BPG17" s="3"/>
      <c r="BPH17" s="6"/>
      <c r="BPQ17" s="3"/>
      <c r="BPR17" s="6"/>
      <c r="BQA17" s="3"/>
      <c r="BQB17" s="6"/>
      <c r="BQK17" s="3"/>
      <c r="BQL17" s="6"/>
      <c r="BQU17" s="3"/>
      <c r="BQV17" s="6"/>
      <c r="BRE17" s="3"/>
      <c r="BRF17" s="6"/>
      <c r="BRO17" s="3"/>
      <c r="BRP17" s="6"/>
      <c r="BRY17" s="3"/>
      <c r="BRZ17" s="6"/>
      <c r="BSI17" s="3"/>
      <c r="BSJ17" s="6"/>
      <c r="BSS17" s="3"/>
      <c r="BST17" s="6"/>
      <c r="BTC17" s="3"/>
      <c r="BTD17" s="6"/>
      <c r="BTM17" s="3"/>
      <c r="BTN17" s="6"/>
      <c r="BTW17" s="3"/>
      <c r="BTX17" s="6"/>
      <c r="BUG17" s="3"/>
      <c r="BUH17" s="6"/>
      <c r="BUQ17" s="3"/>
      <c r="BUR17" s="6"/>
      <c r="BVA17" s="3"/>
      <c r="BVB17" s="6"/>
      <c r="BVK17" s="3"/>
      <c r="BVL17" s="6"/>
      <c r="BVU17" s="3"/>
      <c r="BVV17" s="6"/>
      <c r="BWE17" s="3"/>
      <c r="BWF17" s="6"/>
      <c r="BWO17" s="3"/>
      <c r="BWP17" s="6"/>
      <c r="BWY17" s="3"/>
      <c r="BWZ17" s="6"/>
      <c r="BXI17" s="3"/>
      <c r="BXJ17" s="6"/>
      <c r="BXS17" s="3"/>
      <c r="BXT17" s="6"/>
      <c r="BYC17" s="3"/>
      <c r="BYD17" s="6"/>
      <c r="BYM17" s="3"/>
      <c r="BYN17" s="6"/>
      <c r="BYW17" s="3"/>
      <c r="BYX17" s="6"/>
      <c r="BZG17" s="3"/>
      <c r="BZH17" s="6"/>
      <c r="BZQ17" s="3"/>
      <c r="BZR17" s="6"/>
      <c r="CAA17" s="3"/>
      <c r="CAB17" s="6"/>
      <c r="CAK17" s="3"/>
      <c r="CAL17" s="6"/>
      <c r="CAU17" s="3"/>
      <c r="CAV17" s="6"/>
      <c r="CBE17" s="3"/>
      <c r="CBF17" s="6"/>
      <c r="CBO17" s="3"/>
      <c r="CBP17" s="6"/>
      <c r="CBY17" s="3"/>
      <c r="CBZ17" s="6"/>
      <c r="CCI17" s="3"/>
      <c r="CCJ17" s="6"/>
      <c r="CCS17" s="3"/>
      <c r="CCT17" s="6"/>
      <c r="CDC17" s="3"/>
      <c r="CDD17" s="6"/>
      <c r="CDM17" s="3"/>
      <c r="CDN17" s="6"/>
      <c r="CDW17" s="3"/>
      <c r="CDX17" s="6"/>
      <c r="CEG17" s="3"/>
      <c r="CEH17" s="6"/>
      <c r="CEQ17" s="3"/>
      <c r="CER17" s="6"/>
      <c r="CFA17" s="3"/>
      <c r="CFB17" s="6"/>
      <c r="CFK17" s="3"/>
      <c r="CFL17" s="6"/>
      <c r="CFU17" s="3"/>
      <c r="CFV17" s="6"/>
      <c r="CGE17" s="3"/>
      <c r="CGF17" s="6"/>
      <c r="CGO17" s="3"/>
      <c r="CGP17" s="6"/>
      <c r="CGY17" s="3"/>
      <c r="CGZ17" s="6"/>
      <c r="CHI17" s="3"/>
      <c r="CHJ17" s="6"/>
      <c r="CHS17" s="3"/>
      <c r="CHT17" s="6"/>
      <c r="CIC17" s="3"/>
      <c r="CID17" s="6"/>
      <c r="CIM17" s="3"/>
      <c r="CIN17" s="6"/>
      <c r="CIW17" s="3"/>
      <c r="CIX17" s="6"/>
      <c r="CJG17" s="3"/>
      <c r="CJH17" s="6"/>
      <c r="CJQ17" s="3"/>
      <c r="CJR17" s="6"/>
      <c r="CKA17" s="3"/>
      <c r="CKB17" s="6"/>
      <c r="CKK17" s="3"/>
      <c r="CKL17" s="6"/>
      <c r="CKU17" s="3"/>
      <c r="CKV17" s="6"/>
      <c r="CLE17" s="3"/>
      <c r="CLF17" s="6"/>
      <c r="CLO17" s="3"/>
      <c r="CLP17" s="6"/>
      <c r="CLY17" s="3"/>
      <c r="CLZ17" s="6"/>
      <c r="CMI17" s="3"/>
      <c r="CMJ17" s="6"/>
      <c r="CMS17" s="3"/>
      <c r="CMT17" s="6"/>
      <c r="CNC17" s="3"/>
      <c r="CND17" s="6"/>
      <c r="CNM17" s="3"/>
      <c r="CNN17" s="6"/>
      <c r="CNW17" s="3"/>
      <c r="CNX17" s="6"/>
      <c r="COG17" s="3"/>
      <c r="COH17" s="6"/>
      <c r="COQ17" s="3"/>
      <c r="COR17" s="6"/>
      <c r="CPA17" s="3"/>
      <c r="CPB17" s="6"/>
      <c r="CPK17" s="3"/>
      <c r="CPL17" s="6"/>
      <c r="CPU17" s="3"/>
      <c r="CPV17" s="6"/>
      <c r="CQE17" s="3"/>
      <c r="CQF17" s="6"/>
      <c r="CQO17" s="3"/>
      <c r="CQP17" s="6"/>
      <c r="CQY17" s="3"/>
      <c r="CQZ17" s="6"/>
      <c r="CRI17" s="3"/>
      <c r="CRJ17" s="6"/>
      <c r="CRS17" s="3"/>
      <c r="CRT17" s="6"/>
      <c r="CSC17" s="3"/>
      <c r="CSD17" s="6"/>
      <c r="CSM17" s="3"/>
      <c r="CSN17" s="6"/>
      <c r="CSW17" s="3"/>
      <c r="CSX17" s="6"/>
      <c r="CTG17" s="3"/>
      <c r="CTH17" s="6"/>
      <c r="CTQ17" s="3"/>
      <c r="CTR17" s="6"/>
      <c r="CUA17" s="3"/>
      <c r="CUB17" s="6"/>
      <c r="CUK17" s="3"/>
      <c r="CUL17" s="6"/>
      <c r="CUU17" s="3"/>
      <c r="CUV17" s="6"/>
      <c r="CVE17" s="3"/>
      <c r="CVF17" s="6"/>
      <c r="CVO17" s="3"/>
      <c r="CVP17" s="6"/>
      <c r="CVY17" s="3"/>
      <c r="CVZ17" s="6"/>
      <c r="CWI17" s="3"/>
      <c r="CWJ17" s="6"/>
      <c r="CWS17" s="3"/>
      <c r="CWT17" s="6"/>
      <c r="CXC17" s="3"/>
      <c r="CXD17" s="6"/>
      <c r="CXM17" s="3"/>
      <c r="CXN17" s="6"/>
      <c r="CXW17" s="3"/>
      <c r="CXX17" s="6"/>
      <c r="CYG17" s="3"/>
      <c r="CYH17" s="6"/>
      <c r="CYQ17" s="3"/>
      <c r="CYR17" s="6"/>
      <c r="CZA17" s="3"/>
      <c r="CZB17" s="6"/>
      <c r="CZK17" s="3"/>
      <c r="CZL17" s="6"/>
      <c r="CZU17" s="3"/>
      <c r="CZV17" s="6"/>
      <c r="DAE17" s="3"/>
      <c r="DAF17" s="6"/>
      <c r="DAO17" s="3"/>
      <c r="DAP17" s="6"/>
      <c r="DAY17" s="3"/>
      <c r="DAZ17" s="6"/>
      <c r="DBI17" s="3"/>
      <c r="DBJ17" s="6"/>
      <c r="DBS17" s="3"/>
      <c r="DBT17" s="6"/>
      <c r="DCC17" s="3"/>
      <c r="DCD17" s="6"/>
      <c r="DCM17" s="3"/>
      <c r="DCN17" s="6"/>
      <c r="DCW17" s="3"/>
      <c r="DCX17" s="6"/>
      <c r="DDG17" s="3"/>
      <c r="DDH17" s="6"/>
      <c r="DDQ17" s="3"/>
      <c r="DDR17" s="6"/>
      <c r="DEA17" s="3"/>
      <c r="DEB17" s="6"/>
      <c r="DEK17" s="3"/>
      <c r="DEL17" s="6"/>
      <c r="DEU17" s="3"/>
      <c r="DEV17" s="6"/>
      <c r="DFE17" s="3"/>
      <c r="DFF17" s="6"/>
      <c r="DFO17" s="3"/>
      <c r="DFP17" s="6"/>
      <c r="DFY17" s="3"/>
      <c r="DFZ17" s="6"/>
      <c r="DGI17" s="3"/>
      <c r="DGJ17" s="6"/>
      <c r="DGS17" s="3"/>
      <c r="DGT17" s="6"/>
      <c r="DHC17" s="3"/>
      <c r="DHD17" s="6"/>
      <c r="DHM17" s="3"/>
      <c r="DHN17" s="6"/>
      <c r="DHW17" s="3"/>
      <c r="DHX17" s="6"/>
      <c r="DIG17" s="3"/>
      <c r="DIH17" s="6"/>
      <c r="DIQ17" s="3"/>
      <c r="DIR17" s="6"/>
      <c r="DJA17" s="3"/>
      <c r="DJB17" s="6"/>
      <c r="DJK17" s="3"/>
      <c r="DJL17" s="6"/>
      <c r="DJU17" s="3"/>
      <c r="DJV17" s="6"/>
      <c r="DKE17" s="3"/>
      <c r="DKF17" s="6"/>
      <c r="DKO17" s="3"/>
      <c r="DKP17" s="6"/>
      <c r="DKY17" s="3"/>
      <c r="DKZ17" s="6"/>
      <c r="DLI17" s="3"/>
      <c r="DLJ17" s="6"/>
      <c r="DLS17" s="3"/>
      <c r="DLT17" s="6"/>
      <c r="DMC17" s="3"/>
      <c r="DMD17" s="6"/>
      <c r="DMM17" s="3"/>
      <c r="DMN17" s="6"/>
      <c r="DMW17" s="3"/>
      <c r="DMX17" s="6"/>
      <c r="DNG17" s="3"/>
      <c r="DNH17" s="6"/>
      <c r="DNQ17" s="3"/>
      <c r="DNR17" s="6"/>
      <c r="DOA17" s="3"/>
      <c r="DOB17" s="6"/>
      <c r="DOK17" s="3"/>
      <c r="DOL17" s="6"/>
      <c r="DOU17" s="3"/>
      <c r="DOV17" s="6"/>
      <c r="DPE17" s="3"/>
      <c r="DPF17" s="6"/>
      <c r="DPO17" s="3"/>
      <c r="DPP17" s="6"/>
      <c r="DPY17" s="3"/>
      <c r="DPZ17" s="6"/>
      <c r="DQI17" s="3"/>
      <c r="DQJ17" s="6"/>
      <c r="DQS17" s="3"/>
      <c r="DQT17" s="6"/>
      <c r="DRC17" s="3"/>
      <c r="DRD17" s="6"/>
      <c r="DRM17" s="3"/>
      <c r="DRN17" s="6"/>
      <c r="DRW17" s="3"/>
      <c r="DRX17" s="6"/>
      <c r="DSG17" s="3"/>
      <c r="DSH17" s="6"/>
      <c r="DSQ17" s="3"/>
      <c r="DSR17" s="6"/>
      <c r="DTA17" s="3"/>
      <c r="DTB17" s="6"/>
      <c r="DTK17" s="3"/>
      <c r="DTL17" s="6"/>
      <c r="DTU17" s="3"/>
      <c r="DTV17" s="6"/>
      <c r="DUE17" s="3"/>
      <c r="DUF17" s="6"/>
      <c r="DUO17" s="3"/>
      <c r="DUP17" s="6"/>
      <c r="DUY17" s="3"/>
      <c r="DUZ17" s="6"/>
      <c r="DVI17" s="3"/>
      <c r="DVJ17" s="6"/>
      <c r="DVS17" s="3"/>
      <c r="DVT17" s="6"/>
      <c r="DWC17" s="3"/>
      <c r="DWD17" s="6"/>
      <c r="DWM17" s="3"/>
      <c r="DWN17" s="6"/>
      <c r="DWW17" s="3"/>
      <c r="DWX17" s="6"/>
      <c r="DXG17" s="3"/>
      <c r="DXH17" s="6"/>
      <c r="DXQ17" s="3"/>
      <c r="DXR17" s="6"/>
      <c r="DYA17" s="3"/>
      <c r="DYB17" s="6"/>
      <c r="DYK17" s="3"/>
      <c r="DYL17" s="6"/>
      <c r="DYU17" s="3"/>
      <c r="DYV17" s="6"/>
      <c r="DZE17" s="3"/>
      <c r="DZF17" s="6"/>
      <c r="DZO17" s="3"/>
      <c r="DZP17" s="6"/>
      <c r="DZY17" s="3"/>
      <c r="DZZ17" s="6"/>
      <c r="EAI17" s="3"/>
      <c r="EAJ17" s="6"/>
      <c r="EAS17" s="3"/>
      <c r="EAT17" s="6"/>
      <c r="EBC17" s="3"/>
      <c r="EBD17" s="6"/>
      <c r="EBM17" s="3"/>
      <c r="EBN17" s="6"/>
      <c r="EBW17" s="3"/>
      <c r="EBX17" s="6"/>
      <c r="ECG17" s="3"/>
      <c r="ECH17" s="6"/>
      <c r="ECQ17" s="3"/>
      <c r="ECR17" s="6"/>
      <c r="EDA17" s="3"/>
      <c r="EDB17" s="6"/>
      <c r="EDK17" s="3"/>
      <c r="EDL17" s="6"/>
      <c r="EDU17" s="3"/>
      <c r="EDV17" s="6"/>
      <c r="EEE17" s="3"/>
      <c r="EEF17" s="6"/>
      <c r="EEO17" s="3"/>
      <c r="EEP17" s="6"/>
      <c r="EEY17" s="3"/>
      <c r="EEZ17" s="6"/>
      <c r="EFI17" s="3"/>
      <c r="EFJ17" s="6"/>
      <c r="EFS17" s="3"/>
      <c r="EFT17" s="6"/>
      <c r="EGC17" s="3"/>
      <c r="EGD17" s="6"/>
      <c r="EGM17" s="3"/>
      <c r="EGN17" s="6"/>
      <c r="EGW17" s="3"/>
      <c r="EGX17" s="6"/>
      <c r="EHG17" s="3"/>
      <c r="EHH17" s="6"/>
      <c r="EHQ17" s="3"/>
      <c r="EHR17" s="6"/>
      <c r="EIA17" s="3"/>
      <c r="EIB17" s="6"/>
      <c r="EIK17" s="3"/>
      <c r="EIL17" s="6"/>
      <c r="EIU17" s="3"/>
      <c r="EIV17" s="6"/>
      <c r="EJE17" s="3"/>
      <c r="EJF17" s="6"/>
      <c r="EJO17" s="3"/>
      <c r="EJP17" s="6"/>
      <c r="EJY17" s="3"/>
      <c r="EJZ17" s="6"/>
      <c r="EKI17" s="3"/>
      <c r="EKJ17" s="6"/>
      <c r="EKS17" s="3"/>
      <c r="EKT17" s="6"/>
      <c r="ELC17" s="3"/>
      <c r="ELD17" s="6"/>
      <c r="ELM17" s="3"/>
      <c r="ELN17" s="6"/>
      <c r="ELW17" s="3"/>
      <c r="ELX17" s="6"/>
      <c r="EMG17" s="3"/>
      <c r="EMH17" s="6"/>
      <c r="EMQ17" s="3"/>
      <c r="EMR17" s="6"/>
      <c r="ENA17" s="3"/>
      <c r="ENB17" s="6"/>
      <c r="ENK17" s="3"/>
      <c r="ENL17" s="6"/>
      <c r="ENU17" s="3"/>
      <c r="ENV17" s="6"/>
      <c r="EOE17" s="3"/>
      <c r="EOF17" s="6"/>
      <c r="EOO17" s="3"/>
      <c r="EOP17" s="6"/>
      <c r="EOY17" s="3"/>
      <c r="EOZ17" s="6"/>
      <c r="EPI17" s="3"/>
      <c r="EPJ17" s="6"/>
      <c r="EPS17" s="3"/>
      <c r="EPT17" s="6"/>
      <c r="EQC17" s="3"/>
      <c r="EQD17" s="6"/>
      <c r="EQM17" s="3"/>
      <c r="EQN17" s="6"/>
      <c r="EQW17" s="3"/>
      <c r="EQX17" s="6"/>
      <c r="ERG17" s="3"/>
      <c r="ERH17" s="6"/>
      <c r="ERQ17" s="3"/>
      <c r="ERR17" s="6"/>
      <c r="ESA17" s="3"/>
      <c r="ESB17" s="6"/>
      <c r="ESK17" s="3"/>
      <c r="ESL17" s="6"/>
      <c r="ESU17" s="3"/>
      <c r="ESV17" s="6"/>
      <c r="ETE17" s="3"/>
      <c r="ETF17" s="6"/>
      <c r="ETO17" s="3"/>
      <c r="ETP17" s="6"/>
      <c r="ETY17" s="3"/>
      <c r="ETZ17" s="6"/>
      <c r="EUI17" s="3"/>
      <c r="EUJ17" s="6"/>
      <c r="EUS17" s="3"/>
      <c r="EUT17" s="6"/>
      <c r="EVC17" s="3"/>
      <c r="EVD17" s="6"/>
      <c r="EVM17" s="3"/>
      <c r="EVN17" s="6"/>
      <c r="EVW17" s="3"/>
      <c r="EVX17" s="6"/>
      <c r="EWG17" s="3"/>
      <c r="EWH17" s="6"/>
      <c r="EWQ17" s="3"/>
      <c r="EWR17" s="6"/>
      <c r="EXA17" s="3"/>
      <c r="EXB17" s="6"/>
      <c r="EXK17" s="3"/>
      <c r="EXL17" s="6"/>
      <c r="EXU17" s="3"/>
      <c r="EXV17" s="6"/>
      <c r="EYE17" s="3"/>
      <c r="EYF17" s="6"/>
      <c r="EYO17" s="3"/>
      <c r="EYP17" s="6"/>
      <c r="EYY17" s="3"/>
      <c r="EYZ17" s="6"/>
      <c r="EZI17" s="3"/>
      <c r="EZJ17" s="6"/>
      <c r="EZS17" s="3"/>
      <c r="EZT17" s="6"/>
      <c r="FAC17" s="3"/>
      <c r="FAD17" s="6"/>
      <c r="FAM17" s="3"/>
      <c r="FAN17" s="6"/>
      <c r="FAW17" s="3"/>
      <c r="FAX17" s="6"/>
      <c r="FBG17" s="3"/>
      <c r="FBH17" s="6"/>
      <c r="FBQ17" s="3"/>
      <c r="FBR17" s="6"/>
      <c r="FCA17" s="3"/>
      <c r="FCB17" s="6"/>
      <c r="FCK17" s="3"/>
      <c r="FCL17" s="6"/>
      <c r="FCU17" s="3"/>
      <c r="FCV17" s="6"/>
      <c r="FDE17" s="3"/>
      <c r="FDF17" s="6"/>
      <c r="FDO17" s="3"/>
      <c r="FDP17" s="6"/>
      <c r="FDY17" s="3"/>
      <c r="FDZ17" s="6"/>
      <c r="FEI17" s="3"/>
      <c r="FEJ17" s="6"/>
      <c r="FES17" s="3"/>
      <c r="FET17" s="6"/>
      <c r="FFC17" s="3"/>
      <c r="FFD17" s="6"/>
      <c r="FFM17" s="3"/>
      <c r="FFN17" s="6"/>
      <c r="FFW17" s="3"/>
      <c r="FFX17" s="6"/>
      <c r="FGG17" s="3"/>
      <c r="FGH17" s="6"/>
      <c r="FGQ17" s="3"/>
      <c r="FGR17" s="6"/>
      <c r="FHA17" s="3"/>
      <c r="FHB17" s="6"/>
      <c r="FHK17" s="3"/>
      <c r="FHL17" s="6"/>
      <c r="FHU17" s="3"/>
      <c r="FHV17" s="6"/>
      <c r="FIE17" s="3"/>
      <c r="FIF17" s="6"/>
      <c r="FIO17" s="3"/>
      <c r="FIP17" s="6"/>
      <c r="FIY17" s="3"/>
      <c r="FIZ17" s="6"/>
      <c r="FJI17" s="3"/>
      <c r="FJJ17" s="6"/>
      <c r="FJS17" s="3"/>
      <c r="FJT17" s="6"/>
      <c r="FKC17" s="3"/>
      <c r="FKD17" s="6"/>
      <c r="FKM17" s="3"/>
      <c r="FKN17" s="6"/>
      <c r="FKW17" s="3"/>
      <c r="FKX17" s="6"/>
      <c r="FLG17" s="3"/>
      <c r="FLH17" s="6"/>
      <c r="FLQ17" s="3"/>
      <c r="FLR17" s="6"/>
      <c r="FMA17" s="3"/>
      <c r="FMB17" s="6"/>
      <c r="FMK17" s="3"/>
      <c r="FML17" s="6"/>
      <c r="FMU17" s="3"/>
      <c r="FMV17" s="6"/>
      <c r="FNE17" s="3"/>
      <c r="FNF17" s="6"/>
      <c r="FNO17" s="3"/>
      <c r="FNP17" s="6"/>
      <c r="FNY17" s="3"/>
      <c r="FNZ17" s="6"/>
      <c r="FOI17" s="3"/>
      <c r="FOJ17" s="6"/>
      <c r="FOS17" s="3"/>
      <c r="FOT17" s="6"/>
      <c r="FPC17" s="3"/>
      <c r="FPD17" s="6"/>
      <c r="FPM17" s="3"/>
      <c r="FPN17" s="6"/>
      <c r="FPW17" s="3"/>
      <c r="FPX17" s="6"/>
      <c r="FQG17" s="3"/>
      <c r="FQH17" s="6"/>
      <c r="FQQ17" s="3"/>
      <c r="FQR17" s="6"/>
      <c r="FRA17" s="3"/>
      <c r="FRB17" s="6"/>
      <c r="FRK17" s="3"/>
      <c r="FRL17" s="6"/>
      <c r="FRU17" s="3"/>
      <c r="FRV17" s="6"/>
      <c r="FSE17" s="3"/>
      <c r="FSF17" s="6"/>
      <c r="FSO17" s="3"/>
      <c r="FSP17" s="6"/>
      <c r="FSY17" s="3"/>
      <c r="FSZ17" s="6"/>
      <c r="FTI17" s="3"/>
      <c r="FTJ17" s="6"/>
      <c r="FTS17" s="3"/>
      <c r="FTT17" s="6"/>
      <c r="FUC17" s="3"/>
      <c r="FUD17" s="6"/>
      <c r="FUM17" s="3"/>
      <c r="FUN17" s="6"/>
      <c r="FUW17" s="3"/>
      <c r="FUX17" s="6"/>
      <c r="FVG17" s="3"/>
      <c r="FVH17" s="6"/>
      <c r="FVQ17" s="3"/>
      <c r="FVR17" s="6"/>
      <c r="FWA17" s="3"/>
      <c r="FWB17" s="6"/>
      <c r="FWK17" s="3"/>
      <c r="FWL17" s="6"/>
      <c r="FWU17" s="3"/>
      <c r="FWV17" s="6"/>
      <c r="FXE17" s="3"/>
      <c r="FXF17" s="6"/>
      <c r="FXO17" s="3"/>
      <c r="FXP17" s="6"/>
      <c r="FXY17" s="3"/>
      <c r="FXZ17" s="6"/>
      <c r="FYI17" s="3"/>
      <c r="FYJ17" s="6"/>
      <c r="FYS17" s="3"/>
      <c r="FYT17" s="6"/>
      <c r="FZC17" s="3"/>
      <c r="FZD17" s="6"/>
      <c r="FZM17" s="3"/>
      <c r="FZN17" s="6"/>
      <c r="FZW17" s="3"/>
      <c r="FZX17" s="6"/>
      <c r="GAG17" s="3"/>
      <c r="GAH17" s="6"/>
      <c r="GAQ17" s="3"/>
      <c r="GAR17" s="6"/>
      <c r="GBA17" s="3"/>
      <c r="GBB17" s="6"/>
      <c r="GBK17" s="3"/>
      <c r="GBL17" s="6"/>
      <c r="GBU17" s="3"/>
      <c r="GBV17" s="6"/>
      <c r="GCE17" s="3"/>
      <c r="GCF17" s="6"/>
      <c r="GCO17" s="3"/>
      <c r="GCP17" s="6"/>
      <c r="GCY17" s="3"/>
      <c r="GCZ17" s="6"/>
      <c r="GDI17" s="3"/>
      <c r="GDJ17" s="6"/>
      <c r="GDS17" s="3"/>
      <c r="GDT17" s="6"/>
      <c r="GEC17" s="3"/>
      <c r="GED17" s="6"/>
      <c r="GEM17" s="3"/>
      <c r="GEN17" s="6"/>
      <c r="GEW17" s="3"/>
      <c r="GEX17" s="6"/>
      <c r="GFG17" s="3"/>
      <c r="GFH17" s="6"/>
      <c r="GFQ17" s="3"/>
      <c r="GFR17" s="6"/>
      <c r="GGA17" s="3"/>
      <c r="GGB17" s="6"/>
      <c r="GGK17" s="3"/>
      <c r="GGL17" s="6"/>
      <c r="GGU17" s="3"/>
      <c r="GGV17" s="6"/>
      <c r="GHE17" s="3"/>
      <c r="GHF17" s="6"/>
      <c r="GHO17" s="3"/>
      <c r="GHP17" s="6"/>
      <c r="GHY17" s="3"/>
      <c r="GHZ17" s="6"/>
      <c r="GII17" s="3"/>
      <c r="GIJ17" s="6"/>
      <c r="GIS17" s="3"/>
      <c r="GIT17" s="6"/>
      <c r="GJC17" s="3"/>
      <c r="GJD17" s="6"/>
      <c r="GJM17" s="3"/>
      <c r="GJN17" s="6"/>
      <c r="GJW17" s="3"/>
      <c r="GJX17" s="6"/>
      <c r="GKG17" s="3"/>
      <c r="GKH17" s="6"/>
      <c r="GKQ17" s="3"/>
      <c r="GKR17" s="6"/>
      <c r="GLA17" s="3"/>
      <c r="GLB17" s="6"/>
      <c r="GLK17" s="3"/>
      <c r="GLL17" s="6"/>
      <c r="GLU17" s="3"/>
      <c r="GLV17" s="6"/>
      <c r="GME17" s="3"/>
      <c r="GMF17" s="6"/>
      <c r="GMO17" s="3"/>
      <c r="GMP17" s="6"/>
      <c r="GMY17" s="3"/>
      <c r="GMZ17" s="6"/>
      <c r="GNI17" s="3"/>
      <c r="GNJ17" s="6"/>
      <c r="GNS17" s="3"/>
      <c r="GNT17" s="6"/>
      <c r="GOC17" s="3"/>
      <c r="GOD17" s="6"/>
      <c r="GOM17" s="3"/>
      <c r="GON17" s="6"/>
      <c r="GOW17" s="3"/>
      <c r="GOX17" s="6"/>
      <c r="GPG17" s="3"/>
      <c r="GPH17" s="6"/>
      <c r="GPQ17" s="3"/>
      <c r="GPR17" s="6"/>
      <c r="GQA17" s="3"/>
      <c r="GQB17" s="6"/>
      <c r="GQK17" s="3"/>
      <c r="GQL17" s="6"/>
      <c r="GQU17" s="3"/>
      <c r="GQV17" s="6"/>
      <c r="GRE17" s="3"/>
      <c r="GRF17" s="6"/>
      <c r="GRO17" s="3"/>
      <c r="GRP17" s="6"/>
      <c r="GRY17" s="3"/>
      <c r="GRZ17" s="6"/>
      <c r="GSI17" s="3"/>
      <c r="GSJ17" s="6"/>
      <c r="GSS17" s="3"/>
      <c r="GST17" s="6"/>
      <c r="GTC17" s="3"/>
      <c r="GTD17" s="6"/>
      <c r="GTM17" s="3"/>
      <c r="GTN17" s="6"/>
      <c r="GTW17" s="3"/>
      <c r="GTX17" s="6"/>
      <c r="GUG17" s="3"/>
      <c r="GUH17" s="6"/>
      <c r="GUQ17" s="3"/>
      <c r="GUR17" s="6"/>
      <c r="GVA17" s="3"/>
      <c r="GVB17" s="6"/>
      <c r="GVK17" s="3"/>
      <c r="GVL17" s="6"/>
      <c r="GVU17" s="3"/>
      <c r="GVV17" s="6"/>
      <c r="GWE17" s="3"/>
      <c r="GWF17" s="6"/>
      <c r="GWO17" s="3"/>
      <c r="GWP17" s="6"/>
      <c r="GWY17" s="3"/>
      <c r="GWZ17" s="6"/>
      <c r="GXI17" s="3"/>
      <c r="GXJ17" s="6"/>
      <c r="GXS17" s="3"/>
      <c r="GXT17" s="6"/>
      <c r="GYC17" s="3"/>
      <c r="GYD17" s="6"/>
      <c r="GYM17" s="3"/>
      <c r="GYN17" s="6"/>
      <c r="GYW17" s="3"/>
      <c r="GYX17" s="6"/>
      <c r="GZG17" s="3"/>
      <c r="GZH17" s="6"/>
      <c r="GZQ17" s="3"/>
      <c r="GZR17" s="6"/>
      <c r="HAA17" s="3"/>
      <c r="HAB17" s="6"/>
      <c r="HAK17" s="3"/>
      <c r="HAL17" s="6"/>
      <c r="HAU17" s="3"/>
      <c r="HAV17" s="6"/>
      <c r="HBE17" s="3"/>
      <c r="HBF17" s="6"/>
      <c r="HBO17" s="3"/>
      <c r="HBP17" s="6"/>
      <c r="HBY17" s="3"/>
      <c r="HBZ17" s="6"/>
      <c r="HCI17" s="3"/>
      <c r="HCJ17" s="6"/>
      <c r="HCS17" s="3"/>
      <c r="HCT17" s="6"/>
      <c r="HDC17" s="3"/>
      <c r="HDD17" s="6"/>
      <c r="HDM17" s="3"/>
      <c r="HDN17" s="6"/>
      <c r="HDW17" s="3"/>
      <c r="HDX17" s="6"/>
      <c r="HEG17" s="3"/>
      <c r="HEH17" s="6"/>
      <c r="HEQ17" s="3"/>
      <c r="HER17" s="6"/>
      <c r="HFA17" s="3"/>
      <c r="HFB17" s="6"/>
      <c r="HFK17" s="3"/>
      <c r="HFL17" s="6"/>
      <c r="HFU17" s="3"/>
      <c r="HFV17" s="6"/>
      <c r="HGE17" s="3"/>
      <c r="HGF17" s="6"/>
      <c r="HGO17" s="3"/>
      <c r="HGP17" s="6"/>
      <c r="HGY17" s="3"/>
      <c r="HGZ17" s="6"/>
      <c r="HHI17" s="3"/>
      <c r="HHJ17" s="6"/>
      <c r="HHS17" s="3"/>
      <c r="HHT17" s="6"/>
      <c r="HIC17" s="3"/>
      <c r="HID17" s="6"/>
      <c r="HIM17" s="3"/>
      <c r="HIN17" s="6"/>
      <c r="HIW17" s="3"/>
      <c r="HIX17" s="6"/>
      <c r="HJG17" s="3"/>
      <c r="HJH17" s="6"/>
      <c r="HJQ17" s="3"/>
      <c r="HJR17" s="6"/>
      <c r="HKA17" s="3"/>
      <c r="HKB17" s="6"/>
      <c r="HKK17" s="3"/>
      <c r="HKL17" s="6"/>
      <c r="HKU17" s="3"/>
      <c r="HKV17" s="6"/>
      <c r="HLE17" s="3"/>
      <c r="HLF17" s="6"/>
      <c r="HLO17" s="3"/>
      <c r="HLP17" s="6"/>
      <c r="HLY17" s="3"/>
      <c r="HLZ17" s="6"/>
      <c r="HMI17" s="3"/>
      <c r="HMJ17" s="6"/>
      <c r="HMS17" s="3"/>
      <c r="HMT17" s="6"/>
      <c r="HNC17" s="3"/>
      <c r="HND17" s="6"/>
      <c r="HNM17" s="3"/>
      <c r="HNN17" s="6"/>
      <c r="HNW17" s="3"/>
      <c r="HNX17" s="6"/>
      <c r="HOG17" s="3"/>
      <c r="HOH17" s="6"/>
      <c r="HOQ17" s="3"/>
      <c r="HOR17" s="6"/>
      <c r="HPA17" s="3"/>
      <c r="HPB17" s="6"/>
      <c r="HPK17" s="3"/>
      <c r="HPL17" s="6"/>
      <c r="HPU17" s="3"/>
      <c r="HPV17" s="6"/>
      <c r="HQE17" s="3"/>
      <c r="HQF17" s="6"/>
      <c r="HQO17" s="3"/>
      <c r="HQP17" s="6"/>
      <c r="HQY17" s="3"/>
      <c r="HQZ17" s="6"/>
      <c r="HRI17" s="3"/>
      <c r="HRJ17" s="6"/>
      <c r="HRS17" s="3"/>
      <c r="HRT17" s="6"/>
      <c r="HSC17" s="3"/>
      <c r="HSD17" s="6"/>
      <c r="HSM17" s="3"/>
      <c r="HSN17" s="6"/>
      <c r="HSW17" s="3"/>
      <c r="HSX17" s="6"/>
      <c r="HTG17" s="3"/>
      <c r="HTH17" s="6"/>
      <c r="HTQ17" s="3"/>
      <c r="HTR17" s="6"/>
      <c r="HUA17" s="3"/>
      <c r="HUB17" s="6"/>
      <c r="HUK17" s="3"/>
      <c r="HUL17" s="6"/>
      <c r="HUU17" s="3"/>
      <c r="HUV17" s="6"/>
      <c r="HVE17" s="3"/>
      <c r="HVF17" s="6"/>
      <c r="HVO17" s="3"/>
      <c r="HVP17" s="6"/>
      <c r="HVY17" s="3"/>
      <c r="HVZ17" s="6"/>
      <c r="HWI17" s="3"/>
      <c r="HWJ17" s="6"/>
      <c r="HWS17" s="3"/>
      <c r="HWT17" s="6"/>
      <c r="HXC17" s="3"/>
      <c r="HXD17" s="6"/>
      <c r="HXM17" s="3"/>
      <c r="HXN17" s="6"/>
      <c r="HXW17" s="3"/>
      <c r="HXX17" s="6"/>
      <c r="HYG17" s="3"/>
      <c r="HYH17" s="6"/>
      <c r="HYQ17" s="3"/>
      <c r="HYR17" s="6"/>
      <c r="HZA17" s="3"/>
      <c r="HZB17" s="6"/>
      <c r="HZK17" s="3"/>
      <c r="HZL17" s="6"/>
      <c r="HZU17" s="3"/>
      <c r="HZV17" s="6"/>
      <c r="IAE17" s="3"/>
      <c r="IAF17" s="6"/>
      <c r="IAO17" s="3"/>
      <c r="IAP17" s="6"/>
      <c r="IAY17" s="3"/>
      <c r="IAZ17" s="6"/>
      <c r="IBI17" s="3"/>
      <c r="IBJ17" s="6"/>
      <c r="IBS17" s="3"/>
      <c r="IBT17" s="6"/>
      <c r="ICC17" s="3"/>
      <c r="ICD17" s="6"/>
      <c r="ICM17" s="3"/>
      <c r="ICN17" s="6"/>
      <c r="ICW17" s="3"/>
      <c r="ICX17" s="6"/>
      <c r="IDG17" s="3"/>
      <c r="IDH17" s="6"/>
      <c r="IDQ17" s="3"/>
      <c r="IDR17" s="6"/>
      <c r="IEA17" s="3"/>
      <c r="IEB17" s="6"/>
      <c r="IEK17" s="3"/>
      <c r="IEL17" s="6"/>
      <c r="IEU17" s="3"/>
      <c r="IEV17" s="6"/>
      <c r="IFE17" s="3"/>
      <c r="IFF17" s="6"/>
      <c r="IFO17" s="3"/>
      <c r="IFP17" s="6"/>
      <c r="IFY17" s="3"/>
      <c r="IFZ17" s="6"/>
      <c r="IGI17" s="3"/>
      <c r="IGJ17" s="6"/>
      <c r="IGS17" s="3"/>
      <c r="IGT17" s="6"/>
      <c r="IHC17" s="3"/>
      <c r="IHD17" s="6"/>
      <c r="IHM17" s="3"/>
      <c r="IHN17" s="6"/>
      <c r="IHW17" s="3"/>
      <c r="IHX17" s="6"/>
      <c r="IIG17" s="3"/>
      <c r="IIH17" s="6"/>
      <c r="IIQ17" s="3"/>
      <c r="IIR17" s="6"/>
      <c r="IJA17" s="3"/>
      <c r="IJB17" s="6"/>
      <c r="IJK17" s="3"/>
      <c r="IJL17" s="6"/>
      <c r="IJU17" s="3"/>
      <c r="IJV17" s="6"/>
      <c r="IKE17" s="3"/>
      <c r="IKF17" s="6"/>
      <c r="IKO17" s="3"/>
      <c r="IKP17" s="6"/>
      <c r="IKY17" s="3"/>
      <c r="IKZ17" s="6"/>
      <c r="ILI17" s="3"/>
      <c r="ILJ17" s="6"/>
      <c r="ILS17" s="3"/>
      <c r="ILT17" s="6"/>
      <c r="IMC17" s="3"/>
      <c r="IMD17" s="6"/>
      <c r="IMM17" s="3"/>
      <c r="IMN17" s="6"/>
      <c r="IMW17" s="3"/>
      <c r="IMX17" s="6"/>
      <c r="ING17" s="3"/>
      <c r="INH17" s="6"/>
      <c r="INQ17" s="3"/>
      <c r="INR17" s="6"/>
      <c r="IOA17" s="3"/>
      <c r="IOB17" s="6"/>
      <c r="IOK17" s="3"/>
      <c r="IOL17" s="6"/>
      <c r="IOU17" s="3"/>
      <c r="IOV17" s="6"/>
      <c r="IPE17" s="3"/>
      <c r="IPF17" s="6"/>
      <c r="IPO17" s="3"/>
      <c r="IPP17" s="6"/>
      <c r="IPY17" s="3"/>
      <c r="IPZ17" s="6"/>
      <c r="IQI17" s="3"/>
      <c r="IQJ17" s="6"/>
      <c r="IQS17" s="3"/>
      <c r="IQT17" s="6"/>
      <c r="IRC17" s="3"/>
      <c r="IRD17" s="6"/>
      <c r="IRM17" s="3"/>
      <c r="IRN17" s="6"/>
      <c r="IRW17" s="3"/>
      <c r="IRX17" s="6"/>
      <c r="ISG17" s="3"/>
      <c r="ISH17" s="6"/>
      <c r="ISQ17" s="3"/>
      <c r="ISR17" s="6"/>
      <c r="ITA17" s="3"/>
      <c r="ITB17" s="6"/>
      <c r="ITK17" s="3"/>
      <c r="ITL17" s="6"/>
      <c r="ITU17" s="3"/>
      <c r="ITV17" s="6"/>
      <c r="IUE17" s="3"/>
      <c r="IUF17" s="6"/>
      <c r="IUO17" s="3"/>
      <c r="IUP17" s="6"/>
      <c r="IUY17" s="3"/>
      <c r="IUZ17" s="6"/>
      <c r="IVI17" s="3"/>
      <c r="IVJ17" s="6"/>
      <c r="IVS17" s="3"/>
      <c r="IVT17" s="6"/>
      <c r="IWC17" s="3"/>
      <c r="IWD17" s="6"/>
      <c r="IWM17" s="3"/>
      <c r="IWN17" s="6"/>
      <c r="IWW17" s="3"/>
      <c r="IWX17" s="6"/>
      <c r="IXG17" s="3"/>
      <c r="IXH17" s="6"/>
      <c r="IXQ17" s="3"/>
      <c r="IXR17" s="6"/>
      <c r="IYA17" s="3"/>
      <c r="IYB17" s="6"/>
      <c r="IYK17" s="3"/>
      <c r="IYL17" s="6"/>
      <c r="IYU17" s="3"/>
      <c r="IYV17" s="6"/>
      <c r="IZE17" s="3"/>
      <c r="IZF17" s="6"/>
      <c r="IZO17" s="3"/>
      <c r="IZP17" s="6"/>
      <c r="IZY17" s="3"/>
      <c r="IZZ17" s="6"/>
      <c r="JAI17" s="3"/>
      <c r="JAJ17" s="6"/>
      <c r="JAS17" s="3"/>
      <c r="JAT17" s="6"/>
      <c r="JBC17" s="3"/>
      <c r="JBD17" s="6"/>
      <c r="JBM17" s="3"/>
      <c r="JBN17" s="6"/>
      <c r="JBW17" s="3"/>
      <c r="JBX17" s="6"/>
      <c r="JCG17" s="3"/>
      <c r="JCH17" s="6"/>
      <c r="JCQ17" s="3"/>
      <c r="JCR17" s="6"/>
      <c r="JDA17" s="3"/>
      <c r="JDB17" s="6"/>
      <c r="JDK17" s="3"/>
      <c r="JDL17" s="6"/>
      <c r="JDU17" s="3"/>
      <c r="JDV17" s="6"/>
      <c r="JEE17" s="3"/>
      <c r="JEF17" s="6"/>
      <c r="JEO17" s="3"/>
      <c r="JEP17" s="6"/>
      <c r="JEY17" s="3"/>
      <c r="JEZ17" s="6"/>
      <c r="JFI17" s="3"/>
      <c r="JFJ17" s="6"/>
      <c r="JFS17" s="3"/>
      <c r="JFT17" s="6"/>
      <c r="JGC17" s="3"/>
      <c r="JGD17" s="6"/>
      <c r="JGM17" s="3"/>
      <c r="JGN17" s="6"/>
      <c r="JGW17" s="3"/>
      <c r="JGX17" s="6"/>
      <c r="JHG17" s="3"/>
      <c r="JHH17" s="6"/>
      <c r="JHQ17" s="3"/>
      <c r="JHR17" s="6"/>
      <c r="JIA17" s="3"/>
      <c r="JIB17" s="6"/>
      <c r="JIK17" s="3"/>
      <c r="JIL17" s="6"/>
      <c r="JIU17" s="3"/>
      <c r="JIV17" s="6"/>
      <c r="JJE17" s="3"/>
      <c r="JJF17" s="6"/>
      <c r="JJO17" s="3"/>
      <c r="JJP17" s="6"/>
      <c r="JJY17" s="3"/>
      <c r="JJZ17" s="6"/>
      <c r="JKI17" s="3"/>
      <c r="JKJ17" s="6"/>
      <c r="JKS17" s="3"/>
      <c r="JKT17" s="6"/>
      <c r="JLC17" s="3"/>
      <c r="JLD17" s="6"/>
      <c r="JLM17" s="3"/>
      <c r="JLN17" s="6"/>
      <c r="JLW17" s="3"/>
      <c r="JLX17" s="6"/>
      <c r="JMG17" s="3"/>
      <c r="JMH17" s="6"/>
      <c r="JMQ17" s="3"/>
      <c r="JMR17" s="6"/>
      <c r="JNA17" s="3"/>
      <c r="JNB17" s="6"/>
      <c r="JNK17" s="3"/>
      <c r="JNL17" s="6"/>
      <c r="JNU17" s="3"/>
      <c r="JNV17" s="6"/>
      <c r="JOE17" s="3"/>
      <c r="JOF17" s="6"/>
      <c r="JOO17" s="3"/>
      <c r="JOP17" s="6"/>
      <c r="JOY17" s="3"/>
      <c r="JOZ17" s="6"/>
      <c r="JPI17" s="3"/>
      <c r="JPJ17" s="6"/>
      <c r="JPS17" s="3"/>
      <c r="JPT17" s="6"/>
      <c r="JQC17" s="3"/>
      <c r="JQD17" s="6"/>
      <c r="JQM17" s="3"/>
      <c r="JQN17" s="6"/>
      <c r="JQW17" s="3"/>
      <c r="JQX17" s="6"/>
      <c r="JRG17" s="3"/>
      <c r="JRH17" s="6"/>
      <c r="JRQ17" s="3"/>
      <c r="JRR17" s="6"/>
      <c r="JSA17" s="3"/>
      <c r="JSB17" s="6"/>
      <c r="JSK17" s="3"/>
      <c r="JSL17" s="6"/>
      <c r="JSU17" s="3"/>
      <c r="JSV17" s="6"/>
      <c r="JTE17" s="3"/>
      <c r="JTF17" s="6"/>
      <c r="JTO17" s="3"/>
      <c r="JTP17" s="6"/>
      <c r="JTY17" s="3"/>
      <c r="JTZ17" s="6"/>
      <c r="JUI17" s="3"/>
      <c r="JUJ17" s="6"/>
      <c r="JUS17" s="3"/>
      <c r="JUT17" s="6"/>
      <c r="JVC17" s="3"/>
      <c r="JVD17" s="6"/>
      <c r="JVM17" s="3"/>
      <c r="JVN17" s="6"/>
      <c r="JVW17" s="3"/>
      <c r="JVX17" s="6"/>
      <c r="JWG17" s="3"/>
      <c r="JWH17" s="6"/>
      <c r="JWQ17" s="3"/>
      <c r="JWR17" s="6"/>
      <c r="JXA17" s="3"/>
      <c r="JXB17" s="6"/>
      <c r="JXK17" s="3"/>
      <c r="JXL17" s="6"/>
      <c r="JXU17" s="3"/>
      <c r="JXV17" s="6"/>
      <c r="JYE17" s="3"/>
      <c r="JYF17" s="6"/>
      <c r="JYO17" s="3"/>
      <c r="JYP17" s="6"/>
      <c r="JYY17" s="3"/>
      <c r="JYZ17" s="6"/>
      <c r="JZI17" s="3"/>
      <c r="JZJ17" s="6"/>
      <c r="JZS17" s="3"/>
      <c r="JZT17" s="6"/>
      <c r="KAC17" s="3"/>
      <c r="KAD17" s="6"/>
      <c r="KAM17" s="3"/>
      <c r="KAN17" s="6"/>
      <c r="KAW17" s="3"/>
      <c r="KAX17" s="6"/>
      <c r="KBG17" s="3"/>
      <c r="KBH17" s="6"/>
      <c r="KBQ17" s="3"/>
      <c r="KBR17" s="6"/>
      <c r="KCA17" s="3"/>
      <c r="KCB17" s="6"/>
      <c r="KCK17" s="3"/>
      <c r="KCL17" s="6"/>
      <c r="KCU17" s="3"/>
      <c r="KCV17" s="6"/>
      <c r="KDE17" s="3"/>
      <c r="KDF17" s="6"/>
      <c r="KDO17" s="3"/>
      <c r="KDP17" s="6"/>
      <c r="KDY17" s="3"/>
      <c r="KDZ17" s="6"/>
      <c r="KEI17" s="3"/>
      <c r="KEJ17" s="6"/>
      <c r="KES17" s="3"/>
      <c r="KET17" s="6"/>
      <c r="KFC17" s="3"/>
      <c r="KFD17" s="6"/>
      <c r="KFM17" s="3"/>
      <c r="KFN17" s="6"/>
      <c r="KFW17" s="3"/>
      <c r="KFX17" s="6"/>
      <c r="KGG17" s="3"/>
      <c r="KGH17" s="6"/>
      <c r="KGQ17" s="3"/>
      <c r="KGR17" s="6"/>
      <c r="KHA17" s="3"/>
      <c r="KHB17" s="6"/>
      <c r="KHK17" s="3"/>
      <c r="KHL17" s="6"/>
      <c r="KHU17" s="3"/>
      <c r="KHV17" s="6"/>
      <c r="KIE17" s="3"/>
      <c r="KIF17" s="6"/>
      <c r="KIO17" s="3"/>
      <c r="KIP17" s="6"/>
      <c r="KIY17" s="3"/>
      <c r="KIZ17" s="6"/>
      <c r="KJI17" s="3"/>
      <c r="KJJ17" s="6"/>
      <c r="KJS17" s="3"/>
      <c r="KJT17" s="6"/>
      <c r="KKC17" s="3"/>
      <c r="KKD17" s="6"/>
      <c r="KKM17" s="3"/>
      <c r="KKN17" s="6"/>
      <c r="KKW17" s="3"/>
      <c r="KKX17" s="6"/>
      <c r="KLG17" s="3"/>
      <c r="KLH17" s="6"/>
      <c r="KLQ17" s="3"/>
      <c r="KLR17" s="6"/>
      <c r="KMA17" s="3"/>
      <c r="KMB17" s="6"/>
      <c r="KMK17" s="3"/>
      <c r="KML17" s="6"/>
      <c r="KMU17" s="3"/>
      <c r="KMV17" s="6"/>
      <c r="KNE17" s="3"/>
      <c r="KNF17" s="6"/>
      <c r="KNO17" s="3"/>
      <c r="KNP17" s="6"/>
      <c r="KNY17" s="3"/>
      <c r="KNZ17" s="6"/>
      <c r="KOI17" s="3"/>
      <c r="KOJ17" s="6"/>
      <c r="KOS17" s="3"/>
      <c r="KOT17" s="6"/>
      <c r="KPC17" s="3"/>
      <c r="KPD17" s="6"/>
      <c r="KPM17" s="3"/>
      <c r="KPN17" s="6"/>
      <c r="KPW17" s="3"/>
      <c r="KPX17" s="6"/>
      <c r="KQG17" s="3"/>
      <c r="KQH17" s="6"/>
      <c r="KQQ17" s="3"/>
      <c r="KQR17" s="6"/>
      <c r="KRA17" s="3"/>
      <c r="KRB17" s="6"/>
      <c r="KRK17" s="3"/>
      <c r="KRL17" s="6"/>
      <c r="KRU17" s="3"/>
      <c r="KRV17" s="6"/>
      <c r="KSE17" s="3"/>
      <c r="KSF17" s="6"/>
      <c r="KSO17" s="3"/>
      <c r="KSP17" s="6"/>
      <c r="KSY17" s="3"/>
      <c r="KSZ17" s="6"/>
      <c r="KTI17" s="3"/>
      <c r="KTJ17" s="6"/>
      <c r="KTS17" s="3"/>
      <c r="KTT17" s="6"/>
      <c r="KUC17" s="3"/>
      <c r="KUD17" s="6"/>
      <c r="KUM17" s="3"/>
      <c r="KUN17" s="6"/>
      <c r="KUW17" s="3"/>
      <c r="KUX17" s="6"/>
      <c r="KVG17" s="3"/>
      <c r="KVH17" s="6"/>
      <c r="KVQ17" s="3"/>
      <c r="KVR17" s="6"/>
      <c r="KWA17" s="3"/>
      <c r="KWB17" s="6"/>
      <c r="KWK17" s="3"/>
      <c r="KWL17" s="6"/>
      <c r="KWU17" s="3"/>
      <c r="KWV17" s="6"/>
      <c r="KXE17" s="3"/>
      <c r="KXF17" s="6"/>
      <c r="KXO17" s="3"/>
      <c r="KXP17" s="6"/>
      <c r="KXY17" s="3"/>
      <c r="KXZ17" s="6"/>
      <c r="KYI17" s="3"/>
      <c r="KYJ17" s="6"/>
      <c r="KYS17" s="3"/>
      <c r="KYT17" s="6"/>
      <c r="KZC17" s="3"/>
      <c r="KZD17" s="6"/>
      <c r="KZM17" s="3"/>
      <c r="KZN17" s="6"/>
      <c r="KZW17" s="3"/>
      <c r="KZX17" s="6"/>
      <c r="LAG17" s="3"/>
      <c r="LAH17" s="6"/>
      <c r="LAQ17" s="3"/>
      <c r="LAR17" s="6"/>
      <c r="LBA17" s="3"/>
      <c r="LBB17" s="6"/>
      <c r="LBK17" s="3"/>
      <c r="LBL17" s="6"/>
      <c r="LBU17" s="3"/>
      <c r="LBV17" s="6"/>
      <c r="LCE17" s="3"/>
      <c r="LCF17" s="6"/>
      <c r="LCO17" s="3"/>
      <c r="LCP17" s="6"/>
      <c r="LCY17" s="3"/>
      <c r="LCZ17" s="6"/>
      <c r="LDI17" s="3"/>
      <c r="LDJ17" s="6"/>
      <c r="LDS17" s="3"/>
      <c r="LDT17" s="6"/>
      <c r="LEC17" s="3"/>
      <c r="LED17" s="6"/>
      <c r="LEM17" s="3"/>
      <c r="LEN17" s="6"/>
      <c r="LEW17" s="3"/>
      <c r="LEX17" s="6"/>
      <c r="LFG17" s="3"/>
      <c r="LFH17" s="6"/>
      <c r="LFQ17" s="3"/>
      <c r="LFR17" s="6"/>
      <c r="LGA17" s="3"/>
      <c r="LGB17" s="6"/>
      <c r="LGK17" s="3"/>
      <c r="LGL17" s="6"/>
      <c r="LGU17" s="3"/>
      <c r="LGV17" s="6"/>
      <c r="LHE17" s="3"/>
      <c r="LHF17" s="6"/>
      <c r="LHO17" s="3"/>
      <c r="LHP17" s="6"/>
      <c r="LHY17" s="3"/>
      <c r="LHZ17" s="6"/>
      <c r="LII17" s="3"/>
      <c r="LIJ17" s="6"/>
      <c r="LIS17" s="3"/>
      <c r="LIT17" s="6"/>
      <c r="LJC17" s="3"/>
      <c r="LJD17" s="6"/>
      <c r="LJM17" s="3"/>
      <c r="LJN17" s="6"/>
      <c r="LJW17" s="3"/>
      <c r="LJX17" s="6"/>
      <c r="LKG17" s="3"/>
      <c r="LKH17" s="6"/>
      <c r="LKQ17" s="3"/>
      <c r="LKR17" s="6"/>
      <c r="LLA17" s="3"/>
      <c r="LLB17" s="6"/>
      <c r="LLK17" s="3"/>
      <c r="LLL17" s="6"/>
      <c r="LLU17" s="3"/>
      <c r="LLV17" s="6"/>
      <c r="LME17" s="3"/>
      <c r="LMF17" s="6"/>
      <c r="LMO17" s="3"/>
      <c r="LMP17" s="6"/>
      <c r="LMY17" s="3"/>
      <c r="LMZ17" s="6"/>
      <c r="LNI17" s="3"/>
      <c r="LNJ17" s="6"/>
      <c r="LNS17" s="3"/>
      <c r="LNT17" s="6"/>
      <c r="LOC17" s="3"/>
      <c r="LOD17" s="6"/>
      <c r="LOM17" s="3"/>
      <c r="LON17" s="6"/>
      <c r="LOW17" s="3"/>
      <c r="LOX17" s="6"/>
      <c r="LPG17" s="3"/>
      <c r="LPH17" s="6"/>
      <c r="LPQ17" s="3"/>
      <c r="LPR17" s="6"/>
      <c r="LQA17" s="3"/>
      <c r="LQB17" s="6"/>
      <c r="LQK17" s="3"/>
      <c r="LQL17" s="6"/>
      <c r="LQU17" s="3"/>
      <c r="LQV17" s="6"/>
      <c r="LRE17" s="3"/>
      <c r="LRF17" s="6"/>
      <c r="LRO17" s="3"/>
      <c r="LRP17" s="6"/>
      <c r="LRY17" s="3"/>
      <c r="LRZ17" s="6"/>
      <c r="LSI17" s="3"/>
      <c r="LSJ17" s="6"/>
      <c r="LSS17" s="3"/>
      <c r="LST17" s="6"/>
      <c r="LTC17" s="3"/>
      <c r="LTD17" s="6"/>
      <c r="LTM17" s="3"/>
      <c r="LTN17" s="6"/>
      <c r="LTW17" s="3"/>
      <c r="LTX17" s="6"/>
      <c r="LUG17" s="3"/>
      <c r="LUH17" s="6"/>
      <c r="LUQ17" s="3"/>
      <c r="LUR17" s="6"/>
      <c r="LVA17" s="3"/>
      <c r="LVB17" s="6"/>
      <c r="LVK17" s="3"/>
      <c r="LVL17" s="6"/>
      <c r="LVU17" s="3"/>
      <c r="LVV17" s="6"/>
      <c r="LWE17" s="3"/>
      <c r="LWF17" s="6"/>
      <c r="LWO17" s="3"/>
      <c r="LWP17" s="6"/>
      <c r="LWY17" s="3"/>
      <c r="LWZ17" s="6"/>
      <c r="LXI17" s="3"/>
      <c r="LXJ17" s="6"/>
      <c r="LXS17" s="3"/>
      <c r="LXT17" s="6"/>
      <c r="LYC17" s="3"/>
      <c r="LYD17" s="6"/>
      <c r="LYM17" s="3"/>
      <c r="LYN17" s="6"/>
      <c r="LYW17" s="3"/>
      <c r="LYX17" s="6"/>
      <c r="LZG17" s="3"/>
      <c r="LZH17" s="6"/>
      <c r="LZQ17" s="3"/>
      <c r="LZR17" s="6"/>
      <c r="MAA17" s="3"/>
      <c r="MAB17" s="6"/>
      <c r="MAK17" s="3"/>
      <c r="MAL17" s="6"/>
      <c r="MAU17" s="3"/>
      <c r="MAV17" s="6"/>
      <c r="MBE17" s="3"/>
      <c r="MBF17" s="6"/>
      <c r="MBO17" s="3"/>
      <c r="MBP17" s="6"/>
      <c r="MBY17" s="3"/>
      <c r="MBZ17" s="6"/>
      <c r="MCI17" s="3"/>
      <c r="MCJ17" s="6"/>
      <c r="MCS17" s="3"/>
      <c r="MCT17" s="6"/>
      <c r="MDC17" s="3"/>
      <c r="MDD17" s="6"/>
      <c r="MDM17" s="3"/>
      <c r="MDN17" s="6"/>
      <c r="MDW17" s="3"/>
      <c r="MDX17" s="6"/>
      <c r="MEG17" s="3"/>
      <c r="MEH17" s="6"/>
      <c r="MEQ17" s="3"/>
      <c r="MER17" s="6"/>
      <c r="MFA17" s="3"/>
      <c r="MFB17" s="6"/>
      <c r="MFK17" s="3"/>
      <c r="MFL17" s="6"/>
      <c r="MFU17" s="3"/>
      <c r="MFV17" s="6"/>
      <c r="MGE17" s="3"/>
      <c r="MGF17" s="6"/>
      <c r="MGO17" s="3"/>
      <c r="MGP17" s="6"/>
      <c r="MGY17" s="3"/>
      <c r="MGZ17" s="6"/>
      <c r="MHI17" s="3"/>
      <c r="MHJ17" s="6"/>
      <c r="MHS17" s="3"/>
      <c r="MHT17" s="6"/>
      <c r="MIC17" s="3"/>
      <c r="MID17" s="6"/>
      <c r="MIM17" s="3"/>
      <c r="MIN17" s="6"/>
      <c r="MIW17" s="3"/>
      <c r="MIX17" s="6"/>
      <c r="MJG17" s="3"/>
      <c r="MJH17" s="6"/>
      <c r="MJQ17" s="3"/>
      <c r="MJR17" s="6"/>
      <c r="MKA17" s="3"/>
      <c r="MKB17" s="6"/>
      <c r="MKK17" s="3"/>
      <c r="MKL17" s="6"/>
      <c r="MKU17" s="3"/>
      <c r="MKV17" s="6"/>
      <c r="MLE17" s="3"/>
      <c r="MLF17" s="6"/>
      <c r="MLO17" s="3"/>
      <c r="MLP17" s="6"/>
      <c r="MLY17" s="3"/>
      <c r="MLZ17" s="6"/>
      <c r="MMI17" s="3"/>
      <c r="MMJ17" s="6"/>
      <c r="MMS17" s="3"/>
      <c r="MMT17" s="6"/>
      <c r="MNC17" s="3"/>
      <c r="MND17" s="6"/>
      <c r="MNM17" s="3"/>
      <c r="MNN17" s="6"/>
      <c r="MNW17" s="3"/>
      <c r="MNX17" s="6"/>
      <c r="MOG17" s="3"/>
      <c r="MOH17" s="6"/>
      <c r="MOQ17" s="3"/>
      <c r="MOR17" s="6"/>
      <c r="MPA17" s="3"/>
      <c r="MPB17" s="6"/>
      <c r="MPK17" s="3"/>
      <c r="MPL17" s="6"/>
      <c r="MPU17" s="3"/>
      <c r="MPV17" s="6"/>
      <c r="MQE17" s="3"/>
      <c r="MQF17" s="6"/>
      <c r="MQO17" s="3"/>
      <c r="MQP17" s="6"/>
      <c r="MQY17" s="3"/>
      <c r="MQZ17" s="6"/>
      <c r="MRI17" s="3"/>
      <c r="MRJ17" s="6"/>
      <c r="MRS17" s="3"/>
      <c r="MRT17" s="6"/>
      <c r="MSC17" s="3"/>
      <c r="MSD17" s="6"/>
      <c r="MSM17" s="3"/>
      <c r="MSN17" s="6"/>
      <c r="MSW17" s="3"/>
      <c r="MSX17" s="6"/>
      <c r="MTG17" s="3"/>
      <c r="MTH17" s="6"/>
      <c r="MTQ17" s="3"/>
      <c r="MTR17" s="6"/>
      <c r="MUA17" s="3"/>
      <c r="MUB17" s="6"/>
      <c r="MUK17" s="3"/>
      <c r="MUL17" s="6"/>
      <c r="MUU17" s="3"/>
      <c r="MUV17" s="6"/>
      <c r="MVE17" s="3"/>
      <c r="MVF17" s="6"/>
      <c r="MVO17" s="3"/>
      <c r="MVP17" s="6"/>
      <c r="MVY17" s="3"/>
      <c r="MVZ17" s="6"/>
      <c r="MWI17" s="3"/>
      <c r="MWJ17" s="6"/>
      <c r="MWS17" s="3"/>
      <c r="MWT17" s="6"/>
      <c r="MXC17" s="3"/>
      <c r="MXD17" s="6"/>
      <c r="MXM17" s="3"/>
      <c r="MXN17" s="6"/>
      <c r="MXW17" s="3"/>
      <c r="MXX17" s="6"/>
      <c r="MYG17" s="3"/>
      <c r="MYH17" s="6"/>
      <c r="MYQ17" s="3"/>
      <c r="MYR17" s="6"/>
      <c r="MZA17" s="3"/>
      <c r="MZB17" s="6"/>
      <c r="MZK17" s="3"/>
      <c r="MZL17" s="6"/>
      <c r="MZU17" s="3"/>
      <c r="MZV17" s="6"/>
      <c r="NAE17" s="3"/>
      <c r="NAF17" s="6"/>
      <c r="NAO17" s="3"/>
      <c r="NAP17" s="6"/>
      <c r="NAY17" s="3"/>
      <c r="NAZ17" s="6"/>
      <c r="NBI17" s="3"/>
      <c r="NBJ17" s="6"/>
      <c r="NBS17" s="3"/>
      <c r="NBT17" s="6"/>
      <c r="NCC17" s="3"/>
      <c r="NCD17" s="6"/>
      <c r="NCM17" s="3"/>
      <c r="NCN17" s="6"/>
      <c r="NCW17" s="3"/>
      <c r="NCX17" s="6"/>
      <c r="NDG17" s="3"/>
      <c r="NDH17" s="6"/>
      <c r="NDQ17" s="3"/>
      <c r="NDR17" s="6"/>
      <c r="NEA17" s="3"/>
      <c r="NEB17" s="6"/>
      <c r="NEK17" s="3"/>
      <c r="NEL17" s="6"/>
      <c r="NEU17" s="3"/>
      <c r="NEV17" s="6"/>
      <c r="NFE17" s="3"/>
      <c r="NFF17" s="6"/>
      <c r="NFO17" s="3"/>
      <c r="NFP17" s="6"/>
      <c r="NFY17" s="3"/>
      <c r="NFZ17" s="6"/>
      <c r="NGI17" s="3"/>
      <c r="NGJ17" s="6"/>
      <c r="NGS17" s="3"/>
      <c r="NGT17" s="6"/>
      <c r="NHC17" s="3"/>
      <c r="NHD17" s="6"/>
      <c r="NHM17" s="3"/>
      <c r="NHN17" s="6"/>
      <c r="NHW17" s="3"/>
      <c r="NHX17" s="6"/>
      <c r="NIG17" s="3"/>
      <c r="NIH17" s="6"/>
      <c r="NIQ17" s="3"/>
      <c r="NIR17" s="6"/>
      <c r="NJA17" s="3"/>
      <c r="NJB17" s="6"/>
      <c r="NJK17" s="3"/>
      <c r="NJL17" s="6"/>
      <c r="NJU17" s="3"/>
      <c r="NJV17" s="6"/>
      <c r="NKE17" s="3"/>
      <c r="NKF17" s="6"/>
      <c r="NKO17" s="3"/>
      <c r="NKP17" s="6"/>
      <c r="NKY17" s="3"/>
      <c r="NKZ17" s="6"/>
      <c r="NLI17" s="3"/>
      <c r="NLJ17" s="6"/>
      <c r="NLS17" s="3"/>
      <c r="NLT17" s="6"/>
      <c r="NMC17" s="3"/>
      <c r="NMD17" s="6"/>
      <c r="NMM17" s="3"/>
      <c r="NMN17" s="6"/>
      <c r="NMW17" s="3"/>
      <c r="NMX17" s="6"/>
      <c r="NNG17" s="3"/>
      <c r="NNH17" s="6"/>
      <c r="NNQ17" s="3"/>
      <c r="NNR17" s="6"/>
      <c r="NOA17" s="3"/>
      <c r="NOB17" s="6"/>
      <c r="NOK17" s="3"/>
      <c r="NOL17" s="6"/>
      <c r="NOU17" s="3"/>
      <c r="NOV17" s="6"/>
      <c r="NPE17" s="3"/>
      <c r="NPF17" s="6"/>
      <c r="NPO17" s="3"/>
      <c r="NPP17" s="6"/>
      <c r="NPY17" s="3"/>
      <c r="NPZ17" s="6"/>
      <c r="NQI17" s="3"/>
      <c r="NQJ17" s="6"/>
      <c r="NQS17" s="3"/>
      <c r="NQT17" s="6"/>
      <c r="NRC17" s="3"/>
      <c r="NRD17" s="6"/>
      <c r="NRM17" s="3"/>
      <c r="NRN17" s="6"/>
      <c r="NRW17" s="3"/>
      <c r="NRX17" s="6"/>
      <c r="NSG17" s="3"/>
      <c r="NSH17" s="6"/>
      <c r="NSQ17" s="3"/>
      <c r="NSR17" s="6"/>
      <c r="NTA17" s="3"/>
      <c r="NTB17" s="6"/>
      <c r="NTK17" s="3"/>
      <c r="NTL17" s="6"/>
      <c r="NTU17" s="3"/>
      <c r="NTV17" s="6"/>
      <c r="NUE17" s="3"/>
      <c r="NUF17" s="6"/>
      <c r="NUO17" s="3"/>
      <c r="NUP17" s="6"/>
      <c r="NUY17" s="3"/>
      <c r="NUZ17" s="6"/>
      <c r="NVI17" s="3"/>
      <c r="NVJ17" s="6"/>
      <c r="NVS17" s="3"/>
      <c r="NVT17" s="6"/>
      <c r="NWC17" s="3"/>
      <c r="NWD17" s="6"/>
      <c r="NWM17" s="3"/>
      <c r="NWN17" s="6"/>
      <c r="NWW17" s="3"/>
      <c r="NWX17" s="6"/>
      <c r="NXG17" s="3"/>
      <c r="NXH17" s="6"/>
      <c r="NXQ17" s="3"/>
      <c r="NXR17" s="6"/>
      <c r="NYA17" s="3"/>
      <c r="NYB17" s="6"/>
      <c r="NYK17" s="3"/>
      <c r="NYL17" s="6"/>
      <c r="NYU17" s="3"/>
      <c r="NYV17" s="6"/>
      <c r="NZE17" s="3"/>
      <c r="NZF17" s="6"/>
      <c r="NZO17" s="3"/>
      <c r="NZP17" s="6"/>
      <c r="NZY17" s="3"/>
      <c r="NZZ17" s="6"/>
      <c r="OAI17" s="3"/>
      <c r="OAJ17" s="6"/>
      <c r="OAS17" s="3"/>
      <c r="OAT17" s="6"/>
      <c r="OBC17" s="3"/>
      <c r="OBD17" s="6"/>
      <c r="OBM17" s="3"/>
      <c r="OBN17" s="6"/>
      <c r="OBW17" s="3"/>
      <c r="OBX17" s="6"/>
      <c r="OCG17" s="3"/>
      <c r="OCH17" s="6"/>
      <c r="OCQ17" s="3"/>
      <c r="OCR17" s="6"/>
      <c r="ODA17" s="3"/>
      <c r="ODB17" s="6"/>
      <c r="ODK17" s="3"/>
      <c r="ODL17" s="6"/>
      <c r="ODU17" s="3"/>
      <c r="ODV17" s="6"/>
      <c r="OEE17" s="3"/>
      <c r="OEF17" s="6"/>
      <c r="OEO17" s="3"/>
      <c r="OEP17" s="6"/>
      <c r="OEY17" s="3"/>
      <c r="OEZ17" s="6"/>
      <c r="OFI17" s="3"/>
      <c r="OFJ17" s="6"/>
      <c r="OFS17" s="3"/>
      <c r="OFT17" s="6"/>
      <c r="OGC17" s="3"/>
      <c r="OGD17" s="6"/>
      <c r="OGM17" s="3"/>
      <c r="OGN17" s="6"/>
      <c r="OGW17" s="3"/>
      <c r="OGX17" s="6"/>
      <c r="OHG17" s="3"/>
      <c r="OHH17" s="6"/>
      <c r="OHQ17" s="3"/>
      <c r="OHR17" s="6"/>
      <c r="OIA17" s="3"/>
      <c r="OIB17" s="6"/>
      <c r="OIK17" s="3"/>
      <c r="OIL17" s="6"/>
      <c r="OIU17" s="3"/>
      <c r="OIV17" s="6"/>
      <c r="OJE17" s="3"/>
      <c r="OJF17" s="6"/>
      <c r="OJO17" s="3"/>
      <c r="OJP17" s="6"/>
      <c r="OJY17" s="3"/>
      <c r="OJZ17" s="6"/>
      <c r="OKI17" s="3"/>
      <c r="OKJ17" s="6"/>
      <c r="OKS17" s="3"/>
      <c r="OKT17" s="6"/>
      <c r="OLC17" s="3"/>
      <c r="OLD17" s="6"/>
      <c r="OLM17" s="3"/>
      <c r="OLN17" s="6"/>
      <c r="OLW17" s="3"/>
      <c r="OLX17" s="6"/>
      <c r="OMG17" s="3"/>
      <c r="OMH17" s="6"/>
      <c r="OMQ17" s="3"/>
      <c r="OMR17" s="6"/>
      <c r="ONA17" s="3"/>
      <c r="ONB17" s="6"/>
      <c r="ONK17" s="3"/>
      <c r="ONL17" s="6"/>
      <c r="ONU17" s="3"/>
      <c r="ONV17" s="6"/>
      <c r="OOE17" s="3"/>
      <c r="OOF17" s="6"/>
      <c r="OOO17" s="3"/>
      <c r="OOP17" s="6"/>
      <c r="OOY17" s="3"/>
      <c r="OOZ17" s="6"/>
      <c r="OPI17" s="3"/>
      <c r="OPJ17" s="6"/>
      <c r="OPS17" s="3"/>
      <c r="OPT17" s="6"/>
      <c r="OQC17" s="3"/>
      <c r="OQD17" s="6"/>
      <c r="OQM17" s="3"/>
      <c r="OQN17" s="6"/>
      <c r="OQW17" s="3"/>
      <c r="OQX17" s="6"/>
      <c r="ORG17" s="3"/>
      <c r="ORH17" s="6"/>
      <c r="ORQ17" s="3"/>
      <c r="ORR17" s="6"/>
      <c r="OSA17" s="3"/>
      <c r="OSB17" s="6"/>
      <c r="OSK17" s="3"/>
      <c r="OSL17" s="6"/>
      <c r="OSU17" s="3"/>
      <c r="OSV17" s="6"/>
      <c r="OTE17" s="3"/>
      <c r="OTF17" s="6"/>
      <c r="OTO17" s="3"/>
      <c r="OTP17" s="6"/>
      <c r="OTY17" s="3"/>
      <c r="OTZ17" s="6"/>
      <c r="OUI17" s="3"/>
      <c r="OUJ17" s="6"/>
      <c r="OUS17" s="3"/>
      <c r="OUT17" s="6"/>
      <c r="OVC17" s="3"/>
      <c r="OVD17" s="6"/>
      <c r="OVM17" s="3"/>
      <c r="OVN17" s="6"/>
      <c r="OVW17" s="3"/>
      <c r="OVX17" s="6"/>
      <c r="OWG17" s="3"/>
      <c r="OWH17" s="6"/>
      <c r="OWQ17" s="3"/>
      <c r="OWR17" s="6"/>
      <c r="OXA17" s="3"/>
      <c r="OXB17" s="6"/>
      <c r="OXK17" s="3"/>
      <c r="OXL17" s="6"/>
      <c r="OXU17" s="3"/>
      <c r="OXV17" s="6"/>
      <c r="OYE17" s="3"/>
      <c r="OYF17" s="6"/>
      <c r="OYO17" s="3"/>
      <c r="OYP17" s="6"/>
      <c r="OYY17" s="3"/>
      <c r="OYZ17" s="6"/>
      <c r="OZI17" s="3"/>
      <c r="OZJ17" s="6"/>
      <c r="OZS17" s="3"/>
      <c r="OZT17" s="6"/>
      <c r="PAC17" s="3"/>
      <c r="PAD17" s="6"/>
      <c r="PAM17" s="3"/>
      <c r="PAN17" s="6"/>
      <c r="PAW17" s="3"/>
      <c r="PAX17" s="6"/>
      <c r="PBG17" s="3"/>
      <c r="PBH17" s="6"/>
      <c r="PBQ17" s="3"/>
      <c r="PBR17" s="6"/>
      <c r="PCA17" s="3"/>
      <c r="PCB17" s="6"/>
      <c r="PCK17" s="3"/>
      <c r="PCL17" s="6"/>
      <c r="PCU17" s="3"/>
      <c r="PCV17" s="6"/>
      <c r="PDE17" s="3"/>
      <c r="PDF17" s="6"/>
      <c r="PDO17" s="3"/>
      <c r="PDP17" s="6"/>
      <c r="PDY17" s="3"/>
      <c r="PDZ17" s="6"/>
      <c r="PEI17" s="3"/>
      <c r="PEJ17" s="6"/>
      <c r="PES17" s="3"/>
      <c r="PET17" s="6"/>
      <c r="PFC17" s="3"/>
      <c r="PFD17" s="6"/>
      <c r="PFM17" s="3"/>
      <c r="PFN17" s="6"/>
      <c r="PFW17" s="3"/>
      <c r="PFX17" s="6"/>
      <c r="PGG17" s="3"/>
      <c r="PGH17" s="6"/>
      <c r="PGQ17" s="3"/>
      <c r="PGR17" s="6"/>
      <c r="PHA17" s="3"/>
      <c r="PHB17" s="6"/>
      <c r="PHK17" s="3"/>
      <c r="PHL17" s="6"/>
      <c r="PHU17" s="3"/>
      <c r="PHV17" s="6"/>
      <c r="PIE17" s="3"/>
      <c r="PIF17" s="6"/>
      <c r="PIO17" s="3"/>
      <c r="PIP17" s="6"/>
      <c r="PIY17" s="3"/>
      <c r="PIZ17" s="6"/>
      <c r="PJI17" s="3"/>
      <c r="PJJ17" s="6"/>
      <c r="PJS17" s="3"/>
      <c r="PJT17" s="6"/>
      <c r="PKC17" s="3"/>
      <c r="PKD17" s="6"/>
      <c r="PKM17" s="3"/>
      <c r="PKN17" s="6"/>
      <c r="PKW17" s="3"/>
      <c r="PKX17" s="6"/>
      <c r="PLG17" s="3"/>
      <c r="PLH17" s="6"/>
      <c r="PLQ17" s="3"/>
      <c r="PLR17" s="6"/>
      <c r="PMA17" s="3"/>
      <c r="PMB17" s="6"/>
      <c r="PMK17" s="3"/>
      <c r="PML17" s="6"/>
      <c r="PMU17" s="3"/>
      <c r="PMV17" s="6"/>
      <c r="PNE17" s="3"/>
      <c r="PNF17" s="6"/>
      <c r="PNO17" s="3"/>
      <c r="PNP17" s="6"/>
      <c r="PNY17" s="3"/>
      <c r="PNZ17" s="6"/>
      <c r="POI17" s="3"/>
      <c r="POJ17" s="6"/>
      <c r="POS17" s="3"/>
      <c r="POT17" s="6"/>
      <c r="PPC17" s="3"/>
      <c r="PPD17" s="6"/>
      <c r="PPM17" s="3"/>
      <c r="PPN17" s="6"/>
      <c r="PPW17" s="3"/>
      <c r="PPX17" s="6"/>
      <c r="PQG17" s="3"/>
      <c r="PQH17" s="6"/>
      <c r="PQQ17" s="3"/>
      <c r="PQR17" s="6"/>
      <c r="PRA17" s="3"/>
      <c r="PRB17" s="6"/>
      <c r="PRK17" s="3"/>
      <c r="PRL17" s="6"/>
      <c r="PRU17" s="3"/>
      <c r="PRV17" s="6"/>
      <c r="PSE17" s="3"/>
      <c r="PSF17" s="6"/>
      <c r="PSO17" s="3"/>
      <c r="PSP17" s="6"/>
      <c r="PSY17" s="3"/>
      <c r="PSZ17" s="6"/>
      <c r="PTI17" s="3"/>
      <c r="PTJ17" s="6"/>
      <c r="PTS17" s="3"/>
      <c r="PTT17" s="6"/>
      <c r="PUC17" s="3"/>
      <c r="PUD17" s="6"/>
      <c r="PUM17" s="3"/>
      <c r="PUN17" s="6"/>
      <c r="PUW17" s="3"/>
      <c r="PUX17" s="6"/>
      <c r="PVG17" s="3"/>
      <c r="PVH17" s="6"/>
      <c r="PVQ17" s="3"/>
      <c r="PVR17" s="6"/>
      <c r="PWA17" s="3"/>
      <c r="PWB17" s="6"/>
      <c r="PWK17" s="3"/>
      <c r="PWL17" s="6"/>
      <c r="PWU17" s="3"/>
      <c r="PWV17" s="6"/>
      <c r="PXE17" s="3"/>
      <c r="PXF17" s="6"/>
      <c r="PXO17" s="3"/>
      <c r="PXP17" s="6"/>
      <c r="PXY17" s="3"/>
      <c r="PXZ17" s="6"/>
      <c r="PYI17" s="3"/>
      <c r="PYJ17" s="6"/>
      <c r="PYS17" s="3"/>
      <c r="PYT17" s="6"/>
      <c r="PZC17" s="3"/>
      <c r="PZD17" s="6"/>
      <c r="PZM17" s="3"/>
      <c r="PZN17" s="6"/>
      <c r="PZW17" s="3"/>
      <c r="PZX17" s="6"/>
      <c r="QAG17" s="3"/>
      <c r="QAH17" s="6"/>
      <c r="QAQ17" s="3"/>
      <c r="QAR17" s="6"/>
      <c r="QBA17" s="3"/>
      <c r="QBB17" s="6"/>
      <c r="QBK17" s="3"/>
      <c r="QBL17" s="6"/>
      <c r="QBU17" s="3"/>
      <c r="QBV17" s="6"/>
      <c r="QCE17" s="3"/>
      <c r="QCF17" s="6"/>
      <c r="QCO17" s="3"/>
      <c r="QCP17" s="6"/>
      <c r="QCY17" s="3"/>
      <c r="QCZ17" s="6"/>
      <c r="QDI17" s="3"/>
      <c r="QDJ17" s="6"/>
      <c r="QDS17" s="3"/>
      <c r="QDT17" s="6"/>
      <c r="QEC17" s="3"/>
      <c r="QED17" s="6"/>
      <c r="QEM17" s="3"/>
      <c r="QEN17" s="6"/>
      <c r="QEW17" s="3"/>
      <c r="QEX17" s="6"/>
      <c r="QFG17" s="3"/>
      <c r="QFH17" s="6"/>
      <c r="QFQ17" s="3"/>
      <c r="QFR17" s="6"/>
      <c r="QGA17" s="3"/>
      <c r="QGB17" s="6"/>
      <c r="QGK17" s="3"/>
      <c r="QGL17" s="6"/>
      <c r="QGU17" s="3"/>
      <c r="QGV17" s="6"/>
      <c r="QHE17" s="3"/>
      <c r="QHF17" s="6"/>
      <c r="QHO17" s="3"/>
      <c r="QHP17" s="6"/>
      <c r="QHY17" s="3"/>
      <c r="QHZ17" s="6"/>
      <c r="QII17" s="3"/>
      <c r="QIJ17" s="6"/>
      <c r="QIS17" s="3"/>
      <c r="QIT17" s="6"/>
      <c r="QJC17" s="3"/>
      <c r="QJD17" s="6"/>
      <c r="QJM17" s="3"/>
      <c r="QJN17" s="6"/>
      <c r="QJW17" s="3"/>
      <c r="QJX17" s="6"/>
      <c r="QKG17" s="3"/>
      <c r="QKH17" s="6"/>
      <c r="QKQ17" s="3"/>
      <c r="QKR17" s="6"/>
      <c r="QLA17" s="3"/>
      <c r="QLB17" s="6"/>
      <c r="QLK17" s="3"/>
      <c r="QLL17" s="6"/>
      <c r="QLU17" s="3"/>
      <c r="QLV17" s="6"/>
      <c r="QME17" s="3"/>
      <c r="QMF17" s="6"/>
      <c r="QMO17" s="3"/>
      <c r="QMP17" s="6"/>
      <c r="QMY17" s="3"/>
      <c r="QMZ17" s="6"/>
      <c r="QNI17" s="3"/>
      <c r="QNJ17" s="6"/>
      <c r="QNS17" s="3"/>
      <c r="QNT17" s="6"/>
      <c r="QOC17" s="3"/>
      <c r="QOD17" s="6"/>
      <c r="QOM17" s="3"/>
      <c r="QON17" s="6"/>
      <c r="QOW17" s="3"/>
      <c r="QOX17" s="6"/>
      <c r="QPG17" s="3"/>
      <c r="QPH17" s="6"/>
      <c r="QPQ17" s="3"/>
      <c r="QPR17" s="6"/>
      <c r="QQA17" s="3"/>
      <c r="QQB17" s="6"/>
      <c r="QQK17" s="3"/>
      <c r="QQL17" s="6"/>
      <c r="QQU17" s="3"/>
      <c r="QQV17" s="6"/>
      <c r="QRE17" s="3"/>
      <c r="QRF17" s="6"/>
      <c r="QRO17" s="3"/>
      <c r="QRP17" s="6"/>
      <c r="QRY17" s="3"/>
      <c r="QRZ17" s="6"/>
      <c r="QSI17" s="3"/>
      <c r="QSJ17" s="6"/>
      <c r="QSS17" s="3"/>
      <c r="QST17" s="6"/>
      <c r="QTC17" s="3"/>
      <c r="QTD17" s="6"/>
      <c r="QTM17" s="3"/>
      <c r="QTN17" s="6"/>
      <c r="QTW17" s="3"/>
      <c r="QTX17" s="6"/>
      <c r="QUG17" s="3"/>
      <c r="QUH17" s="6"/>
      <c r="QUQ17" s="3"/>
      <c r="QUR17" s="6"/>
      <c r="QVA17" s="3"/>
      <c r="QVB17" s="6"/>
      <c r="QVK17" s="3"/>
      <c r="QVL17" s="6"/>
      <c r="QVU17" s="3"/>
      <c r="QVV17" s="6"/>
      <c r="QWE17" s="3"/>
      <c r="QWF17" s="6"/>
      <c r="QWO17" s="3"/>
      <c r="QWP17" s="6"/>
      <c r="QWY17" s="3"/>
      <c r="QWZ17" s="6"/>
      <c r="QXI17" s="3"/>
      <c r="QXJ17" s="6"/>
      <c r="QXS17" s="3"/>
      <c r="QXT17" s="6"/>
      <c r="QYC17" s="3"/>
      <c r="QYD17" s="6"/>
      <c r="QYM17" s="3"/>
      <c r="QYN17" s="6"/>
      <c r="QYW17" s="3"/>
      <c r="QYX17" s="6"/>
      <c r="QZG17" s="3"/>
      <c r="QZH17" s="6"/>
      <c r="QZQ17" s="3"/>
      <c r="QZR17" s="6"/>
      <c r="RAA17" s="3"/>
      <c r="RAB17" s="6"/>
      <c r="RAK17" s="3"/>
      <c r="RAL17" s="6"/>
      <c r="RAU17" s="3"/>
      <c r="RAV17" s="6"/>
      <c r="RBE17" s="3"/>
      <c r="RBF17" s="6"/>
      <c r="RBO17" s="3"/>
      <c r="RBP17" s="6"/>
      <c r="RBY17" s="3"/>
      <c r="RBZ17" s="6"/>
      <c r="RCI17" s="3"/>
      <c r="RCJ17" s="6"/>
      <c r="RCS17" s="3"/>
      <c r="RCT17" s="6"/>
      <c r="RDC17" s="3"/>
      <c r="RDD17" s="6"/>
      <c r="RDM17" s="3"/>
      <c r="RDN17" s="6"/>
      <c r="RDW17" s="3"/>
      <c r="RDX17" s="6"/>
      <c r="REG17" s="3"/>
      <c r="REH17" s="6"/>
      <c r="REQ17" s="3"/>
      <c r="RER17" s="6"/>
      <c r="RFA17" s="3"/>
      <c r="RFB17" s="6"/>
      <c r="RFK17" s="3"/>
      <c r="RFL17" s="6"/>
      <c r="RFU17" s="3"/>
      <c r="RFV17" s="6"/>
      <c r="RGE17" s="3"/>
      <c r="RGF17" s="6"/>
      <c r="RGO17" s="3"/>
      <c r="RGP17" s="6"/>
      <c r="RGY17" s="3"/>
      <c r="RGZ17" s="6"/>
      <c r="RHI17" s="3"/>
      <c r="RHJ17" s="6"/>
      <c r="RHS17" s="3"/>
      <c r="RHT17" s="6"/>
      <c r="RIC17" s="3"/>
      <c r="RID17" s="6"/>
      <c r="RIM17" s="3"/>
      <c r="RIN17" s="6"/>
      <c r="RIW17" s="3"/>
      <c r="RIX17" s="6"/>
      <c r="RJG17" s="3"/>
      <c r="RJH17" s="6"/>
      <c r="RJQ17" s="3"/>
      <c r="RJR17" s="6"/>
      <c r="RKA17" s="3"/>
      <c r="RKB17" s="6"/>
      <c r="RKK17" s="3"/>
      <c r="RKL17" s="6"/>
      <c r="RKU17" s="3"/>
      <c r="RKV17" s="6"/>
      <c r="RLE17" s="3"/>
      <c r="RLF17" s="6"/>
      <c r="RLO17" s="3"/>
      <c r="RLP17" s="6"/>
      <c r="RLY17" s="3"/>
      <c r="RLZ17" s="6"/>
      <c r="RMI17" s="3"/>
      <c r="RMJ17" s="6"/>
      <c r="RMS17" s="3"/>
      <c r="RMT17" s="6"/>
      <c r="RNC17" s="3"/>
      <c r="RND17" s="6"/>
      <c r="RNM17" s="3"/>
      <c r="RNN17" s="6"/>
      <c r="RNW17" s="3"/>
      <c r="RNX17" s="6"/>
      <c r="ROG17" s="3"/>
      <c r="ROH17" s="6"/>
      <c r="ROQ17" s="3"/>
      <c r="ROR17" s="6"/>
      <c r="RPA17" s="3"/>
      <c r="RPB17" s="6"/>
      <c r="RPK17" s="3"/>
      <c r="RPL17" s="6"/>
      <c r="RPU17" s="3"/>
      <c r="RPV17" s="6"/>
      <c r="RQE17" s="3"/>
      <c r="RQF17" s="6"/>
      <c r="RQO17" s="3"/>
      <c r="RQP17" s="6"/>
      <c r="RQY17" s="3"/>
      <c r="RQZ17" s="6"/>
      <c r="RRI17" s="3"/>
      <c r="RRJ17" s="6"/>
      <c r="RRS17" s="3"/>
      <c r="RRT17" s="6"/>
      <c r="RSC17" s="3"/>
      <c r="RSD17" s="6"/>
      <c r="RSM17" s="3"/>
      <c r="RSN17" s="6"/>
      <c r="RSW17" s="3"/>
      <c r="RSX17" s="6"/>
      <c r="RTG17" s="3"/>
      <c r="RTH17" s="6"/>
      <c r="RTQ17" s="3"/>
      <c r="RTR17" s="6"/>
      <c r="RUA17" s="3"/>
      <c r="RUB17" s="6"/>
      <c r="RUK17" s="3"/>
      <c r="RUL17" s="6"/>
      <c r="RUU17" s="3"/>
      <c r="RUV17" s="6"/>
      <c r="RVE17" s="3"/>
      <c r="RVF17" s="6"/>
      <c r="RVO17" s="3"/>
      <c r="RVP17" s="6"/>
      <c r="RVY17" s="3"/>
      <c r="RVZ17" s="6"/>
      <c r="RWI17" s="3"/>
      <c r="RWJ17" s="6"/>
      <c r="RWS17" s="3"/>
      <c r="RWT17" s="6"/>
      <c r="RXC17" s="3"/>
      <c r="RXD17" s="6"/>
      <c r="RXM17" s="3"/>
      <c r="RXN17" s="6"/>
      <c r="RXW17" s="3"/>
      <c r="RXX17" s="6"/>
      <c r="RYG17" s="3"/>
      <c r="RYH17" s="6"/>
      <c r="RYQ17" s="3"/>
      <c r="RYR17" s="6"/>
      <c r="RZA17" s="3"/>
      <c r="RZB17" s="6"/>
      <c r="RZK17" s="3"/>
      <c r="RZL17" s="6"/>
      <c r="RZU17" s="3"/>
      <c r="RZV17" s="6"/>
      <c r="SAE17" s="3"/>
      <c r="SAF17" s="6"/>
      <c r="SAO17" s="3"/>
      <c r="SAP17" s="6"/>
      <c r="SAY17" s="3"/>
      <c r="SAZ17" s="6"/>
      <c r="SBI17" s="3"/>
      <c r="SBJ17" s="6"/>
      <c r="SBS17" s="3"/>
      <c r="SBT17" s="6"/>
      <c r="SCC17" s="3"/>
      <c r="SCD17" s="6"/>
      <c r="SCM17" s="3"/>
      <c r="SCN17" s="6"/>
      <c r="SCW17" s="3"/>
      <c r="SCX17" s="6"/>
      <c r="SDG17" s="3"/>
      <c r="SDH17" s="6"/>
      <c r="SDQ17" s="3"/>
      <c r="SDR17" s="6"/>
      <c r="SEA17" s="3"/>
      <c r="SEB17" s="6"/>
      <c r="SEK17" s="3"/>
      <c r="SEL17" s="6"/>
      <c r="SEU17" s="3"/>
      <c r="SEV17" s="6"/>
      <c r="SFE17" s="3"/>
      <c r="SFF17" s="6"/>
      <c r="SFO17" s="3"/>
      <c r="SFP17" s="6"/>
      <c r="SFY17" s="3"/>
      <c r="SFZ17" s="6"/>
      <c r="SGI17" s="3"/>
      <c r="SGJ17" s="6"/>
      <c r="SGS17" s="3"/>
      <c r="SGT17" s="6"/>
      <c r="SHC17" s="3"/>
      <c r="SHD17" s="6"/>
      <c r="SHM17" s="3"/>
      <c r="SHN17" s="6"/>
      <c r="SHW17" s="3"/>
      <c r="SHX17" s="6"/>
      <c r="SIG17" s="3"/>
      <c r="SIH17" s="6"/>
      <c r="SIQ17" s="3"/>
      <c r="SIR17" s="6"/>
      <c r="SJA17" s="3"/>
      <c r="SJB17" s="6"/>
      <c r="SJK17" s="3"/>
      <c r="SJL17" s="6"/>
      <c r="SJU17" s="3"/>
      <c r="SJV17" s="6"/>
      <c r="SKE17" s="3"/>
      <c r="SKF17" s="6"/>
      <c r="SKO17" s="3"/>
      <c r="SKP17" s="6"/>
      <c r="SKY17" s="3"/>
      <c r="SKZ17" s="6"/>
      <c r="SLI17" s="3"/>
      <c r="SLJ17" s="6"/>
      <c r="SLS17" s="3"/>
      <c r="SLT17" s="6"/>
      <c r="SMC17" s="3"/>
      <c r="SMD17" s="6"/>
      <c r="SMM17" s="3"/>
      <c r="SMN17" s="6"/>
      <c r="SMW17" s="3"/>
      <c r="SMX17" s="6"/>
      <c r="SNG17" s="3"/>
      <c r="SNH17" s="6"/>
      <c r="SNQ17" s="3"/>
      <c r="SNR17" s="6"/>
      <c r="SOA17" s="3"/>
      <c r="SOB17" s="6"/>
      <c r="SOK17" s="3"/>
      <c r="SOL17" s="6"/>
      <c r="SOU17" s="3"/>
      <c r="SOV17" s="6"/>
      <c r="SPE17" s="3"/>
      <c r="SPF17" s="6"/>
      <c r="SPO17" s="3"/>
      <c r="SPP17" s="6"/>
      <c r="SPY17" s="3"/>
      <c r="SPZ17" s="6"/>
      <c r="SQI17" s="3"/>
      <c r="SQJ17" s="6"/>
      <c r="SQS17" s="3"/>
      <c r="SQT17" s="6"/>
      <c r="SRC17" s="3"/>
      <c r="SRD17" s="6"/>
      <c r="SRM17" s="3"/>
      <c r="SRN17" s="6"/>
      <c r="SRW17" s="3"/>
      <c r="SRX17" s="6"/>
      <c r="SSG17" s="3"/>
      <c r="SSH17" s="6"/>
      <c r="SSQ17" s="3"/>
      <c r="SSR17" s="6"/>
      <c r="STA17" s="3"/>
      <c r="STB17" s="6"/>
      <c r="STK17" s="3"/>
      <c r="STL17" s="6"/>
      <c r="STU17" s="3"/>
      <c r="STV17" s="6"/>
      <c r="SUE17" s="3"/>
      <c r="SUF17" s="6"/>
      <c r="SUO17" s="3"/>
      <c r="SUP17" s="6"/>
      <c r="SUY17" s="3"/>
      <c r="SUZ17" s="6"/>
      <c r="SVI17" s="3"/>
      <c r="SVJ17" s="6"/>
      <c r="SVS17" s="3"/>
      <c r="SVT17" s="6"/>
      <c r="SWC17" s="3"/>
      <c r="SWD17" s="6"/>
      <c r="SWM17" s="3"/>
      <c r="SWN17" s="6"/>
      <c r="SWW17" s="3"/>
      <c r="SWX17" s="6"/>
      <c r="SXG17" s="3"/>
      <c r="SXH17" s="6"/>
      <c r="SXQ17" s="3"/>
      <c r="SXR17" s="6"/>
      <c r="SYA17" s="3"/>
      <c r="SYB17" s="6"/>
      <c r="SYK17" s="3"/>
      <c r="SYL17" s="6"/>
      <c r="SYU17" s="3"/>
      <c r="SYV17" s="6"/>
      <c r="SZE17" s="3"/>
      <c r="SZF17" s="6"/>
      <c r="SZO17" s="3"/>
      <c r="SZP17" s="6"/>
      <c r="SZY17" s="3"/>
      <c r="SZZ17" s="6"/>
      <c r="TAI17" s="3"/>
      <c r="TAJ17" s="6"/>
      <c r="TAS17" s="3"/>
      <c r="TAT17" s="6"/>
      <c r="TBC17" s="3"/>
      <c r="TBD17" s="6"/>
      <c r="TBM17" s="3"/>
      <c r="TBN17" s="6"/>
      <c r="TBW17" s="3"/>
      <c r="TBX17" s="6"/>
      <c r="TCG17" s="3"/>
      <c r="TCH17" s="6"/>
      <c r="TCQ17" s="3"/>
      <c r="TCR17" s="6"/>
      <c r="TDA17" s="3"/>
      <c r="TDB17" s="6"/>
      <c r="TDK17" s="3"/>
      <c r="TDL17" s="6"/>
      <c r="TDU17" s="3"/>
      <c r="TDV17" s="6"/>
      <c r="TEE17" s="3"/>
      <c r="TEF17" s="6"/>
      <c r="TEO17" s="3"/>
      <c r="TEP17" s="6"/>
      <c r="TEY17" s="3"/>
      <c r="TEZ17" s="6"/>
      <c r="TFI17" s="3"/>
      <c r="TFJ17" s="6"/>
      <c r="TFS17" s="3"/>
      <c r="TFT17" s="6"/>
      <c r="TGC17" s="3"/>
      <c r="TGD17" s="6"/>
      <c r="TGM17" s="3"/>
      <c r="TGN17" s="6"/>
      <c r="TGW17" s="3"/>
      <c r="TGX17" s="6"/>
      <c r="THG17" s="3"/>
      <c r="THH17" s="6"/>
      <c r="THQ17" s="3"/>
      <c r="THR17" s="6"/>
      <c r="TIA17" s="3"/>
      <c r="TIB17" s="6"/>
      <c r="TIK17" s="3"/>
      <c r="TIL17" s="6"/>
      <c r="TIU17" s="3"/>
      <c r="TIV17" s="6"/>
      <c r="TJE17" s="3"/>
      <c r="TJF17" s="6"/>
      <c r="TJO17" s="3"/>
      <c r="TJP17" s="6"/>
      <c r="TJY17" s="3"/>
      <c r="TJZ17" s="6"/>
      <c r="TKI17" s="3"/>
      <c r="TKJ17" s="6"/>
      <c r="TKS17" s="3"/>
      <c r="TKT17" s="6"/>
      <c r="TLC17" s="3"/>
      <c r="TLD17" s="6"/>
      <c r="TLM17" s="3"/>
      <c r="TLN17" s="6"/>
      <c r="TLW17" s="3"/>
      <c r="TLX17" s="6"/>
      <c r="TMG17" s="3"/>
      <c r="TMH17" s="6"/>
      <c r="TMQ17" s="3"/>
      <c r="TMR17" s="6"/>
      <c r="TNA17" s="3"/>
      <c r="TNB17" s="6"/>
      <c r="TNK17" s="3"/>
      <c r="TNL17" s="6"/>
      <c r="TNU17" s="3"/>
      <c r="TNV17" s="6"/>
      <c r="TOE17" s="3"/>
      <c r="TOF17" s="6"/>
      <c r="TOO17" s="3"/>
      <c r="TOP17" s="6"/>
      <c r="TOY17" s="3"/>
      <c r="TOZ17" s="6"/>
      <c r="TPI17" s="3"/>
      <c r="TPJ17" s="6"/>
      <c r="TPS17" s="3"/>
      <c r="TPT17" s="6"/>
      <c r="TQC17" s="3"/>
      <c r="TQD17" s="6"/>
      <c r="TQM17" s="3"/>
      <c r="TQN17" s="6"/>
      <c r="TQW17" s="3"/>
      <c r="TQX17" s="6"/>
      <c r="TRG17" s="3"/>
      <c r="TRH17" s="6"/>
      <c r="TRQ17" s="3"/>
      <c r="TRR17" s="6"/>
      <c r="TSA17" s="3"/>
      <c r="TSB17" s="6"/>
      <c r="TSK17" s="3"/>
      <c r="TSL17" s="6"/>
      <c r="TSU17" s="3"/>
      <c r="TSV17" s="6"/>
      <c r="TTE17" s="3"/>
      <c r="TTF17" s="6"/>
      <c r="TTO17" s="3"/>
      <c r="TTP17" s="6"/>
      <c r="TTY17" s="3"/>
      <c r="TTZ17" s="6"/>
      <c r="TUI17" s="3"/>
      <c r="TUJ17" s="6"/>
      <c r="TUS17" s="3"/>
      <c r="TUT17" s="6"/>
      <c r="TVC17" s="3"/>
      <c r="TVD17" s="6"/>
      <c r="TVM17" s="3"/>
      <c r="TVN17" s="6"/>
      <c r="TVW17" s="3"/>
      <c r="TVX17" s="6"/>
      <c r="TWG17" s="3"/>
      <c r="TWH17" s="6"/>
      <c r="TWQ17" s="3"/>
      <c r="TWR17" s="6"/>
      <c r="TXA17" s="3"/>
      <c r="TXB17" s="6"/>
      <c r="TXK17" s="3"/>
      <c r="TXL17" s="6"/>
      <c r="TXU17" s="3"/>
      <c r="TXV17" s="6"/>
      <c r="TYE17" s="3"/>
      <c r="TYF17" s="6"/>
      <c r="TYO17" s="3"/>
      <c r="TYP17" s="6"/>
      <c r="TYY17" s="3"/>
      <c r="TYZ17" s="6"/>
      <c r="TZI17" s="3"/>
      <c r="TZJ17" s="6"/>
      <c r="TZS17" s="3"/>
      <c r="TZT17" s="6"/>
      <c r="UAC17" s="3"/>
      <c r="UAD17" s="6"/>
      <c r="UAM17" s="3"/>
      <c r="UAN17" s="6"/>
      <c r="UAW17" s="3"/>
      <c r="UAX17" s="6"/>
      <c r="UBG17" s="3"/>
      <c r="UBH17" s="6"/>
      <c r="UBQ17" s="3"/>
      <c r="UBR17" s="6"/>
      <c r="UCA17" s="3"/>
      <c r="UCB17" s="6"/>
      <c r="UCK17" s="3"/>
      <c r="UCL17" s="6"/>
      <c r="UCU17" s="3"/>
      <c r="UCV17" s="6"/>
      <c r="UDE17" s="3"/>
      <c r="UDF17" s="6"/>
      <c r="UDO17" s="3"/>
      <c r="UDP17" s="6"/>
      <c r="UDY17" s="3"/>
      <c r="UDZ17" s="6"/>
      <c r="UEI17" s="3"/>
      <c r="UEJ17" s="6"/>
      <c r="UES17" s="3"/>
      <c r="UET17" s="6"/>
      <c r="UFC17" s="3"/>
      <c r="UFD17" s="6"/>
      <c r="UFM17" s="3"/>
      <c r="UFN17" s="6"/>
      <c r="UFW17" s="3"/>
      <c r="UFX17" s="6"/>
      <c r="UGG17" s="3"/>
      <c r="UGH17" s="6"/>
      <c r="UGQ17" s="3"/>
      <c r="UGR17" s="6"/>
      <c r="UHA17" s="3"/>
      <c r="UHB17" s="6"/>
      <c r="UHK17" s="3"/>
      <c r="UHL17" s="6"/>
      <c r="UHU17" s="3"/>
      <c r="UHV17" s="6"/>
      <c r="UIE17" s="3"/>
      <c r="UIF17" s="6"/>
      <c r="UIO17" s="3"/>
      <c r="UIP17" s="6"/>
      <c r="UIY17" s="3"/>
      <c r="UIZ17" s="6"/>
      <c r="UJI17" s="3"/>
      <c r="UJJ17" s="6"/>
      <c r="UJS17" s="3"/>
      <c r="UJT17" s="6"/>
      <c r="UKC17" s="3"/>
      <c r="UKD17" s="6"/>
      <c r="UKM17" s="3"/>
      <c r="UKN17" s="6"/>
      <c r="UKW17" s="3"/>
      <c r="UKX17" s="6"/>
      <c r="ULG17" s="3"/>
      <c r="ULH17" s="6"/>
      <c r="ULQ17" s="3"/>
      <c r="ULR17" s="6"/>
      <c r="UMA17" s="3"/>
      <c r="UMB17" s="6"/>
      <c r="UMK17" s="3"/>
      <c r="UML17" s="6"/>
      <c r="UMU17" s="3"/>
      <c r="UMV17" s="6"/>
      <c r="UNE17" s="3"/>
      <c r="UNF17" s="6"/>
      <c r="UNO17" s="3"/>
      <c r="UNP17" s="6"/>
      <c r="UNY17" s="3"/>
      <c r="UNZ17" s="6"/>
      <c r="UOI17" s="3"/>
      <c r="UOJ17" s="6"/>
      <c r="UOS17" s="3"/>
      <c r="UOT17" s="6"/>
      <c r="UPC17" s="3"/>
      <c r="UPD17" s="6"/>
      <c r="UPM17" s="3"/>
      <c r="UPN17" s="6"/>
      <c r="UPW17" s="3"/>
      <c r="UPX17" s="6"/>
      <c r="UQG17" s="3"/>
      <c r="UQH17" s="6"/>
      <c r="UQQ17" s="3"/>
      <c r="UQR17" s="6"/>
      <c r="URA17" s="3"/>
      <c r="URB17" s="6"/>
      <c r="URK17" s="3"/>
      <c r="URL17" s="6"/>
      <c r="URU17" s="3"/>
      <c r="URV17" s="6"/>
      <c r="USE17" s="3"/>
      <c r="USF17" s="6"/>
      <c r="USO17" s="3"/>
      <c r="USP17" s="6"/>
      <c r="USY17" s="3"/>
      <c r="USZ17" s="6"/>
      <c r="UTI17" s="3"/>
      <c r="UTJ17" s="6"/>
      <c r="UTS17" s="3"/>
      <c r="UTT17" s="6"/>
      <c r="UUC17" s="3"/>
      <c r="UUD17" s="6"/>
      <c r="UUM17" s="3"/>
      <c r="UUN17" s="6"/>
      <c r="UUW17" s="3"/>
      <c r="UUX17" s="6"/>
      <c r="UVG17" s="3"/>
      <c r="UVH17" s="6"/>
      <c r="UVQ17" s="3"/>
      <c r="UVR17" s="6"/>
      <c r="UWA17" s="3"/>
      <c r="UWB17" s="6"/>
      <c r="UWK17" s="3"/>
      <c r="UWL17" s="6"/>
      <c r="UWU17" s="3"/>
      <c r="UWV17" s="6"/>
      <c r="UXE17" s="3"/>
      <c r="UXF17" s="6"/>
      <c r="UXO17" s="3"/>
      <c r="UXP17" s="6"/>
      <c r="UXY17" s="3"/>
      <c r="UXZ17" s="6"/>
      <c r="UYI17" s="3"/>
      <c r="UYJ17" s="6"/>
      <c r="UYS17" s="3"/>
      <c r="UYT17" s="6"/>
      <c r="UZC17" s="3"/>
      <c r="UZD17" s="6"/>
      <c r="UZM17" s="3"/>
      <c r="UZN17" s="6"/>
      <c r="UZW17" s="3"/>
      <c r="UZX17" s="6"/>
      <c r="VAG17" s="3"/>
      <c r="VAH17" s="6"/>
      <c r="VAQ17" s="3"/>
      <c r="VAR17" s="6"/>
      <c r="VBA17" s="3"/>
      <c r="VBB17" s="6"/>
      <c r="VBK17" s="3"/>
      <c r="VBL17" s="6"/>
      <c r="VBU17" s="3"/>
      <c r="VBV17" s="6"/>
      <c r="VCE17" s="3"/>
      <c r="VCF17" s="6"/>
      <c r="VCO17" s="3"/>
      <c r="VCP17" s="6"/>
      <c r="VCY17" s="3"/>
      <c r="VCZ17" s="6"/>
      <c r="VDI17" s="3"/>
      <c r="VDJ17" s="6"/>
      <c r="VDS17" s="3"/>
      <c r="VDT17" s="6"/>
      <c r="VEC17" s="3"/>
      <c r="VED17" s="6"/>
      <c r="VEM17" s="3"/>
      <c r="VEN17" s="6"/>
      <c r="VEW17" s="3"/>
      <c r="VEX17" s="6"/>
      <c r="VFG17" s="3"/>
      <c r="VFH17" s="6"/>
      <c r="VFQ17" s="3"/>
      <c r="VFR17" s="6"/>
      <c r="VGA17" s="3"/>
      <c r="VGB17" s="6"/>
      <c r="VGK17" s="3"/>
      <c r="VGL17" s="6"/>
      <c r="VGU17" s="3"/>
      <c r="VGV17" s="6"/>
      <c r="VHE17" s="3"/>
      <c r="VHF17" s="6"/>
      <c r="VHO17" s="3"/>
      <c r="VHP17" s="6"/>
      <c r="VHY17" s="3"/>
      <c r="VHZ17" s="6"/>
      <c r="VII17" s="3"/>
      <c r="VIJ17" s="6"/>
      <c r="VIS17" s="3"/>
      <c r="VIT17" s="6"/>
      <c r="VJC17" s="3"/>
      <c r="VJD17" s="6"/>
      <c r="VJM17" s="3"/>
      <c r="VJN17" s="6"/>
      <c r="VJW17" s="3"/>
      <c r="VJX17" s="6"/>
      <c r="VKG17" s="3"/>
      <c r="VKH17" s="6"/>
      <c r="VKQ17" s="3"/>
      <c r="VKR17" s="6"/>
      <c r="VLA17" s="3"/>
      <c r="VLB17" s="6"/>
      <c r="VLK17" s="3"/>
      <c r="VLL17" s="6"/>
      <c r="VLU17" s="3"/>
      <c r="VLV17" s="6"/>
      <c r="VME17" s="3"/>
      <c r="VMF17" s="6"/>
      <c r="VMO17" s="3"/>
      <c r="VMP17" s="6"/>
      <c r="VMY17" s="3"/>
      <c r="VMZ17" s="6"/>
      <c r="VNI17" s="3"/>
      <c r="VNJ17" s="6"/>
      <c r="VNS17" s="3"/>
      <c r="VNT17" s="6"/>
      <c r="VOC17" s="3"/>
      <c r="VOD17" s="6"/>
      <c r="VOM17" s="3"/>
      <c r="VON17" s="6"/>
      <c r="VOW17" s="3"/>
      <c r="VOX17" s="6"/>
      <c r="VPG17" s="3"/>
      <c r="VPH17" s="6"/>
      <c r="VPQ17" s="3"/>
      <c r="VPR17" s="6"/>
      <c r="VQA17" s="3"/>
      <c r="VQB17" s="6"/>
      <c r="VQK17" s="3"/>
      <c r="VQL17" s="6"/>
      <c r="VQU17" s="3"/>
      <c r="VQV17" s="6"/>
      <c r="VRE17" s="3"/>
      <c r="VRF17" s="6"/>
      <c r="VRO17" s="3"/>
      <c r="VRP17" s="6"/>
      <c r="VRY17" s="3"/>
      <c r="VRZ17" s="6"/>
      <c r="VSI17" s="3"/>
      <c r="VSJ17" s="6"/>
      <c r="VSS17" s="3"/>
      <c r="VST17" s="6"/>
      <c r="VTC17" s="3"/>
      <c r="VTD17" s="6"/>
      <c r="VTM17" s="3"/>
      <c r="VTN17" s="6"/>
      <c r="VTW17" s="3"/>
      <c r="VTX17" s="6"/>
      <c r="VUG17" s="3"/>
      <c r="VUH17" s="6"/>
      <c r="VUQ17" s="3"/>
      <c r="VUR17" s="6"/>
      <c r="VVA17" s="3"/>
      <c r="VVB17" s="6"/>
      <c r="VVK17" s="3"/>
      <c r="VVL17" s="6"/>
      <c r="VVU17" s="3"/>
      <c r="VVV17" s="6"/>
      <c r="VWE17" s="3"/>
      <c r="VWF17" s="6"/>
      <c r="VWO17" s="3"/>
      <c r="VWP17" s="6"/>
      <c r="VWY17" s="3"/>
      <c r="VWZ17" s="6"/>
      <c r="VXI17" s="3"/>
      <c r="VXJ17" s="6"/>
      <c r="VXS17" s="3"/>
      <c r="VXT17" s="6"/>
      <c r="VYC17" s="3"/>
      <c r="VYD17" s="6"/>
      <c r="VYM17" s="3"/>
      <c r="VYN17" s="6"/>
      <c r="VYW17" s="3"/>
      <c r="VYX17" s="6"/>
      <c r="VZG17" s="3"/>
      <c r="VZH17" s="6"/>
      <c r="VZQ17" s="3"/>
      <c r="VZR17" s="6"/>
      <c r="WAA17" s="3"/>
      <c r="WAB17" s="6"/>
      <c r="WAK17" s="3"/>
      <c r="WAL17" s="6"/>
      <c r="WAU17" s="3"/>
      <c r="WAV17" s="6"/>
      <c r="WBE17" s="3"/>
      <c r="WBF17" s="6"/>
      <c r="WBO17" s="3"/>
      <c r="WBP17" s="6"/>
      <c r="WBY17" s="3"/>
      <c r="WBZ17" s="6"/>
      <c r="WCI17" s="3"/>
      <c r="WCJ17" s="6"/>
      <c r="WCS17" s="3"/>
      <c r="WCT17" s="6"/>
      <c r="WDC17" s="3"/>
      <c r="WDD17" s="6"/>
      <c r="WDM17" s="3"/>
      <c r="WDN17" s="6"/>
      <c r="WDW17" s="3"/>
      <c r="WDX17" s="6"/>
      <c r="WEG17" s="3"/>
      <c r="WEH17" s="6"/>
      <c r="WEQ17" s="3"/>
      <c r="WER17" s="6"/>
      <c r="WFA17" s="3"/>
      <c r="WFB17" s="6"/>
      <c r="WFK17" s="3"/>
      <c r="WFL17" s="6"/>
      <c r="WFU17" s="3"/>
      <c r="WFV17" s="6"/>
      <c r="WGE17" s="3"/>
      <c r="WGF17" s="6"/>
      <c r="WGO17" s="3"/>
      <c r="WGP17" s="6"/>
      <c r="WGY17" s="3"/>
      <c r="WGZ17" s="6"/>
      <c r="WHI17" s="3"/>
      <c r="WHJ17" s="6"/>
      <c r="WHS17" s="3"/>
      <c r="WHT17" s="6"/>
      <c r="WIC17" s="3"/>
      <c r="WID17" s="6"/>
      <c r="WIM17" s="3"/>
      <c r="WIN17" s="6"/>
      <c r="WIW17" s="3"/>
      <c r="WIX17" s="6"/>
      <c r="WJG17" s="3"/>
      <c r="WJH17" s="6"/>
      <c r="WJQ17" s="3"/>
      <c r="WJR17" s="6"/>
      <c r="WKA17" s="3"/>
      <c r="WKB17" s="6"/>
      <c r="WKK17" s="3"/>
      <c r="WKL17" s="6"/>
      <c r="WKU17" s="3"/>
      <c r="WKV17" s="6"/>
      <c r="WLE17" s="3"/>
      <c r="WLF17" s="6"/>
      <c r="WLO17" s="3"/>
      <c r="WLP17" s="6"/>
      <c r="WLY17" s="3"/>
      <c r="WLZ17" s="6"/>
      <c r="WMI17" s="3"/>
      <c r="WMJ17" s="6"/>
      <c r="WMS17" s="3"/>
      <c r="WMT17" s="6"/>
      <c r="WNC17" s="3"/>
      <c r="WND17" s="6"/>
      <c r="WNM17" s="3"/>
      <c r="WNN17" s="6"/>
      <c r="WNW17" s="3"/>
      <c r="WNX17" s="6"/>
      <c r="WOG17" s="3"/>
      <c r="WOH17" s="6"/>
      <c r="WOQ17" s="3"/>
      <c r="WOR17" s="6"/>
      <c r="WPA17" s="3"/>
      <c r="WPB17" s="6"/>
      <c r="WPK17" s="3"/>
      <c r="WPL17" s="6"/>
      <c r="WPU17" s="3"/>
      <c r="WPV17" s="6"/>
      <c r="WQE17" s="3"/>
      <c r="WQF17" s="6"/>
      <c r="WQO17" s="3"/>
      <c r="WQP17" s="6"/>
      <c r="WQY17" s="3"/>
      <c r="WQZ17" s="6"/>
      <c r="WRI17" s="3"/>
      <c r="WRJ17" s="6"/>
      <c r="WRS17" s="3"/>
      <c r="WRT17" s="6"/>
      <c r="WSC17" s="3"/>
      <c r="WSD17" s="6"/>
      <c r="WSM17" s="3"/>
      <c r="WSN17" s="6"/>
      <c r="WSW17" s="3"/>
      <c r="WSX17" s="6"/>
      <c r="WTG17" s="3"/>
      <c r="WTH17" s="6"/>
      <c r="WTQ17" s="3"/>
      <c r="WTR17" s="6"/>
      <c r="WUA17" s="3"/>
      <c r="WUB17" s="6"/>
      <c r="WUK17" s="3"/>
      <c r="WUL17" s="6"/>
      <c r="WUU17" s="3"/>
      <c r="WUV17" s="6"/>
      <c r="WVE17" s="3"/>
      <c r="WVF17" s="6"/>
      <c r="WVO17" s="3"/>
      <c r="WVP17" s="6"/>
      <c r="WVY17" s="3"/>
      <c r="WVZ17" s="6"/>
      <c r="WWI17" s="3"/>
      <c r="WWJ17" s="6"/>
      <c r="WWS17" s="3"/>
      <c r="WWT17" s="6"/>
      <c r="WXC17" s="3"/>
      <c r="WXD17" s="6"/>
      <c r="WXM17" s="3"/>
      <c r="WXN17" s="6"/>
      <c r="WXW17" s="3"/>
      <c r="WXX17" s="6"/>
      <c r="WYG17" s="3"/>
      <c r="WYH17" s="6"/>
      <c r="WYQ17" s="3"/>
      <c r="WYR17" s="6"/>
      <c r="WZA17" s="3"/>
      <c r="WZB17" s="6"/>
      <c r="WZK17" s="3"/>
      <c r="WZL17" s="6"/>
      <c r="WZU17" s="3"/>
      <c r="WZV17" s="6"/>
      <c r="XAE17" s="3"/>
      <c r="XAF17" s="6"/>
      <c r="XAO17" s="3"/>
      <c r="XAP17" s="6"/>
      <c r="XAY17" s="3"/>
      <c r="XAZ17" s="6"/>
      <c r="XBI17" s="3"/>
      <c r="XBJ17" s="6"/>
      <c r="XBS17" s="3"/>
      <c r="XBT17" s="6"/>
      <c r="XCC17" s="3"/>
      <c r="XCD17" s="6"/>
      <c r="XCM17" s="3"/>
      <c r="XCN17" s="6"/>
      <c r="XCW17" s="3"/>
      <c r="XCX17" s="6"/>
      <c r="XDG17" s="3"/>
      <c r="XDH17" s="6"/>
      <c r="XDQ17" s="3"/>
      <c r="XDR17" s="6"/>
      <c r="XEA17" s="3"/>
      <c r="XEB17" s="6"/>
      <c r="XEK17" s="3"/>
      <c r="XEL17" s="6"/>
      <c r="XEU17" s="3"/>
      <c r="XEV17" s="6"/>
    </row>
    <row r="18" spans="1:1016 1025:2046 2055:3066 3075:4096 4105:5116 5125:6136 6145:7166 7175:8186 8195:9216 9225:10236 10245:11256 11265:12286 12295:13306 13315:14336 14345:15356 15365:16376" x14ac:dyDescent="0.25">
      <c r="A18">
        <f t="shared" si="1"/>
        <v>3</v>
      </c>
      <c r="B18" t="s">
        <v>33</v>
      </c>
      <c r="C18" t="str">
        <f>IF(B18&lt;&gt;"",VLOOKUP(B18,Lookup!$A$2:$B$55,2,FALSE),"")</f>
        <v>SAVINGS/INVESTMENT</v>
      </c>
      <c r="D18" s="3">
        <v>42948</v>
      </c>
      <c r="E18" s="14">
        <v>2000</v>
      </c>
      <c r="F18" s="14">
        <v>2000</v>
      </c>
      <c r="G18" t="s">
        <v>1</v>
      </c>
      <c r="H18" t="s">
        <v>83</v>
      </c>
      <c r="I18" t="s">
        <v>84</v>
      </c>
      <c r="J18" t="str">
        <f t="shared" si="0"/>
        <v/>
      </c>
      <c r="M18">
        <v>3</v>
      </c>
      <c r="N18" s="35" t="s">
        <v>3</v>
      </c>
      <c r="O18" s="35" t="s">
        <v>1</v>
      </c>
      <c r="P18" s="36">
        <v>42952</v>
      </c>
      <c r="Q18" s="37"/>
      <c r="R18" s="37"/>
      <c r="S18" s="35" t="s">
        <v>83</v>
      </c>
      <c r="T18" s="35" t="s">
        <v>85</v>
      </c>
      <c r="U18" s="35">
        <f ca="1">IF($T18="Done","",$P18-$F$1)</f>
        <v>-48</v>
      </c>
      <c r="Y18" s="3"/>
      <c r="Z18" s="6"/>
      <c r="AI18" s="3"/>
      <c r="AJ18" s="6"/>
      <c r="AS18" s="3"/>
      <c r="AT18" s="6"/>
      <c r="BC18" s="3"/>
      <c r="BD18" s="6"/>
      <c r="BM18" s="3"/>
      <c r="BN18" s="6"/>
      <c r="BW18" s="3"/>
      <c r="BX18" s="6"/>
      <c r="CG18" s="3"/>
      <c r="CH18" s="6"/>
      <c r="CQ18" s="3"/>
      <c r="CR18" s="6"/>
      <c r="DA18" s="3"/>
      <c r="DB18" s="6"/>
      <c r="DK18" s="3"/>
      <c r="DL18" s="6"/>
      <c r="DU18" s="3"/>
      <c r="DV18" s="6"/>
      <c r="EE18" s="3"/>
      <c r="EF18" s="6"/>
      <c r="EO18" s="3"/>
      <c r="EP18" s="6"/>
      <c r="EY18" s="3"/>
      <c r="EZ18" s="6"/>
      <c r="FI18" s="3"/>
      <c r="FJ18" s="6"/>
      <c r="FS18" s="3"/>
      <c r="FT18" s="6"/>
      <c r="GC18" s="3"/>
      <c r="GD18" s="6"/>
      <c r="GM18" s="3"/>
      <c r="GN18" s="6"/>
      <c r="GW18" s="3"/>
      <c r="GX18" s="6"/>
      <c r="HG18" s="3"/>
      <c r="HH18" s="6"/>
      <c r="HQ18" s="3"/>
      <c r="HR18" s="6"/>
      <c r="IA18" s="3"/>
      <c r="IB18" s="6"/>
      <c r="IK18" s="3"/>
      <c r="IL18" s="6"/>
      <c r="IU18" s="3"/>
      <c r="IV18" s="6"/>
      <c r="JE18" s="3"/>
      <c r="JF18" s="6"/>
      <c r="JO18" s="3"/>
      <c r="JP18" s="6"/>
      <c r="JY18" s="3"/>
      <c r="JZ18" s="6"/>
      <c r="KI18" s="3"/>
      <c r="KJ18" s="6"/>
      <c r="KS18" s="3"/>
      <c r="KT18" s="6"/>
      <c r="LC18" s="3"/>
      <c r="LD18" s="6"/>
      <c r="LM18" s="3"/>
      <c r="LN18" s="6"/>
      <c r="LW18" s="3"/>
      <c r="LX18" s="6"/>
      <c r="MG18" s="3"/>
      <c r="MH18" s="6"/>
      <c r="MQ18" s="3"/>
      <c r="MR18" s="6"/>
      <c r="NA18" s="3"/>
      <c r="NB18" s="6"/>
      <c r="NK18" s="3"/>
      <c r="NL18" s="6"/>
      <c r="NU18" s="3"/>
      <c r="NV18" s="6"/>
      <c r="OE18" s="3"/>
      <c r="OF18" s="6"/>
      <c r="OO18" s="3"/>
      <c r="OP18" s="6"/>
      <c r="OY18" s="3"/>
      <c r="OZ18" s="6"/>
      <c r="PI18" s="3"/>
      <c r="PJ18" s="6"/>
      <c r="PS18" s="3"/>
      <c r="PT18" s="6"/>
      <c r="QC18" s="3"/>
      <c r="QD18" s="6"/>
      <c r="QM18" s="3"/>
      <c r="QN18" s="6"/>
      <c r="QW18" s="3"/>
      <c r="QX18" s="6"/>
      <c r="RG18" s="3"/>
      <c r="RH18" s="6"/>
      <c r="RQ18" s="3"/>
      <c r="RR18" s="6"/>
      <c r="SA18" s="3"/>
      <c r="SB18" s="6"/>
      <c r="SK18" s="3"/>
      <c r="SL18" s="6"/>
      <c r="SU18" s="3"/>
      <c r="SV18" s="6"/>
      <c r="TE18" s="3"/>
      <c r="TF18" s="6"/>
      <c r="TO18" s="3"/>
      <c r="TP18" s="6"/>
      <c r="TY18" s="3"/>
      <c r="TZ18" s="6"/>
      <c r="UI18" s="3"/>
      <c r="UJ18" s="6"/>
      <c r="US18" s="3"/>
      <c r="UT18" s="6"/>
      <c r="VC18" s="3"/>
      <c r="VD18" s="6"/>
      <c r="VM18" s="3"/>
      <c r="VN18" s="6"/>
      <c r="VW18" s="3"/>
      <c r="VX18" s="6"/>
      <c r="WG18" s="3"/>
      <c r="WH18" s="6"/>
      <c r="WQ18" s="3"/>
      <c r="WR18" s="6"/>
      <c r="XA18" s="3"/>
      <c r="XB18" s="6"/>
      <c r="XK18" s="3"/>
      <c r="XL18" s="6"/>
      <c r="XU18" s="3"/>
      <c r="XV18" s="6"/>
      <c r="YE18" s="3"/>
      <c r="YF18" s="6"/>
      <c r="YO18" s="3"/>
      <c r="YP18" s="6"/>
      <c r="YY18" s="3"/>
      <c r="YZ18" s="6"/>
      <c r="ZI18" s="3"/>
      <c r="ZJ18" s="6"/>
      <c r="ZS18" s="3"/>
      <c r="ZT18" s="6"/>
      <c r="AAC18" s="3"/>
      <c r="AAD18" s="6"/>
      <c r="AAM18" s="3"/>
      <c r="AAN18" s="6"/>
      <c r="AAW18" s="3"/>
      <c r="AAX18" s="6"/>
      <c r="ABG18" s="3"/>
      <c r="ABH18" s="6"/>
      <c r="ABQ18" s="3"/>
      <c r="ABR18" s="6"/>
      <c r="ACA18" s="3"/>
      <c r="ACB18" s="6"/>
      <c r="ACK18" s="3"/>
      <c r="ACL18" s="6"/>
      <c r="ACU18" s="3"/>
      <c r="ACV18" s="6"/>
      <c r="ADE18" s="3"/>
      <c r="ADF18" s="6"/>
      <c r="ADO18" s="3"/>
      <c r="ADP18" s="6"/>
      <c r="ADY18" s="3"/>
      <c r="ADZ18" s="6"/>
      <c r="AEI18" s="3"/>
      <c r="AEJ18" s="6"/>
      <c r="AES18" s="3"/>
      <c r="AET18" s="6"/>
      <c r="AFC18" s="3"/>
      <c r="AFD18" s="6"/>
      <c r="AFM18" s="3"/>
      <c r="AFN18" s="6"/>
      <c r="AFW18" s="3"/>
      <c r="AFX18" s="6"/>
      <c r="AGG18" s="3"/>
      <c r="AGH18" s="6"/>
      <c r="AGQ18" s="3"/>
      <c r="AGR18" s="6"/>
      <c r="AHA18" s="3"/>
      <c r="AHB18" s="6"/>
      <c r="AHK18" s="3"/>
      <c r="AHL18" s="6"/>
      <c r="AHU18" s="3"/>
      <c r="AHV18" s="6"/>
      <c r="AIE18" s="3"/>
      <c r="AIF18" s="6"/>
      <c r="AIO18" s="3"/>
      <c r="AIP18" s="6"/>
      <c r="AIY18" s="3"/>
      <c r="AIZ18" s="6"/>
      <c r="AJI18" s="3"/>
      <c r="AJJ18" s="6"/>
      <c r="AJS18" s="3"/>
      <c r="AJT18" s="6"/>
      <c r="AKC18" s="3"/>
      <c r="AKD18" s="6"/>
      <c r="AKM18" s="3"/>
      <c r="AKN18" s="6"/>
      <c r="AKW18" s="3"/>
      <c r="AKX18" s="6"/>
      <c r="ALG18" s="3"/>
      <c r="ALH18" s="6"/>
      <c r="ALQ18" s="3"/>
      <c r="ALR18" s="6"/>
      <c r="AMA18" s="3"/>
      <c r="AMB18" s="6"/>
      <c r="AMK18" s="3"/>
      <c r="AML18" s="6"/>
      <c r="AMU18" s="3"/>
      <c r="AMV18" s="6"/>
      <c r="ANE18" s="3"/>
      <c r="ANF18" s="6"/>
      <c r="ANO18" s="3"/>
      <c r="ANP18" s="6"/>
      <c r="ANY18" s="3"/>
      <c r="ANZ18" s="6"/>
      <c r="AOI18" s="3"/>
      <c r="AOJ18" s="6"/>
      <c r="AOS18" s="3"/>
      <c r="AOT18" s="6"/>
      <c r="APC18" s="3"/>
      <c r="APD18" s="6"/>
      <c r="APM18" s="3"/>
      <c r="APN18" s="6"/>
      <c r="APW18" s="3"/>
      <c r="APX18" s="6"/>
      <c r="AQG18" s="3"/>
      <c r="AQH18" s="6"/>
      <c r="AQQ18" s="3"/>
      <c r="AQR18" s="6"/>
      <c r="ARA18" s="3"/>
      <c r="ARB18" s="6"/>
      <c r="ARK18" s="3"/>
      <c r="ARL18" s="6"/>
      <c r="ARU18" s="3"/>
      <c r="ARV18" s="6"/>
      <c r="ASE18" s="3"/>
      <c r="ASF18" s="6"/>
      <c r="ASO18" s="3"/>
      <c r="ASP18" s="6"/>
      <c r="ASY18" s="3"/>
      <c r="ASZ18" s="6"/>
      <c r="ATI18" s="3"/>
      <c r="ATJ18" s="6"/>
      <c r="ATS18" s="3"/>
      <c r="ATT18" s="6"/>
      <c r="AUC18" s="3"/>
      <c r="AUD18" s="6"/>
      <c r="AUM18" s="3"/>
      <c r="AUN18" s="6"/>
      <c r="AUW18" s="3"/>
      <c r="AUX18" s="6"/>
      <c r="AVG18" s="3"/>
      <c r="AVH18" s="6"/>
      <c r="AVQ18" s="3"/>
      <c r="AVR18" s="6"/>
      <c r="AWA18" s="3"/>
      <c r="AWB18" s="6"/>
      <c r="AWK18" s="3"/>
      <c r="AWL18" s="6"/>
      <c r="AWU18" s="3"/>
      <c r="AWV18" s="6"/>
      <c r="AXE18" s="3"/>
      <c r="AXF18" s="6"/>
      <c r="AXO18" s="3"/>
      <c r="AXP18" s="6"/>
      <c r="AXY18" s="3"/>
      <c r="AXZ18" s="6"/>
      <c r="AYI18" s="3"/>
      <c r="AYJ18" s="6"/>
      <c r="AYS18" s="3"/>
      <c r="AYT18" s="6"/>
      <c r="AZC18" s="3"/>
      <c r="AZD18" s="6"/>
      <c r="AZM18" s="3"/>
      <c r="AZN18" s="6"/>
      <c r="AZW18" s="3"/>
      <c r="AZX18" s="6"/>
      <c r="BAG18" s="3"/>
      <c r="BAH18" s="6"/>
      <c r="BAQ18" s="3"/>
      <c r="BAR18" s="6"/>
      <c r="BBA18" s="3"/>
      <c r="BBB18" s="6"/>
      <c r="BBK18" s="3"/>
      <c r="BBL18" s="6"/>
      <c r="BBU18" s="3"/>
      <c r="BBV18" s="6"/>
      <c r="BCE18" s="3"/>
      <c r="BCF18" s="6"/>
      <c r="BCO18" s="3"/>
      <c r="BCP18" s="6"/>
      <c r="BCY18" s="3"/>
      <c r="BCZ18" s="6"/>
      <c r="BDI18" s="3"/>
      <c r="BDJ18" s="6"/>
      <c r="BDS18" s="3"/>
      <c r="BDT18" s="6"/>
      <c r="BEC18" s="3"/>
      <c r="BED18" s="6"/>
      <c r="BEM18" s="3"/>
      <c r="BEN18" s="6"/>
      <c r="BEW18" s="3"/>
      <c r="BEX18" s="6"/>
      <c r="BFG18" s="3"/>
      <c r="BFH18" s="6"/>
      <c r="BFQ18" s="3"/>
      <c r="BFR18" s="6"/>
      <c r="BGA18" s="3"/>
      <c r="BGB18" s="6"/>
      <c r="BGK18" s="3"/>
      <c r="BGL18" s="6"/>
      <c r="BGU18" s="3"/>
      <c r="BGV18" s="6"/>
      <c r="BHE18" s="3"/>
      <c r="BHF18" s="6"/>
      <c r="BHO18" s="3"/>
      <c r="BHP18" s="6"/>
      <c r="BHY18" s="3"/>
      <c r="BHZ18" s="6"/>
      <c r="BII18" s="3"/>
      <c r="BIJ18" s="6"/>
      <c r="BIS18" s="3"/>
      <c r="BIT18" s="6"/>
      <c r="BJC18" s="3"/>
      <c r="BJD18" s="6"/>
      <c r="BJM18" s="3"/>
      <c r="BJN18" s="6"/>
      <c r="BJW18" s="3"/>
      <c r="BJX18" s="6"/>
      <c r="BKG18" s="3"/>
      <c r="BKH18" s="6"/>
      <c r="BKQ18" s="3"/>
      <c r="BKR18" s="6"/>
      <c r="BLA18" s="3"/>
      <c r="BLB18" s="6"/>
      <c r="BLK18" s="3"/>
      <c r="BLL18" s="6"/>
      <c r="BLU18" s="3"/>
      <c r="BLV18" s="6"/>
      <c r="BME18" s="3"/>
      <c r="BMF18" s="6"/>
      <c r="BMO18" s="3"/>
      <c r="BMP18" s="6"/>
      <c r="BMY18" s="3"/>
      <c r="BMZ18" s="6"/>
      <c r="BNI18" s="3"/>
      <c r="BNJ18" s="6"/>
      <c r="BNS18" s="3"/>
      <c r="BNT18" s="6"/>
      <c r="BOC18" s="3"/>
      <c r="BOD18" s="6"/>
      <c r="BOM18" s="3"/>
      <c r="BON18" s="6"/>
      <c r="BOW18" s="3"/>
      <c r="BOX18" s="6"/>
      <c r="BPG18" s="3"/>
      <c r="BPH18" s="6"/>
      <c r="BPQ18" s="3"/>
      <c r="BPR18" s="6"/>
      <c r="BQA18" s="3"/>
      <c r="BQB18" s="6"/>
      <c r="BQK18" s="3"/>
      <c r="BQL18" s="6"/>
      <c r="BQU18" s="3"/>
      <c r="BQV18" s="6"/>
      <c r="BRE18" s="3"/>
      <c r="BRF18" s="6"/>
      <c r="BRO18" s="3"/>
      <c r="BRP18" s="6"/>
      <c r="BRY18" s="3"/>
      <c r="BRZ18" s="6"/>
      <c r="BSI18" s="3"/>
      <c r="BSJ18" s="6"/>
      <c r="BSS18" s="3"/>
      <c r="BST18" s="6"/>
      <c r="BTC18" s="3"/>
      <c r="BTD18" s="6"/>
      <c r="BTM18" s="3"/>
      <c r="BTN18" s="6"/>
      <c r="BTW18" s="3"/>
      <c r="BTX18" s="6"/>
      <c r="BUG18" s="3"/>
      <c r="BUH18" s="6"/>
      <c r="BUQ18" s="3"/>
      <c r="BUR18" s="6"/>
      <c r="BVA18" s="3"/>
      <c r="BVB18" s="6"/>
      <c r="BVK18" s="3"/>
      <c r="BVL18" s="6"/>
      <c r="BVU18" s="3"/>
      <c r="BVV18" s="6"/>
      <c r="BWE18" s="3"/>
      <c r="BWF18" s="6"/>
      <c r="BWO18" s="3"/>
      <c r="BWP18" s="6"/>
      <c r="BWY18" s="3"/>
      <c r="BWZ18" s="6"/>
      <c r="BXI18" s="3"/>
      <c r="BXJ18" s="6"/>
      <c r="BXS18" s="3"/>
      <c r="BXT18" s="6"/>
      <c r="BYC18" s="3"/>
      <c r="BYD18" s="6"/>
      <c r="BYM18" s="3"/>
      <c r="BYN18" s="6"/>
      <c r="BYW18" s="3"/>
      <c r="BYX18" s="6"/>
      <c r="BZG18" s="3"/>
      <c r="BZH18" s="6"/>
      <c r="BZQ18" s="3"/>
      <c r="BZR18" s="6"/>
      <c r="CAA18" s="3"/>
      <c r="CAB18" s="6"/>
      <c r="CAK18" s="3"/>
      <c r="CAL18" s="6"/>
      <c r="CAU18" s="3"/>
      <c r="CAV18" s="6"/>
      <c r="CBE18" s="3"/>
      <c r="CBF18" s="6"/>
      <c r="CBO18" s="3"/>
      <c r="CBP18" s="6"/>
      <c r="CBY18" s="3"/>
      <c r="CBZ18" s="6"/>
      <c r="CCI18" s="3"/>
      <c r="CCJ18" s="6"/>
      <c r="CCS18" s="3"/>
      <c r="CCT18" s="6"/>
      <c r="CDC18" s="3"/>
      <c r="CDD18" s="6"/>
      <c r="CDM18" s="3"/>
      <c r="CDN18" s="6"/>
      <c r="CDW18" s="3"/>
      <c r="CDX18" s="6"/>
      <c r="CEG18" s="3"/>
      <c r="CEH18" s="6"/>
      <c r="CEQ18" s="3"/>
      <c r="CER18" s="6"/>
      <c r="CFA18" s="3"/>
      <c r="CFB18" s="6"/>
      <c r="CFK18" s="3"/>
      <c r="CFL18" s="6"/>
      <c r="CFU18" s="3"/>
      <c r="CFV18" s="6"/>
      <c r="CGE18" s="3"/>
      <c r="CGF18" s="6"/>
      <c r="CGO18" s="3"/>
      <c r="CGP18" s="6"/>
      <c r="CGY18" s="3"/>
      <c r="CGZ18" s="6"/>
      <c r="CHI18" s="3"/>
      <c r="CHJ18" s="6"/>
      <c r="CHS18" s="3"/>
      <c r="CHT18" s="6"/>
      <c r="CIC18" s="3"/>
      <c r="CID18" s="6"/>
      <c r="CIM18" s="3"/>
      <c r="CIN18" s="6"/>
      <c r="CIW18" s="3"/>
      <c r="CIX18" s="6"/>
      <c r="CJG18" s="3"/>
      <c r="CJH18" s="6"/>
      <c r="CJQ18" s="3"/>
      <c r="CJR18" s="6"/>
      <c r="CKA18" s="3"/>
      <c r="CKB18" s="6"/>
      <c r="CKK18" s="3"/>
      <c r="CKL18" s="6"/>
      <c r="CKU18" s="3"/>
      <c r="CKV18" s="6"/>
      <c r="CLE18" s="3"/>
      <c r="CLF18" s="6"/>
      <c r="CLO18" s="3"/>
      <c r="CLP18" s="6"/>
      <c r="CLY18" s="3"/>
      <c r="CLZ18" s="6"/>
      <c r="CMI18" s="3"/>
      <c r="CMJ18" s="6"/>
      <c r="CMS18" s="3"/>
      <c r="CMT18" s="6"/>
      <c r="CNC18" s="3"/>
      <c r="CND18" s="6"/>
      <c r="CNM18" s="3"/>
      <c r="CNN18" s="6"/>
      <c r="CNW18" s="3"/>
      <c r="CNX18" s="6"/>
      <c r="COG18" s="3"/>
      <c r="COH18" s="6"/>
      <c r="COQ18" s="3"/>
      <c r="COR18" s="6"/>
      <c r="CPA18" s="3"/>
      <c r="CPB18" s="6"/>
      <c r="CPK18" s="3"/>
      <c r="CPL18" s="6"/>
      <c r="CPU18" s="3"/>
      <c r="CPV18" s="6"/>
      <c r="CQE18" s="3"/>
      <c r="CQF18" s="6"/>
      <c r="CQO18" s="3"/>
      <c r="CQP18" s="6"/>
      <c r="CQY18" s="3"/>
      <c r="CQZ18" s="6"/>
      <c r="CRI18" s="3"/>
      <c r="CRJ18" s="6"/>
      <c r="CRS18" s="3"/>
      <c r="CRT18" s="6"/>
      <c r="CSC18" s="3"/>
      <c r="CSD18" s="6"/>
      <c r="CSM18" s="3"/>
      <c r="CSN18" s="6"/>
      <c r="CSW18" s="3"/>
      <c r="CSX18" s="6"/>
      <c r="CTG18" s="3"/>
      <c r="CTH18" s="6"/>
      <c r="CTQ18" s="3"/>
      <c r="CTR18" s="6"/>
      <c r="CUA18" s="3"/>
      <c r="CUB18" s="6"/>
      <c r="CUK18" s="3"/>
      <c r="CUL18" s="6"/>
      <c r="CUU18" s="3"/>
      <c r="CUV18" s="6"/>
      <c r="CVE18" s="3"/>
      <c r="CVF18" s="6"/>
      <c r="CVO18" s="3"/>
      <c r="CVP18" s="6"/>
      <c r="CVY18" s="3"/>
      <c r="CVZ18" s="6"/>
      <c r="CWI18" s="3"/>
      <c r="CWJ18" s="6"/>
      <c r="CWS18" s="3"/>
      <c r="CWT18" s="6"/>
      <c r="CXC18" s="3"/>
      <c r="CXD18" s="6"/>
      <c r="CXM18" s="3"/>
      <c r="CXN18" s="6"/>
      <c r="CXW18" s="3"/>
      <c r="CXX18" s="6"/>
      <c r="CYG18" s="3"/>
      <c r="CYH18" s="6"/>
      <c r="CYQ18" s="3"/>
      <c r="CYR18" s="6"/>
      <c r="CZA18" s="3"/>
      <c r="CZB18" s="6"/>
      <c r="CZK18" s="3"/>
      <c r="CZL18" s="6"/>
      <c r="CZU18" s="3"/>
      <c r="CZV18" s="6"/>
      <c r="DAE18" s="3"/>
      <c r="DAF18" s="6"/>
      <c r="DAO18" s="3"/>
      <c r="DAP18" s="6"/>
      <c r="DAY18" s="3"/>
      <c r="DAZ18" s="6"/>
      <c r="DBI18" s="3"/>
      <c r="DBJ18" s="6"/>
      <c r="DBS18" s="3"/>
      <c r="DBT18" s="6"/>
      <c r="DCC18" s="3"/>
      <c r="DCD18" s="6"/>
      <c r="DCM18" s="3"/>
      <c r="DCN18" s="6"/>
      <c r="DCW18" s="3"/>
      <c r="DCX18" s="6"/>
      <c r="DDG18" s="3"/>
      <c r="DDH18" s="6"/>
      <c r="DDQ18" s="3"/>
      <c r="DDR18" s="6"/>
      <c r="DEA18" s="3"/>
      <c r="DEB18" s="6"/>
      <c r="DEK18" s="3"/>
      <c r="DEL18" s="6"/>
      <c r="DEU18" s="3"/>
      <c r="DEV18" s="6"/>
      <c r="DFE18" s="3"/>
      <c r="DFF18" s="6"/>
      <c r="DFO18" s="3"/>
      <c r="DFP18" s="6"/>
      <c r="DFY18" s="3"/>
      <c r="DFZ18" s="6"/>
      <c r="DGI18" s="3"/>
      <c r="DGJ18" s="6"/>
      <c r="DGS18" s="3"/>
      <c r="DGT18" s="6"/>
      <c r="DHC18" s="3"/>
      <c r="DHD18" s="6"/>
      <c r="DHM18" s="3"/>
      <c r="DHN18" s="6"/>
      <c r="DHW18" s="3"/>
      <c r="DHX18" s="6"/>
      <c r="DIG18" s="3"/>
      <c r="DIH18" s="6"/>
      <c r="DIQ18" s="3"/>
      <c r="DIR18" s="6"/>
      <c r="DJA18" s="3"/>
      <c r="DJB18" s="6"/>
      <c r="DJK18" s="3"/>
      <c r="DJL18" s="6"/>
      <c r="DJU18" s="3"/>
      <c r="DJV18" s="6"/>
      <c r="DKE18" s="3"/>
      <c r="DKF18" s="6"/>
      <c r="DKO18" s="3"/>
      <c r="DKP18" s="6"/>
      <c r="DKY18" s="3"/>
      <c r="DKZ18" s="6"/>
      <c r="DLI18" s="3"/>
      <c r="DLJ18" s="6"/>
      <c r="DLS18" s="3"/>
      <c r="DLT18" s="6"/>
      <c r="DMC18" s="3"/>
      <c r="DMD18" s="6"/>
      <c r="DMM18" s="3"/>
      <c r="DMN18" s="6"/>
      <c r="DMW18" s="3"/>
      <c r="DMX18" s="6"/>
      <c r="DNG18" s="3"/>
      <c r="DNH18" s="6"/>
      <c r="DNQ18" s="3"/>
      <c r="DNR18" s="6"/>
      <c r="DOA18" s="3"/>
      <c r="DOB18" s="6"/>
      <c r="DOK18" s="3"/>
      <c r="DOL18" s="6"/>
      <c r="DOU18" s="3"/>
      <c r="DOV18" s="6"/>
      <c r="DPE18" s="3"/>
      <c r="DPF18" s="6"/>
      <c r="DPO18" s="3"/>
      <c r="DPP18" s="6"/>
      <c r="DPY18" s="3"/>
      <c r="DPZ18" s="6"/>
      <c r="DQI18" s="3"/>
      <c r="DQJ18" s="6"/>
      <c r="DQS18" s="3"/>
      <c r="DQT18" s="6"/>
      <c r="DRC18" s="3"/>
      <c r="DRD18" s="6"/>
      <c r="DRM18" s="3"/>
      <c r="DRN18" s="6"/>
      <c r="DRW18" s="3"/>
      <c r="DRX18" s="6"/>
      <c r="DSG18" s="3"/>
      <c r="DSH18" s="6"/>
      <c r="DSQ18" s="3"/>
      <c r="DSR18" s="6"/>
      <c r="DTA18" s="3"/>
      <c r="DTB18" s="6"/>
      <c r="DTK18" s="3"/>
      <c r="DTL18" s="6"/>
      <c r="DTU18" s="3"/>
      <c r="DTV18" s="6"/>
      <c r="DUE18" s="3"/>
      <c r="DUF18" s="6"/>
      <c r="DUO18" s="3"/>
      <c r="DUP18" s="6"/>
      <c r="DUY18" s="3"/>
      <c r="DUZ18" s="6"/>
      <c r="DVI18" s="3"/>
      <c r="DVJ18" s="6"/>
      <c r="DVS18" s="3"/>
      <c r="DVT18" s="6"/>
      <c r="DWC18" s="3"/>
      <c r="DWD18" s="6"/>
      <c r="DWM18" s="3"/>
      <c r="DWN18" s="6"/>
      <c r="DWW18" s="3"/>
      <c r="DWX18" s="6"/>
      <c r="DXG18" s="3"/>
      <c r="DXH18" s="6"/>
      <c r="DXQ18" s="3"/>
      <c r="DXR18" s="6"/>
      <c r="DYA18" s="3"/>
      <c r="DYB18" s="6"/>
      <c r="DYK18" s="3"/>
      <c r="DYL18" s="6"/>
      <c r="DYU18" s="3"/>
      <c r="DYV18" s="6"/>
      <c r="DZE18" s="3"/>
      <c r="DZF18" s="6"/>
      <c r="DZO18" s="3"/>
      <c r="DZP18" s="6"/>
      <c r="DZY18" s="3"/>
      <c r="DZZ18" s="6"/>
      <c r="EAI18" s="3"/>
      <c r="EAJ18" s="6"/>
      <c r="EAS18" s="3"/>
      <c r="EAT18" s="6"/>
      <c r="EBC18" s="3"/>
      <c r="EBD18" s="6"/>
      <c r="EBM18" s="3"/>
      <c r="EBN18" s="6"/>
      <c r="EBW18" s="3"/>
      <c r="EBX18" s="6"/>
      <c r="ECG18" s="3"/>
      <c r="ECH18" s="6"/>
      <c r="ECQ18" s="3"/>
      <c r="ECR18" s="6"/>
      <c r="EDA18" s="3"/>
      <c r="EDB18" s="6"/>
      <c r="EDK18" s="3"/>
      <c r="EDL18" s="6"/>
      <c r="EDU18" s="3"/>
      <c r="EDV18" s="6"/>
      <c r="EEE18" s="3"/>
      <c r="EEF18" s="6"/>
      <c r="EEO18" s="3"/>
      <c r="EEP18" s="6"/>
      <c r="EEY18" s="3"/>
      <c r="EEZ18" s="6"/>
      <c r="EFI18" s="3"/>
      <c r="EFJ18" s="6"/>
      <c r="EFS18" s="3"/>
      <c r="EFT18" s="6"/>
      <c r="EGC18" s="3"/>
      <c r="EGD18" s="6"/>
      <c r="EGM18" s="3"/>
      <c r="EGN18" s="6"/>
      <c r="EGW18" s="3"/>
      <c r="EGX18" s="6"/>
      <c r="EHG18" s="3"/>
      <c r="EHH18" s="6"/>
      <c r="EHQ18" s="3"/>
      <c r="EHR18" s="6"/>
      <c r="EIA18" s="3"/>
      <c r="EIB18" s="6"/>
      <c r="EIK18" s="3"/>
      <c r="EIL18" s="6"/>
      <c r="EIU18" s="3"/>
      <c r="EIV18" s="6"/>
      <c r="EJE18" s="3"/>
      <c r="EJF18" s="6"/>
      <c r="EJO18" s="3"/>
      <c r="EJP18" s="6"/>
      <c r="EJY18" s="3"/>
      <c r="EJZ18" s="6"/>
      <c r="EKI18" s="3"/>
      <c r="EKJ18" s="6"/>
      <c r="EKS18" s="3"/>
      <c r="EKT18" s="6"/>
      <c r="ELC18" s="3"/>
      <c r="ELD18" s="6"/>
      <c r="ELM18" s="3"/>
      <c r="ELN18" s="6"/>
      <c r="ELW18" s="3"/>
      <c r="ELX18" s="6"/>
      <c r="EMG18" s="3"/>
      <c r="EMH18" s="6"/>
      <c r="EMQ18" s="3"/>
      <c r="EMR18" s="6"/>
      <c r="ENA18" s="3"/>
      <c r="ENB18" s="6"/>
      <c r="ENK18" s="3"/>
      <c r="ENL18" s="6"/>
      <c r="ENU18" s="3"/>
      <c r="ENV18" s="6"/>
      <c r="EOE18" s="3"/>
      <c r="EOF18" s="6"/>
      <c r="EOO18" s="3"/>
      <c r="EOP18" s="6"/>
      <c r="EOY18" s="3"/>
      <c r="EOZ18" s="6"/>
      <c r="EPI18" s="3"/>
      <c r="EPJ18" s="6"/>
      <c r="EPS18" s="3"/>
      <c r="EPT18" s="6"/>
      <c r="EQC18" s="3"/>
      <c r="EQD18" s="6"/>
      <c r="EQM18" s="3"/>
      <c r="EQN18" s="6"/>
      <c r="EQW18" s="3"/>
      <c r="EQX18" s="6"/>
      <c r="ERG18" s="3"/>
      <c r="ERH18" s="6"/>
      <c r="ERQ18" s="3"/>
      <c r="ERR18" s="6"/>
      <c r="ESA18" s="3"/>
      <c r="ESB18" s="6"/>
      <c r="ESK18" s="3"/>
      <c r="ESL18" s="6"/>
      <c r="ESU18" s="3"/>
      <c r="ESV18" s="6"/>
      <c r="ETE18" s="3"/>
      <c r="ETF18" s="6"/>
      <c r="ETO18" s="3"/>
      <c r="ETP18" s="6"/>
      <c r="ETY18" s="3"/>
      <c r="ETZ18" s="6"/>
      <c r="EUI18" s="3"/>
      <c r="EUJ18" s="6"/>
      <c r="EUS18" s="3"/>
      <c r="EUT18" s="6"/>
      <c r="EVC18" s="3"/>
      <c r="EVD18" s="6"/>
      <c r="EVM18" s="3"/>
      <c r="EVN18" s="6"/>
      <c r="EVW18" s="3"/>
      <c r="EVX18" s="6"/>
      <c r="EWG18" s="3"/>
      <c r="EWH18" s="6"/>
      <c r="EWQ18" s="3"/>
      <c r="EWR18" s="6"/>
      <c r="EXA18" s="3"/>
      <c r="EXB18" s="6"/>
      <c r="EXK18" s="3"/>
      <c r="EXL18" s="6"/>
      <c r="EXU18" s="3"/>
      <c r="EXV18" s="6"/>
      <c r="EYE18" s="3"/>
      <c r="EYF18" s="6"/>
      <c r="EYO18" s="3"/>
      <c r="EYP18" s="6"/>
      <c r="EYY18" s="3"/>
      <c r="EYZ18" s="6"/>
      <c r="EZI18" s="3"/>
      <c r="EZJ18" s="6"/>
      <c r="EZS18" s="3"/>
      <c r="EZT18" s="6"/>
      <c r="FAC18" s="3"/>
      <c r="FAD18" s="6"/>
      <c r="FAM18" s="3"/>
      <c r="FAN18" s="6"/>
      <c r="FAW18" s="3"/>
      <c r="FAX18" s="6"/>
      <c r="FBG18" s="3"/>
      <c r="FBH18" s="6"/>
      <c r="FBQ18" s="3"/>
      <c r="FBR18" s="6"/>
      <c r="FCA18" s="3"/>
      <c r="FCB18" s="6"/>
      <c r="FCK18" s="3"/>
      <c r="FCL18" s="6"/>
      <c r="FCU18" s="3"/>
      <c r="FCV18" s="6"/>
      <c r="FDE18" s="3"/>
      <c r="FDF18" s="6"/>
      <c r="FDO18" s="3"/>
      <c r="FDP18" s="6"/>
      <c r="FDY18" s="3"/>
      <c r="FDZ18" s="6"/>
      <c r="FEI18" s="3"/>
      <c r="FEJ18" s="6"/>
      <c r="FES18" s="3"/>
      <c r="FET18" s="6"/>
      <c r="FFC18" s="3"/>
      <c r="FFD18" s="6"/>
      <c r="FFM18" s="3"/>
      <c r="FFN18" s="6"/>
      <c r="FFW18" s="3"/>
      <c r="FFX18" s="6"/>
      <c r="FGG18" s="3"/>
      <c r="FGH18" s="6"/>
      <c r="FGQ18" s="3"/>
      <c r="FGR18" s="6"/>
      <c r="FHA18" s="3"/>
      <c r="FHB18" s="6"/>
      <c r="FHK18" s="3"/>
      <c r="FHL18" s="6"/>
      <c r="FHU18" s="3"/>
      <c r="FHV18" s="6"/>
      <c r="FIE18" s="3"/>
      <c r="FIF18" s="6"/>
      <c r="FIO18" s="3"/>
      <c r="FIP18" s="6"/>
      <c r="FIY18" s="3"/>
      <c r="FIZ18" s="6"/>
      <c r="FJI18" s="3"/>
      <c r="FJJ18" s="6"/>
      <c r="FJS18" s="3"/>
      <c r="FJT18" s="6"/>
      <c r="FKC18" s="3"/>
      <c r="FKD18" s="6"/>
      <c r="FKM18" s="3"/>
      <c r="FKN18" s="6"/>
      <c r="FKW18" s="3"/>
      <c r="FKX18" s="6"/>
      <c r="FLG18" s="3"/>
      <c r="FLH18" s="6"/>
      <c r="FLQ18" s="3"/>
      <c r="FLR18" s="6"/>
      <c r="FMA18" s="3"/>
      <c r="FMB18" s="6"/>
      <c r="FMK18" s="3"/>
      <c r="FML18" s="6"/>
      <c r="FMU18" s="3"/>
      <c r="FMV18" s="6"/>
      <c r="FNE18" s="3"/>
      <c r="FNF18" s="6"/>
      <c r="FNO18" s="3"/>
      <c r="FNP18" s="6"/>
      <c r="FNY18" s="3"/>
      <c r="FNZ18" s="6"/>
      <c r="FOI18" s="3"/>
      <c r="FOJ18" s="6"/>
      <c r="FOS18" s="3"/>
      <c r="FOT18" s="6"/>
      <c r="FPC18" s="3"/>
      <c r="FPD18" s="6"/>
      <c r="FPM18" s="3"/>
      <c r="FPN18" s="6"/>
      <c r="FPW18" s="3"/>
      <c r="FPX18" s="6"/>
      <c r="FQG18" s="3"/>
      <c r="FQH18" s="6"/>
      <c r="FQQ18" s="3"/>
      <c r="FQR18" s="6"/>
      <c r="FRA18" s="3"/>
      <c r="FRB18" s="6"/>
      <c r="FRK18" s="3"/>
      <c r="FRL18" s="6"/>
      <c r="FRU18" s="3"/>
      <c r="FRV18" s="6"/>
      <c r="FSE18" s="3"/>
      <c r="FSF18" s="6"/>
      <c r="FSO18" s="3"/>
      <c r="FSP18" s="6"/>
      <c r="FSY18" s="3"/>
      <c r="FSZ18" s="6"/>
      <c r="FTI18" s="3"/>
      <c r="FTJ18" s="6"/>
      <c r="FTS18" s="3"/>
      <c r="FTT18" s="6"/>
      <c r="FUC18" s="3"/>
      <c r="FUD18" s="6"/>
      <c r="FUM18" s="3"/>
      <c r="FUN18" s="6"/>
      <c r="FUW18" s="3"/>
      <c r="FUX18" s="6"/>
      <c r="FVG18" s="3"/>
      <c r="FVH18" s="6"/>
      <c r="FVQ18" s="3"/>
      <c r="FVR18" s="6"/>
      <c r="FWA18" s="3"/>
      <c r="FWB18" s="6"/>
      <c r="FWK18" s="3"/>
      <c r="FWL18" s="6"/>
      <c r="FWU18" s="3"/>
      <c r="FWV18" s="6"/>
      <c r="FXE18" s="3"/>
      <c r="FXF18" s="6"/>
      <c r="FXO18" s="3"/>
      <c r="FXP18" s="6"/>
      <c r="FXY18" s="3"/>
      <c r="FXZ18" s="6"/>
      <c r="FYI18" s="3"/>
      <c r="FYJ18" s="6"/>
      <c r="FYS18" s="3"/>
      <c r="FYT18" s="6"/>
      <c r="FZC18" s="3"/>
      <c r="FZD18" s="6"/>
      <c r="FZM18" s="3"/>
      <c r="FZN18" s="6"/>
      <c r="FZW18" s="3"/>
      <c r="FZX18" s="6"/>
      <c r="GAG18" s="3"/>
      <c r="GAH18" s="6"/>
      <c r="GAQ18" s="3"/>
      <c r="GAR18" s="6"/>
      <c r="GBA18" s="3"/>
      <c r="GBB18" s="6"/>
      <c r="GBK18" s="3"/>
      <c r="GBL18" s="6"/>
      <c r="GBU18" s="3"/>
      <c r="GBV18" s="6"/>
      <c r="GCE18" s="3"/>
      <c r="GCF18" s="6"/>
      <c r="GCO18" s="3"/>
      <c r="GCP18" s="6"/>
      <c r="GCY18" s="3"/>
      <c r="GCZ18" s="6"/>
      <c r="GDI18" s="3"/>
      <c r="GDJ18" s="6"/>
      <c r="GDS18" s="3"/>
      <c r="GDT18" s="6"/>
      <c r="GEC18" s="3"/>
      <c r="GED18" s="6"/>
      <c r="GEM18" s="3"/>
      <c r="GEN18" s="6"/>
      <c r="GEW18" s="3"/>
      <c r="GEX18" s="6"/>
      <c r="GFG18" s="3"/>
      <c r="GFH18" s="6"/>
      <c r="GFQ18" s="3"/>
      <c r="GFR18" s="6"/>
      <c r="GGA18" s="3"/>
      <c r="GGB18" s="6"/>
      <c r="GGK18" s="3"/>
      <c r="GGL18" s="6"/>
      <c r="GGU18" s="3"/>
      <c r="GGV18" s="6"/>
      <c r="GHE18" s="3"/>
      <c r="GHF18" s="6"/>
      <c r="GHO18" s="3"/>
      <c r="GHP18" s="6"/>
      <c r="GHY18" s="3"/>
      <c r="GHZ18" s="6"/>
      <c r="GII18" s="3"/>
      <c r="GIJ18" s="6"/>
      <c r="GIS18" s="3"/>
      <c r="GIT18" s="6"/>
      <c r="GJC18" s="3"/>
      <c r="GJD18" s="6"/>
      <c r="GJM18" s="3"/>
      <c r="GJN18" s="6"/>
      <c r="GJW18" s="3"/>
      <c r="GJX18" s="6"/>
      <c r="GKG18" s="3"/>
      <c r="GKH18" s="6"/>
      <c r="GKQ18" s="3"/>
      <c r="GKR18" s="6"/>
      <c r="GLA18" s="3"/>
      <c r="GLB18" s="6"/>
      <c r="GLK18" s="3"/>
      <c r="GLL18" s="6"/>
      <c r="GLU18" s="3"/>
      <c r="GLV18" s="6"/>
      <c r="GME18" s="3"/>
      <c r="GMF18" s="6"/>
      <c r="GMO18" s="3"/>
      <c r="GMP18" s="6"/>
      <c r="GMY18" s="3"/>
      <c r="GMZ18" s="6"/>
      <c r="GNI18" s="3"/>
      <c r="GNJ18" s="6"/>
      <c r="GNS18" s="3"/>
      <c r="GNT18" s="6"/>
      <c r="GOC18" s="3"/>
      <c r="GOD18" s="6"/>
      <c r="GOM18" s="3"/>
      <c r="GON18" s="6"/>
      <c r="GOW18" s="3"/>
      <c r="GOX18" s="6"/>
      <c r="GPG18" s="3"/>
      <c r="GPH18" s="6"/>
      <c r="GPQ18" s="3"/>
      <c r="GPR18" s="6"/>
      <c r="GQA18" s="3"/>
      <c r="GQB18" s="6"/>
      <c r="GQK18" s="3"/>
      <c r="GQL18" s="6"/>
      <c r="GQU18" s="3"/>
      <c r="GQV18" s="6"/>
      <c r="GRE18" s="3"/>
      <c r="GRF18" s="6"/>
      <c r="GRO18" s="3"/>
      <c r="GRP18" s="6"/>
      <c r="GRY18" s="3"/>
      <c r="GRZ18" s="6"/>
      <c r="GSI18" s="3"/>
      <c r="GSJ18" s="6"/>
      <c r="GSS18" s="3"/>
      <c r="GST18" s="6"/>
      <c r="GTC18" s="3"/>
      <c r="GTD18" s="6"/>
      <c r="GTM18" s="3"/>
      <c r="GTN18" s="6"/>
      <c r="GTW18" s="3"/>
      <c r="GTX18" s="6"/>
      <c r="GUG18" s="3"/>
      <c r="GUH18" s="6"/>
      <c r="GUQ18" s="3"/>
      <c r="GUR18" s="6"/>
      <c r="GVA18" s="3"/>
      <c r="GVB18" s="6"/>
      <c r="GVK18" s="3"/>
      <c r="GVL18" s="6"/>
      <c r="GVU18" s="3"/>
      <c r="GVV18" s="6"/>
      <c r="GWE18" s="3"/>
      <c r="GWF18" s="6"/>
      <c r="GWO18" s="3"/>
      <c r="GWP18" s="6"/>
      <c r="GWY18" s="3"/>
      <c r="GWZ18" s="6"/>
      <c r="GXI18" s="3"/>
      <c r="GXJ18" s="6"/>
      <c r="GXS18" s="3"/>
      <c r="GXT18" s="6"/>
      <c r="GYC18" s="3"/>
      <c r="GYD18" s="6"/>
      <c r="GYM18" s="3"/>
      <c r="GYN18" s="6"/>
      <c r="GYW18" s="3"/>
      <c r="GYX18" s="6"/>
      <c r="GZG18" s="3"/>
      <c r="GZH18" s="6"/>
      <c r="GZQ18" s="3"/>
      <c r="GZR18" s="6"/>
      <c r="HAA18" s="3"/>
      <c r="HAB18" s="6"/>
      <c r="HAK18" s="3"/>
      <c r="HAL18" s="6"/>
      <c r="HAU18" s="3"/>
      <c r="HAV18" s="6"/>
      <c r="HBE18" s="3"/>
      <c r="HBF18" s="6"/>
      <c r="HBO18" s="3"/>
      <c r="HBP18" s="6"/>
      <c r="HBY18" s="3"/>
      <c r="HBZ18" s="6"/>
      <c r="HCI18" s="3"/>
      <c r="HCJ18" s="6"/>
      <c r="HCS18" s="3"/>
      <c r="HCT18" s="6"/>
      <c r="HDC18" s="3"/>
      <c r="HDD18" s="6"/>
      <c r="HDM18" s="3"/>
      <c r="HDN18" s="6"/>
      <c r="HDW18" s="3"/>
      <c r="HDX18" s="6"/>
      <c r="HEG18" s="3"/>
      <c r="HEH18" s="6"/>
      <c r="HEQ18" s="3"/>
      <c r="HER18" s="6"/>
      <c r="HFA18" s="3"/>
      <c r="HFB18" s="6"/>
      <c r="HFK18" s="3"/>
      <c r="HFL18" s="6"/>
      <c r="HFU18" s="3"/>
      <c r="HFV18" s="6"/>
      <c r="HGE18" s="3"/>
      <c r="HGF18" s="6"/>
      <c r="HGO18" s="3"/>
      <c r="HGP18" s="6"/>
      <c r="HGY18" s="3"/>
      <c r="HGZ18" s="6"/>
      <c r="HHI18" s="3"/>
      <c r="HHJ18" s="6"/>
      <c r="HHS18" s="3"/>
      <c r="HHT18" s="6"/>
      <c r="HIC18" s="3"/>
      <c r="HID18" s="6"/>
      <c r="HIM18" s="3"/>
      <c r="HIN18" s="6"/>
      <c r="HIW18" s="3"/>
      <c r="HIX18" s="6"/>
      <c r="HJG18" s="3"/>
      <c r="HJH18" s="6"/>
      <c r="HJQ18" s="3"/>
      <c r="HJR18" s="6"/>
      <c r="HKA18" s="3"/>
      <c r="HKB18" s="6"/>
      <c r="HKK18" s="3"/>
      <c r="HKL18" s="6"/>
      <c r="HKU18" s="3"/>
      <c r="HKV18" s="6"/>
      <c r="HLE18" s="3"/>
      <c r="HLF18" s="6"/>
      <c r="HLO18" s="3"/>
      <c r="HLP18" s="6"/>
      <c r="HLY18" s="3"/>
      <c r="HLZ18" s="6"/>
      <c r="HMI18" s="3"/>
      <c r="HMJ18" s="6"/>
      <c r="HMS18" s="3"/>
      <c r="HMT18" s="6"/>
      <c r="HNC18" s="3"/>
      <c r="HND18" s="6"/>
      <c r="HNM18" s="3"/>
      <c r="HNN18" s="6"/>
      <c r="HNW18" s="3"/>
      <c r="HNX18" s="6"/>
      <c r="HOG18" s="3"/>
      <c r="HOH18" s="6"/>
      <c r="HOQ18" s="3"/>
      <c r="HOR18" s="6"/>
      <c r="HPA18" s="3"/>
      <c r="HPB18" s="6"/>
      <c r="HPK18" s="3"/>
      <c r="HPL18" s="6"/>
      <c r="HPU18" s="3"/>
      <c r="HPV18" s="6"/>
      <c r="HQE18" s="3"/>
      <c r="HQF18" s="6"/>
      <c r="HQO18" s="3"/>
      <c r="HQP18" s="6"/>
      <c r="HQY18" s="3"/>
      <c r="HQZ18" s="6"/>
      <c r="HRI18" s="3"/>
      <c r="HRJ18" s="6"/>
      <c r="HRS18" s="3"/>
      <c r="HRT18" s="6"/>
      <c r="HSC18" s="3"/>
      <c r="HSD18" s="6"/>
      <c r="HSM18" s="3"/>
      <c r="HSN18" s="6"/>
      <c r="HSW18" s="3"/>
      <c r="HSX18" s="6"/>
      <c r="HTG18" s="3"/>
      <c r="HTH18" s="6"/>
      <c r="HTQ18" s="3"/>
      <c r="HTR18" s="6"/>
      <c r="HUA18" s="3"/>
      <c r="HUB18" s="6"/>
      <c r="HUK18" s="3"/>
      <c r="HUL18" s="6"/>
      <c r="HUU18" s="3"/>
      <c r="HUV18" s="6"/>
      <c r="HVE18" s="3"/>
      <c r="HVF18" s="6"/>
      <c r="HVO18" s="3"/>
      <c r="HVP18" s="6"/>
      <c r="HVY18" s="3"/>
      <c r="HVZ18" s="6"/>
      <c r="HWI18" s="3"/>
      <c r="HWJ18" s="6"/>
      <c r="HWS18" s="3"/>
      <c r="HWT18" s="6"/>
      <c r="HXC18" s="3"/>
      <c r="HXD18" s="6"/>
      <c r="HXM18" s="3"/>
      <c r="HXN18" s="6"/>
      <c r="HXW18" s="3"/>
      <c r="HXX18" s="6"/>
      <c r="HYG18" s="3"/>
      <c r="HYH18" s="6"/>
      <c r="HYQ18" s="3"/>
      <c r="HYR18" s="6"/>
      <c r="HZA18" s="3"/>
      <c r="HZB18" s="6"/>
      <c r="HZK18" s="3"/>
      <c r="HZL18" s="6"/>
      <c r="HZU18" s="3"/>
      <c r="HZV18" s="6"/>
      <c r="IAE18" s="3"/>
      <c r="IAF18" s="6"/>
      <c r="IAO18" s="3"/>
      <c r="IAP18" s="6"/>
      <c r="IAY18" s="3"/>
      <c r="IAZ18" s="6"/>
      <c r="IBI18" s="3"/>
      <c r="IBJ18" s="6"/>
      <c r="IBS18" s="3"/>
      <c r="IBT18" s="6"/>
      <c r="ICC18" s="3"/>
      <c r="ICD18" s="6"/>
      <c r="ICM18" s="3"/>
      <c r="ICN18" s="6"/>
      <c r="ICW18" s="3"/>
      <c r="ICX18" s="6"/>
      <c r="IDG18" s="3"/>
      <c r="IDH18" s="6"/>
      <c r="IDQ18" s="3"/>
      <c r="IDR18" s="6"/>
      <c r="IEA18" s="3"/>
      <c r="IEB18" s="6"/>
      <c r="IEK18" s="3"/>
      <c r="IEL18" s="6"/>
      <c r="IEU18" s="3"/>
      <c r="IEV18" s="6"/>
      <c r="IFE18" s="3"/>
      <c r="IFF18" s="6"/>
      <c r="IFO18" s="3"/>
      <c r="IFP18" s="6"/>
      <c r="IFY18" s="3"/>
      <c r="IFZ18" s="6"/>
      <c r="IGI18" s="3"/>
      <c r="IGJ18" s="6"/>
      <c r="IGS18" s="3"/>
      <c r="IGT18" s="6"/>
      <c r="IHC18" s="3"/>
      <c r="IHD18" s="6"/>
      <c r="IHM18" s="3"/>
      <c r="IHN18" s="6"/>
      <c r="IHW18" s="3"/>
      <c r="IHX18" s="6"/>
      <c r="IIG18" s="3"/>
      <c r="IIH18" s="6"/>
      <c r="IIQ18" s="3"/>
      <c r="IIR18" s="6"/>
      <c r="IJA18" s="3"/>
      <c r="IJB18" s="6"/>
      <c r="IJK18" s="3"/>
      <c r="IJL18" s="6"/>
      <c r="IJU18" s="3"/>
      <c r="IJV18" s="6"/>
      <c r="IKE18" s="3"/>
      <c r="IKF18" s="6"/>
      <c r="IKO18" s="3"/>
      <c r="IKP18" s="6"/>
      <c r="IKY18" s="3"/>
      <c r="IKZ18" s="6"/>
      <c r="ILI18" s="3"/>
      <c r="ILJ18" s="6"/>
      <c r="ILS18" s="3"/>
      <c r="ILT18" s="6"/>
      <c r="IMC18" s="3"/>
      <c r="IMD18" s="6"/>
      <c r="IMM18" s="3"/>
      <c r="IMN18" s="6"/>
      <c r="IMW18" s="3"/>
      <c r="IMX18" s="6"/>
      <c r="ING18" s="3"/>
      <c r="INH18" s="6"/>
      <c r="INQ18" s="3"/>
      <c r="INR18" s="6"/>
      <c r="IOA18" s="3"/>
      <c r="IOB18" s="6"/>
      <c r="IOK18" s="3"/>
      <c r="IOL18" s="6"/>
      <c r="IOU18" s="3"/>
      <c r="IOV18" s="6"/>
      <c r="IPE18" s="3"/>
      <c r="IPF18" s="6"/>
      <c r="IPO18" s="3"/>
      <c r="IPP18" s="6"/>
      <c r="IPY18" s="3"/>
      <c r="IPZ18" s="6"/>
      <c r="IQI18" s="3"/>
      <c r="IQJ18" s="6"/>
      <c r="IQS18" s="3"/>
      <c r="IQT18" s="6"/>
      <c r="IRC18" s="3"/>
      <c r="IRD18" s="6"/>
      <c r="IRM18" s="3"/>
      <c r="IRN18" s="6"/>
      <c r="IRW18" s="3"/>
      <c r="IRX18" s="6"/>
      <c r="ISG18" s="3"/>
      <c r="ISH18" s="6"/>
      <c r="ISQ18" s="3"/>
      <c r="ISR18" s="6"/>
      <c r="ITA18" s="3"/>
      <c r="ITB18" s="6"/>
      <c r="ITK18" s="3"/>
      <c r="ITL18" s="6"/>
      <c r="ITU18" s="3"/>
      <c r="ITV18" s="6"/>
      <c r="IUE18" s="3"/>
      <c r="IUF18" s="6"/>
      <c r="IUO18" s="3"/>
      <c r="IUP18" s="6"/>
      <c r="IUY18" s="3"/>
      <c r="IUZ18" s="6"/>
      <c r="IVI18" s="3"/>
      <c r="IVJ18" s="6"/>
      <c r="IVS18" s="3"/>
      <c r="IVT18" s="6"/>
      <c r="IWC18" s="3"/>
      <c r="IWD18" s="6"/>
      <c r="IWM18" s="3"/>
      <c r="IWN18" s="6"/>
      <c r="IWW18" s="3"/>
      <c r="IWX18" s="6"/>
      <c r="IXG18" s="3"/>
      <c r="IXH18" s="6"/>
      <c r="IXQ18" s="3"/>
      <c r="IXR18" s="6"/>
      <c r="IYA18" s="3"/>
      <c r="IYB18" s="6"/>
      <c r="IYK18" s="3"/>
      <c r="IYL18" s="6"/>
      <c r="IYU18" s="3"/>
      <c r="IYV18" s="6"/>
      <c r="IZE18" s="3"/>
      <c r="IZF18" s="6"/>
      <c r="IZO18" s="3"/>
      <c r="IZP18" s="6"/>
      <c r="IZY18" s="3"/>
      <c r="IZZ18" s="6"/>
      <c r="JAI18" s="3"/>
      <c r="JAJ18" s="6"/>
      <c r="JAS18" s="3"/>
      <c r="JAT18" s="6"/>
      <c r="JBC18" s="3"/>
      <c r="JBD18" s="6"/>
      <c r="JBM18" s="3"/>
      <c r="JBN18" s="6"/>
      <c r="JBW18" s="3"/>
      <c r="JBX18" s="6"/>
      <c r="JCG18" s="3"/>
      <c r="JCH18" s="6"/>
      <c r="JCQ18" s="3"/>
      <c r="JCR18" s="6"/>
      <c r="JDA18" s="3"/>
      <c r="JDB18" s="6"/>
      <c r="JDK18" s="3"/>
      <c r="JDL18" s="6"/>
      <c r="JDU18" s="3"/>
      <c r="JDV18" s="6"/>
      <c r="JEE18" s="3"/>
      <c r="JEF18" s="6"/>
      <c r="JEO18" s="3"/>
      <c r="JEP18" s="6"/>
      <c r="JEY18" s="3"/>
      <c r="JEZ18" s="6"/>
      <c r="JFI18" s="3"/>
      <c r="JFJ18" s="6"/>
      <c r="JFS18" s="3"/>
      <c r="JFT18" s="6"/>
      <c r="JGC18" s="3"/>
      <c r="JGD18" s="6"/>
      <c r="JGM18" s="3"/>
      <c r="JGN18" s="6"/>
      <c r="JGW18" s="3"/>
      <c r="JGX18" s="6"/>
      <c r="JHG18" s="3"/>
      <c r="JHH18" s="6"/>
      <c r="JHQ18" s="3"/>
      <c r="JHR18" s="6"/>
      <c r="JIA18" s="3"/>
      <c r="JIB18" s="6"/>
      <c r="JIK18" s="3"/>
      <c r="JIL18" s="6"/>
      <c r="JIU18" s="3"/>
      <c r="JIV18" s="6"/>
      <c r="JJE18" s="3"/>
      <c r="JJF18" s="6"/>
      <c r="JJO18" s="3"/>
      <c r="JJP18" s="6"/>
      <c r="JJY18" s="3"/>
      <c r="JJZ18" s="6"/>
      <c r="JKI18" s="3"/>
      <c r="JKJ18" s="6"/>
      <c r="JKS18" s="3"/>
      <c r="JKT18" s="6"/>
      <c r="JLC18" s="3"/>
      <c r="JLD18" s="6"/>
      <c r="JLM18" s="3"/>
      <c r="JLN18" s="6"/>
      <c r="JLW18" s="3"/>
      <c r="JLX18" s="6"/>
      <c r="JMG18" s="3"/>
      <c r="JMH18" s="6"/>
      <c r="JMQ18" s="3"/>
      <c r="JMR18" s="6"/>
      <c r="JNA18" s="3"/>
      <c r="JNB18" s="6"/>
      <c r="JNK18" s="3"/>
      <c r="JNL18" s="6"/>
      <c r="JNU18" s="3"/>
      <c r="JNV18" s="6"/>
      <c r="JOE18" s="3"/>
      <c r="JOF18" s="6"/>
      <c r="JOO18" s="3"/>
      <c r="JOP18" s="6"/>
      <c r="JOY18" s="3"/>
      <c r="JOZ18" s="6"/>
      <c r="JPI18" s="3"/>
      <c r="JPJ18" s="6"/>
      <c r="JPS18" s="3"/>
      <c r="JPT18" s="6"/>
      <c r="JQC18" s="3"/>
      <c r="JQD18" s="6"/>
      <c r="JQM18" s="3"/>
      <c r="JQN18" s="6"/>
      <c r="JQW18" s="3"/>
      <c r="JQX18" s="6"/>
      <c r="JRG18" s="3"/>
      <c r="JRH18" s="6"/>
      <c r="JRQ18" s="3"/>
      <c r="JRR18" s="6"/>
      <c r="JSA18" s="3"/>
      <c r="JSB18" s="6"/>
      <c r="JSK18" s="3"/>
      <c r="JSL18" s="6"/>
      <c r="JSU18" s="3"/>
      <c r="JSV18" s="6"/>
      <c r="JTE18" s="3"/>
      <c r="JTF18" s="6"/>
      <c r="JTO18" s="3"/>
      <c r="JTP18" s="6"/>
      <c r="JTY18" s="3"/>
      <c r="JTZ18" s="6"/>
      <c r="JUI18" s="3"/>
      <c r="JUJ18" s="6"/>
      <c r="JUS18" s="3"/>
      <c r="JUT18" s="6"/>
      <c r="JVC18" s="3"/>
      <c r="JVD18" s="6"/>
      <c r="JVM18" s="3"/>
      <c r="JVN18" s="6"/>
      <c r="JVW18" s="3"/>
      <c r="JVX18" s="6"/>
      <c r="JWG18" s="3"/>
      <c r="JWH18" s="6"/>
      <c r="JWQ18" s="3"/>
      <c r="JWR18" s="6"/>
      <c r="JXA18" s="3"/>
      <c r="JXB18" s="6"/>
      <c r="JXK18" s="3"/>
      <c r="JXL18" s="6"/>
      <c r="JXU18" s="3"/>
      <c r="JXV18" s="6"/>
      <c r="JYE18" s="3"/>
      <c r="JYF18" s="6"/>
      <c r="JYO18" s="3"/>
      <c r="JYP18" s="6"/>
      <c r="JYY18" s="3"/>
      <c r="JYZ18" s="6"/>
      <c r="JZI18" s="3"/>
      <c r="JZJ18" s="6"/>
      <c r="JZS18" s="3"/>
      <c r="JZT18" s="6"/>
      <c r="KAC18" s="3"/>
      <c r="KAD18" s="6"/>
      <c r="KAM18" s="3"/>
      <c r="KAN18" s="6"/>
      <c r="KAW18" s="3"/>
      <c r="KAX18" s="6"/>
      <c r="KBG18" s="3"/>
      <c r="KBH18" s="6"/>
      <c r="KBQ18" s="3"/>
      <c r="KBR18" s="6"/>
      <c r="KCA18" s="3"/>
      <c r="KCB18" s="6"/>
      <c r="KCK18" s="3"/>
      <c r="KCL18" s="6"/>
      <c r="KCU18" s="3"/>
      <c r="KCV18" s="6"/>
      <c r="KDE18" s="3"/>
      <c r="KDF18" s="6"/>
      <c r="KDO18" s="3"/>
      <c r="KDP18" s="6"/>
      <c r="KDY18" s="3"/>
      <c r="KDZ18" s="6"/>
      <c r="KEI18" s="3"/>
      <c r="KEJ18" s="6"/>
      <c r="KES18" s="3"/>
      <c r="KET18" s="6"/>
      <c r="KFC18" s="3"/>
      <c r="KFD18" s="6"/>
      <c r="KFM18" s="3"/>
      <c r="KFN18" s="6"/>
      <c r="KFW18" s="3"/>
      <c r="KFX18" s="6"/>
      <c r="KGG18" s="3"/>
      <c r="KGH18" s="6"/>
      <c r="KGQ18" s="3"/>
      <c r="KGR18" s="6"/>
      <c r="KHA18" s="3"/>
      <c r="KHB18" s="6"/>
      <c r="KHK18" s="3"/>
      <c r="KHL18" s="6"/>
      <c r="KHU18" s="3"/>
      <c r="KHV18" s="6"/>
      <c r="KIE18" s="3"/>
      <c r="KIF18" s="6"/>
      <c r="KIO18" s="3"/>
      <c r="KIP18" s="6"/>
      <c r="KIY18" s="3"/>
      <c r="KIZ18" s="6"/>
      <c r="KJI18" s="3"/>
      <c r="KJJ18" s="6"/>
      <c r="KJS18" s="3"/>
      <c r="KJT18" s="6"/>
      <c r="KKC18" s="3"/>
      <c r="KKD18" s="6"/>
      <c r="KKM18" s="3"/>
      <c r="KKN18" s="6"/>
      <c r="KKW18" s="3"/>
      <c r="KKX18" s="6"/>
      <c r="KLG18" s="3"/>
      <c r="KLH18" s="6"/>
      <c r="KLQ18" s="3"/>
      <c r="KLR18" s="6"/>
      <c r="KMA18" s="3"/>
      <c r="KMB18" s="6"/>
      <c r="KMK18" s="3"/>
      <c r="KML18" s="6"/>
      <c r="KMU18" s="3"/>
      <c r="KMV18" s="6"/>
      <c r="KNE18" s="3"/>
      <c r="KNF18" s="6"/>
      <c r="KNO18" s="3"/>
      <c r="KNP18" s="6"/>
      <c r="KNY18" s="3"/>
      <c r="KNZ18" s="6"/>
      <c r="KOI18" s="3"/>
      <c r="KOJ18" s="6"/>
      <c r="KOS18" s="3"/>
      <c r="KOT18" s="6"/>
      <c r="KPC18" s="3"/>
      <c r="KPD18" s="6"/>
      <c r="KPM18" s="3"/>
      <c r="KPN18" s="6"/>
      <c r="KPW18" s="3"/>
      <c r="KPX18" s="6"/>
      <c r="KQG18" s="3"/>
      <c r="KQH18" s="6"/>
      <c r="KQQ18" s="3"/>
      <c r="KQR18" s="6"/>
      <c r="KRA18" s="3"/>
      <c r="KRB18" s="6"/>
      <c r="KRK18" s="3"/>
      <c r="KRL18" s="6"/>
      <c r="KRU18" s="3"/>
      <c r="KRV18" s="6"/>
      <c r="KSE18" s="3"/>
      <c r="KSF18" s="6"/>
      <c r="KSO18" s="3"/>
      <c r="KSP18" s="6"/>
      <c r="KSY18" s="3"/>
      <c r="KSZ18" s="6"/>
      <c r="KTI18" s="3"/>
      <c r="KTJ18" s="6"/>
      <c r="KTS18" s="3"/>
      <c r="KTT18" s="6"/>
      <c r="KUC18" s="3"/>
      <c r="KUD18" s="6"/>
      <c r="KUM18" s="3"/>
      <c r="KUN18" s="6"/>
      <c r="KUW18" s="3"/>
      <c r="KUX18" s="6"/>
      <c r="KVG18" s="3"/>
      <c r="KVH18" s="6"/>
      <c r="KVQ18" s="3"/>
      <c r="KVR18" s="6"/>
      <c r="KWA18" s="3"/>
      <c r="KWB18" s="6"/>
      <c r="KWK18" s="3"/>
      <c r="KWL18" s="6"/>
      <c r="KWU18" s="3"/>
      <c r="KWV18" s="6"/>
      <c r="KXE18" s="3"/>
      <c r="KXF18" s="6"/>
      <c r="KXO18" s="3"/>
      <c r="KXP18" s="6"/>
      <c r="KXY18" s="3"/>
      <c r="KXZ18" s="6"/>
      <c r="KYI18" s="3"/>
      <c r="KYJ18" s="6"/>
      <c r="KYS18" s="3"/>
      <c r="KYT18" s="6"/>
      <c r="KZC18" s="3"/>
      <c r="KZD18" s="6"/>
      <c r="KZM18" s="3"/>
      <c r="KZN18" s="6"/>
      <c r="KZW18" s="3"/>
      <c r="KZX18" s="6"/>
      <c r="LAG18" s="3"/>
      <c r="LAH18" s="6"/>
      <c r="LAQ18" s="3"/>
      <c r="LAR18" s="6"/>
      <c r="LBA18" s="3"/>
      <c r="LBB18" s="6"/>
      <c r="LBK18" s="3"/>
      <c r="LBL18" s="6"/>
      <c r="LBU18" s="3"/>
      <c r="LBV18" s="6"/>
      <c r="LCE18" s="3"/>
      <c r="LCF18" s="6"/>
      <c r="LCO18" s="3"/>
      <c r="LCP18" s="6"/>
      <c r="LCY18" s="3"/>
      <c r="LCZ18" s="6"/>
      <c r="LDI18" s="3"/>
      <c r="LDJ18" s="6"/>
      <c r="LDS18" s="3"/>
      <c r="LDT18" s="6"/>
      <c r="LEC18" s="3"/>
      <c r="LED18" s="6"/>
      <c r="LEM18" s="3"/>
      <c r="LEN18" s="6"/>
      <c r="LEW18" s="3"/>
      <c r="LEX18" s="6"/>
      <c r="LFG18" s="3"/>
      <c r="LFH18" s="6"/>
      <c r="LFQ18" s="3"/>
      <c r="LFR18" s="6"/>
      <c r="LGA18" s="3"/>
      <c r="LGB18" s="6"/>
      <c r="LGK18" s="3"/>
      <c r="LGL18" s="6"/>
      <c r="LGU18" s="3"/>
      <c r="LGV18" s="6"/>
      <c r="LHE18" s="3"/>
      <c r="LHF18" s="6"/>
      <c r="LHO18" s="3"/>
      <c r="LHP18" s="6"/>
      <c r="LHY18" s="3"/>
      <c r="LHZ18" s="6"/>
      <c r="LII18" s="3"/>
      <c r="LIJ18" s="6"/>
      <c r="LIS18" s="3"/>
      <c r="LIT18" s="6"/>
      <c r="LJC18" s="3"/>
      <c r="LJD18" s="6"/>
      <c r="LJM18" s="3"/>
      <c r="LJN18" s="6"/>
      <c r="LJW18" s="3"/>
      <c r="LJX18" s="6"/>
      <c r="LKG18" s="3"/>
      <c r="LKH18" s="6"/>
      <c r="LKQ18" s="3"/>
      <c r="LKR18" s="6"/>
      <c r="LLA18" s="3"/>
      <c r="LLB18" s="6"/>
      <c r="LLK18" s="3"/>
      <c r="LLL18" s="6"/>
      <c r="LLU18" s="3"/>
      <c r="LLV18" s="6"/>
      <c r="LME18" s="3"/>
      <c r="LMF18" s="6"/>
      <c r="LMO18" s="3"/>
      <c r="LMP18" s="6"/>
      <c r="LMY18" s="3"/>
      <c r="LMZ18" s="6"/>
      <c r="LNI18" s="3"/>
      <c r="LNJ18" s="6"/>
      <c r="LNS18" s="3"/>
      <c r="LNT18" s="6"/>
      <c r="LOC18" s="3"/>
      <c r="LOD18" s="6"/>
      <c r="LOM18" s="3"/>
      <c r="LON18" s="6"/>
      <c r="LOW18" s="3"/>
      <c r="LOX18" s="6"/>
      <c r="LPG18" s="3"/>
      <c r="LPH18" s="6"/>
      <c r="LPQ18" s="3"/>
      <c r="LPR18" s="6"/>
      <c r="LQA18" s="3"/>
      <c r="LQB18" s="6"/>
      <c r="LQK18" s="3"/>
      <c r="LQL18" s="6"/>
      <c r="LQU18" s="3"/>
      <c r="LQV18" s="6"/>
      <c r="LRE18" s="3"/>
      <c r="LRF18" s="6"/>
      <c r="LRO18" s="3"/>
      <c r="LRP18" s="6"/>
      <c r="LRY18" s="3"/>
      <c r="LRZ18" s="6"/>
      <c r="LSI18" s="3"/>
      <c r="LSJ18" s="6"/>
      <c r="LSS18" s="3"/>
      <c r="LST18" s="6"/>
      <c r="LTC18" s="3"/>
      <c r="LTD18" s="6"/>
      <c r="LTM18" s="3"/>
      <c r="LTN18" s="6"/>
      <c r="LTW18" s="3"/>
      <c r="LTX18" s="6"/>
      <c r="LUG18" s="3"/>
      <c r="LUH18" s="6"/>
      <c r="LUQ18" s="3"/>
      <c r="LUR18" s="6"/>
      <c r="LVA18" s="3"/>
      <c r="LVB18" s="6"/>
      <c r="LVK18" s="3"/>
      <c r="LVL18" s="6"/>
      <c r="LVU18" s="3"/>
      <c r="LVV18" s="6"/>
      <c r="LWE18" s="3"/>
      <c r="LWF18" s="6"/>
      <c r="LWO18" s="3"/>
      <c r="LWP18" s="6"/>
      <c r="LWY18" s="3"/>
      <c r="LWZ18" s="6"/>
      <c r="LXI18" s="3"/>
      <c r="LXJ18" s="6"/>
      <c r="LXS18" s="3"/>
      <c r="LXT18" s="6"/>
      <c r="LYC18" s="3"/>
      <c r="LYD18" s="6"/>
      <c r="LYM18" s="3"/>
      <c r="LYN18" s="6"/>
      <c r="LYW18" s="3"/>
      <c r="LYX18" s="6"/>
      <c r="LZG18" s="3"/>
      <c r="LZH18" s="6"/>
      <c r="LZQ18" s="3"/>
      <c r="LZR18" s="6"/>
      <c r="MAA18" s="3"/>
      <c r="MAB18" s="6"/>
      <c r="MAK18" s="3"/>
      <c r="MAL18" s="6"/>
      <c r="MAU18" s="3"/>
      <c r="MAV18" s="6"/>
      <c r="MBE18" s="3"/>
      <c r="MBF18" s="6"/>
      <c r="MBO18" s="3"/>
      <c r="MBP18" s="6"/>
      <c r="MBY18" s="3"/>
      <c r="MBZ18" s="6"/>
      <c r="MCI18" s="3"/>
      <c r="MCJ18" s="6"/>
      <c r="MCS18" s="3"/>
      <c r="MCT18" s="6"/>
      <c r="MDC18" s="3"/>
      <c r="MDD18" s="6"/>
      <c r="MDM18" s="3"/>
      <c r="MDN18" s="6"/>
      <c r="MDW18" s="3"/>
      <c r="MDX18" s="6"/>
      <c r="MEG18" s="3"/>
      <c r="MEH18" s="6"/>
      <c r="MEQ18" s="3"/>
      <c r="MER18" s="6"/>
      <c r="MFA18" s="3"/>
      <c r="MFB18" s="6"/>
      <c r="MFK18" s="3"/>
      <c r="MFL18" s="6"/>
      <c r="MFU18" s="3"/>
      <c r="MFV18" s="6"/>
      <c r="MGE18" s="3"/>
      <c r="MGF18" s="6"/>
      <c r="MGO18" s="3"/>
      <c r="MGP18" s="6"/>
      <c r="MGY18" s="3"/>
      <c r="MGZ18" s="6"/>
      <c r="MHI18" s="3"/>
      <c r="MHJ18" s="6"/>
      <c r="MHS18" s="3"/>
      <c r="MHT18" s="6"/>
      <c r="MIC18" s="3"/>
      <c r="MID18" s="6"/>
      <c r="MIM18" s="3"/>
      <c r="MIN18" s="6"/>
      <c r="MIW18" s="3"/>
      <c r="MIX18" s="6"/>
      <c r="MJG18" s="3"/>
      <c r="MJH18" s="6"/>
      <c r="MJQ18" s="3"/>
      <c r="MJR18" s="6"/>
      <c r="MKA18" s="3"/>
      <c r="MKB18" s="6"/>
      <c r="MKK18" s="3"/>
      <c r="MKL18" s="6"/>
      <c r="MKU18" s="3"/>
      <c r="MKV18" s="6"/>
      <c r="MLE18" s="3"/>
      <c r="MLF18" s="6"/>
      <c r="MLO18" s="3"/>
      <c r="MLP18" s="6"/>
      <c r="MLY18" s="3"/>
      <c r="MLZ18" s="6"/>
      <c r="MMI18" s="3"/>
      <c r="MMJ18" s="6"/>
      <c r="MMS18" s="3"/>
      <c r="MMT18" s="6"/>
      <c r="MNC18" s="3"/>
      <c r="MND18" s="6"/>
      <c r="MNM18" s="3"/>
      <c r="MNN18" s="6"/>
      <c r="MNW18" s="3"/>
      <c r="MNX18" s="6"/>
      <c r="MOG18" s="3"/>
      <c r="MOH18" s="6"/>
      <c r="MOQ18" s="3"/>
      <c r="MOR18" s="6"/>
      <c r="MPA18" s="3"/>
      <c r="MPB18" s="6"/>
      <c r="MPK18" s="3"/>
      <c r="MPL18" s="6"/>
      <c r="MPU18" s="3"/>
      <c r="MPV18" s="6"/>
      <c r="MQE18" s="3"/>
      <c r="MQF18" s="6"/>
      <c r="MQO18" s="3"/>
      <c r="MQP18" s="6"/>
      <c r="MQY18" s="3"/>
      <c r="MQZ18" s="6"/>
      <c r="MRI18" s="3"/>
      <c r="MRJ18" s="6"/>
      <c r="MRS18" s="3"/>
      <c r="MRT18" s="6"/>
      <c r="MSC18" s="3"/>
      <c r="MSD18" s="6"/>
      <c r="MSM18" s="3"/>
      <c r="MSN18" s="6"/>
      <c r="MSW18" s="3"/>
      <c r="MSX18" s="6"/>
      <c r="MTG18" s="3"/>
      <c r="MTH18" s="6"/>
      <c r="MTQ18" s="3"/>
      <c r="MTR18" s="6"/>
      <c r="MUA18" s="3"/>
      <c r="MUB18" s="6"/>
      <c r="MUK18" s="3"/>
      <c r="MUL18" s="6"/>
      <c r="MUU18" s="3"/>
      <c r="MUV18" s="6"/>
      <c r="MVE18" s="3"/>
      <c r="MVF18" s="6"/>
      <c r="MVO18" s="3"/>
      <c r="MVP18" s="6"/>
      <c r="MVY18" s="3"/>
      <c r="MVZ18" s="6"/>
      <c r="MWI18" s="3"/>
      <c r="MWJ18" s="6"/>
      <c r="MWS18" s="3"/>
      <c r="MWT18" s="6"/>
      <c r="MXC18" s="3"/>
      <c r="MXD18" s="6"/>
      <c r="MXM18" s="3"/>
      <c r="MXN18" s="6"/>
      <c r="MXW18" s="3"/>
      <c r="MXX18" s="6"/>
      <c r="MYG18" s="3"/>
      <c r="MYH18" s="6"/>
      <c r="MYQ18" s="3"/>
      <c r="MYR18" s="6"/>
      <c r="MZA18" s="3"/>
      <c r="MZB18" s="6"/>
      <c r="MZK18" s="3"/>
      <c r="MZL18" s="6"/>
      <c r="MZU18" s="3"/>
      <c r="MZV18" s="6"/>
      <c r="NAE18" s="3"/>
      <c r="NAF18" s="6"/>
      <c r="NAO18" s="3"/>
      <c r="NAP18" s="6"/>
      <c r="NAY18" s="3"/>
      <c r="NAZ18" s="6"/>
      <c r="NBI18" s="3"/>
      <c r="NBJ18" s="6"/>
      <c r="NBS18" s="3"/>
      <c r="NBT18" s="6"/>
      <c r="NCC18" s="3"/>
      <c r="NCD18" s="6"/>
      <c r="NCM18" s="3"/>
      <c r="NCN18" s="6"/>
      <c r="NCW18" s="3"/>
      <c r="NCX18" s="6"/>
      <c r="NDG18" s="3"/>
      <c r="NDH18" s="6"/>
      <c r="NDQ18" s="3"/>
      <c r="NDR18" s="6"/>
      <c r="NEA18" s="3"/>
      <c r="NEB18" s="6"/>
      <c r="NEK18" s="3"/>
      <c r="NEL18" s="6"/>
      <c r="NEU18" s="3"/>
      <c r="NEV18" s="6"/>
      <c r="NFE18" s="3"/>
      <c r="NFF18" s="6"/>
      <c r="NFO18" s="3"/>
      <c r="NFP18" s="6"/>
      <c r="NFY18" s="3"/>
      <c r="NFZ18" s="6"/>
      <c r="NGI18" s="3"/>
      <c r="NGJ18" s="6"/>
      <c r="NGS18" s="3"/>
      <c r="NGT18" s="6"/>
      <c r="NHC18" s="3"/>
      <c r="NHD18" s="6"/>
      <c r="NHM18" s="3"/>
      <c r="NHN18" s="6"/>
      <c r="NHW18" s="3"/>
      <c r="NHX18" s="6"/>
      <c r="NIG18" s="3"/>
      <c r="NIH18" s="6"/>
      <c r="NIQ18" s="3"/>
      <c r="NIR18" s="6"/>
      <c r="NJA18" s="3"/>
      <c r="NJB18" s="6"/>
      <c r="NJK18" s="3"/>
      <c r="NJL18" s="6"/>
      <c r="NJU18" s="3"/>
      <c r="NJV18" s="6"/>
      <c r="NKE18" s="3"/>
      <c r="NKF18" s="6"/>
      <c r="NKO18" s="3"/>
      <c r="NKP18" s="6"/>
      <c r="NKY18" s="3"/>
      <c r="NKZ18" s="6"/>
      <c r="NLI18" s="3"/>
      <c r="NLJ18" s="6"/>
      <c r="NLS18" s="3"/>
      <c r="NLT18" s="6"/>
      <c r="NMC18" s="3"/>
      <c r="NMD18" s="6"/>
      <c r="NMM18" s="3"/>
      <c r="NMN18" s="6"/>
      <c r="NMW18" s="3"/>
      <c r="NMX18" s="6"/>
      <c r="NNG18" s="3"/>
      <c r="NNH18" s="6"/>
      <c r="NNQ18" s="3"/>
      <c r="NNR18" s="6"/>
      <c r="NOA18" s="3"/>
      <c r="NOB18" s="6"/>
      <c r="NOK18" s="3"/>
      <c r="NOL18" s="6"/>
      <c r="NOU18" s="3"/>
      <c r="NOV18" s="6"/>
      <c r="NPE18" s="3"/>
      <c r="NPF18" s="6"/>
      <c r="NPO18" s="3"/>
      <c r="NPP18" s="6"/>
      <c r="NPY18" s="3"/>
      <c r="NPZ18" s="6"/>
      <c r="NQI18" s="3"/>
      <c r="NQJ18" s="6"/>
      <c r="NQS18" s="3"/>
      <c r="NQT18" s="6"/>
      <c r="NRC18" s="3"/>
      <c r="NRD18" s="6"/>
      <c r="NRM18" s="3"/>
      <c r="NRN18" s="6"/>
      <c r="NRW18" s="3"/>
      <c r="NRX18" s="6"/>
      <c r="NSG18" s="3"/>
      <c r="NSH18" s="6"/>
      <c r="NSQ18" s="3"/>
      <c r="NSR18" s="6"/>
      <c r="NTA18" s="3"/>
      <c r="NTB18" s="6"/>
      <c r="NTK18" s="3"/>
      <c r="NTL18" s="6"/>
      <c r="NTU18" s="3"/>
      <c r="NTV18" s="6"/>
      <c r="NUE18" s="3"/>
      <c r="NUF18" s="6"/>
      <c r="NUO18" s="3"/>
      <c r="NUP18" s="6"/>
      <c r="NUY18" s="3"/>
      <c r="NUZ18" s="6"/>
      <c r="NVI18" s="3"/>
      <c r="NVJ18" s="6"/>
      <c r="NVS18" s="3"/>
      <c r="NVT18" s="6"/>
      <c r="NWC18" s="3"/>
      <c r="NWD18" s="6"/>
      <c r="NWM18" s="3"/>
      <c r="NWN18" s="6"/>
      <c r="NWW18" s="3"/>
      <c r="NWX18" s="6"/>
      <c r="NXG18" s="3"/>
      <c r="NXH18" s="6"/>
      <c r="NXQ18" s="3"/>
      <c r="NXR18" s="6"/>
      <c r="NYA18" s="3"/>
      <c r="NYB18" s="6"/>
      <c r="NYK18" s="3"/>
      <c r="NYL18" s="6"/>
      <c r="NYU18" s="3"/>
      <c r="NYV18" s="6"/>
      <c r="NZE18" s="3"/>
      <c r="NZF18" s="6"/>
      <c r="NZO18" s="3"/>
      <c r="NZP18" s="6"/>
      <c r="NZY18" s="3"/>
      <c r="NZZ18" s="6"/>
      <c r="OAI18" s="3"/>
      <c r="OAJ18" s="6"/>
      <c r="OAS18" s="3"/>
      <c r="OAT18" s="6"/>
      <c r="OBC18" s="3"/>
      <c r="OBD18" s="6"/>
      <c r="OBM18" s="3"/>
      <c r="OBN18" s="6"/>
      <c r="OBW18" s="3"/>
      <c r="OBX18" s="6"/>
      <c r="OCG18" s="3"/>
      <c r="OCH18" s="6"/>
      <c r="OCQ18" s="3"/>
      <c r="OCR18" s="6"/>
      <c r="ODA18" s="3"/>
      <c r="ODB18" s="6"/>
      <c r="ODK18" s="3"/>
      <c r="ODL18" s="6"/>
      <c r="ODU18" s="3"/>
      <c r="ODV18" s="6"/>
      <c r="OEE18" s="3"/>
      <c r="OEF18" s="6"/>
      <c r="OEO18" s="3"/>
      <c r="OEP18" s="6"/>
      <c r="OEY18" s="3"/>
      <c r="OEZ18" s="6"/>
      <c r="OFI18" s="3"/>
      <c r="OFJ18" s="6"/>
      <c r="OFS18" s="3"/>
      <c r="OFT18" s="6"/>
      <c r="OGC18" s="3"/>
      <c r="OGD18" s="6"/>
      <c r="OGM18" s="3"/>
      <c r="OGN18" s="6"/>
      <c r="OGW18" s="3"/>
      <c r="OGX18" s="6"/>
      <c r="OHG18" s="3"/>
      <c r="OHH18" s="6"/>
      <c r="OHQ18" s="3"/>
      <c r="OHR18" s="6"/>
      <c r="OIA18" s="3"/>
      <c r="OIB18" s="6"/>
      <c r="OIK18" s="3"/>
      <c r="OIL18" s="6"/>
      <c r="OIU18" s="3"/>
      <c r="OIV18" s="6"/>
      <c r="OJE18" s="3"/>
      <c r="OJF18" s="6"/>
      <c r="OJO18" s="3"/>
      <c r="OJP18" s="6"/>
      <c r="OJY18" s="3"/>
      <c r="OJZ18" s="6"/>
      <c r="OKI18" s="3"/>
      <c r="OKJ18" s="6"/>
      <c r="OKS18" s="3"/>
      <c r="OKT18" s="6"/>
      <c r="OLC18" s="3"/>
      <c r="OLD18" s="6"/>
      <c r="OLM18" s="3"/>
      <c r="OLN18" s="6"/>
      <c r="OLW18" s="3"/>
      <c r="OLX18" s="6"/>
      <c r="OMG18" s="3"/>
      <c r="OMH18" s="6"/>
      <c r="OMQ18" s="3"/>
      <c r="OMR18" s="6"/>
      <c r="ONA18" s="3"/>
      <c r="ONB18" s="6"/>
      <c r="ONK18" s="3"/>
      <c r="ONL18" s="6"/>
      <c r="ONU18" s="3"/>
      <c r="ONV18" s="6"/>
      <c r="OOE18" s="3"/>
      <c r="OOF18" s="6"/>
      <c r="OOO18" s="3"/>
      <c r="OOP18" s="6"/>
      <c r="OOY18" s="3"/>
      <c r="OOZ18" s="6"/>
      <c r="OPI18" s="3"/>
      <c r="OPJ18" s="6"/>
      <c r="OPS18" s="3"/>
      <c r="OPT18" s="6"/>
      <c r="OQC18" s="3"/>
      <c r="OQD18" s="6"/>
      <c r="OQM18" s="3"/>
      <c r="OQN18" s="6"/>
      <c r="OQW18" s="3"/>
      <c r="OQX18" s="6"/>
      <c r="ORG18" s="3"/>
      <c r="ORH18" s="6"/>
      <c r="ORQ18" s="3"/>
      <c r="ORR18" s="6"/>
      <c r="OSA18" s="3"/>
      <c r="OSB18" s="6"/>
      <c r="OSK18" s="3"/>
      <c r="OSL18" s="6"/>
      <c r="OSU18" s="3"/>
      <c r="OSV18" s="6"/>
      <c r="OTE18" s="3"/>
      <c r="OTF18" s="6"/>
      <c r="OTO18" s="3"/>
      <c r="OTP18" s="6"/>
      <c r="OTY18" s="3"/>
      <c r="OTZ18" s="6"/>
      <c r="OUI18" s="3"/>
      <c r="OUJ18" s="6"/>
      <c r="OUS18" s="3"/>
      <c r="OUT18" s="6"/>
      <c r="OVC18" s="3"/>
      <c r="OVD18" s="6"/>
      <c r="OVM18" s="3"/>
      <c r="OVN18" s="6"/>
      <c r="OVW18" s="3"/>
      <c r="OVX18" s="6"/>
      <c r="OWG18" s="3"/>
      <c r="OWH18" s="6"/>
      <c r="OWQ18" s="3"/>
      <c r="OWR18" s="6"/>
      <c r="OXA18" s="3"/>
      <c r="OXB18" s="6"/>
      <c r="OXK18" s="3"/>
      <c r="OXL18" s="6"/>
      <c r="OXU18" s="3"/>
      <c r="OXV18" s="6"/>
      <c r="OYE18" s="3"/>
      <c r="OYF18" s="6"/>
      <c r="OYO18" s="3"/>
      <c r="OYP18" s="6"/>
      <c r="OYY18" s="3"/>
      <c r="OYZ18" s="6"/>
      <c r="OZI18" s="3"/>
      <c r="OZJ18" s="6"/>
      <c r="OZS18" s="3"/>
      <c r="OZT18" s="6"/>
      <c r="PAC18" s="3"/>
      <c r="PAD18" s="6"/>
      <c r="PAM18" s="3"/>
      <c r="PAN18" s="6"/>
      <c r="PAW18" s="3"/>
      <c r="PAX18" s="6"/>
      <c r="PBG18" s="3"/>
      <c r="PBH18" s="6"/>
      <c r="PBQ18" s="3"/>
      <c r="PBR18" s="6"/>
      <c r="PCA18" s="3"/>
      <c r="PCB18" s="6"/>
      <c r="PCK18" s="3"/>
      <c r="PCL18" s="6"/>
      <c r="PCU18" s="3"/>
      <c r="PCV18" s="6"/>
      <c r="PDE18" s="3"/>
      <c r="PDF18" s="6"/>
      <c r="PDO18" s="3"/>
      <c r="PDP18" s="6"/>
      <c r="PDY18" s="3"/>
      <c r="PDZ18" s="6"/>
      <c r="PEI18" s="3"/>
      <c r="PEJ18" s="6"/>
      <c r="PES18" s="3"/>
      <c r="PET18" s="6"/>
      <c r="PFC18" s="3"/>
      <c r="PFD18" s="6"/>
      <c r="PFM18" s="3"/>
      <c r="PFN18" s="6"/>
      <c r="PFW18" s="3"/>
      <c r="PFX18" s="6"/>
      <c r="PGG18" s="3"/>
      <c r="PGH18" s="6"/>
      <c r="PGQ18" s="3"/>
      <c r="PGR18" s="6"/>
      <c r="PHA18" s="3"/>
      <c r="PHB18" s="6"/>
      <c r="PHK18" s="3"/>
      <c r="PHL18" s="6"/>
      <c r="PHU18" s="3"/>
      <c r="PHV18" s="6"/>
      <c r="PIE18" s="3"/>
      <c r="PIF18" s="6"/>
      <c r="PIO18" s="3"/>
      <c r="PIP18" s="6"/>
      <c r="PIY18" s="3"/>
      <c r="PIZ18" s="6"/>
      <c r="PJI18" s="3"/>
      <c r="PJJ18" s="6"/>
      <c r="PJS18" s="3"/>
      <c r="PJT18" s="6"/>
      <c r="PKC18" s="3"/>
      <c r="PKD18" s="6"/>
      <c r="PKM18" s="3"/>
      <c r="PKN18" s="6"/>
      <c r="PKW18" s="3"/>
      <c r="PKX18" s="6"/>
      <c r="PLG18" s="3"/>
      <c r="PLH18" s="6"/>
      <c r="PLQ18" s="3"/>
      <c r="PLR18" s="6"/>
      <c r="PMA18" s="3"/>
      <c r="PMB18" s="6"/>
      <c r="PMK18" s="3"/>
      <c r="PML18" s="6"/>
      <c r="PMU18" s="3"/>
      <c r="PMV18" s="6"/>
      <c r="PNE18" s="3"/>
      <c r="PNF18" s="6"/>
      <c r="PNO18" s="3"/>
      <c r="PNP18" s="6"/>
      <c r="PNY18" s="3"/>
      <c r="PNZ18" s="6"/>
      <c r="POI18" s="3"/>
      <c r="POJ18" s="6"/>
      <c r="POS18" s="3"/>
      <c r="POT18" s="6"/>
      <c r="PPC18" s="3"/>
      <c r="PPD18" s="6"/>
      <c r="PPM18" s="3"/>
      <c r="PPN18" s="6"/>
      <c r="PPW18" s="3"/>
      <c r="PPX18" s="6"/>
      <c r="PQG18" s="3"/>
      <c r="PQH18" s="6"/>
      <c r="PQQ18" s="3"/>
      <c r="PQR18" s="6"/>
      <c r="PRA18" s="3"/>
      <c r="PRB18" s="6"/>
      <c r="PRK18" s="3"/>
      <c r="PRL18" s="6"/>
      <c r="PRU18" s="3"/>
      <c r="PRV18" s="6"/>
      <c r="PSE18" s="3"/>
      <c r="PSF18" s="6"/>
      <c r="PSO18" s="3"/>
      <c r="PSP18" s="6"/>
      <c r="PSY18" s="3"/>
      <c r="PSZ18" s="6"/>
      <c r="PTI18" s="3"/>
      <c r="PTJ18" s="6"/>
      <c r="PTS18" s="3"/>
      <c r="PTT18" s="6"/>
      <c r="PUC18" s="3"/>
      <c r="PUD18" s="6"/>
      <c r="PUM18" s="3"/>
      <c r="PUN18" s="6"/>
      <c r="PUW18" s="3"/>
      <c r="PUX18" s="6"/>
      <c r="PVG18" s="3"/>
      <c r="PVH18" s="6"/>
      <c r="PVQ18" s="3"/>
      <c r="PVR18" s="6"/>
      <c r="PWA18" s="3"/>
      <c r="PWB18" s="6"/>
      <c r="PWK18" s="3"/>
      <c r="PWL18" s="6"/>
      <c r="PWU18" s="3"/>
      <c r="PWV18" s="6"/>
      <c r="PXE18" s="3"/>
      <c r="PXF18" s="6"/>
      <c r="PXO18" s="3"/>
      <c r="PXP18" s="6"/>
      <c r="PXY18" s="3"/>
      <c r="PXZ18" s="6"/>
      <c r="PYI18" s="3"/>
      <c r="PYJ18" s="6"/>
      <c r="PYS18" s="3"/>
      <c r="PYT18" s="6"/>
      <c r="PZC18" s="3"/>
      <c r="PZD18" s="6"/>
      <c r="PZM18" s="3"/>
      <c r="PZN18" s="6"/>
      <c r="PZW18" s="3"/>
      <c r="PZX18" s="6"/>
      <c r="QAG18" s="3"/>
      <c r="QAH18" s="6"/>
      <c r="QAQ18" s="3"/>
      <c r="QAR18" s="6"/>
      <c r="QBA18" s="3"/>
      <c r="QBB18" s="6"/>
      <c r="QBK18" s="3"/>
      <c r="QBL18" s="6"/>
      <c r="QBU18" s="3"/>
      <c r="QBV18" s="6"/>
      <c r="QCE18" s="3"/>
      <c r="QCF18" s="6"/>
      <c r="QCO18" s="3"/>
      <c r="QCP18" s="6"/>
      <c r="QCY18" s="3"/>
      <c r="QCZ18" s="6"/>
      <c r="QDI18" s="3"/>
      <c r="QDJ18" s="6"/>
      <c r="QDS18" s="3"/>
      <c r="QDT18" s="6"/>
      <c r="QEC18" s="3"/>
      <c r="QED18" s="6"/>
      <c r="QEM18" s="3"/>
      <c r="QEN18" s="6"/>
      <c r="QEW18" s="3"/>
      <c r="QEX18" s="6"/>
      <c r="QFG18" s="3"/>
      <c r="QFH18" s="6"/>
      <c r="QFQ18" s="3"/>
      <c r="QFR18" s="6"/>
      <c r="QGA18" s="3"/>
      <c r="QGB18" s="6"/>
      <c r="QGK18" s="3"/>
      <c r="QGL18" s="6"/>
      <c r="QGU18" s="3"/>
      <c r="QGV18" s="6"/>
      <c r="QHE18" s="3"/>
      <c r="QHF18" s="6"/>
      <c r="QHO18" s="3"/>
      <c r="QHP18" s="6"/>
      <c r="QHY18" s="3"/>
      <c r="QHZ18" s="6"/>
      <c r="QII18" s="3"/>
      <c r="QIJ18" s="6"/>
      <c r="QIS18" s="3"/>
      <c r="QIT18" s="6"/>
      <c r="QJC18" s="3"/>
      <c r="QJD18" s="6"/>
      <c r="QJM18" s="3"/>
      <c r="QJN18" s="6"/>
      <c r="QJW18" s="3"/>
      <c r="QJX18" s="6"/>
      <c r="QKG18" s="3"/>
      <c r="QKH18" s="6"/>
      <c r="QKQ18" s="3"/>
      <c r="QKR18" s="6"/>
      <c r="QLA18" s="3"/>
      <c r="QLB18" s="6"/>
      <c r="QLK18" s="3"/>
      <c r="QLL18" s="6"/>
      <c r="QLU18" s="3"/>
      <c r="QLV18" s="6"/>
      <c r="QME18" s="3"/>
      <c r="QMF18" s="6"/>
      <c r="QMO18" s="3"/>
      <c r="QMP18" s="6"/>
      <c r="QMY18" s="3"/>
      <c r="QMZ18" s="6"/>
      <c r="QNI18" s="3"/>
      <c r="QNJ18" s="6"/>
      <c r="QNS18" s="3"/>
      <c r="QNT18" s="6"/>
      <c r="QOC18" s="3"/>
      <c r="QOD18" s="6"/>
      <c r="QOM18" s="3"/>
      <c r="QON18" s="6"/>
      <c r="QOW18" s="3"/>
      <c r="QOX18" s="6"/>
      <c r="QPG18" s="3"/>
      <c r="QPH18" s="6"/>
      <c r="QPQ18" s="3"/>
      <c r="QPR18" s="6"/>
      <c r="QQA18" s="3"/>
      <c r="QQB18" s="6"/>
      <c r="QQK18" s="3"/>
      <c r="QQL18" s="6"/>
      <c r="QQU18" s="3"/>
      <c r="QQV18" s="6"/>
      <c r="QRE18" s="3"/>
      <c r="QRF18" s="6"/>
      <c r="QRO18" s="3"/>
      <c r="QRP18" s="6"/>
      <c r="QRY18" s="3"/>
      <c r="QRZ18" s="6"/>
      <c r="QSI18" s="3"/>
      <c r="QSJ18" s="6"/>
      <c r="QSS18" s="3"/>
      <c r="QST18" s="6"/>
      <c r="QTC18" s="3"/>
      <c r="QTD18" s="6"/>
      <c r="QTM18" s="3"/>
      <c r="QTN18" s="6"/>
      <c r="QTW18" s="3"/>
      <c r="QTX18" s="6"/>
      <c r="QUG18" s="3"/>
      <c r="QUH18" s="6"/>
      <c r="QUQ18" s="3"/>
      <c r="QUR18" s="6"/>
      <c r="QVA18" s="3"/>
      <c r="QVB18" s="6"/>
      <c r="QVK18" s="3"/>
      <c r="QVL18" s="6"/>
      <c r="QVU18" s="3"/>
      <c r="QVV18" s="6"/>
      <c r="QWE18" s="3"/>
      <c r="QWF18" s="6"/>
      <c r="QWO18" s="3"/>
      <c r="QWP18" s="6"/>
      <c r="QWY18" s="3"/>
      <c r="QWZ18" s="6"/>
      <c r="QXI18" s="3"/>
      <c r="QXJ18" s="6"/>
      <c r="QXS18" s="3"/>
      <c r="QXT18" s="6"/>
      <c r="QYC18" s="3"/>
      <c r="QYD18" s="6"/>
      <c r="QYM18" s="3"/>
      <c r="QYN18" s="6"/>
      <c r="QYW18" s="3"/>
      <c r="QYX18" s="6"/>
      <c r="QZG18" s="3"/>
      <c r="QZH18" s="6"/>
      <c r="QZQ18" s="3"/>
      <c r="QZR18" s="6"/>
      <c r="RAA18" s="3"/>
      <c r="RAB18" s="6"/>
      <c r="RAK18" s="3"/>
      <c r="RAL18" s="6"/>
      <c r="RAU18" s="3"/>
      <c r="RAV18" s="6"/>
      <c r="RBE18" s="3"/>
      <c r="RBF18" s="6"/>
      <c r="RBO18" s="3"/>
      <c r="RBP18" s="6"/>
      <c r="RBY18" s="3"/>
      <c r="RBZ18" s="6"/>
      <c r="RCI18" s="3"/>
      <c r="RCJ18" s="6"/>
      <c r="RCS18" s="3"/>
      <c r="RCT18" s="6"/>
      <c r="RDC18" s="3"/>
      <c r="RDD18" s="6"/>
      <c r="RDM18" s="3"/>
      <c r="RDN18" s="6"/>
      <c r="RDW18" s="3"/>
      <c r="RDX18" s="6"/>
      <c r="REG18" s="3"/>
      <c r="REH18" s="6"/>
      <c r="REQ18" s="3"/>
      <c r="RER18" s="6"/>
      <c r="RFA18" s="3"/>
      <c r="RFB18" s="6"/>
      <c r="RFK18" s="3"/>
      <c r="RFL18" s="6"/>
      <c r="RFU18" s="3"/>
      <c r="RFV18" s="6"/>
      <c r="RGE18" s="3"/>
      <c r="RGF18" s="6"/>
      <c r="RGO18" s="3"/>
      <c r="RGP18" s="6"/>
      <c r="RGY18" s="3"/>
      <c r="RGZ18" s="6"/>
      <c r="RHI18" s="3"/>
      <c r="RHJ18" s="6"/>
      <c r="RHS18" s="3"/>
      <c r="RHT18" s="6"/>
      <c r="RIC18" s="3"/>
      <c r="RID18" s="6"/>
      <c r="RIM18" s="3"/>
      <c r="RIN18" s="6"/>
      <c r="RIW18" s="3"/>
      <c r="RIX18" s="6"/>
      <c r="RJG18" s="3"/>
      <c r="RJH18" s="6"/>
      <c r="RJQ18" s="3"/>
      <c r="RJR18" s="6"/>
      <c r="RKA18" s="3"/>
      <c r="RKB18" s="6"/>
      <c r="RKK18" s="3"/>
      <c r="RKL18" s="6"/>
      <c r="RKU18" s="3"/>
      <c r="RKV18" s="6"/>
      <c r="RLE18" s="3"/>
      <c r="RLF18" s="6"/>
      <c r="RLO18" s="3"/>
      <c r="RLP18" s="6"/>
      <c r="RLY18" s="3"/>
      <c r="RLZ18" s="6"/>
      <c r="RMI18" s="3"/>
      <c r="RMJ18" s="6"/>
      <c r="RMS18" s="3"/>
      <c r="RMT18" s="6"/>
      <c r="RNC18" s="3"/>
      <c r="RND18" s="6"/>
      <c r="RNM18" s="3"/>
      <c r="RNN18" s="6"/>
      <c r="RNW18" s="3"/>
      <c r="RNX18" s="6"/>
      <c r="ROG18" s="3"/>
      <c r="ROH18" s="6"/>
      <c r="ROQ18" s="3"/>
      <c r="ROR18" s="6"/>
      <c r="RPA18" s="3"/>
      <c r="RPB18" s="6"/>
      <c r="RPK18" s="3"/>
      <c r="RPL18" s="6"/>
      <c r="RPU18" s="3"/>
      <c r="RPV18" s="6"/>
      <c r="RQE18" s="3"/>
      <c r="RQF18" s="6"/>
      <c r="RQO18" s="3"/>
      <c r="RQP18" s="6"/>
      <c r="RQY18" s="3"/>
      <c r="RQZ18" s="6"/>
      <c r="RRI18" s="3"/>
      <c r="RRJ18" s="6"/>
      <c r="RRS18" s="3"/>
      <c r="RRT18" s="6"/>
      <c r="RSC18" s="3"/>
      <c r="RSD18" s="6"/>
      <c r="RSM18" s="3"/>
      <c r="RSN18" s="6"/>
      <c r="RSW18" s="3"/>
      <c r="RSX18" s="6"/>
      <c r="RTG18" s="3"/>
      <c r="RTH18" s="6"/>
      <c r="RTQ18" s="3"/>
      <c r="RTR18" s="6"/>
      <c r="RUA18" s="3"/>
      <c r="RUB18" s="6"/>
      <c r="RUK18" s="3"/>
      <c r="RUL18" s="6"/>
      <c r="RUU18" s="3"/>
      <c r="RUV18" s="6"/>
      <c r="RVE18" s="3"/>
      <c r="RVF18" s="6"/>
      <c r="RVO18" s="3"/>
      <c r="RVP18" s="6"/>
      <c r="RVY18" s="3"/>
      <c r="RVZ18" s="6"/>
      <c r="RWI18" s="3"/>
      <c r="RWJ18" s="6"/>
      <c r="RWS18" s="3"/>
      <c r="RWT18" s="6"/>
      <c r="RXC18" s="3"/>
      <c r="RXD18" s="6"/>
      <c r="RXM18" s="3"/>
      <c r="RXN18" s="6"/>
      <c r="RXW18" s="3"/>
      <c r="RXX18" s="6"/>
      <c r="RYG18" s="3"/>
      <c r="RYH18" s="6"/>
      <c r="RYQ18" s="3"/>
      <c r="RYR18" s="6"/>
      <c r="RZA18" s="3"/>
      <c r="RZB18" s="6"/>
      <c r="RZK18" s="3"/>
      <c r="RZL18" s="6"/>
      <c r="RZU18" s="3"/>
      <c r="RZV18" s="6"/>
      <c r="SAE18" s="3"/>
      <c r="SAF18" s="6"/>
      <c r="SAO18" s="3"/>
      <c r="SAP18" s="6"/>
      <c r="SAY18" s="3"/>
      <c r="SAZ18" s="6"/>
      <c r="SBI18" s="3"/>
      <c r="SBJ18" s="6"/>
      <c r="SBS18" s="3"/>
      <c r="SBT18" s="6"/>
      <c r="SCC18" s="3"/>
      <c r="SCD18" s="6"/>
      <c r="SCM18" s="3"/>
      <c r="SCN18" s="6"/>
      <c r="SCW18" s="3"/>
      <c r="SCX18" s="6"/>
      <c r="SDG18" s="3"/>
      <c r="SDH18" s="6"/>
      <c r="SDQ18" s="3"/>
      <c r="SDR18" s="6"/>
      <c r="SEA18" s="3"/>
      <c r="SEB18" s="6"/>
      <c r="SEK18" s="3"/>
      <c r="SEL18" s="6"/>
      <c r="SEU18" s="3"/>
      <c r="SEV18" s="6"/>
      <c r="SFE18" s="3"/>
      <c r="SFF18" s="6"/>
      <c r="SFO18" s="3"/>
      <c r="SFP18" s="6"/>
      <c r="SFY18" s="3"/>
      <c r="SFZ18" s="6"/>
      <c r="SGI18" s="3"/>
      <c r="SGJ18" s="6"/>
      <c r="SGS18" s="3"/>
      <c r="SGT18" s="6"/>
      <c r="SHC18" s="3"/>
      <c r="SHD18" s="6"/>
      <c r="SHM18" s="3"/>
      <c r="SHN18" s="6"/>
      <c r="SHW18" s="3"/>
      <c r="SHX18" s="6"/>
      <c r="SIG18" s="3"/>
      <c r="SIH18" s="6"/>
      <c r="SIQ18" s="3"/>
      <c r="SIR18" s="6"/>
      <c r="SJA18" s="3"/>
      <c r="SJB18" s="6"/>
      <c r="SJK18" s="3"/>
      <c r="SJL18" s="6"/>
      <c r="SJU18" s="3"/>
      <c r="SJV18" s="6"/>
      <c r="SKE18" s="3"/>
      <c r="SKF18" s="6"/>
      <c r="SKO18" s="3"/>
      <c r="SKP18" s="6"/>
      <c r="SKY18" s="3"/>
      <c r="SKZ18" s="6"/>
      <c r="SLI18" s="3"/>
      <c r="SLJ18" s="6"/>
      <c r="SLS18" s="3"/>
      <c r="SLT18" s="6"/>
      <c r="SMC18" s="3"/>
      <c r="SMD18" s="6"/>
      <c r="SMM18" s="3"/>
      <c r="SMN18" s="6"/>
      <c r="SMW18" s="3"/>
      <c r="SMX18" s="6"/>
      <c r="SNG18" s="3"/>
      <c r="SNH18" s="6"/>
      <c r="SNQ18" s="3"/>
      <c r="SNR18" s="6"/>
      <c r="SOA18" s="3"/>
      <c r="SOB18" s="6"/>
      <c r="SOK18" s="3"/>
      <c r="SOL18" s="6"/>
      <c r="SOU18" s="3"/>
      <c r="SOV18" s="6"/>
      <c r="SPE18" s="3"/>
      <c r="SPF18" s="6"/>
      <c r="SPO18" s="3"/>
      <c r="SPP18" s="6"/>
      <c r="SPY18" s="3"/>
      <c r="SPZ18" s="6"/>
      <c r="SQI18" s="3"/>
      <c r="SQJ18" s="6"/>
      <c r="SQS18" s="3"/>
      <c r="SQT18" s="6"/>
      <c r="SRC18" s="3"/>
      <c r="SRD18" s="6"/>
      <c r="SRM18" s="3"/>
      <c r="SRN18" s="6"/>
      <c r="SRW18" s="3"/>
      <c r="SRX18" s="6"/>
      <c r="SSG18" s="3"/>
      <c r="SSH18" s="6"/>
      <c r="SSQ18" s="3"/>
      <c r="SSR18" s="6"/>
      <c r="STA18" s="3"/>
      <c r="STB18" s="6"/>
      <c r="STK18" s="3"/>
      <c r="STL18" s="6"/>
      <c r="STU18" s="3"/>
      <c r="STV18" s="6"/>
      <c r="SUE18" s="3"/>
      <c r="SUF18" s="6"/>
      <c r="SUO18" s="3"/>
      <c r="SUP18" s="6"/>
      <c r="SUY18" s="3"/>
      <c r="SUZ18" s="6"/>
      <c r="SVI18" s="3"/>
      <c r="SVJ18" s="6"/>
      <c r="SVS18" s="3"/>
      <c r="SVT18" s="6"/>
      <c r="SWC18" s="3"/>
      <c r="SWD18" s="6"/>
      <c r="SWM18" s="3"/>
      <c r="SWN18" s="6"/>
      <c r="SWW18" s="3"/>
      <c r="SWX18" s="6"/>
      <c r="SXG18" s="3"/>
      <c r="SXH18" s="6"/>
      <c r="SXQ18" s="3"/>
      <c r="SXR18" s="6"/>
      <c r="SYA18" s="3"/>
      <c r="SYB18" s="6"/>
      <c r="SYK18" s="3"/>
      <c r="SYL18" s="6"/>
      <c r="SYU18" s="3"/>
      <c r="SYV18" s="6"/>
      <c r="SZE18" s="3"/>
      <c r="SZF18" s="6"/>
      <c r="SZO18" s="3"/>
      <c r="SZP18" s="6"/>
      <c r="SZY18" s="3"/>
      <c r="SZZ18" s="6"/>
      <c r="TAI18" s="3"/>
      <c r="TAJ18" s="6"/>
      <c r="TAS18" s="3"/>
      <c r="TAT18" s="6"/>
      <c r="TBC18" s="3"/>
      <c r="TBD18" s="6"/>
      <c r="TBM18" s="3"/>
      <c r="TBN18" s="6"/>
      <c r="TBW18" s="3"/>
      <c r="TBX18" s="6"/>
      <c r="TCG18" s="3"/>
      <c r="TCH18" s="6"/>
      <c r="TCQ18" s="3"/>
      <c r="TCR18" s="6"/>
      <c r="TDA18" s="3"/>
      <c r="TDB18" s="6"/>
      <c r="TDK18" s="3"/>
      <c r="TDL18" s="6"/>
      <c r="TDU18" s="3"/>
      <c r="TDV18" s="6"/>
      <c r="TEE18" s="3"/>
      <c r="TEF18" s="6"/>
      <c r="TEO18" s="3"/>
      <c r="TEP18" s="6"/>
      <c r="TEY18" s="3"/>
      <c r="TEZ18" s="6"/>
      <c r="TFI18" s="3"/>
      <c r="TFJ18" s="6"/>
      <c r="TFS18" s="3"/>
      <c r="TFT18" s="6"/>
      <c r="TGC18" s="3"/>
      <c r="TGD18" s="6"/>
      <c r="TGM18" s="3"/>
      <c r="TGN18" s="6"/>
      <c r="TGW18" s="3"/>
      <c r="TGX18" s="6"/>
      <c r="THG18" s="3"/>
      <c r="THH18" s="6"/>
      <c r="THQ18" s="3"/>
      <c r="THR18" s="6"/>
      <c r="TIA18" s="3"/>
      <c r="TIB18" s="6"/>
      <c r="TIK18" s="3"/>
      <c r="TIL18" s="6"/>
      <c r="TIU18" s="3"/>
      <c r="TIV18" s="6"/>
      <c r="TJE18" s="3"/>
      <c r="TJF18" s="6"/>
      <c r="TJO18" s="3"/>
      <c r="TJP18" s="6"/>
      <c r="TJY18" s="3"/>
      <c r="TJZ18" s="6"/>
      <c r="TKI18" s="3"/>
      <c r="TKJ18" s="6"/>
      <c r="TKS18" s="3"/>
      <c r="TKT18" s="6"/>
      <c r="TLC18" s="3"/>
      <c r="TLD18" s="6"/>
      <c r="TLM18" s="3"/>
      <c r="TLN18" s="6"/>
      <c r="TLW18" s="3"/>
      <c r="TLX18" s="6"/>
      <c r="TMG18" s="3"/>
      <c r="TMH18" s="6"/>
      <c r="TMQ18" s="3"/>
      <c r="TMR18" s="6"/>
      <c r="TNA18" s="3"/>
      <c r="TNB18" s="6"/>
      <c r="TNK18" s="3"/>
      <c r="TNL18" s="6"/>
      <c r="TNU18" s="3"/>
      <c r="TNV18" s="6"/>
      <c r="TOE18" s="3"/>
      <c r="TOF18" s="6"/>
      <c r="TOO18" s="3"/>
      <c r="TOP18" s="6"/>
      <c r="TOY18" s="3"/>
      <c r="TOZ18" s="6"/>
      <c r="TPI18" s="3"/>
      <c r="TPJ18" s="6"/>
      <c r="TPS18" s="3"/>
      <c r="TPT18" s="6"/>
      <c r="TQC18" s="3"/>
      <c r="TQD18" s="6"/>
      <c r="TQM18" s="3"/>
      <c r="TQN18" s="6"/>
      <c r="TQW18" s="3"/>
      <c r="TQX18" s="6"/>
      <c r="TRG18" s="3"/>
      <c r="TRH18" s="6"/>
      <c r="TRQ18" s="3"/>
      <c r="TRR18" s="6"/>
      <c r="TSA18" s="3"/>
      <c r="TSB18" s="6"/>
      <c r="TSK18" s="3"/>
      <c r="TSL18" s="6"/>
      <c r="TSU18" s="3"/>
      <c r="TSV18" s="6"/>
      <c r="TTE18" s="3"/>
      <c r="TTF18" s="6"/>
      <c r="TTO18" s="3"/>
      <c r="TTP18" s="6"/>
      <c r="TTY18" s="3"/>
      <c r="TTZ18" s="6"/>
      <c r="TUI18" s="3"/>
      <c r="TUJ18" s="6"/>
      <c r="TUS18" s="3"/>
      <c r="TUT18" s="6"/>
      <c r="TVC18" s="3"/>
      <c r="TVD18" s="6"/>
      <c r="TVM18" s="3"/>
      <c r="TVN18" s="6"/>
      <c r="TVW18" s="3"/>
      <c r="TVX18" s="6"/>
      <c r="TWG18" s="3"/>
      <c r="TWH18" s="6"/>
      <c r="TWQ18" s="3"/>
      <c r="TWR18" s="6"/>
      <c r="TXA18" s="3"/>
      <c r="TXB18" s="6"/>
      <c r="TXK18" s="3"/>
      <c r="TXL18" s="6"/>
      <c r="TXU18" s="3"/>
      <c r="TXV18" s="6"/>
      <c r="TYE18" s="3"/>
      <c r="TYF18" s="6"/>
      <c r="TYO18" s="3"/>
      <c r="TYP18" s="6"/>
      <c r="TYY18" s="3"/>
      <c r="TYZ18" s="6"/>
      <c r="TZI18" s="3"/>
      <c r="TZJ18" s="6"/>
      <c r="TZS18" s="3"/>
      <c r="TZT18" s="6"/>
      <c r="UAC18" s="3"/>
      <c r="UAD18" s="6"/>
      <c r="UAM18" s="3"/>
      <c r="UAN18" s="6"/>
      <c r="UAW18" s="3"/>
      <c r="UAX18" s="6"/>
      <c r="UBG18" s="3"/>
      <c r="UBH18" s="6"/>
      <c r="UBQ18" s="3"/>
      <c r="UBR18" s="6"/>
      <c r="UCA18" s="3"/>
      <c r="UCB18" s="6"/>
      <c r="UCK18" s="3"/>
      <c r="UCL18" s="6"/>
      <c r="UCU18" s="3"/>
      <c r="UCV18" s="6"/>
      <c r="UDE18" s="3"/>
      <c r="UDF18" s="6"/>
      <c r="UDO18" s="3"/>
      <c r="UDP18" s="6"/>
      <c r="UDY18" s="3"/>
      <c r="UDZ18" s="6"/>
      <c r="UEI18" s="3"/>
      <c r="UEJ18" s="6"/>
      <c r="UES18" s="3"/>
      <c r="UET18" s="6"/>
      <c r="UFC18" s="3"/>
      <c r="UFD18" s="6"/>
      <c r="UFM18" s="3"/>
      <c r="UFN18" s="6"/>
      <c r="UFW18" s="3"/>
      <c r="UFX18" s="6"/>
      <c r="UGG18" s="3"/>
      <c r="UGH18" s="6"/>
      <c r="UGQ18" s="3"/>
      <c r="UGR18" s="6"/>
      <c r="UHA18" s="3"/>
      <c r="UHB18" s="6"/>
      <c r="UHK18" s="3"/>
      <c r="UHL18" s="6"/>
      <c r="UHU18" s="3"/>
      <c r="UHV18" s="6"/>
      <c r="UIE18" s="3"/>
      <c r="UIF18" s="6"/>
      <c r="UIO18" s="3"/>
      <c r="UIP18" s="6"/>
      <c r="UIY18" s="3"/>
      <c r="UIZ18" s="6"/>
      <c r="UJI18" s="3"/>
      <c r="UJJ18" s="6"/>
      <c r="UJS18" s="3"/>
      <c r="UJT18" s="6"/>
      <c r="UKC18" s="3"/>
      <c r="UKD18" s="6"/>
      <c r="UKM18" s="3"/>
      <c r="UKN18" s="6"/>
      <c r="UKW18" s="3"/>
      <c r="UKX18" s="6"/>
      <c r="ULG18" s="3"/>
      <c r="ULH18" s="6"/>
      <c r="ULQ18" s="3"/>
      <c r="ULR18" s="6"/>
      <c r="UMA18" s="3"/>
      <c r="UMB18" s="6"/>
      <c r="UMK18" s="3"/>
      <c r="UML18" s="6"/>
      <c r="UMU18" s="3"/>
      <c r="UMV18" s="6"/>
      <c r="UNE18" s="3"/>
      <c r="UNF18" s="6"/>
      <c r="UNO18" s="3"/>
      <c r="UNP18" s="6"/>
      <c r="UNY18" s="3"/>
      <c r="UNZ18" s="6"/>
      <c r="UOI18" s="3"/>
      <c r="UOJ18" s="6"/>
      <c r="UOS18" s="3"/>
      <c r="UOT18" s="6"/>
      <c r="UPC18" s="3"/>
      <c r="UPD18" s="6"/>
      <c r="UPM18" s="3"/>
      <c r="UPN18" s="6"/>
      <c r="UPW18" s="3"/>
      <c r="UPX18" s="6"/>
      <c r="UQG18" s="3"/>
      <c r="UQH18" s="6"/>
      <c r="UQQ18" s="3"/>
      <c r="UQR18" s="6"/>
      <c r="URA18" s="3"/>
      <c r="URB18" s="6"/>
      <c r="URK18" s="3"/>
      <c r="URL18" s="6"/>
      <c r="URU18" s="3"/>
      <c r="URV18" s="6"/>
      <c r="USE18" s="3"/>
      <c r="USF18" s="6"/>
      <c r="USO18" s="3"/>
      <c r="USP18" s="6"/>
      <c r="USY18" s="3"/>
      <c r="USZ18" s="6"/>
      <c r="UTI18" s="3"/>
      <c r="UTJ18" s="6"/>
      <c r="UTS18" s="3"/>
      <c r="UTT18" s="6"/>
      <c r="UUC18" s="3"/>
      <c r="UUD18" s="6"/>
      <c r="UUM18" s="3"/>
      <c r="UUN18" s="6"/>
      <c r="UUW18" s="3"/>
      <c r="UUX18" s="6"/>
      <c r="UVG18" s="3"/>
      <c r="UVH18" s="6"/>
      <c r="UVQ18" s="3"/>
      <c r="UVR18" s="6"/>
      <c r="UWA18" s="3"/>
      <c r="UWB18" s="6"/>
      <c r="UWK18" s="3"/>
      <c r="UWL18" s="6"/>
      <c r="UWU18" s="3"/>
      <c r="UWV18" s="6"/>
      <c r="UXE18" s="3"/>
      <c r="UXF18" s="6"/>
      <c r="UXO18" s="3"/>
      <c r="UXP18" s="6"/>
      <c r="UXY18" s="3"/>
      <c r="UXZ18" s="6"/>
      <c r="UYI18" s="3"/>
      <c r="UYJ18" s="6"/>
      <c r="UYS18" s="3"/>
      <c r="UYT18" s="6"/>
      <c r="UZC18" s="3"/>
      <c r="UZD18" s="6"/>
      <c r="UZM18" s="3"/>
      <c r="UZN18" s="6"/>
      <c r="UZW18" s="3"/>
      <c r="UZX18" s="6"/>
      <c r="VAG18" s="3"/>
      <c r="VAH18" s="6"/>
      <c r="VAQ18" s="3"/>
      <c r="VAR18" s="6"/>
      <c r="VBA18" s="3"/>
      <c r="VBB18" s="6"/>
      <c r="VBK18" s="3"/>
      <c r="VBL18" s="6"/>
      <c r="VBU18" s="3"/>
      <c r="VBV18" s="6"/>
      <c r="VCE18" s="3"/>
      <c r="VCF18" s="6"/>
      <c r="VCO18" s="3"/>
      <c r="VCP18" s="6"/>
      <c r="VCY18" s="3"/>
      <c r="VCZ18" s="6"/>
      <c r="VDI18" s="3"/>
      <c r="VDJ18" s="6"/>
      <c r="VDS18" s="3"/>
      <c r="VDT18" s="6"/>
      <c r="VEC18" s="3"/>
      <c r="VED18" s="6"/>
      <c r="VEM18" s="3"/>
      <c r="VEN18" s="6"/>
      <c r="VEW18" s="3"/>
      <c r="VEX18" s="6"/>
      <c r="VFG18" s="3"/>
      <c r="VFH18" s="6"/>
      <c r="VFQ18" s="3"/>
      <c r="VFR18" s="6"/>
      <c r="VGA18" s="3"/>
      <c r="VGB18" s="6"/>
      <c r="VGK18" s="3"/>
      <c r="VGL18" s="6"/>
      <c r="VGU18" s="3"/>
      <c r="VGV18" s="6"/>
      <c r="VHE18" s="3"/>
      <c r="VHF18" s="6"/>
      <c r="VHO18" s="3"/>
      <c r="VHP18" s="6"/>
      <c r="VHY18" s="3"/>
      <c r="VHZ18" s="6"/>
      <c r="VII18" s="3"/>
      <c r="VIJ18" s="6"/>
      <c r="VIS18" s="3"/>
      <c r="VIT18" s="6"/>
      <c r="VJC18" s="3"/>
      <c r="VJD18" s="6"/>
      <c r="VJM18" s="3"/>
      <c r="VJN18" s="6"/>
      <c r="VJW18" s="3"/>
      <c r="VJX18" s="6"/>
      <c r="VKG18" s="3"/>
      <c r="VKH18" s="6"/>
      <c r="VKQ18" s="3"/>
      <c r="VKR18" s="6"/>
      <c r="VLA18" s="3"/>
      <c r="VLB18" s="6"/>
      <c r="VLK18" s="3"/>
      <c r="VLL18" s="6"/>
      <c r="VLU18" s="3"/>
      <c r="VLV18" s="6"/>
      <c r="VME18" s="3"/>
      <c r="VMF18" s="6"/>
      <c r="VMO18" s="3"/>
      <c r="VMP18" s="6"/>
      <c r="VMY18" s="3"/>
      <c r="VMZ18" s="6"/>
      <c r="VNI18" s="3"/>
      <c r="VNJ18" s="6"/>
      <c r="VNS18" s="3"/>
      <c r="VNT18" s="6"/>
      <c r="VOC18" s="3"/>
      <c r="VOD18" s="6"/>
      <c r="VOM18" s="3"/>
      <c r="VON18" s="6"/>
      <c r="VOW18" s="3"/>
      <c r="VOX18" s="6"/>
      <c r="VPG18" s="3"/>
      <c r="VPH18" s="6"/>
      <c r="VPQ18" s="3"/>
      <c r="VPR18" s="6"/>
      <c r="VQA18" s="3"/>
      <c r="VQB18" s="6"/>
      <c r="VQK18" s="3"/>
      <c r="VQL18" s="6"/>
      <c r="VQU18" s="3"/>
      <c r="VQV18" s="6"/>
      <c r="VRE18" s="3"/>
      <c r="VRF18" s="6"/>
      <c r="VRO18" s="3"/>
      <c r="VRP18" s="6"/>
      <c r="VRY18" s="3"/>
      <c r="VRZ18" s="6"/>
      <c r="VSI18" s="3"/>
      <c r="VSJ18" s="6"/>
      <c r="VSS18" s="3"/>
      <c r="VST18" s="6"/>
      <c r="VTC18" s="3"/>
      <c r="VTD18" s="6"/>
      <c r="VTM18" s="3"/>
      <c r="VTN18" s="6"/>
      <c r="VTW18" s="3"/>
      <c r="VTX18" s="6"/>
      <c r="VUG18" s="3"/>
      <c r="VUH18" s="6"/>
      <c r="VUQ18" s="3"/>
      <c r="VUR18" s="6"/>
      <c r="VVA18" s="3"/>
      <c r="VVB18" s="6"/>
      <c r="VVK18" s="3"/>
      <c r="VVL18" s="6"/>
      <c r="VVU18" s="3"/>
      <c r="VVV18" s="6"/>
      <c r="VWE18" s="3"/>
      <c r="VWF18" s="6"/>
      <c r="VWO18" s="3"/>
      <c r="VWP18" s="6"/>
      <c r="VWY18" s="3"/>
      <c r="VWZ18" s="6"/>
      <c r="VXI18" s="3"/>
      <c r="VXJ18" s="6"/>
      <c r="VXS18" s="3"/>
      <c r="VXT18" s="6"/>
      <c r="VYC18" s="3"/>
      <c r="VYD18" s="6"/>
      <c r="VYM18" s="3"/>
      <c r="VYN18" s="6"/>
      <c r="VYW18" s="3"/>
      <c r="VYX18" s="6"/>
      <c r="VZG18" s="3"/>
      <c r="VZH18" s="6"/>
      <c r="VZQ18" s="3"/>
      <c r="VZR18" s="6"/>
      <c r="WAA18" s="3"/>
      <c r="WAB18" s="6"/>
      <c r="WAK18" s="3"/>
      <c r="WAL18" s="6"/>
      <c r="WAU18" s="3"/>
      <c r="WAV18" s="6"/>
      <c r="WBE18" s="3"/>
      <c r="WBF18" s="6"/>
      <c r="WBO18" s="3"/>
      <c r="WBP18" s="6"/>
      <c r="WBY18" s="3"/>
      <c r="WBZ18" s="6"/>
      <c r="WCI18" s="3"/>
      <c r="WCJ18" s="6"/>
      <c r="WCS18" s="3"/>
      <c r="WCT18" s="6"/>
      <c r="WDC18" s="3"/>
      <c r="WDD18" s="6"/>
      <c r="WDM18" s="3"/>
      <c r="WDN18" s="6"/>
      <c r="WDW18" s="3"/>
      <c r="WDX18" s="6"/>
      <c r="WEG18" s="3"/>
      <c r="WEH18" s="6"/>
      <c r="WEQ18" s="3"/>
      <c r="WER18" s="6"/>
      <c r="WFA18" s="3"/>
      <c r="WFB18" s="6"/>
      <c r="WFK18" s="3"/>
      <c r="WFL18" s="6"/>
      <c r="WFU18" s="3"/>
      <c r="WFV18" s="6"/>
      <c r="WGE18" s="3"/>
      <c r="WGF18" s="6"/>
      <c r="WGO18" s="3"/>
      <c r="WGP18" s="6"/>
      <c r="WGY18" s="3"/>
      <c r="WGZ18" s="6"/>
      <c r="WHI18" s="3"/>
      <c r="WHJ18" s="6"/>
      <c r="WHS18" s="3"/>
      <c r="WHT18" s="6"/>
      <c r="WIC18" s="3"/>
      <c r="WID18" s="6"/>
      <c r="WIM18" s="3"/>
      <c r="WIN18" s="6"/>
      <c r="WIW18" s="3"/>
      <c r="WIX18" s="6"/>
      <c r="WJG18" s="3"/>
      <c r="WJH18" s="6"/>
      <c r="WJQ18" s="3"/>
      <c r="WJR18" s="6"/>
      <c r="WKA18" s="3"/>
      <c r="WKB18" s="6"/>
      <c r="WKK18" s="3"/>
      <c r="WKL18" s="6"/>
      <c r="WKU18" s="3"/>
      <c r="WKV18" s="6"/>
      <c r="WLE18" s="3"/>
      <c r="WLF18" s="6"/>
      <c r="WLO18" s="3"/>
      <c r="WLP18" s="6"/>
      <c r="WLY18" s="3"/>
      <c r="WLZ18" s="6"/>
      <c r="WMI18" s="3"/>
      <c r="WMJ18" s="6"/>
      <c r="WMS18" s="3"/>
      <c r="WMT18" s="6"/>
      <c r="WNC18" s="3"/>
      <c r="WND18" s="6"/>
      <c r="WNM18" s="3"/>
      <c r="WNN18" s="6"/>
      <c r="WNW18" s="3"/>
      <c r="WNX18" s="6"/>
      <c r="WOG18" s="3"/>
      <c r="WOH18" s="6"/>
      <c r="WOQ18" s="3"/>
      <c r="WOR18" s="6"/>
      <c r="WPA18" s="3"/>
      <c r="WPB18" s="6"/>
      <c r="WPK18" s="3"/>
      <c r="WPL18" s="6"/>
      <c r="WPU18" s="3"/>
      <c r="WPV18" s="6"/>
      <c r="WQE18" s="3"/>
      <c r="WQF18" s="6"/>
      <c r="WQO18" s="3"/>
      <c r="WQP18" s="6"/>
      <c r="WQY18" s="3"/>
      <c r="WQZ18" s="6"/>
      <c r="WRI18" s="3"/>
      <c r="WRJ18" s="6"/>
      <c r="WRS18" s="3"/>
      <c r="WRT18" s="6"/>
      <c r="WSC18" s="3"/>
      <c r="WSD18" s="6"/>
      <c r="WSM18" s="3"/>
      <c r="WSN18" s="6"/>
      <c r="WSW18" s="3"/>
      <c r="WSX18" s="6"/>
      <c r="WTG18" s="3"/>
      <c r="WTH18" s="6"/>
      <c r="WTQ18" s="3"/>
      <c r="WTR18" s="6"/>
      <c r="WUA18" s="3"/>
      <c r="WUB18" s="6"/>
      <c r="WUK18" s="3"/>
      <c r="WUL18" s="6"/>
      <c r="WUU18" s="3"/>
      <c r="WUV18" s="6"/>
      <c r="WVE18" s="3"/>
      <c r="WVF18" s="6"/>
      <c r="WVO18" s="3"/>
      <c r="WVP18" s="6"/>
      <c r="WVY18" s="3"/>
      <c r="WVZ18" s="6"/>
      <c r="WWI18" s="3"/>
      <c r="WWJ18" s="6"/>
      <c r="WWS18" s="3"/>
      <c r="WWT18" s="6"/>
      <c r="WXC18" s="3"/>
      <c r="WXD18" s="6"/>
      <c r="WXM18" s="3"/>
      <c r="WXN18" s="6"/>
      <c r="WXW18" s="3"/>
      <c r="WXX18" s="6"/>
      <c r="WYG18" s="3"/>
      <c r="WYH18" s="6"/>
      <c r="WYQ18" s="3"/>
      <c r="WYR18" s="6"/>
      <c r="WZA18" s="3"/>
      <c r="WZB18" s="6"/>
      <c r="WZK18" s="3"/>
      <c r="WZL18" s="6"/>
      <c r="WZU18" s="3"/>
      <c r="WZV18" s="6"/>
      <c r="XAE18" s="3"/>
      <c r="XAF18" s="6"/>
      <c r="XAO18" s="3"/>
      <c r="XAP18" s="6"/>
      <c r="XAY18" s="3"/>
      <c r="XAZ18" s="6"/>
      <c r="XBI18" s="3"/>
      <c r="XBJ18" s="6"/>
      <c r="XBS18" s="3"/>
      <c r="XBT18" s="6"/>
      <c r="XCC18" s="3"/>
      <c r="XCD18" s="6"/>
      <c r="XCM18" s="3"/>
      <c r="XCN18" s="6"/>
      <c r="XCW18" s="3"/>
      <c r="XCX18" s="6"/>
      <c r="XDG18" s="3"/>
      <c r="XDH18" s="6"/>
      <c r="XDQ18" s="3"/>
      <c r="XDR18" s="6"/>
      <c r="XEA18" s="3"/>
      <c r="XEB18" s="6"/>
      <c r="XEK18" s="3"/>
      <c r="XEL18" s="6"/>
      <c r="XEU18" s="3"/>
      <c r="XEV18" s="6"/>
    </row>
    <row r="19" spans="1:1016 1025:2046 2055:3066 3075:4096 4105:5116 5125:6136 6145:7166 7175:8186 8195:9216 9225:10236 10245:11256 11265:12286 12295:13306 13315:14336 14345:15356 15365:16376" x14ac:dyDescent="0.25">
      <c r="A19">
        <f t="shared" si="1"/>
        <v>4</v>
      </c>
      <c r="B19" t="s">
        <v>33</v>
      </c>
      <c r="C19" t="str">
        <f>IF(B19&lt;&gt;"",VLOOKUP(B19,Lookup!$A$2:$B$55,2,FALSE),"")</f>
        <v>SAVINGS/INVESTMENT</v>
      </c>
      <c r="D19" s="3">
        <v>42962</v>
      </c>
      <c r="E19" s="14">
        <v>2000</v>
      </c>
      <c r="F19" s="14"/>
      <c r="G19" t="s">
        <v>1</v>
      </c>
      <c r="H19" t="s">
        <v>83</v>
      </c>
      <c r="I19" t="s">
        <v>85</v>
      </c>
      <c r="J19">
        <f t="shared" ca="1" si="0"/>
        <v>-38</v>
      </c>
      <c r="M19">
        <v>4</v>
      </c>
      <c r="N19" s="38" t="s">
        <v>3</v>
      </c>
      <c r="O19" s="38" t="s">
        <v>1</v>
      </c>
      <c r="P19" s="39">
        <v>42957</v>
      </c>
      <c r="Q19" s="40"/>
      <c r="R19" s="40"/>
      <c r="S19" s="38" t="s">
        <v>83</v>
      </c>
      <c r="T19" s="38" t="s">
        <v>85</v>
      </c>
      <c r="U19" s="38">
        <f ca="1">IF($T19="Done","",$P19-$F$1)</f>
        <v>-43</v>
      </c>
    </row>
    <row r="20" spans="1:1016 1025:2046 2055:3066 3075:4096 4105:5116 5125:6136 6145:7166 7175:8186 8195:9216 9225:10236 10245:11256 11265:12286 12295:13306 13315:14336 14345:15356 15365:16376" x14ac:dyDescent="0.25">
      <c r="A20">
        <f t="shared" si="1"/>
        <v>5</v>
      </c>
      <c r="B20" t="s">
        <v>29</v>
      </c>
      <c r="C20" t="str">
        <f>IF(B20&lt;&gt;"",VLOOKUP(B20,Lookup!$A$2:$B$55,2,FALSE),"")</f>
        <v>TRANSPORTATION</v>
      </c>
      <c r="D20" s="3">
        <v>42952</v>
      </c>
      <c r="E20" s="14">
        <v>500</v>
      </c>
      <c r="F20" s="14">
        <v>1000</v>
      </c>
      <c r="G20" t="s">
        <v>1</v>
      </c>
      <c r="H20" t="s">
        <v>83</v>
      </c>
      <c r="I20" t="s">
        <v>84</v>
      </c>
      <c r="J20" t="str">
        <f t="shared" si="0"/>
        <v/>
      </c>
      <c r="M20" t="s">
        <v>7</v>
      </c>
      <c r="N20" s="38"/>
      <c r="O20" s="38"/>
      <c r="P20" s="38"/>
      <c r="Q20" s="40">
        <f>SUBTOTAL(109,Account59121518212427303336[Projected / Budgeted Cost])</f>
        <v>37000</v>
      </c>
      <c r="R20" s="40">
        <f>SUBTOTAL(109,Account59121518212427303336[Actual Cost])</f>
        <v>37000</v>
      </c>
      <c r="S20" s="38"/>
      <c r="T20" s="38"/>
      <c r="U20" s="38"/>
    </row>
    <row r="21" spans="1:1016 1025:2046 2055:3066 3075:4096 4105:5116 5125:6136 6145:7166 7175:8186 8195:9216 9225:10236 10245:11256 11265:12286 12295:13306 13315:14336 14345:15356 15365:16376" x14ac:dyDescent="0.25">
      <c r="A21">
        <f t="shared" si="1"/>
        <v>6</v>
      </c>
      <c r="B21" t="s">
        <v>20</v>
      </c>
      <c r="C21" t="str">
        <f>IF(B21&lt;&gt;"",VLOOKUP(B21,Lookup!$A$2:$B$55,2,FALSE),"")</f>
        <v>HOUSING</v>
      </c>
      <c r="D21" s="3">
        <v>42948</v>
      </c>
      <c r="E21" s="14">
        <v>500</v>
      </c>
      <c r="F21" s="14">
        <v>500</v>
      </c>
      <c r="G21" t="s">
        <v>1</v>
      </c>
      <c r="H21" t="s">
        <v>83</v>
      </c>
      <c r="I21" t="s">
        <v>84</v>
      </c>
      <c r="J21" t="str">
        <f t="shared" si="0"/>
        <v/>
      </c>
      <c r="O21" s="31"/>
      <c r="P21" s="6"/>
    </row>
    <row r="22" spans="1:1016 1025:2046 2055:3066 3075:4096 4105:5116 5125:6136 6145:7166 7175:8186 8195:9216 9225:10236 10245:11256 11265:12286 12295:13306 13315:14336 14345:15356 15365:16376" x14ac:dyDescent="0.25">
      <c r="A22">
        <f t="shared" si="1"/>
        <v>7</v>
      </c>
      <c r="B22" t="s">
        <v>21</v>
      </c>
      <c r="C22" t="str">
        <f>IF(B22&lt;&gt;"",VLOOKUP(B22,Lookup!$A$2:$B$55,2,FALSE),"")</f>
        <v>PERSONAL</v>
      </c>
      <c r="D22" s="3">
        <v>42962</v>
      </c>
      <c r="E22" s="14">
        <v>2000</v>
      </c>
      <c r="F22" s="14">
        <v>2000</v>
      </c>
      <c r="G22" t="s">
        <v>1</v>
      </c>
      <c r="H22" t="s">
        <v>83</v>
      </c>
      <c r="I22" t="s">
        <v>84</v>
      </c>
      <c r="J22" t="str">
        <f t="shared" si="0"/>
        <v/>
      </c>
      <c r="P22" s="6"/>
      <c r="Q22">
        <v>78840</v>
      </c>
    </row>
    <row r="23" spans="1:1016 1025:2046 2055:3066 3075:4096 4105:5116 5125:6136 6145:7166 7175:8186 8195:9216 9225:10236 10245:11256 11265:12286 12295:13306 13315:14336 14345:15356 15365:16376" x14ac:dyDescent="0.25">
      <c r="A23">
        <f t="shared" si="1"/>
        <v>8</v>
      </c>
      <c r="B23" t="s">
        <v>25</v>
      </c>
      <c r="C23" t="str">
        <f>IF(B23&lt;&gt;"",VLOOKUP(B23,Lookup!$A$2:$B$55,2,FALSE),"")</f>
        <v>FOOD</v>
      </c>
      <c r="D23" s="3">
        <v>42949</v>
      </c>
      <c r="E23" s="14">
        <v>2000</v>
      </c>
      <c r="F23" s="14">
        <v>1215</v>
      </c>
      <c r="G23" t="s">
        <v>1</v>
      </c>
      <c r="H23" t="s">
        <v>83</v>
      </c>
      <c r="I23" t="s">
        <v>84</v>
      </c>
      <c r="J23" t="str">
        <f t="shared" si="0"/>
        <v/>
      </c>
      <c r="O23">
        <v>350</v>
      </c>
      <c r="P23">
        <f>O23*1.15</f>
        <v>402.49999999999994</v>
      </c>
      <c r="Q23">
        <v>15500</v>
      </c>
    </row>
    <row r="24" spans="1:1016 1025:2046 2055:3066 3075:4096 4105:5116 5125:6136 6145:7166 7175:8186 8195:9216 9225:10236 10245:11256 11265:12286 12295:13306 13315:14336 14345:15356 15365:16376" x14ac:dyDescent="0.25">
      <c r="A24">
        <f t="shared" si="1"/>
        <v>9</v>
      </c>
      <c r="B24" t="s">
        <v>27</v>
      </c>
      <c r="C24" t="str">
        <f>IF(B24&lt;&gt;"",VLOOKUP(B24,Lookup!$A$2:$B$55,2,FALSE),"")</f>
        <v>HOUSING</v>
      </c>
      <c r="D24" s="3">
        <v>42954</v>
      </c>
      <c r="E24" s="14">
        <v>500</v>
      </c>
      <c r="F24" s="14">
        <v>480</v>
      </c>
      <c r="G24" t="s">
        <v>1</v>
      </c>
      <c r="H24" t="s">
        <v>83</v>
      </c>
      <c r="I24" t="s">
        <v>84</v>
      </c>
      <c r="J24" t="str">
        <f t="shared" si="0"/>
        <v/>
      </c>
      <c r="N24">
        <v>2000</v>
      </c>
      <c r="Q24">
        <v>9781.24</v>
      </c>
    </row>
    <row r="25" spans="1:1016 1025:2046 2055:3066 3075:4096 4105:5116 5125:6136 6145:7166 7175:8186 8195:9216 9225:10236 10245:11256 11265:12286 12295:13306 13315:14336 14345:15356 15365:16376" x14ac:dyDescent="0.25">
      <c r="A25">
        <f t="shared" si="1"/>
        <v>10</v>
      </c>
      <c r="B25" t="s">
        <v>32</v>
      </c>
      <c r="C25" t="str">
        <f>IF(B25&lt;&gt;"",VLOOKUP(B25,Lookup!$A$2:$B$55,2,FALSE),"")</f>
        <v>SAVINGS/INVESTMENT</v>
      </c>
      <c r="D25" s="3">
        <v>42952</v>
      </c>
      <c r="E25" s="14">
        <v>20000</v>
      </c>
      <c r="F25" s="14">
        <v>20000</v>
      </c>
      <c r="G25" t="s">
        <v>2</v>
      </c>
      <c r="H25" t="s">
        <v>83</v>
      </c>
      <c r="I25" t="s">
        <v>84</v>
      </c>
      <c r="J25" t="str">
        <f t="shared" si="0"/>
        <v/>
      </c>
      <c r="N25">
        <v>500</v>
      </c>
      <c r="Q25">
        <v>2000</v>
      </c>
    </row>
    <row r="26" spans="1:1016 1025:2046 2055:3066 3075:4096 4105:5116 5125:6136 6145:7166 7175:8186 8195:9216 9225:10236 10245:11256 11265:12286 12295:13306 13315:14336 14345:15356 15365:16376" x14ac:dyDescent="0.25">
      <c r="A26">
        <f t="shared" si="1"/>
        <v>11</v>
      </c>
      <c r="B26" t="s">
        <v>40</v>
      </c>
      <c r="C26" t="str">
        <f>IF(B26&lt;&gt;"",VLOOKUP(B26,Lookup!$A$2:$B$55,2,FALSE),"")</f>
        <v>HOUSING</v>
      </c>
      <c r="D26" s="3">
        <v>42947</v>
      </c>
      <c r="E26" s="14">
        <v>1415</v>
      </c>
      <c r="F26" s="14">
        <f>1415+1415</f>
        <v>2830</v>
      </c>
      <c r="G26" t="s">
        <v>1</v>
      </c>
      <c r="H26" t="s">
        <v>83</v>
      </c>
      <c r="I26" t="s">
        <v>84</v>
      </c>
      <c r="J26" t="str">
        <f t="shared" si="0"/>
        <v/>
      </c>
      <c r="Q26">
        <v>1000</v>
      </c>
    </row>
    <row r="27" spans="1:1016 1025:2046 2055:3066 3075:4096 4105:5116 5125:6136 6145:7166 7175:8186 8195:9216 9225:10236 10245:11256 11265:12286 12295:13306 13315:14336 14345:15356 15365:16376" x14ac:dyDescent="0.25">
      <c r="A27">
        <f t="shared" si="1"/>
        <v>12</v>
      </c>
      <c r="B27" t="s">
        <v>30</v>
      </c>
      <c r="C27" t="str">
        <f>IF(B27&lt;&gt;"",VLOOKUP(B27,Lookup!$A$2:$B$55,2,FALSE),"")</f>
        <v>TRANSPORTATION</v>
      </c>
      <c r="D27" s="3">
        <v>42957</v>
      </c>
      <c r="E27" s="14">
        <v>200</v>
      </c>
      <c r="F27" s="14">
        <v>250</v>
      </c>
      <c r="G27" t="s">
        <v>95</v>
      </c>
      <c r="H27" t="s">
        <v>95</v>
      </c>
      <c r="I27" t="s">
        <v>84</v>
      </c>
      <c r="J27" t="str">
        <f t="shared" si="0"/>
        <v/>
      </c>
      <c r="Q27">
        <v>4500</v>
      </c>
    </row>
    <row r="28" spans="1:1016 1025:2046 2055:3066 3075:4096 4105:5116 5125:6136 6145:7166 7175:8186 8195:9216 9225:10236 10245:11256 11265:12286 12295:13306 13315:14336 14345:15356 15365:16376" x14ac:dyDescent="0.25">
      <c r="A28">
        <f t="shared" si="1"/>
        <v>13</v>
      </c>
      <c r="B28" t="s">
        <v>65</v>
      </c>
      <c r="C28" t="str">
        <f>IF(B28&lt;&gt;"",VLOOKUP(B28,Lookup!$A$2:$B$55,2,FALSE),"")</f>
        <v>HOUSING</v>
      </c>
      <c r="D28" s="3">
        <v>42952</v>
      </c>
      <c r="E28" s="14">
        <v>500</v>
      </c>
      <c r="F28" s="14">
        <v>400</v>
      </c>
      <c r="G28" t="s">
        <v>3</v>
      </c>
      <c r="H28" t="s">
        <v>3</v>
      </c>
      <c r="I28" t="s">
        <v>84</v>
      </c>
      <c r="J28" t="str">
        <f t="shared" si="0"/>
        <v/>
      </c>
      <c r="N28">
        <v>1000</v>
      </c>
      <c r="Q28">
        <v>5000</v>
      </c>
    </row>
    <row r="29" spans="1:1016 1025:2046 2055:3066 3075:4096 4105:5116 5125:6136 6145:7166 7175:8186 8195:9216 9225:10236 10245:11256 11265:12286 12295:13306 13315:14336 14345:15356 15365:16376" x14ac:dyDescent="0.25">
      <c r="A29">
        <f t="shared" si="1"/>
        <v>14</v>
      </c>
      <c r="B29" t="s">
        <v>63</v>
      </c>
      <c r="C29" t="str">
        <f>IF(B29&lt;&gt;"",VLOOKUP(B29,Lookup!$A$2:$B$55,2,FALSE),"")</f>
        <v>HOUSING</v>
      </c>
      <c r="D29" s="3">
        <v>42950</v>
      </c>
      <c r="E29" s="14">
        <v>1200</v>
      </c>
      <c r="F29" s="14">
        <v>1200</v>
      </c>
      <c r="G29" t="s">
        <v>3</v>
      </c>
      <c r="H29" t="s">
        <v>3</v>
      </c>
      <c r="I29" t="s">
        <v>84</v>
      </c>
      <c r="J29" t="str">
        <f t="shared" si="0"/>
        <v/>
      </c>
      <c r="N29">
        <v>2000</v>
      </c>
      <c r="Q29">
        <v>1400</v>
      </c>
    </row>
    <row r="30" spans="1:1016 1025:2046 2055:3066 3075:4096 4105:5116 5125:6136 6145:7166 7175:8186 8195:9216 9225:10236 10245:11256 11265:12286 12295:13306 13315:14336 14345:15356 15365:16376" x14ac:dyDescent="0.25">
      <c r="A30">
        <f t="shared" si="1"/>
        <v>15</v>
      </c>
      <c r="B30" t="s">
        <v>38</v>
      </c>
      <c r="C30" t="str">
        <f>IF(B30&lt;&gt;"",VLOOKUP(B30,Lookup!$A$2:$B$55,2,FALSE),"")</f>
        <v>HEALTH</v>
      </c>
      <c r="D30" s="3">
        <v>42952</v>
      </c>
      <c r="E30" s="14">
        <v>1000</v>
      </c>
      <c r="F30" s="14"/>
      <c r="G30" t="s">
        <v>1</v>
      </c>
      <c r="H30" t="s">
        <v>83</v>
      </c>
      <c r="I30" t="s">
        <v>85</v>
      </c>
      <c r="J30">
        <f t="shared" ca="1" si="0"/>
        <v>-48</v>
      </c>
      <c r="N30">
        <v>1000</v>
      </c>
      <c r="Q30">
        <v>37000</v>
      </c>
    </row>
    <row r="31" spans="1:1016 1025:2046 2055:3066 3075:4096 4105:5116 5125:6136 6145:7166 7175:8186 8195:9216 9225:10236 10245:11256 11265:12286 12295:13306 13315:14336 14345:15356 15365:16376" x14ac:dyDescent="0.25">
      <c r="A31">
        <f t="shared" si="1"/>
        <v>16</v>
      </c>
      <c r="B31" t="s">
        <v>36</v>
      </c>
      <c r="C31" t="str">
        <f>IF(B31&lt;&gt;"",VLOOKUP(B31,Lookup!$A$2:$B$55,2,FALSE),"")</f>
        <v>FOOD</v>
      </c>
      <c r="D31" s="3">
        <v>42952</v>
      </c>
      <c r="E31" s="14">
        <v>2000</v>
      </c>
      <c r="F31" s="14">
        <v>4667.83</v>
      </c>
      <c r="G31" t="s">
        <v>1</v>
      </c>
      <c r="H31" t="s">
        <v>83</v>
      </c>
      <c r="I31" t="s">
        <v>84</v>
      </c>
      <c r="J31" t="str">
        <f t="shared" si="0"/>
        <v/>
      </c>
      <c r="N31">
        <v>1400</v>
      </c>
      <c r="Q31">
        <f>SUM(Q23:Q30)</f>
        <v>76181.239999999991</v>
      </c>
    </row>
    <row r="32" spans="1:1016 1025:2046 2055:3066 3075:4096 4105:5116 5125:6136 6145:7166 7175:8186 8195:9216 9225:10236 10245:11256 11265:12286 12295:13306 13315:14336 14345:15356 15365:16376" x14ac:dyDescent="0.25">
      <c r="A32">
        <f t="shared" si="1"/>
        <v>17</v>
      </c>
      <c r="B32" t="s">
        <v>39</v>
      </c>
      <c r="C32" t="str">
        <f>IF(B32&lt;&gt;"",VLOOKUP(B32,Lookup!$A$2:$B$55,2,FALSE),"")</f>
        <v>HEALTH</v>
      </c>
      <c r="D32" s="3">
        <v>42952</v>
      </c>
      <c r="E32" s="6">
        <v>2000</v>
      </c>
      <c r="F32" s="14"/>
      <c r="G32" t="s">
        <v>1</v>
      </c>
      <c r="H32" t="s">
        <v>83</v>
      </c>
      <c r="I32" t="s">
        <v>85</v>
      </c>
      <c r="J32" s="15">
        <f t="shared" ca="1" si="0"/>
        <v>-48</v>
      </c>
      <c r="Q32">
        <f>Q22-Q31</f>
        <v>2658.7600000000093</v>
      </c>
    </row>
    <row r="33" spans="1:10" x14ac:dyDescent="0.25">
      <c r="A33">
        <f t="shared" si="1"/>
        <v>18</v>
      </c>
      <c r="B33" t="s">
        <v>24</v>
      </c>
      <c r="C33" t="str">
        <f>IF(B33&lt;&gt;"",VLOOKUP(B33,Lookup!$A$2:$B$55,2,FALSE),"")</f>
        <v>HOUSING</v>
      </c>
      <c r="D33" s="3">
        <v>42952</v>
      </c>
      <c r="E33" s="6">
        <v>0</v>
      </c>
      <c r="F33" s="14"/>
      <c r="G33" t="s">
        <v>3</v>
      </c>
      <c r="H33" t="s">
        <v>3</v>
      </c>
      <c r="I33" t="s">
        <v>85</v>
      </c>
      <c r="J33" s="15">
        <f t="shared" ca="1" si="0"/>
        <v>-48</v>
      </c>
    </row>
    <row r="34" spans="1:10" x14ac:dyDescent="0.25">
      <c r="A34">
        <v>19</v>
      </c>
      <c r="B34" t="s">
        <v>46</v>
      </c>
      <c r="C34" t="str">
        <f>IF(B34&lt;&gt;"",VLOOKUP(B34,Lookup!$A$2:$B$55,2,FALSE),"")</f>
        <v>HOUSING</v>
      </c>
      <c r="D34" s="3">
        <v>42952</v>
      </c>
      <c r="E34" s="6">
        <v>450</v>
      </c>
      <c r="F34" s="14">
        <v>450</v>
      </c>
      <c r="G34" t="s">
        <v>3</v>
      </c>
      <c r="H34" t="s">
        <v>3</v>
      </c>
      <c r="I34" t="s">
        <v>84</v>
      </c>
      <c r="J34" s="15" t="str">
        <f t="shared" si="0"/>
        <v/>
      </c>
    </row>
    <row r="35" spans="1:10" x14ac:dyDescent="0.25">
      <c r="A35">
        <v>20</v>
      </c>
      <c r="B35" t="s">
        <v>59</v>
      </c>
      <c r="C35" t="str">
        <f>IF(B35&lt;&gt;"",VLOOKUP(B35,Lookup!$A$2:$B$55,2,FALSE),"")</f>
        <v>PERSONAL</v>
      </c>
      <c r="D35" s="3">
        <v>42966</v>
      </c>
      <c r="E35" s="6">
        <v>470.82</v>
      </c>
      <c r="F35" s="14">
        <v>470.82</v>
      </c>
      <c r="G35" t="s">
        <v>1</v>
      </c>
      <c r="H35" t="s">
        <v>83</v>
      </c>
      <c r="I35" t="s">
        <v>84</v>
      </c>
      <c r="J35" s="15" t="str">
        <f t="shared" si="0"/>
        <v/>
      </c>
    </row>
    <row r="36" spans="1:10" x14ac:dyDescent="0.25">
      <c r="A36">
        <v>21</v>
      </c>
      <c r="B36" t="s">
        <v>58</v>
      </c>
      <c r="C36" t="str">
        <f>IF(B36&lt;&gt;"",VLOOKUP(B36,Lookup!$A$2:$B$55,2,FALSE),"")</f>
        <v>PERSONAL</v>
      </c>
      <c r="D36" s="3">
        <v>42966</v>
      </c>
      <c r="E36" s="6">
        <v>588.82000000000005</v>
      </c>
      <c r="F36" s="14">
        <v>588.82000000000005</v>
      </c>
      <c r="G36" t="s">
        <v>1</v>
      </c>
      <c r="H36" t="s">
        <v>83</v>
      </c>
      <c r="I36" t="s">
        <v>84</v>
      </c>
      <c r="J36" s="15" t="str">
        <f t="shared" si="0"/>
        <v/>
      </c>
    </row>
    <row r="37" spans="1:10" x14ac:dyDescent="0.25">
      <c r="A37">
        <v>22</v>
      </c>
      <c r="B37" t="s">
        <v>72</v>
      </c>
      <c r="C37" t="str">
        <f>IF(B37&lt;&gt;"",VLOOKUP(B37,Lookup!$A$2:$B$55,2,FALSE),"")</f>
        <v>TRANSPORTATION</v>
      </c>
      <c r="D37" s="3">
        <v>42951</v>
      </c>
      <c r="E37" s="6">
        <v>500</v>
      </c>
      <c r="F37" s="14">
        <v>471.8</v>
      </c>
      <c r="G37" t="s">
        <v>1</v>
      </c>
      <c r="H37" t="s">
        <v>83</v>
      </c>
      <c r="I37" t="s">
        <v>84</v>
      </c>
      <c r="J37" s="15" t="str">
        <f t="shared" ref="J37:J43" si="2">IF($I37="Done","",$D37-$F$1)</f>
        <v/>
      </c>
    </row>
    <row r="38" spans="1:10" x14ac:dyDescent="0.25">
      <c r="A38">
        <v>23</v>
      </c>
      <c r="B38" t="s">
        <v>41</v>
      </c>
      <c r="C38" t="str">
        <f>IF(B38&lt;&gt;"",VLOOKUP(B38,Lookup!$A$2:$B$55,2,FALSE),"")</f>
        <v>SAVINGS/INVESTMENT</v>
      </c>
      <c r="D38" s="3">
        <v>42948</v>
      </c>
      <c r="E38" s="6">
        <v>36000</v>
      </c>
      <c r="F38" s="14">
        <v>1500</v>
      </c>
      <c r="G38" t="s">
        <v>1</v>
      </c>
      <c r="H38" t="s">
        <v>83</v>
      </c>
      <c r="I38" t="s">
        <v>84</v>
      </c>
      <c r="J38" s="15" t="str">
        <f t="shared" si="2"/>
        <v/>
      </c>
    </row>
    <row r="39" spans="1:10" x14ac:dyDescent="0.25">
      <c r="A39">
        <v>24</v>
      </c>
      <c r="B39" t="s">
        <v>56</v>
      </c>
      <c r="C39" t="str">
        <f>IF(B39&lt;&gt;"",VLOOKUP(B39,Lookup!$A$2:$B$55,2,FALSE),"")</f>
        <v>PERSONAL</v>
      </c>
      <c r="D39" s="3">
        <v>42951</v>
      </c>
      <c r="E39" s="6">
        <v>1600</v>
      </c>
      <c r="F39" s="14">
        <v>1609.28</v>
      </c>
      <c r="G39" t="s">
        <v>1</v>
      </c>
      <c r="H39" t="s">
        <v>83</v>
      </c>
      <c r="I39" t="s">
        <v>84</v>
      </c>
      <c r="J39" s="15" t="str">
        <f t="shared" si="2"/>
        <v/>
      </c>
    </row>
    <row r="40" spans="1:10" x14ac:dyDescent="0.25">
      <c r="A40">
        <v>25</v>
      </c>
      <c r="B40" t="s">
        <v>37</v>
      </c>
      <c r="C40" t="str">
        <f>IF(B40&lt;&gt;"",VLOOKUP(B40,Lookup!$A$2:$B$55,2,FALSE),"")</f>
        <v>PERSONAL</v>
      </c>
      <c r="D40" s="3">
        <v>42953</v>
      </c>
      <c r="E40" s="6">
        <v>800</v>
      </c>
      <c r="F40" s="14">
        <v>800</v>
      </c>
      <c r="G40" t="s">
        <v>1</v>
      </c>
      <c r="H40" t="s">
        <v>83</v>
      </c>
      <c r="I40" t="s">
        <v>84</v>
      </c>
      <c r="J40" s="15" t="str">
        <f t="shared" si="2"/>
        <v/>
      </c>
    </row>
    <row r="41" spans="1:10" x14ac:dyDescent="0.25">
      <c r="A41">
        <v>26</v>
      </c>
      <c r="B41" t="s">
        <v>36</v>
      </c>
      <c r="C41" t="str">
        <f>IF(B41&lt;&gt;"",VLOOKUP(B41,Lookup!$A$2:$B$55,2,FALSE),"")</f>
        <v>FOOD</v>
      </c>
      <c r="D41" s="3">
        <v>42958</v>
      </c>
      <c r="E41" s="6">
        <v>200</v>
      </c>
      <c r="F41" s="14">
        <v>175</v>
      </c>
      <c r="G41" t="s">
        <v>1</v>
      </c>
      <c r="H41" t="s">
        <v>83</v>
      </c>
      <c r="I41" t="s">
        <v>84</v>
      </c>
      <c r="J41" s="15" t="str">
        <f t="shared" si="2"/>
        <v/>
      </c>
    </row>
    <row r="42" spans="1:10" x14ac:dyDescent="0.25">
      <c r="A42">
        <v>27</v>
      </c>
      <c r="B42" t="s">
        <v>55</v>
      </c>
      <c r="C42" t="str">
        <f>IF(B42&lt;&gt;"",VLOOKUP(B42,Lookup!$A$2:$B$55,2,FALSE),"")</f>
        <v>PERSONAL</v>
      </c>
      <c r="D42" s="3">
        <v>42960</v>
      </c>
      <c r="E42" s="6">
        <v>100</v>
      </c>
      <c r="F42" s="14">
        <v>100.5</v>
      </c>
      <c r="G42" t="s">
        <v>1</v>
      </c>
      <c r="H42" t="s">
        <v>83</v>
      </c>
      <c r="I42" t="s">
        <v>84</v>
      </c>
      <c r="J42" s="15" t="str">
        <f t="shared" si="2"/>
        <v/>
      </c>
    </row>
    <row r="43" spans="1:10" x14ac:dyDescent="0.25">
      <c r="A43">
        <v>28</v>
      </c>
      <c r="B43" t="s">
        <v>65</v>
      </c>
      <c r="C43" t="str">
        <f>IF(B43&lt;&gt;"",VLOOKUP(B43,Lookup!$A$2:$B$55,2,FALSE),"")</f>
        <v>HOUSING</v>
      </c>
      <c r="D43" s="3">
        <v>42960</v>
      </c>
      <c r="E43" s="6">
        <v>240</v>
      </c>
      <c r="F43" s="14">
        <v>240</v>
      </c>
      <c r="G43" t="s">
        <v>1</v>
      </c>
      <c r="H43" t="s">
        <v>83</v>
      </c>
      <c r="I43" t="s">
        <v>84</v>
      </c>
      <c r="J43" s="15" t="str">
        <f t="shared" si="2"/>
        <v/>
      </c>
    </row>
    <row r="44" spans="1:10" x14ac:dyDescent="0.25">
      <c r="A44" t="s">
        <v>7</v>
      </c>
      <c r="E44" s="6">
        <f>SUBTOTAL(109,Expenses58111417202326293235[Projected / Budgeted Cost])</f>
        <v>104045.88</v>
      </c>
      <c r="F44" s="6">
        <f>SUBTOTAL(109,Expenses58111417202326293235[Actual Cost])</f>
        <v>68230.290000000008</v>
      </c>
    </row>
    <row r="45" spans="1:10" x14ac:dyDescent="0.25">
      <c r="C45" t="s">
        <v>102</v>
      </c>
    </row>
    <row r="46" spans="1:10" x14ac:dyDescent="0.25">
      <c r="C46" s="29" t="s">
        <v>10</v>
      </c>
      <c r="D46" s="29"/>
      <c r="E46" s="29" t="s">
        <v>103</v>
      </c>
      <c r="F46" s="29" t="s">
        <v>104</v>
      </c>
    </row>
    <row r="47" spans="1:10" x14ac:dyDescent="0.25">
      <c r="C47" s="17" t="s">
        <v>76</v>
      </c>
      <c r="D47" s="17"/>
      <c r="E47" s="19">
        <f>SUMPRODUCT((Expenses58111417202326293235[[#Data],[Category]]=$C47)*(Expenses58111417202326293235[[#Data],[Projected / Budgeted Cost]]))</f>
        <v>0</v>
      </c>
      <c r="F47" s="19">
        <f>SUMPRODUCT((Expenses58111417202326293235[[#Data],[Category]]=$C47)*(Expenses58111417202326293235[[#Data],[Actual Cost]]))</f>
        <v>0</v>
      </c>
    </row>
    <row r="48" spans="1:10" x14ac:dyDescent="0.25">
      <c r="C48" s="17" t="s">
        <v>78</v>
      </c>
      <c r="D48" s="17"/>
      <c r="E48" s="19">
        <f>SUMPRODUCT((Expenses58111417202326293235[[#Data],[Category]]=$C48)*(Expenses58111417202326293235[[#Data],[Projected / Budgeted Cost]]))</f>
        <v>4200</v>
      </c>
      <c r="F48" s="19">
        <f>SUMPRODUCT((Expenses58111417202326293235[[#Data],[Category]]=$C48)*(Expenses58111417202326293235[[#Data],[Actual Cost]]))</f>
        <v>6057.83</v>
      </c>
    </row>
    <row r="49" spans="3:14" x14ac:dyDescent="0.25">
      <c r="C49" s="17" t="s">
        <v>80</v>
      </c>
      <c r="D49" s="17"/>
      <c r="E49" s="19">
        <f>SUMPRODUCT((Expenses58111417202326293235[[#Data],[Category]]=$C49)*(Expenses58111417202326293235[[#Data],[Projected / Budgeted Cost]]))</f>
        <v>0</v>
      </c>
      <c r="F49" s="19">
        <f>SUMPRODUCT((Expenses58111417202326293235[[#Data],[Category]]=$C49)*(Expenses58111417202326293235[[#Data],[Actual Cost]]))</f>
        <v>0</v>
      </c>
    </row>
    <row r="50" spans="3:14" x14ac:dyDescent="0.25">
      <c r="C50" s="17" t="s">
        <v>81</v>
      </c>
      <c r="D50" s="17"/>
      <c r="E50" s="19">
        <f>SUMPRODUCT((Expenses58111417202326293235[[#Data],[Category]]=$C50)*(Expenses58111417202326293235[[#Data],[Projected / Budgeted Cost]]))</f>
        <v>3000</v>
      </c>
      <c r="F50" s="19">
        <f>SUMPRODUCT((Expenses58111417202326293235[[#Data],[Category]]=$C50)*(Expenses58111417202326293235[[#Data],[Actual Cost]]))</f>
        <v>0</v>
      </c>
    </row>
    <row r="51" spans="3:14" x14ac:dyDescent="0.25">
      <c r="C51" s="17" t="s">
        <v>74</v>
      </c>
      <c r="D51" s="17"/>
      <c r="E51" s="19">
        <f>SUMPRODUCT((Expenses58111417202326293235[[#Data],[Category]]=$C51)*(Expenses58111417202326293235[[#Data],[Projected / Budgeted Cost]]))</f>
        <v>20305</v>
      </c>
      <c r="F51" s="19">
        <f>SUMPRODUCT((Expenses58111417202326293235[[#Data],[Category]]=$C51)*(Expenses58111417202326293235[[#Data],[Actual Cost]]))</f>
        <v>21600</v>
      </c>
    </row>
    <row r="52" spans="3:14" x14ac:dyDescent="0.25">
      <c r="C52" s="17" t="s">
        <v>82</v>
      </c>
      <c r="D52" s="17"/>
      <c r="E52" s="19">
        <f>SUMPRODUCT((Expenses58111417202326293235[[#Data],[Category]]=$C52)*(Expenses58111417202326293235[[#Data],[Projected / Budgeted Cost]]))</f>
        <v>0</v>
      </c>
      <c r="F52" s="19">
        <f>SUMPRODUCT((Expenses58111417202326293235[[#Data],[Category]]=$C52)*(Expenses58111417202326293235[[#Data],[Actual Cost]]))</f>
        <v>0</v>
      </c>
    </row>
    <row r="53" spans="3:14" x14ac:dyDescent="0.25">
      <c r="C53" s="17" t="s">
        <v>77</v>
      </c>
      <c r="D53" s="17"/>
      <c r="E53" s="19">
        <f>SUMPRODUCT((Expenses58111417202326293235[[#Data],[Category]]=$C53)*(Expenses58111417202326293235[[#Data],[Projected / Budgeted Cost]]))</f>
        <v>9781.24</v>
      </c>
      <c r="F53" s="19">
        <f>SUMPRODUCT((Expenses58111417202326293235[[#Data],[Category]]=$C53)*(Expenses58111417202326293235[[#Data],[Actual Cost]]))</f>
        <v>9781.24</v>
      </c>
    </row>
    <row r="54" spans="3:14" x14ac:dyDescent="0.25">
      <c r="C54" s="17" t="s">
        <v>75</v>
      </c>
      <c r="D54" s="17"/>
      <c r="E54" s="19">
        <f>SUMPRODUCT((Expenses58111417202326293235[[#Data],[Category]]=$C54)*(Expenses58111417202326293235[[#Data],[Projected / Budgeted Cost]]))</f>
        <v>5559.64</v>
      </c>
      <c r="F54" s="19">
        <f>SUMPRODUCT((Expenses58111417202326293235[[#Data],[Category]]=$C54)*(Expenses58111417202326293235[[#Data],[Actual Cost]]))</f>
        <v>5569.42</v>
      </c>
    </row>
    <row r="55" spans="3:14" x14ac:dyDescent="0.25">
      <c r="C55" s="17" t="s">
        <v>79</v>
      </c>
      <c r="D55" s="17"/>
      <c r="E55" s="19">
        <f>SUMPRODUCT((Expenses58111417202326293235[[#Data],[Category]]=$C55)*(Expenses58111417202326293235[[#Data],[Projected / Budgeted Cost]]))</f>
        <v>60000</v>
      </c>
      <c r="F55" s="19">
        <f>SUMPRODUCT((Expenses58111417202326293235[[#Data],[Category]]=$C55)*(Expenses58111417202326293235[[#Data],[Actual Cost]]))</f>
        <v>23500</v>
      </c>
    </row>
    <row r="56" spans="3:14" x14ac:dyDescent="0.25">
      <c r="C56" s="17" t="s">
        <v>71</v>
      </c>
      <c r="D56" s="17"/>
      <c r="E56" s="19">
        <f>SUMPRODUCT((Expenses58111417202326293235[[#Data],[Category]]=$C56)*(Expenses58111417202326293235[[#Data],[Projected / Budgeted Cost]]))</f>
        <v>1200</v>
      </c>
      <c r="F56" s="19">
        <f>SUMPRODUCT((Expenses58111417202326293235[[#Data],[Category]]=$C56)*(Expenses58111417202326293235[[#Data],[Actual Cost]]))</f>
        <v>1721.8</v>
      </c>
    </row>
    <row r="57" spans="3:14" x14ac:dyDescent="0.25">
      <c r="C57" s="17"/>
      <c r="D57" s="17"/>
      <c r="E57" s="19"/>
      <c r="F57" s="19"/>
    </row>
    <row r="58" spans="3:14" x14ac:dyDescent="0.25">
      <c r="C58" s="28" t="s">
        <v>105</v>
      </c>
      <c r="D58" s="28"/>
      <c r="E58" s="30">
        <f>SUM(E47:E57)</f>
        <v>104045.88</v>
      </c>
      <c r="F58" s="30">
        <f>SUM(F47:F57)</f>
        <v>68230.289999999994</v>
      </c>
    </row>
    <row r="59" spans="3:14" x14ac:dyDescent="0.25">
      <c r="N59">
        <v>1060</v>
      </c>
    </row>
    <row r="60" spans="3:14" x14ac:dyDescent="0.25">
      <c r="N60">
        <v>2000</v>
      </c>
    </row>
    <row r="61" spans="3:14" x14ac:dyDescent="0.25">
      <c r="E61" s="14">
        <f>E58-E55-15500</f>
        <v>28545.880000000005</v>
      </c>
      <c r="N61">
        <v>200</v>
      </c>
    </row>
    <row r="62" spans="3:14" x14ac:dyDescent="0.25">
      <c r="N62">
        <v>1415</v>
      </c>
    </row>
    <row r="71" spans="6:9" x14ac:dyDescent="0.25">
      <c r="F71">
        <v>15500</v>
      </c>
      <c r="I71">
        <v>5000</v>
      </c>
    </row>
    <row r="72" spans="6:9" x14ac:dyDescent="0.25">
      <c r="F72">
        <v>2000</v>
      </c>
    </row>
    <row r="73" spans="6:9" x14ac:dyDescent="0.25">
      <c r="F73">
        <v>50000</v>
      </c>
    </row>
  </sheetData>
  <conditionalFormatting sqref="A16:J16 J17:K17 K18 V18:XFD18 N17:XFD17 G17:G29 J18:J29 H18:H29 B18:E29 I17:I36">
    <cfRule type="expression" dxfId="115" priority="24">
      <formula>$I16="Pending"</formula>
    </cfRule>
  </conditionalFormatting>
  <conditionalFormatting sqref="A17:F17 H17 A18:A33">
    <cfRule type="expression" dxfId="114" priority="23">
      <formula>$I17="Pending"</formula>
    </cfRule>
  </conditionalFormatting>
  <conditionalFormatting sqref="F18">
    <cfRule type="expression" dxfId="113" priority="22">
      <formula>$I18="Pending"</formula>
    </cfRule>
  </conditionalFormatting>
  <conditionalFormatting sqref="G30">
    <cfRule type="expression" dxfId="112" priority="21">
      <formula>$I30="Pending"</formula>
    </cfRule>
  </conditionalFormatting>
  <conditionalFormatting sqref="J30">
    <cfRule type="expression" dxfId="111" priority="20">
      <formula>$I30="Pending"</formula>
    </cfRule>
  </conditionalFormatting>
  <conditionalFormatting sqref="E30">
    <cfRule type="expression" dxfId="110" priority="19">
      <formula>$I30="Pending"</formula>
    </cfRule>
  </conditionalFormatting>
  <conditionalFormatting sqref="D30">
    <cfRule type="expression" dxfId="109" priority="18">
      <formula>$I30="Pending"</formula>
    </cfRule>
  </conditionalFormatting>
  <conditionalFormatting sqref="C30">
    <cfRule type="expression" dxfId="108" priority="17">
      <formula>$I30="Pending"</formula>
    </cfRule>
  </conditionalFormatting>
  <conditionalFormatting sqref="B30">
    <cfRule type="expression" dxfId="107" priority="16">
      <formula>$I30="Pending"</formula>
    </cfRule>
  </conditionalFormatting>
  <conditionalFormatting sqref="H30">
    <cfRule type="expression" dxfId="106" priority="15">
      <formula>$I30="Pending"</formula>
    </cfRule>
  </conditionalFormatting>
  <conditionalFormatting sqref="G31">
    <cfRule type="expression" dxfId="105" priority="14">
      <formula>$I31="Pending"</formula>
    </cfRule>
  </conditionalFormatting>
  <conditionalFormatting sqref="J31">
    <cfRule type="expression" dxfId="104" priority="13">
      <formula>$I31="Pending"</formula>
    </cfRule>
  </conditionalFormatting>
  <conditionalFormatting sqref="E31">
    <cfRule type="expression" dxfId="103" priority="12">
      <formula>$I31="Pending"</formula>
    </cfRule>
  </conditionalFormatting>
  <conditionalFormatting sqref="D31">
    <cfRule type="expression" dxfId="102" priority="11">
      <formula>$I31="Pending"</formula>
    </cfRule>
  </conditionalFormatting>
  <conditionalFormatting sqref="C31">
    <cfRule type="expression" dxfId="101" priority="10">
      <formula>$I31="Pending"</formula>
    </cfRule>
  </conditionalFormatting>
  <conditionalFormatting sqref="B31">
    <cfRule type="expression" dxfId="100" priority="9">
      <formula>$I31="Pending"</formula>
    </cfRule>
  </conditionalFormatting>
  <conditionalFormatting sqref="H31">
    <cfRule type="expression" dxfId="99" priority="8">
      <formula>$I31="Pending"</formula>
    </cfRule>
  </conditionalFormatting>
  <conditionalFormatting sqref="N16:N19">
    <cfRule type="expression" dxfId="98" priority="7">
      <formula>$I16="Pending"</formula>
    </cfRule>
  </conditionalFormatting>
  <conditionalFormatting sqref="O16:O19">
    <cfRule type="expression" dxfId="97" priority="6">
      <formula>$I16="Pending"</formula>
    </cfRule>
  </conditionalFormatting>
  <conditionalFormatting sqref="P16:P19">
    <cfRule type="expression" dxfId="96" priority="5">
      <formula>$I16="Pending"</formula>
    </cfRule>
  </conditionalFormatting>
  <conditionalFormatting sqref="Q16:R19">
    <cfRule type="expression" dxfId="95" priority="4">
      <formula>$I16="Pending"</formula>
    </cfRule>
  </conditionalFormatting>
  <conditionalFormatting sqref="S16:S19">
    <cfRule type="expression" dxfId="94" priority="3">
      <formula>$I16="Pending"</formula>
    </cfRule>
  </conditionalFormatting>
  <conditionalFormatting sqref="T16:T19">
    <cfRule type="expression" dxfId="93" priority="2">
      <formula>$I16="Pending"</formula>
    </cfRule>
  </conditionalFormatting>
  <conditionalFormatting sqref="U16:U19">
    <cfRule type="expression" dxfId="92" priority="1">
      <formula>$I16="Pending"</formula>
    </cfRule>
  </conditionalFormatting>
  <conditionalFormatting sqref="M21:U21 M22:N22 P22:U22">
    <cfRule type="expression" dxfId="91" priority="25">
      <formula>$I17="Pending"</formula>
    </cfRule>
  </conditionalFormatting>
  <dataValidations count="3">
    <dataValidation type="list" allowBlank="1" showInputMessage="1" showErrorMessage="1" sqref="N16:O19 G16:G43">
      <formula1>$C$4:$F$4</formula1>
    </dataValidation>
    <dataValidation type="list" allowBlank="1" showInputMessage="1" showErrorMessage="1" sqref="T16:T19 I16:I43">
      <formula1>"Done,Partial-Done,Pending"</formula1>
    </dataValidation>
    <dataValidation type="list" allowBlank="1" showInputMessage="1" showErrorMessage="1" sqref="S16:S19 H16:H43">
      <formula1>"Cash, Cheque, Direct Debit/ECS, Credit Card"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Lookup!$A$2:$A$55</xm:f>
          </x14:formula1>
          <xm:sqref>B16:B43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73"/>
  <sheetViews>
    <sheetView tabSelected="1" zoomScaleNormal="100" workbookViewId="0">
      <selection activeCell="C39" sqref="C39"/>
    </sheetView>
  </sheetViews>
  <sheetFormatPr defaultRowHeight="15" x14ac:dyDescent="0.25"/>
  <cols>
    <col min="2" max="2" width="18.42578125" bestFit="1" customWidth="1"/>
    <col min="3" max="3" width="21.5703125" bestFit="1" customWidth="1"/>
    <col min="4" max="4" width="11.28515625" customWidth="1"/>
    <col min="5" max="5" width="26.28515625" customWidth="1"/>
    <col min="6" max="6" width="15.42578125" bestFit="1" customWidth="1"/>
    <col min="7" max="7" width="19.28515625" customWidth="1"/>
    <col min="8" max="8" width="17.140625" bestFit="1" customWidth="1"/>
    <col min="9" max="9" width="12" bestFit="1" customWidth="1"/>
    <col min="10" max="10" width="16.7109375" bestFit="1" customWidth="1"/>
    <col min="11" max="11" width="11.5703125" bestFit="1" customWidth="1"/>
    <col min="12" max="12" width="3.42578125" customWidth="1"/>
    <col min="14" max="14" width="12.85546875" customWidth="1"/>
    <col min="15" max="15" width="15.28515625" customWidth="1"/>
    <col min="16" max="16" width="11.28515625" customWidth="1"/>
    <col min="17" max="17" width="26.28515625" customWidth="1"/>
    <col min="18" max="18" width="13" customWidth="1"/>
    <col min="19" max="19" width="18.85546875" customWidth="1"/>
    <col min="21" max="21" width="18.5703125" customWidth="1"/>
  </cols>
  <sheetData>
    <row r="1" spans="1:21" ht="18.75" x14ac:dyDescent="0.3">
      <c r="A1" s="8" t="s">
        <v>8</v>
      </c>
      <c r="B1" s="9">
        <v>42979</v>
      </c>
      <c r="E1" t="s">
        <v>17</v>
      </c>
      <c r="F1" s="3">
        <f ca="1">TODAY()</f>
        <v>43000</v>
      </c>
    </row>
    <row r="3" spans="1:21" ht="18.75" x14ac:dyDescent="0.3">
      <c r="A3" s="13" t="s">
        <v>87</v>
      </c>
      <c r="B3" s="12"/>
      <c r="C3" s="12"/>
      <c r="D3" s="12"/>
      <c r="E3" s="12"/>
      <c r="G3" s="5" t="s">
        <v>91</v>
      </c>
      <c r="M3" s="5" t="s">
        <v>111</v>
      </c>
    </row>
    <row r="4" spans="1:21" x14ac:dyDescent="0.25">
      <c r="A4" s="4" t="s">
        <v>0</v>
      </c>
      <c r="B4" s="4" t="s">
        <v>4</v>
      </c>
      <c r="C4" s="4" t="s">
        <v>1</v>
      </c>
      <c r="D4" s="4" t="s">
        <v>2</v>
      </c>
      <c r="E4" s="4" t="s">
        <v>3</v>
      </c>
      <c r="F4" s="4" t="s">
        <v>95</v>
      </c>
      <c r="G4" s="18" t="s">
        <v>89</v>
      </c>
      <c r="H4" s="18" t="s">
        <v>84</v>
      </c>
      <c r="I4" s="18" t="s">
        <v>106</v>
      </c>
      <c r="J4" s="18" t="s">
        <v>85</v>
      </c>
      <c r="K4" s="18" t="s">
        <v>7</v>
      </c>
      <c r="M4" s="18" t="s">
        <v>89</v>
      </c>
      <c r="N4" s="18" t="s">
        <v>84</v>
      </c>
      <c r="O4" s="18" t="s">
        <v>106</v>
      </c>
      <c r="P4" s="18" t="s">
        <v>85</v>
      </c>
      <c r="Q4" s="18" t="s">
        <v>7</v>
      </c>
    </row>
    <row r="5" spans="1:21" x14ac:dyDescent="0.25">
      <c r="A5">
        <v>1</v>
      </c>
      <c r="B5" t="s">
        <v>92</v>
      </c>
      <c r="C5" s="14">
        <v>0</v>
      </c>
      <c r="D5" s="14">
        <v>0</v>
      </c>
      <c r="E5" s="14">
        <v>0</v>
      </c>
      <c r="F5" s="14">
        <v>0</v>
      </c>
      <c r="G5" s="17" t="str">
        <f>Table14710131619222528313437[[#Headers],[Atul A/C]]</f>
        <v>Atul A/C</v>
      </c>
      <c r="H5" s="19">
        <f>SUMPRODUCT((Expenses5811141720232629323538[[#Data],[Paid from Account]]=$G5)*(Expenses5811141720232629323538[[#Data],[Actual Cost]])*(Expenses5811141720232629323538[[#Data],[Status]]=$H$4))</f>
        <v>83681.17</v>
      </c>
      <c r="I5" s="19">
        <f>SUMPRODUCT((Expenses5811141720232629323538[[#Data],[Paid from Account]]=$G5)*(Expenses5811141720232629323538[[#Data],[Actual Cost]])*(Expenses5811141720232629323538[[#Data],[Status]]=$I$4))</f>
        <v>603</v>
      </c>
      <c r="J5" s="19">
        <f>SUMPRODUCT((Expenses5811141720232629323538[[#Data],[Paid from Account]]=$G5)*(Expenses5811141720232629323538[[#Data],[Projected / Budgeted Cost]])*(Expenses5811141720232629323538[[#Data],[Status]]=$J$4))</f>
        <v>6784</v>
      </c>
      <c r="K5" s="19">
        <f>SUM(H5:J5)</f>
        <v>91068.17</v>
      </c>
      <c r="M5" s="17" t="str">
        <f>Table14710131619222528313437[[#Headers],[Atul A/C]]</f>
        <v>Atul A/C</v>
      </c>
      <c r="N5" s="19">
        <f>SUMPRODUCT((Account5912151821242730333639[[#Data],[From Account]]=$M5)*(Account5912151821242730333639[[#Data],[Actual Cost]])*(Account5912151821242730333639[[#Data],[Status]]=$N$4))</f>
        <v>5000</v>
      </c>
      <c r="O5" s="19">
        <f>SUMPRODUCT((Account5912151821242730333639[[#Data],[From Account]]=$M5)*(Account5912151821242730333639[[#Data],[Actual Cost]])*(Account5912151821242730333639[[#Data],[Status]]=$O$4))</f>
        <v>0</v>
      </c>
      <c r="P5" s="19">
        <f>SUMPRODUCT((Account5912151821242730333639[[#Data],[From Account]]=$G5)*(Account5912151821242730333639[[#Data],[Projected / Budgeted Cost]])*(Account5912151821242730333639[[#Data],[Status]]=$P$4))</f>
        <v>0</v>
      </c>
      <c r="Q5" s="19">
        <f>SUM(N5:P5)</f>
        <v>5000</v>
      </c>
      <c r="S5" s="14">
        <f>K5+Q5</f>
        <v>96068.17</v>
      </c>
    </row>
    <row r="6" spans="1:21" x14ac:dyDescent="0.25">
      <c r="A6">
        <v>2</v>
      </c>
      <c r="B6" t="s">
        <v>5</v>
      </c>
      <c r="C6" s="14">
        <v>78842</v>
      </c>
      <c r="D6" s="14">
        <v>0</v>
      </c>
      <c r="E6" s="14">
        <v>0</v>
      </c>
      <c r="F6" s="14"/>
      <c r="G6" s="17" t="str">
        <f>Table14710131619222528313437[[#Headers],[Esha A/C]]</f>
        <v>Esha A/C</v>
      </c>
      <c r="H6" s="19">
        <f>SUMPRODUCT((Expenses5811141720232629323538[[#Data],[Paid from Account]]=$G6)*(Expenses5811141720232629323538[[#Data],[Actual Cost]])*(Expenses5811141720232629323538[[#Data],[Status]]=$H$4))</f>
        <v>20000</v>
      </c>
      <c r="I6" s="19">
        <f>SUMPRODUCT((Expenses5811141720232629323538[[#Data],[Paid from Account]]=$G6)*(Expenses5811141720232629323538[[#Data],[Actual Cost]])*(Expenses5811141720232629323538[[#Data],[Status]]=$I$4))</f>
        <v>0</v>
      </c>
      <c r="J6" s="19">
        <f>SUMPRODUCT((Expenses5811141720232629323538[[#Data],[Paid from Account]]=$G6)*(Expenses5811141720232629323538[[#Data],[Projected / Budgeted Cost]])*(Expenses5811141720232629323538[[#Data],[Status]]=$J$4))</f>
        <v>0</v>
      </c>
      <c r="K6" s="19">
        <f>SUM(H6:J6)</f>
        <v>20000</v>
      </c>
      <c r="M6" s="17" t="str">
        <f>Table14710131619222528313437[[#Headers],[Esha A/C]]</f>
        <v>Esha A/C</v>
      </c>
      <c r="N6" s="19">
        <f>SUMPRODUCT((Account5912151821242730333639[[#Data],[From Account]]=$M6)*(Account5912151821242730333639[[#Data],[Actual Cost]])*(Account5912151821242730333639[[#Data],[Status]]=$N$4))</f>
        <v>21000</v>
      </c>
      <c r="O6" s="19">
        <f>SUMPRODUCT((Account5912151821242730333639[[#Data],[From Account]]=$M6)*(Account5912151821242730333639[[#Data],[Actual Cost]])*(Account5912151821242730333639[[#Data],[Status]]=$O$4))</f>
        <v>0</v>
      </c>
      <c r="P6" s="19">
        <f>SUMPRODUCT((Account5912151821242730333639[[#Data],[From Account]]=$G6)*(Account5912151821242730333639[[#Data],[Projected / Budgeted Cost]])*(Account5912151821242730333639[[#Data],[Status]]=$P$4))</f>
        <v>0</v>
      </c>
      <c r="Q6" s="19">
        <f>SUM(N6:P6)</f>
        <v>21000</v>
      </c>
      <c r="S6" s="14">
        <f>K6+Q6</f>
        <v>41000</v>
      </c>
    </row>
    <row r="7" spans="1:21" x14ac:dyDescent="0.25">
      <c r="A7">
        <v>3</v>
      </c>
      <c r="B7" t="s">
        <v>6</v>
      </c>
      <c r="C7" s="14">
        <f>SUMPRODUCT((Account5912151821242730333639[[#Data],[To Account]]=Table14710131619222528313437[[#Headers],[Atul A/C]])*(Account5912151821242730333639[[#Data],[Actual Cost]]))</f>
        <v>21000</v>
      </c>
      <c r="D7" s="14">
        <f>SUMPRODUCT((Account5912151821242730333639[[#Data],[To Account]]=Table14710131619222528313437[[#Headers],[Esha A/C]])*(Account5912151821242730333639[[#Data],[Actual Cost]]))</f>
        <v>0</v>
      </c>
      <c r="E7" s="14">
        <f>SUMPRODUCT((Account5912151821242730333639[[#Data],[To Account]]=Table14710131619222528313437[[#Headers],[Cash]])*(Account5912151821242730333639[[#Data],[Actual Cost]]))</f>
        <v>5000</v>
      </c>
      <c r="F7" s="14"/>
      <c r="G7" s="17" t="str">
        <f>Table14710131619222528313437[[#Headers],[Cash]]</f>
        <v>Cash</v>
      </c>
      <c r="H7" s="19">
        <f>SUMPRODUCT((Expenses5811141720232629323538[[#Data],[Paid from Account]]=$G7)*(Expenses5811141720232629323538[[#Data],[Actual Cost]])*(Expenses5811141720232629323538[[#Data],[Status]]=$H$4))</f>
        <v>2100</v>
      </c>
      <c r="I7" s="19">
        <f>SUMPRODUCT((Expenses5811141720232629323538[[#Data],[Paid from Account]]=$G7)*(Expenses5811141720232629323538[[#Data],[Actual Cost]])*(Expenses5811141720232629323538[[#Data],[Status]]=$I$4))</f>
        <v>0</v>
      </c>
      <c r="J7" s="19">
        <f>SUMPRODUCT((Expenses5811141720232629323538[[#Data],[Paid from Account]]=$G7)*(Expenses5811141720232629323538[[#Data],[Projected / Budgeted Cost]])*(Expenses5811141720232629323538[[#Data],[Status]]=$J$4))</f>
        <v>2950</v>
      </c>
      <c r="K7" s="19">
        <f>SUM(H7:J7)</f>
        <v>5050</v>
      </c>
      <c r="M7" s="17" t="str">
        <f>Table14710131619222528313437[[#Headers],[Cash]]</f>
        <v>Cash</v>
      </c>
      <c r="N7" s="19">
        <f>SUMPRODUCT((Account5912151821242730333639[[#Data],[From Account]]=$M7)*(Account5912151821242730333639[[#Data],[Actual Cost]])*(Account5912151821242730333639[[#Data],[Status]]=$N$4))</f>
        <v>0</v>
      </c>
      <c r="O7" s="19">
        <f>SUMPRODUCT((Account5912151821242730333639[[#Data],[From Account]]=$M7)*(Account5912151821242730333639[[#Data],[Actual Cost]])*(Account5912151821242730333639[[#Data],[Status]]=$O$4))</f>
        <v>0</v>
      </c>
      <c r="P7" s="19">
        <f>SUMPRODUCT((Account5912151821242730333639[[#Data],[From Account]]=$G7)*(Account5912151821242730333639[[#Data],[Projected / Budgeted Cost]])*(Account5912151821242730333639[[#Data],[Status]]=$P$4))</f>
        <v>0</v>
      </c>
      <c r="Q7" s="19">
        <f>SUM(N7:P7)</f>
        <v>0</v>
      </c>
      <c r="S7" s="14">
        <f>K7+Q7</f>
        <v>5050</v>
      </c>
    </row>
    <row r="8" spans="1:21" x14ac:dyDescent="0.25">
      <c r="A8" t="s">
        <v>7</v>
      </c>
      <c r="C8" s="14">
        <f>SUBTOTAL(109,Table14710131619222528313437[Atul A/C])</f>
        <v>99842</v>
      </c>
      <c r="D8" s="14">
        <f>SUBTOTAL(109,Table14710131619222528313437[Esha A/C])</f>
        <v>0</v>
      </c>
      <c r="E8" s="14">
        <f>SUBTOTAL(109,Table14710131619222528313437[Cash])</f>
        <v>5000</v>
      </c>
      <c r="F8" s="14"/>
      <c r="G8" t="s">
        <v>95</v>
      </c>
      <c r="H8" s="19">
        <f>SUMPRODUCT((Expenses5811141720232629323538[[#Data],[Paid from Account]]=$G8)*(Expenses5811141720232629323538[[#Data],[Actual Cost]])*(Expenses5811141720232629323538[[#Data],[Status]]=$H$4))</f>
        <v>500</v>
      </c>
      <c r="I8" s="19">
        <f>SUMPRODUCT((Expenses5811141720232629323538[[#Data],[Paid from Account]]=$G8)*(Expenses5811141720232629323538[[#Data],[Actual Cost]])*(Expenses5811141720232629323538[[#Data],[Status]]=$I$4))</f>
        <v>0</v>
      </c>
      <c r="J8" s="19">
        <f>SUMPRODUCT((Expenses5811141720232629323538[[#Data],[Paid from Account]]=$G8)*(Expenses5811141720232629323538[[#Data],[Projected / Budgeted Cost]])*(Expenses5811141720232629323538[[#Data],[Status]]=$J$4))</f>
        <v>2000</v>
      </c>
      <c r="K8" s="19">
        <f>SUM(H8:J8)</f>
        <v>2500</v>
      </c>
      <c r="M8" t="s">
        <v>95</v>
      </c>
      <c r="N8" s="19">
        <f>SUMPRODUCT((Account5912151821242730333639[[#Data],[From Account]]=$M8)*(Account5912151821242730333639[[#Data],[Actual Cost]])*(Account5912151821242730333639[[#Data],[Status]]=$N$4))</f>
        <v>0</v>
      </c>
      <c r="O8" s="19">
        <f>SUMPRODUCT((Account5912151821242730333639[[#Data],[From Account]]=$M8)*(Account5912151821242730333639[[#Data],[Actual Cost]])*(Account5912151821242730333639[[#Data],[Status]]=$O$4))</f>
        <v>0</v>
      </c>
      <c r="P8" s="19">
        <f>SUMPRODUCT((Account5912151821242730333639[[#Data],[From Account]]=$G8)*(Account5912151821242730333639[[#Data],[Projected / Budgeted Cost]])*(Account5912151821242730333639[[#Data],[Status]]=$P$4))</f>
        <v>0</v>
      </c>
      <c r="Q8" s="19">
        <f>SUM(N8:P8)</f>
        <v>0</v>
      </c>
      <c r="S8" s="14">
        <f>K8+Q8</f>
        <v>2500</v>
      </c>
    </row>
    <row r="9" spans="1:21" x14ac:dyDescent="0.25">
      <c r="C9" s="14"/>
      <c r="D9" s="14"/>
      <c r="E9" s="14"/>
      <c r="F9" s="14"/>
      <c r="G9" s="16" t="s">
        <v>7</v>
      </c>
      <c r="H9" s="20">
        <f>SUM(H5:H8)</f>
        <v>106281.17</v>
      </c>
      <c r="I9" s="20">
        <f>SUM(I5:I8)</f>
        <v>603</v>
      </c>
      <c r="J9" s="20">
        <f>SUM(J5:J8)</f>
        <v>11734</v>
      </c>
      <c r="K9" s="20">
        <f>SUM(K5:K8)</f>
        <v>118618.17</v>
      </c>
      <c r="M9" s="16" t="s">
        <v>7</v>
      </c>
      <c r="N9" s="20">
        <f>SUM(N5:N8)</f>
        <v>26000</v>
      </c>
      <c r="O9" s="20">
        <f>SUM(O5:O8)</f>
        <v>0</v>
      </c>
      <c r="P9" s="20">
        <f>SUM(P5:P8)</f>
        <v>0</v>
      </c>
      <c r="Q9" s="20">
        <f>SUM(Q5:Q8)</f>
        <v>26000</v>
      </c>
    </row>
    <row r="10" spans="1:21" x14ac:dyDescent="0.25">
      <c r="B10" t="s">
        <v>93</v>
      </c>
      <c r="C10" s="14">
        <f>Table14710131619222528313437[[#Totals],[Atul A/C]]-H5-N5-I5-O5</f>
        <v>10557.830000000002</v>
      </c>
      <c r="D10" s="14">
        <f>Table14710131619222528313437[[#Totals],[Esha A/C]]-H6-N6</f>
        <v>-41000</v>
      </c>
      <c r="E10" s="14">
        <f>Table14710131619222528313437[[#Totals],[Cash]]-H7-N7</f>
        <v>2900</v>
      </c>
      <c r="F10" s="14"/>
    </row>
    <row r="11" spans="1:21" x14ac:dyDescent="0.25">
      <c r="B11" t="s">
        <v>94</v>
      </c>
      <c r="C11" s="14">
        <f>Table14710131619222528313437[[#Totals],[Atul A/C]]-K5-Q5</f>
        <v>3773.8300000000017</v>
      </c>
      <c r="D11" s="14">
        <f>Table14710131619222528313437[[#Totals],[Esha A/C]]-K6-Q6</f>
        <v>-41000</v>
      </c>
      <c r="E11" s="14">
        <f>Table14710131619222528313437[[#Totals],[Cash]]-K7-Q8</f>
        <v>-50</v>
      </c>
      <c r="F11" s="14">
        <f>Table14710131619222528313437[[#Totals],[Credit Card]]-K8-Q8</f>
        <v>-2500</v>
      </c>
    </row>
    <row r="12" spans="1:21" x14ac:dyDescent="0.25">
      <c r="C12" s="14"/>
      <c r="D12" s="14"/>
      <c r="E12" s="14"/>
      <c r="F12" s="14"/>
    </row>
    <row r="14" spans="1:21" ht="18.75" x14ac:dyDescent="0.3">
      <c r="A14" s="10" t="s">
        <v>86</v>
      </c>
      <c r="B14" s="11"/>
      <c r="C14" s="11"/>
      <c r="D14" s="11"/>
      <c r="E14" s="11"/>
      <c r="F14" s="11"/>
      <c r="G14" s="11"/>
      <c r="H14" s="11"/>
      <c r="I14" s="11"/>
      <c r="J14" s="11"/>
      <c r="M14" t="s">
        <v>107</v>
      </c>
    </row>
    <row r="15" spans="1:21" x14ac:dyDescent="0.25">
      <c r="A15" t="s">
        <v>0</v>
      </c>
      <c r="B15" t="s">
        <v>9</v>
      </c>
      <c r="C15" t="s">
        <v>10</v>
      </c>
      <c r="D15" t="s">
        <v>11</v>
      </c>
      <c r="E15" s="2" t="s">
        <v>12</v>
      </c>
      <c r="F15" s="2" t="s">
        <v>28</v>
      </c>
      <c r="G15" s="2" t="s">
        <v>13</v>
      </c>
      <c r="H15" s="2" t="s">
        <v>14</v>
      </c>
      <c r="I15" s="2" t="s">
        <v>15</v>
      </c>
      <c r="J15" s="2" t="s">
        <v>16</v>
      </c>
      <c r="M15" t="s">
        <v>0</v>
      </c>
      <c r="N15" t="s">
        <v>108</v>
      </c>
      <c r="O15" t="s">
        <v>109</v>
      </c>
      <c r="P15" t="s">
        <v>11</v>
      </c>
      <c r="Q15" t="s">
        <v>12</v>
      </c>
      <c r="R15" t="s">
        <v>28</v>
      </c>
      <c r="S15" t="s">
        <v>14</v>
      </c>
      <c r="T15" t="s">
        <v>15</v>
      </c>
      <c r="U15" t="s">
        <v>110</v>
      </c>
    </row>
    <row r="16" spans="1:21" x14ac:dyDescent="0.25">
      <c r="A16">
        <v>1</v>
      </c>
      <c r="B16" t="s">
        <v>49</v>
      </c>
      <c r="C16" t="str">
        <f>IF(B16&lt;&gt;"",VLOOKUP(B16,Lookup!$A$2:$B$55,2,FALSE),"")</f>
        <v>HOUSING</v>
      </c>
      <c r="D16" s="3">
        <v>42979</v>
      </c>
      <c r="E16" s="14">
        <v>15500</v>
      </c>
      <c r="F16" s="14">
        <v>15500</v>
      </c>
      <c r="G16" t="s">
        <v>1</v>
      </c>
      <c r="H16" t="s">
        <v>83</v>
      </c>
      <c r="I16" t="s">
        <v>84</v>
      </c>
      <c r="J16" t="str">
        <f t="shared" ref="J16:J43" si="0">IF($I16="Done","",$D16-$F$1)</f>
        <v/>
      </c>
      <c r="M16">
        <v>1</v>
      </c>
      <c r="N16" s="32" t="s">
        <v>1</v>
      </c>
      <c r="O16" s="32" t="s">
        <v>2</v>
      </c>
      <c r="P16" s="33">
        <v>42979</v>
      </c>
      <c r="Q16" s="34">
        <v>25000</v>
      </c>
      <c r="R16" s="34">
        <v>21000</v>
      </c>
      <c r="S16" s="32" t="s">
        <v>83</v>
      </c>
      <c r="T16" s="32" t="s">
        <v>84</v>
      </c>
      <c r="U16" s="32" t="str">
        <f>IF($T16="Done","",$P16-$F$1)</f>
        <v/>
      </c>
    </row>
    <row r="17" spans="1:1016 1025:2046 2055:3066 3075:4096 4105:5116 5125:6136 6145:7166 7175:8186 8195:9216 9225:10236 10245:11256 11265:12286 12295:13306 13315:14336 14345:15356 15365:16376" x14ac:dyDescent="0.25">
      <c r="A17">
        <f t="shared" ref="A17:A33" si="1">A16+1</f>
        <v>2</v>
      </c>
      <c r="B17" t="s">
        <v>23</v>
      </c>
      <c r="C17" t="str">
        <f>IF(B17&lt;&gt;"",VLOOKUP(B17,Lookup!$A$2:$B$55,2,FALSE),"")</f>
        <v>LOANS</v>
      </c>
      <c r="D17" s="3">
        <v>42981</v>
      </c>
      <c r="E17" s="14">
        <v>55552</v>
      </c>
      <c r="F17" s="14">
        <v>55551.92</v>
      </c>
      <c r="G17" t="s">
        <v>1</v>
      </c>
      <c r="H17" t="s">
        <v>83</v>
      </c>
      <c r="I17" t="s">
        <v>84</v>
      </c>
      <c r="J17" t="str">
        <f t="shared" si="0"/>
        <v/>
      </c>
      <c r="M17">
        <v>2</v>
      </c>
      <c r="N17" s="35" t="s">
        <v>3</v>
      </c>
      <c r="O17" s="35" t="s">
        <v>1</v>
      </c>
      <c r="P17" s="36">
        <v>42979</v>
      </c>
      <c r="Q17" s="37">
        <v>3000</v>
      </c>
      <c r="R17" s="37">
        <v>3000</v>
      </c>
      <c r="S17" s="35" t="s">
        <v>83</v>
      </c>
      <c r="T17" s="35" t="s">
        <v>84</v>
      </c>
      <c r="U17" s="35" t="str">
        <f>IF($T17="Done","",$P17-$F$1)</f>
        <v/>
      </c>
      <c r="Y17" s="3"/>
      <c r="Z17" s="6"/>
      <c r="AI17" s="3"/>
      <c r="AJ17" s="6"/>
      <c r="AS17" s="3"/>
      <c r="AT17" s="6"/>
      <c r="BC17" s="3"/>
      <c r="BD17" s="6"/>
      <c r="BM17" s="3"/>
      <c r="BN17" s="6"/>
      <c r="BW17" s="3"/>
      <c r="BX17" s="6"/>
      <c r="CG17" s="3"/>
      <c r="CH17" s="6"/>
      <c r="CQ17" s="3"/>
      <c r="CR17" s="6"/>
      <c r="DA17" s="3"/>
      <c r="DB17" s="6"/>
      <c r="DK17" s="3"/>
      <c r="DL17" s="6"/>
      <c r="DU17" s="3"/>
      <c r="DV17" s="6"/>
      <c r="EE17" s="3"/>
      <c r="EF17" s="6"/>
      <c r="EO17" s="3"/>
      <c r="EP17" s="6"/>
      <c r="EY17" s="3"/>
      <c r="EZ17" s="6"/>
      <c r="FI17" s="3"/>
      <c r="FJ17" s="6"/>
      <c r="FS17" s="3"/>
      <c r="FT17" s="6"/>
      <c r="GC17" s="3"/>
      <c r="GD17" s="6"/>
      <c r="GM17" s="3"/>
      <c r="GN17" s="6"/>
      <c r="GW17" s="3"/>
      <c r="GX17" s="6"/>
      <c r="HG17" s="3"/>
      <c r="HH17" s="6"/>
      <c r="HQ17" s="3"/>
      <c r="HR17" s="6"/>
      <c r="IA17" s="3"/>
      <c r="IB17" s="6"/>
      <c r="IK17" s="3"/>
      <c r="IL17" s="6"/>
      <c r="IU17" s="3"/>
      <c r="IV17" s="6"/>
      <c r="JE17" s="3"/>
      <c r="JF17" s="6"/>
      <c r="JO17" s="3"/>
      <c r="JP17" s="6"/>
      <c r="JY17" s="3"/>
      <c r="JZ17" s="6"/>
      <c r="KI17" s="3"/>
      <c r="KJ17" s="6"/>
      <c r="KS17" s="3"/>
      <c r="KT17" s="6"/>
      <c r="LC17" s="3"/>
      <c r="LD17" s="6"/>
      <c r="LM17" s="3"/>
      <c r="LN17" s="6"/>
      <c r="LW17" s="3"/>
      <c r="LX17" s="6"/>
      <c r="MG17" s="3"/>
      <c r="MH17" s="6"/>
      <c r="MQ17" s="3"/>
      <c r="MR17" s="6"/>
      <c r="NA17" s="3"/>
      <c r="NB17" s="6"/>
      <c r="NK17" s="3"/>
      <c r="NL17" s="6"/>
      <c r="NU17" s="3"/>
      <c r="NV17" s="6"/>
      <c r="OE17" s="3"/>
      <c r="OF17" s="6"/>
      <c r="OO17" s="3"/>
      <c r="OP17" s="6"/>
      <c r="OY17" s="3"/>
      <c r="OZ17" s="6"/>
      <c r="PI17" s="3"/>
      <c r="PJ17" s="6"/>
      <c r="PS17" s="3"/>
      <c r="PT17" s="6"/>
      <c r="QC17" s="3"/>
      <c r="QD17" s="6"/>
      <c r="QM17" s="3"/>
      <c r="QN17" s="6"/>
      <c r="QW17" s="3"/>
      <c r="QX17" s="6"/>
      <c r="RG17" s="3"/>
      <c r="RH17" s="6"/>
      <c r="RQ17" s="3"/>
      <c r="RR17" s="6"/>
      <c r="SA17" s="3"/>
      <c r="SB17" s="6"/>
      <c r="SK17" s="3"/>
      <c r="SL17" s="6"/>
      <c r="SU17" s="3"/>
      <c r="SV17" s="6"/>
      <c r="TE17" s="3"/>
      <c r="TF17" s="6"/>
      <c r="TO17" s="3"/>
      <c r="TP17" s="6"/>
      <c r="TY17" s="3"/>
      <c r="TZ17" s="6"/>
      <c r="UI17" s="3"/>
      <c r="UJ17" s="6"/>
      <c r="US17" s="3"/>
      <c r="UT17" s="6"/>
      <c r="VC17" s="3"/>
      <c r="VD17" s="6"/>
      <c r="VM17" s="3"/>
      <c r="VN17" s="6"/>
      <c r="VW17" s="3"/>
      <c r="VX17" s="6"/>
      <c r="WG17" s="3"/>
      <c r="WH17" s="6"/>
      <c r="WQ17" s="3"/>
      <c r="WR17" s="6"/>
      <c r="XA17" s="3"/>
      <c r="XB17" s="6"/>
      <c r="XK17" s="3"/>
      <c r="XL17" s="6"/>
      <c r="XU17" s="3"/>
      <c r="XV17" s="6"/>
      <c r="YE17" s="3"/>
      <c r="YF17" s="6"/>
      <c r="YO17" s="3"/>
      <c r="YP17" s="6"/>
      <c r="YY17" s="3"/>
      <c r="YZ17" s="6"/>
      <c r="ZI17" s="3"/>
      <c r="ZJ17" s="6"/>
      <c r="ZS17" s="3"/>
      <c r="ZT17" s="6"/>
      <c r="AAC17" s="3"/>
      <c r="AAD17" s="6"/>
      <c r="AAM17" s="3"/>
      <c r="AAN17" s="6"/>
      <c r="AAW17" s="3"/>
      <c r="AAX17" s="6"/>
      <c r="ABG17" s="3"/>
      <c r="ABH17" s="6"/>
      <c r="ABQ17" s="3"/>
      <c r="ABR17" s="6"/>
      <c r="ACA17" s="3"/>
      <c r="ACB17" s="6"/>
      <c r="ACK17" s="3"/>
      <c r="ACL17" s="6"/>
      <c r="ACU17" s="3"/>
      <c r="ACV17" s="6"/>
      <c r="ADE17" s="3"/>
      <c r="ADF17" s="6"/>
      <c r="ADO17" s="3"/>
      <c r="ADP17" s="6"/>
      <c r="ADY17" s="3"/>
      <c r="ADZ17" s="6"/>
      <c r="AEI17" s="3"/>
      <c r="AEJ17" s="6"/>
      <c r="AES17" s="3"/>
      <c r="AET17" s="6"/>
      <c r="AFC17" s="3"/>
      <c r="AFD17" s="6"/>
      <c r="AFM17" s="3"/>
      <c r="AFN17" s="6"/>
      <c r="AFW17" s="3"/>
      <c r="AFX17" s="6"/>
      <c r="AGG17" s="3"/>
      <c r="AGH17" s="6"/>
      <c r="AGQ17" s="3"/>
      <c r="AGR17" s="6"/>
      <c r="AHA17" s="3"/>
      <c r="AHB17" s="6"/>
      <c r="AHK17" s="3"/>
      <c r="AHL17" s="6"/>
      <c r="AHU17" s="3"/>
      <c r="AHV17" s="6"/>
      <c r="AIE17" s="3"/>
      <c r="AIF17" s="6"/>
      <c r="AIO17" s="3"/>
      <c r="AIP17" s="6"/>
      <c r="AIY17" s="3"/>
      <c r="AIZ17" s="6"/>
      <c r="AJI17" s="3"/>
      <c r="AJJ17" s="6"/>
      <c r="AJS17" s="3"/>
      <c r="AJT17" s="6"/>
      <c r="AKC17" s="3"/>
      <c r="AKD17" s="6"/>
      <c r="AKM17" s="3"/>
      <c r="AKN17" s="6"/>
      <c r="AKW17" s="3"/>
      <c r="AKX17" s="6"/>
      <c r="ALG17" s="3"/>
      <c r="ALH17" s="6"/>
      <c r="ALQ17" s="3"/>
      <c r="ALR17" s="6"/>
      <c r="AMA17" s="3"/>
      <c r="AMB17" s="6"/>
      <c r="AMK17" s="3"/>
      <c r="AML17" s="6"/>
      <c r="AMU17" s="3"/>
      <c r="AMV17" s="6"/>
      <c r="ANE17" s="3"/>
      <c r="ANF17" s="6"/>
      <c r="ANO17" s="3"/>
      <c r="ANP17" s="6"/>
      <c r="ANY17" s="3"/>
      <c r="ANZ17" s="6"/>
      <c r="AOI17" s="3"/>
      <c r="AOJ17" s="6"/>
      <c r="AOS17" s="3"/>
      <c r="AOT17" s="6"/>
      <c r="APC17" s="3"/>
      <c r="APD17" s="6"/>
      <c r="APM17" s="3"/>
      <c r="APN17" s="6"/>
      <c r="APW17" s="3"/>
      <c r="APX17" s="6"/>
      <c r="AQG17" s="3"/>
      <c r="AQH17" s="6"/>
      <c r="AQQ17" s="3"/>
      <c r="AQR17" s="6"/>
      <c r="ARA17" s="3"/>
      <c r="ARB17" s="6"/>
      <c r="ARK17" s="3"/>
      <c r="ARL17" s="6"/>
      <c r="ARU17" s="3"/>
      <c r="ARV17" s="6"/>
      <c r="ASE17" s="3"/>
      <c r="ASF17" s="6"/>
      <c r="ASO17" s="3"/>
      <c r="ASP17" s="6"/>
      <c r="ASY17" s="3"/>
      <c r="ASZ17" s="6"/>
      <c r="ATI17" s="3"/>
      <c r="ATJ17" s="6"/>
      <c r="ATS17" s="3"/>
      <c r="ATT17" s="6"/>
      <c r="AUC17" s="3"/>
      <c r="AUD17" s="6"/>
      <c r="AUM17" s="3"/>
      <c r="AUN17" s="6"/>
      <c r="AUW17" s="3"/>
      <c r="AUX17" s="6"/>
      <c r="AVG17" s="3"/>
      <c r="AVH17" s="6"/>
      <c r="AVQ17" s="3"/>
      <c r="AVR17" s="6"/>
      <c r="AWA17" s="3"/>
      <c r="AWB17" s="6"/>
      <c r="AWK17" s="3"/>
      <c r="AWL17" s="6"/>
      <c r="AWU17" s="3"/>
      <c r="AWV17" s="6"/>
      <c r="AXE17" s="3"/>
      <c r="AXF17" s="6"/>
      <c r="AXO17" s="3"/>
      <c r="AXP17" s="6"/>
      <c r="AXY17" s="3"/>
      <c r="AXZ17" s="6"/>
      <c r="AYI17" s="3"/>
      <c r="AYJ17" s="6"/>
      <c r="AYS17" s="3"/>
      <c r="AYT17" s="6"/>
      <c r="AZC17" s="3"/>
      <c r="AZD17" s="6"/>
      <c r="AZM17" s="3"/>
      <c r="AZN17" s="6"/>
      <c r="AZW17" s="3"/>
      <c r="AZX17" s="6"/>
      <c r="BAG17" s="3"/>
      <c r="BAH17" s="6"/>
      <c r="BAQ17" s="3"/>
      <c r="BAR17" s="6"/>
      <c r="BBA17" s="3"/>
      <c r="BBB17" s="6"/>
      <c r="BBK17" s="3"/>
      <c r="BBL17" s="6"/>
      <c r="BBU17" s="3"/>
      <c r="BBV17" s="6"/>
      <c r="BCE17" s="3"/>
      <c r="BCF17" s="6"/>
      <c r="BCO17" s="3"/>
      <c r="BCP17" s="6"/>
      <c r="BCY17" s="3"/>
      <c r="BCZ17" s="6"/>
      <c r="BDI17" s="3"/>
      <c r="BDJ17" s="6"/>
      <c r="BDS17" s="3"/>
      <c r="BDT17" s="6"/>
      <c r="BEC17" s="3"/>
      <c r="BED17" s="6"/>
      <c r="BEM17" s="3"/>
      <c r="BEN17" s="6"/>
      <c r="BEW17" s="3"/>
      <c r="BEX17" s="6"/>
      <c r="BFG17" s="3"/>
      <c r="BFH17" s="6"/>
      <c r="BFQ17" s="3"/>
      <c r="BFR17" s="6"/>
      <c r="BGA17" s="3"/>
      <c r="BGB17" s="6"/>
      <c r="BGK17" s="3"/>
      <c r="BGL17" s="6"/>
      <c r="BGU17" s="3"/>
      <c r="BGV17" s="6"/>
      <c r="BHE17" s="3"/>
      <c r="BHF17" s="6"/>
      <c r="BHO17" s="3"/>
      <c r="BHP17" s="6"/>
      <c r="BHY17" s="3"/>
      <c r="BHZ17" s="6"/>
      <c r="BII17" s="3"/>
      <c r="BIJ17" s="6"/>
      <c r="BIS17" s="3"/>
      <c r="BIT17" s="6"/>
      <c r="BJC17" s="3"/>
      <c r="BJD17" s="6"/>
      <c r="BJM17" s="3"/>
      <c r="BJN17" s="6"/>
      <c r="BJW17" s="3"/>
      <c r="BJX17" s="6"/>
      <c r="BKG17" s="3"/>
      <c r="BKH17" s="6"/>
      <c r="BKQ17" s="3"/>
      <c r="BKR17" s="6"/>
      <c r="BLA17" s="3"/>
      <c r="BLB17" s="6"/>
      <c r="BLK17" s="3"/>
      <c r="BLL17" s="6"/>
      <c r="BLU17" s="3"/>
      <c r="BLV17" s="6"/>
      <c r="BME17" s="3"/>
      <c r="BMF17" s="6"/>
      <c r="BMO17" s="3"/>
      <c r="BMP17" s="6"/>
      <c r="BMY17" s="3"/>
      <c r="BMZ17" s="6"/>
      <c r="BNI17" s="3"/>
      <c r="BNJ17" s="6"/>
      <c r="BNS17" s="3"/>
      <c r="BNT17" s="6"/>
      <c r="BOC17" s="3"/>
      <c r="BOD17" s="6"/>
      <c r="BOM17" s="3"/>
      <c r="BON17" s="6"/>
      <c r="BOW17" s="3"/>
      <c r="BOX17" s="6"/>
      <c r="BPG17" s="3"/>
      <c r="BPH17" s="6"/>
      <c r="BPQ17" s="3"/>
      <c r="BPR17" s="6"/>
      <c r="BQA17" s="3"/>
      <c r="BQB17" s="6"/>
      <c r="BQK17" s="3"/>
      <c r="BQL17" s="6"/>
      <c r="BQU17" s="3"/>
      <c r="BQV17" s="6"/>
      <c r="BRE17" s="3"/>
      <c r="BRF17" s="6"/>
      <c r="BRO17" s="3"/>
      <c r="BRP17" s="6"/>
      <c r="BRY17" s="3"/>
      <c r="BRZ17" s="6"/>
      <c r="BSI17" s="3"/>
      <c r="BSJ17" s="6"/>
      <c r="BSS17" s="3"/>
      <c r="BST17" s="6"/>
      <c r="BTC17" s="3"/>
      <c r="BTD17" s="6"/>
      <c r="BTM17" s="3"/>
      <c r="BTN17" s="6"/>
      <c r="BTW17" s="3"/>
      <c r="BTX17" s="6"/>
      <c r="BUG17" s="3"/>
      <c r="BUH17" s="6"/>
      <c r="BUQ17" s="3"/>
      <c r="BUR17" s="6"/>
      <c r="BVA17" s="3"/>
      <c r="BVB17" s="6"/>
      <c r="BVK17" s="3"/>
      <c r="BVL17" s="6"/>
      <c r="BVU17" s="3"/>
      <c r="BVV17" s="6"/>
      <c r="BWE17" s="3"/>
      <c r="BWF17" s="6"/>
      <c r="BWO17" s="3"/>
      <c r="BWP17" s="6"/>
      <c r="BWY17" s="3"/>
      <c r="BWZ17" s="6"/>
      <c r="BXI17" s="3"/>
      <c r="BXJ17" s="6"/>
      <c r="BXS17" s="3"/>
      <c r="BXT17" s="6"/>
      <c r="BYC17" s="3"/>
      <c r="BYD17" s="6"/>
      <c r="BYM17" s="3"/>
      <c r="BYN17" s="6"/>
      <c r="BYW17" s="3"/>
      <c r="BYX17" s="6"/>
      <c r="BZG17" s="3"/>
      <c r="BZH17" s="6"/>
      <c r="BZQ17" s="3"/>
      <c r="BZR17" s="6"/>
      <c r="CAA17" s="3"/>
      <c r="CAB17" s="6"/>
      <c r="CAK17" s="3"/>
      <c r="CAL17" s="6"/>
      <c r="CAU17" s="3"/>
      <c r="CAV17" s="6"/>
      <c r="CBE17" s="3"/>
      <c r="CBF17" s="6"/>
      <c r="CBO17" s="3"/>
      <c r="CBP17" s="6"/>
      <c r="CBY17" s="3"/>
      <c r="CBZ17" s="6"/>
      <c r="CCI17" s="3"/>
      <c r="CCJ17" s="6"/>
      <c r="CCS17" s="3"/>
      <c r="CCT17" s="6"/>
      <c r="CDC17" s="3"/>
      <c r="CDD17" s="6"/>
      <c r="CDM17" s="3"/>
      <c r="CDN17" s="6"/>
      <c r="CDW17" s="3"/>
      <c r="CDX17" s="6"/>
      <c r="CEG17" s="3"/>
      <c r="CEH17" s="6"/>
      <c r="CEQ17" s="3"/>
      <c r="CER17" s="6"/>
      <c r="CFA17" s="3"/>
      <c r="CFB17" s="6"/>
      <c r="CFK17" s="3"/>
      <c r="CFL17" s="6"/>
      <c r="CFU17" s="3"/>
      <c r="CFV17" s="6"/>
      <c r="CGE17" s="3"/>
      <c r="CGF17" s="6"/>
      <c r="CGO17" s="3"/>
      <c r="CGP17" s="6"/>
      <c r="CGY17" s="3"/>
      <c r="CGZ17" s="6"/>
      <c r="CHI17" s="3"/>
      <c r="CHJ17" s="6"/>
      <c r="CHS17" s="3"/>
      <c r="CHT17" s="6"/>
      <c r="CIC17" s="3"/>
      <c r="CID17" s="6"/>
      <c r="CIM17" s="3"/>
      <c r="CIN17" s="6"/>
      <c r="CIW17" s="3"/>
      <c r="CIX17" s="6"/>
      <c r="CJG17" s="3"/>
      <c r="CJH17" s="6"/>
      <c r="CJQ17" s="3"/>
      <c r="CJR17" s="6"/>
      <c r="CKA17" s="3"/>
      <c r="CKB17" s="6"/>
      <c r="CKK17" s="3"/>
      <c r="CKL17" s="6"/>
      <c r="CKU17" s="3"/>
      <c r="CKV17" s="6"/>
      <c r="CLE17" s="3"/>
      <c r="CLF17" s="6"/>
      <c r="CLO17" s="3"/>
      <c r="CLP17" s="6"/>
      <c r="CLY17" s="3"/>
      <c r="CLZ17" s="6"/>
      <c r="CMI17" s="3"/>
      <c r="CMJ17" s="6"/>
      <c r="CMS17" s="3"/>
      <c r="CMT17" s="6"/>
      <c r="CNC17" s="3"/>
      <c r="CND17" s="6"/>
      <c r="CNM17" s="3"/>
      <c r="CNN17" s="6"/>
      <c r="CNW17" s="3"/>
      <c r="CNX17" s="6"/>
      <c r="COG17" s="3"/>
      <c r="COH17" s="6"/>
      <c r="COQ17" s="3"/>
      <c r="COR17" s="6"/>
      <c r="CPA17" s="3"/>
      <c r="CPB17" s="6"/>
      <c r="CPK17" s="3"/>
      <c r="CPL17" s="6"/>
      <c r="CPU17" s="3"/>
      <c r="CPV17" s="6"/>
      <c r="CQE17" s="3"/>
      <c r="CQF17" s="6"/>
      <c r="CQO17" s="3"/>
      <c r="CQP17" s="6"/>
      <c r="CQY17" s="3"/>
      <c r="CQZ17" s="6"/>
      <c r="CRI17" s="3"/>
      <c r="CRJ17" s="6"/>
      <c r="CRS17" s="3"/>
      <c r="CRT17" s="6"/>
      <c r="CSC17" s="3"/>
      <c r="CSD17" s="6"/>
      <c r="CSM17" s="3"/>
      <c r="CSN17" s="6"/>
      <c r="CSW17" s="3"/>
      <c r="CSX17" s="6"/>
      <c r="CTG17" s="3"/>
      <c r="CTH17" s="6"/>
      <c r="CTQ17" s="3"/>
      <c r="CTR17" s="6"/>
      <c r="CUA17" s="3"/>
      <c r="CUB17" s="6"/>
      <c r="CUK17" s="3"/>
      <c r="CUL17" s="6"/>
      <c r="CUU17" s="3"/>
      <c r="CUV17" s="6"/>
      <c r="CVE17" s="3"/>
      <c r="CVF17" s="6"/>
      <c r="CVO17" s="3"/>
      <c r="CVP17" s="6"/>
      <c r="CVY17" s="3"/>
      <c r="CVZ17" s="6"/>
      <c r="CWI17" s="3"/>
      <c r="CWJ17" s="6"/>
      <c r="CWS17" s="3"/>
      <c r="CWT17" s="6"/>
      <c r="CXC17" s="3"/>
      <c r="CXD17" s="6"/>
      <c r="CXM17" s="3"/>
      <c r="CXN17" s="6"/>
      <c r="CXW17" s="3"/>
      <c r="CXX17" s="6"/>
      <c r="CYG17" s="3"/>
      <c r="CYH17" s="6"/>
      <c r="CYQ17" s="3"/>
      <c r="CYR17" s="6"/>
      <c r="CZA17" s="3"/>
      <c r="CZB17" s="6"/>
      <c r="CZK17" s="3"/>
      <c r="CZL17" s="6"/>
      <c r="CZU17" s="3"/>
      <c r="CZV17" s="6"/>
      <c r="DAE17" s="3"/>
      <c r="DAF17" s="6"/>
      <c r="DAO17" s="3"/>
      <c r="DAP17" s="6"/>
      <c r="DAY17" s="3"/>
      <c r="DAZ17" s="6"/>
      <c r="DBI17" s="3"/>
      <c r="DBJ17" s="6"/>
      <c r="DBS17" s="3"/>
      <c r="DBT17" s="6"/>
      <c r="DCC17" s="3"/>
      <c r="DCD17" s="6"/>
      <c r="DCM17" s="3"/>
      <c r="DCN17" s="6"/>
      <c r="DCW17" s="3"/>
      <c r="DCX17" s="6"/>
      <c r="DDG17" s="3"/>
      <c r="DDH17" s="6"/>
      <c r="DDQ17" s="3"/>
      <c r="DDR17" s="6"/>
      <c r="DEA17" s="3"/>
      <c r="DEB17" s="6"/>
      <c r="DEK17" s="3"/>
      <c r="DEL17" s="6"/>
      <c r="DEU17" s="3"/>
      <c r="DEV17" s="6"/>
      <c r="DFE17" s="3"/>
      <c r="DFF17" s="6"/>
      <c r="DFO17" s="3"/>
      <c r="DFP17" s="6"/>
      <c r="DFY17" s="3"/>
      <c r="DFZ17" s="6"/>
      <c r="DGI17" s="3"/>
      <c r="DGJ17" s="6"/>
      <c r="DGS17" s="3"/>
      <c r="DGT17" s="6"/>
      <c r="DHC17" s="3"/>
      <c r="DHD17" s="6"/>
      <c r="DHM17" s="3"/>
      <c r="DHN17" s="6"/>
      <c r="DHW17" s="3"/>
      <c r="DHX17" s="6"/>
      <c r="DIG17" s="3"/>
      <c r="DIH17" s="6"/>
      <c r="DIQ17" s="3"/>
      <c r="DIR17" s="6"/>
      <c r="DJA17" s="3"/>
      <c r="DJB17" s="6"/>
      <c r="DJK17" s="3"/>
      <c r="DJL17" s="6"/>
      <c r="DJU17" s="3"/>
      <c r="DJV17" s="6"/>
      <c r="DKE17" s="3"/>
      <c r="DKF17" s="6"/>
      <c r="DKO17" s="3"/>
      <c r="DKP17" s="6"/>
      <c r="DKY17" s="3"/>
      <c r="DKZ17" s="6"/>
      <c r="DLI17" s="3"/>
      <c r="DLJ17" s="6"/>
      <c r="DLS17" s="3"/>
      <c r="DLT17" s="6"/>
      <c r="DMC17" s="3"/>
      <c r="DMD17" s="6"/>
      <c r="DMM17" s="3"/>
      <c r="DMN17" s="6"/>
      <c r="DMW17" s="3"/>
      <c r="DMX17" s="6"/>
      <c r="DNG17" s="3"/>
      <c r="DNH17" s="6"/>
      <c r="DNQ17" s="3"/>
      <c r="DNR17" s="6"/>
      <c r="DOA17" s="3"/>
      <c r="DOB17" s="6"/>
      <c r="DOK17" s="3"/>
      <c r="DOL17" s="6"/>
      <c r="DOU17" s="3"/>
      <c r="DOV17" s="6"/>
      <c r="DPE17" s="3"/>
      <c r="DPF17" s="6"/>
      <c r="DPO17" s="3"/>
      <c r="DPP17" s="6"/>
      <c r="DPY17" s="3"/>
      <c r="DPZ17" s="6"/>
      <c r="DQI17" s="3"/>
      <c r="DQJ17" s="6"/>
      <c r="DQS17" s="3"/>
      <c r="DQT17" s="6"/>
      <c r="DRC17" s="3"/>
      <c r="DRD17" s="6"/>
      <c r="DRM17" s="3"/>
      <c r="DRN17" s="6"/>
      <c r="DRW17" s="3"/>
      <c r="DRX17" s="6"/>
      <c r="DSG17" s="3"/>
      <c r="DSH17" s="6"/>
      <c r="DSQ17" s="3"/>
      <c r="DSR17" s="6"/>
      <c r="DTA17" s="3"/>
      <c r="DTB17" s="6"/>
      <c r="DTK17" s="3"/>
      <c r="DTL17" s="6"/>
      <c r="DTU17" s="3"/>
      <c r="DTV17" s="6"/>
      <c r="DUE17" s="3"/>
      <c r="DUF17" s="6"/>
      <c r="DUO17" s="3"/>
      <c r="DUP17" s="6"/>
      <c r="DUY17" s="3"/>
      <c r="DUZ17" s="6"/>
      <c r="DVI17" s="3"/>
      <c r="DVJ17" s="6"/>
      <c r="DVS17" s="3"/>
      <c r="DVT17" s="6"/>
      <c r="DWC17" s="3"/>
      <c r="DWD17" s="6"/>
      <c r="DWM17" s="3"/>
      <c r="DWN17" s="6"/>
      <c r="DWW17" s="3"/>
      <c r="DWX17" s="6"/>
      <c r="DXG17" s="3"/>
      <c r="DXH17" s="6"/>
      <c r="DXQ17" s="3"/>
      <c r="DXR17" s="6"/>
      <c r="DYA17" s="3"/>
      <c r="DYB17" s="6"/>
      <c r="DYK17" s="3"/>
      <c r="DYL17" s="6"/>
      <c r="DYU17" s="3"/>
      <c r="DYV17" s="6"/>
      <c r="DZE17" s="3"/>
      <c r="DZF17" s="6"/>
      <c r="DZO17" s="3"/>
      <c r="DZP17" s="6"/>
      <c r="DZY17" s="3"/>
      <c r="DZZ17" s="6"/>
      <c r="EAI17" s="3"/>
      <c r="EAJ17" s="6"/>
      <c r="EAS17" s="3"/>
      <c r="EAT17" s="6"/>
      <c r="EBC17" s="3"/>
      <c r="EBD17" s="6"/>
      <c r="EBM17" s="3"/>
      <c r="EBN17" s="6"/>
      <c r="EBW17" s="3"/>
      <c r="EBX17" s="6"/>
      <c r="ECG17" s="3"/>
      <c r="ECH17" s="6"/>
      <c r="ECQ17" s="3"/>
      <c r="ECR17" s="6"/>
      <c r="EDA17" s="3"/>
      <c r="EDB17" s="6"/>
      <c r="EDK17" s="3"/>
      <c r="EDL17" s="6"/>
      <c r="EDU17" s="3"/>
      <c r="EDV17" s="6"/>
      <c r="EEE17" s="3"/>
      <c r="EEF17" s="6"/>
      <c r="EEO17" s="3"/>
      <c r="EEP17" s="6"/>
      <c r="EEY17" s="3"/>
      <c r="EEZ17" s="6"/>
      <c r="EFI17" s="3"/>
      <c r="EFJ17" s="6"/>
      <c r="EFS17" s="3"/>
      <c r="EFT17" s="6"/>
      <c r="EGC17" s="3"/>
      <c r="EGD17" s="6"/>
      <c r="EGM17" s="3"/>
      <c r="EGN17" s="6"/>
      <c r="EGW17" s="3"/>
      <c r="EGX17" s="6"/>
      <c r="EHG17" s="3"/>
      <c r="EHH17" s="6"/>
      <c r="EHQ17" s="3"/>
      <c r="EHR17" s="6"/>
      <c r="EIA17" s="3"/>
      <c r="EIB17" s="6"/>
      <c r="EIK17" s="3"/>
      <c r="EIL17" s="6"/>
      <c r="EIU17" s="3"/>
      <c r="EIV17" s="6"/>
      <c r="EJE17" s="3"/>
      <c r="EJF17" s="6"/>
      <c r="EJO17" s="3"/>
      <c r="EJP17" s="6"/>
      <c r="EJY17" s="3"/>
      <c r="EJZ17" s="6"/>
      <c r="EKI17" s="3"/>
      <c r="EKJ17" s="6"/>
      <c r="EKS17" s="3"/>
      <c r="EKT17" s="6"/>
      <c r="ELC17" s="3"/>
      <c r="ELD17" s="6"/>
      <c r="ELM17" s="3"/>
      <c r="ELN17" s="6"/>
      <c r="ELW17" s="3"/>
      <c r="ELX17" s="6"/>
      <c r="EMG17" s="3"/>
      <c r="EMH17" s="6"/>
      <c r="EMQ17" s="3"/>
      <c r="EMR17" s="6"/>
      <c r="ENA17" s="3"/>
      <c r="ENB17" s="6"/>
      <c r="ENK17" s="3"/>
      <c r="ENL17" s="6"/>
      <c r="ENU17" s="3"/>
      <c r="ENV17" s="6"/>
      <c r="EOE17" s="3"/>
      <c r="EOF17" s="6"/>
      <c r="EOO17" s="3"/>
      <c r="EOP17" s="6"/>
      <c r="EOY17" s="3"/>
      <c r="EOZ17" s="6"/>
      <c r="EPI17" s="3"/>
      <c r="EPJ17" s="6"/>
      <c r="EPS17" s="3"/>
      <c r="EPT17" s="6"/>
      <c r="EQC17" s="3"/>
      <c r="EQD17" s="6"/>
      <c r="EQM17" s="3"/>
      <c r="EQN17" s="6"/>
      <c r="EQW17" s="3"/>
      <c r="EQX17" s="6"/>
      <c r="ERG17" s="3"/>
      <c r="ERH17" s="6"/>
      <c r="ERQ17" s="3"/>
      <c r="ERR17" s="6"/>
      <c r="ESA17" s="3"/>
      <c r="ESB17" s="6"/>
      <c r="ESK17" s="3"/>
      <c r="ESL17" s="6"/>
      <c r="ESU17" s="3"/>
      <c r="ESV17" s="6"/>
      <c r="ETE17" s="3"/>
      <c r="ETF17" s="6"/>
      <c r="ETO17" s="3"/>
      <c r="ETP17" s="6"/>
      <c r="ETY17" s="3"/>
      <c r="ETZ17" s="6"/>
      <c r="EUI17" s="3"/>
      <c r="EUJ17" s="6"/>
      <c r="EUS17" s="3"/>
      <c r="EUT17" s="6"/>
      <c r="EVC17" s="3"/>
      <c r="EVD17" s="6"/>
      <c r="EVM17" s="3"/>
      <c r="EVN17" s="6"/>
      <c r="EVW17" s="3"/>
      <c r="EVX17" s="6"/>
      <c r="EWG17" s="3"/>
      <c r="EWH17" s="6"/>
      <c r="EWQ17" s="3"/>
      <c r="EWR17" s="6"/>
      <c r="EXA17" s="3"/>
      <c r="EXB17" s="6"/>
      <c r="EXK17" s="3"/>
      <c r="EXL17" s="6"/>
      <c r="EXU17" s="3"/>
      <c r="EXV17" s="6"/>
      <c r="EYE17" s="3"/>
      <c r="EYF17" s="6"/>
      <c r="EYO17" s="3"/>
      <c r="EYP17" s="6"/>
      <c r="EYY17" s="3"/>
      <c r="EYZ17" s="6"/>
      <c r="EZI17" s="3"/>
      <c r="EZJ17" s="6"/>
      <c r="EZS17" s="3"/>
      <c r="EZT17" s="6"/>
      <c r="FAC17" s="3"/>
      <c r="FAD17" s="6"/>
      <c r="FAM17" s="3"/>
      <c r="FAN17" s="6"/>
      <c r="FAW17" s="3"/>
      <c r="FAX17" s="6"/>
      <c r="FBG17" s="3"/>
      <c r="FBH17" s="6"/>
      <c r="FBQ17" s="3"/>
      <c r="FBR17" s="6"/>
      <c r="FCA17" s="3"/>
      <c r="FCB17" s="6"/>
      <c r="FCK17" s="3"/>
      <c r="FCL17" s="6"/>
      <c r="FCU17" s="3"/>
      <c r="FCV17" s="6"/>
      <c r="FDE17" s="3"/>
      <c r="FDF17" s="6"/>
      <c r="FDO17" s="3"/>
      <c r="FDP17" s="6"/>
      <c r="FDY17" s="3"/>
      <c r="FDZ17" s="6"/>
      <c r="FEI17" s="3"/>
      <c r="FEJ17" s="6"/>
      <c r="FES17" s="3"/>
      <c r="FET17" s="6"/>
      <c r="FFC17" s="3"/>
      <c r="FFD17" s="6"/>
      <c r="FFM17" s="3"/>
      <c r="FFN17" s="6"/>
      <c r="FFW17" s="3"/>
      <c r="FFX17" s="6"/>
      <c r="FGG17" s="3"/>
      <c r="FGH17" s="6"/>
      <c r="FGQ17" s="3"/>
      <c r="FGR17" s="6"/>
      <c r="FHA17" s="3"/>
      <c r="FHB17" s="6"/>
      <c r="FHK17" s="3"/>
      <c r="FHL17" s="6"/>
      <c r="FHU17" s="3"/>
      <c r="FHV17" s="6"/>
      <c r="FIE17" s="3"/>
      <c r="FIF17" s="6"/>
      <c r="FIO17" s="3"/>
      <c r="FIP17" s="6"/>
      <c r="FIY17" s="3"/>
      <c r="FIZ17" s="6"/>
      <c r="FJI17" s="3"/>
      <c r="FJJ17" s="6"/>
      <c r="FJS17" s="3"/>
      <c r="FJT17" s="6"/>
      <c r="FKC17" s="3"/>
      <c r="FKD17" s="6"/>
      <c r="FKM17" s="3"/>
      <c r="FKN17" s="6"/>
      <c r="FKW17" s="3"/>
      <c r="FKX17" s="6"/>
      <c r="FLG17" s="3"/>
      <c r="FLH17" s="6"/>
      <c r="FLQ17" s="3"/>
      <c r="FLR17" s="6"/>
      <c r="FMA17" s="3"/>
      <c r="FMB17" s="6"/>
      <c r="FMK17" s="3"/>
      <c r="FML17" s="6"/>
      <c r="FMU17" s="3"/>
      <c r="FMV17" s="6"/>
      <c r="FNE17" s="3"/>
      <c r="FNF17" s="6"/>
      <c r="FNO17" s="3"/>
      <c r="FNP17" s="6"/>
      <c r="FNY17" s="3"/>
      <c r="FNZ17" s="6"/>
      <c r="FOI17" s="3"/>
      <c r="FOJ17" s="6"/>
      <c r="FOS17" s="3"/>
      <c r="FOT17" s="6"/>
      <c r="FPC17" s="3"/>
      <c r="FPD17" s="6"/>
      <c r="FPM17" s="3"/>
      <c r="FPN17" s="6"/>
      <c r="FPW17" s="3"/>
      <c r="FPX17" s="6"/>
      <c r="FQG17" s="3"/>
      <c r="FQH17" s="6"/>
      <c r="FQQ17" s="3"/>
      <c r="FQR17" s="6"/>
      <c r="FRA17" s="3"/>
      <c r="FRB17" s="6"/>
      <c r="FRK17" s="3"/>
      <c r="FRL17" s="6"/>
      <c r="FRU17" s="3"/>
      <c r="FRV17" s="6"/>
      <c r="FSE17" s="3"/>
      <c r="FSF17" s="6"/>
      <c r="FSO17" s="3"/>
      <c r="FSP17" s="6"/>
      <c r="FSY17" s="3"/>
      <c r="FSZ17" s="6"/>
      <c r="FTI17" s="3"/>
      <c r="FTJ17" s="6"/>
      <c r="FTS17" s="3"/>
      <c r="FTT17" s="6"/>
      <c r="FUC17" s="3"/>
      <c r="FUD17" s="6"/>
      <c r="FUM17" s="3"/>
      <c r="FUN17" s="6"/>
      <c r="FUW17" s="3"/>
      <c r="FUX17" s="6"/>
      <c r="FVG17" s="3"/>
      <c r="FVH17" s="6"/>
      <c r="FVQ17" s="3"/>
      <c r="FVR17" s="6"/>
      <c r="FWA17" s="3"/>
      <c r="FWB17" s="6"/>
      <c r="FWK17" s="3"/>
      <c r="FWL17" s="6"/>
      <c r="FWU17" s="3"/>
      <c r="FWV17" s="6"/>
      <c r="FXE17" s="3"/>
      <c r="FXF17" s="6"/>
      <c r="FXO17" s="3"/>
      <c r="FXP17" s="6"/>
      <c r="FXY17" s="3"/>
      <c r="FXZ17" s="6"/>
      <c r="FYI17" s="3"/>
      <c r="FYJ17" s="6"/>
      <c r="FYS17" s="3"/>
      <c r="FYT17" s="6"/>
      <c r="FZC17" s="3"/>
      <c r="FZD17" s="6"/>
      <c r="FZM17" s="3"/>
      <c r="FZN17" s="6"/>
      <c r="FZW17" s="3"/>
      <c r="FZX17" s="6"/>
      <c r="GAG17" s="3"/>
      <c r="GAH17" s="6"/>
      <c r="GAQ17" s="3"/>
      <c r="GAR17" s="6"/>
      <c r="GBA17" s="3"/>
      <c r="GBB17" s="6"/>
      <c r="GBK17" s="3"/>
      <c r="GBL17" s="6"/>
      <c r="GBU17" s="3"/>
      <c r="GBV17" s="6"/>
      <c r="GCE17" s="3"/>
      <c r="GCF17" s="6"/>
      <c r="GCO17" s="3"/>
      <c r="GCP17" s="6"/>
      <c r="GCY17" s="3"/>
      <c r="GCZ17" s="6"/>
      <c r="GDI17" s="3"/>
      <c r="GDJ17" s="6"/>
      <c r="GDS17" s="3"/>
      <c r="GDT17" s="6"/>
      <c r="GEC17" s="3"/>
      <c r="GED17" s="6"/>
      <c r="GEM17" s="3"/>
      <c r="GEN17" s="6"/>
      <c r="GEW17" s="3"/>
      <c r="GEX17" s="6"/>
      <c r="GFG17" s="3"/>
      <c r="GFH17" s="6"/>
      <c r="GFQ17" s="3"/>
      <c r="GFR17" s="6"/>
      <c r="GGA17" s="3"/>
      <c r="GGB17" s="6"/>
      <c r="GGK17" s="3"/>
      <c r="GGL17" s="6"/>
      <c r="GGU17" s="3"/>
      <c r="GGV17" s="6"/>
      <c r="GHE17" s="3"/>
      <c r="GHF17" s="6"/>
      <c r="GHO17" s="3"/>
      <c r="GHP17" s="6"/>
      <c r="GHY17" s="3"/>
      <c r="GHZ17" s="6"/>
      <c r="GII17" s="3"/>
      <c r="GIJ17" s="6"/>
      <c r="GIS17" s="3"/>
      <c r="GIT17" s="6"/>
      <c r="GJC17" s="3"/>
      <c r="GJD17" s="6"/>
      <c r="GJM17" s="3"/>
      <c r="GJN17" s="6"/>
      <c r="GJW17" s="3"/>
      <c r="GJX17" s="6"/>
      <c r="GKG17" s="3"/>
      <c r="GKH17" s="6"/>
      <c r="GKQ17" s="3"/>
      <c r="GKR17" s="6"/>
      <c r="GLA17" s="3"/>
      <c r="GLB17" s="6"/>
      <c r="GLK17" s="3"/>
      <c r="GLL17" s="6"/>
      <c r="GLU17" s="3"/>
      <c r="GLV17" s="6"/>
      <c r="GME17" s="3"/>
      <c r="GMF17" s="6"/>
      <c r="GMO17" s="3"/>
      <c r="GMP17" s="6"/>
      <c r="GMY17" s="3"/>
      <c r="GMZ17" s="6"/>
      <c r="GNI17" s="3"/>
      <c r="GNJ17" s="6"/>
      <c r="GNS17" s="3"/>
      <c r="GNT17" s="6"/>
      <c r="GOC17" s="3"/>
      <c r="GOD17" s="6"/>
      <c r="GOM17" s="3"/>
      <c r="GON17" s="6"/>
      <c r="GOW17" s="3"/>
      <c r="GOX17" s="6"/>
      <c r="GPG17" s="3"/>
      <c r="GPH17" s="6"/>
      <c r="GPQ17" s="3"/>
      <c r="GPR17" s="6"/>
      <c r="GQA17" s="3"/>
      <c r="GQB17" s="6"/>
      <c r="GQK17" s="3"/>
      <c r="GQL17" s="6"/>
      <c r="GQU17" s="3"/>
      <c r="GQV17" s="6"/>
      <c r="GRE17" s="3"/>
      <c r="GRF17" s="6"/>
      <c r="GRO17" s="3"/>
      <c r="GRP17" s="6"/>
      <c r="GRY17" s="3"/>
      <c r="GRZ17" s="6"/>
      <c r="GSI17" s="3"/>
      <c r="GSJ17" s="6"/>
      <c r="GSS17" s="3"/>
      <c r="GST17" s="6"/>
      <c r="GTC17" s="3"/>
      <c r="GTD17" s="6"/>
      <c r="GTM17" s="3"/>
      <c r="GTN17" s="6"/>
      <c r="GTW17" s="3"/>
      <c r="GTX17" s="6"/>
      <c r="GUG17" s="3"/>
      <c r="GUH17" s="6"/>
      <c r="GUQ17" s="3"/>
      <c r="GUR17" s="6"/>
      <c r="GVA17" s="3"/>
      <c r="GVB17" s="6"/>
      <c r="GVK17" s="3"/>
      <c r="GVL17" s="6"/>
      <c r="GVU17" s="3"/>
      <c r="GVV17" s="6"/>
      <c r="GWE17" s="3"/>
      <c r="GWF17" s="6"/>
      <c r="GWO17" s="3"/>
      <c r="GWP17" s="6"/>
      <c r="GWY17" s="3"/>
      <c r="GWZ17" s="6"/>
      <c r="GXI17" s="3"/>
      <c r="GXJ17" s="6"/>
      <c r="GXS17" s="3"/>
      <c r="GXT17" s="6"/>
      <c r="GYC17" s="3"/>
      <c r="GYD17" s="6"/>
      <c r="GYM17" s="3"/>
      <c r="GYN17" s="6"/>
      <c r="GYW17" s="3"/>
      <c r="GYX17" s="6"/>
      <c r="GZG17" s="3"/>
      <c r="GZH17" s="6"/>
      <c r="GZQ17" s="3"/>
      <c r="GZR17" s="6"/>
      <c r="HAA17" s="3"/>
      <c r="HAB17" s="6"/>
      <c r="HAK17" s="3"/>
      <c r="HAL17" s="6"/>
      <c r="HAU17" s="3"/>
      <c r="HAV17" s="6"/>
      <c r="HBE17" s="3"/>
      <c r="HBF17" s="6"/>
      <c r="HBO17" s="3"/>
      <c r="HBP17" s="6"/>
      <c r="HBY17" s="3"/>
      <c r="HBZ17" s="6"/>
      <c r="HCI17" s="3"/>
      <c r="HCJ17" s="6"/>
      <c r="HCS17" s="3"/>
      <c r="HCT17" s="6"/>
      <c r="HDC17" s="3"/>
      <c r="HDD17" s="6"/>
      <c r="HDM17" s="3"/>
      <c r="HDN17" s="6"/>
      <c r="HDW17" s="3"/>
      <c r="HDX17" s="6"/>
      <c r="HEG17" s="3"/>
      <c r="HEH17" s="6"/>
      <c r="HEQ17" s="3"/>
      <c r="HER17" s="6"/>
      <c r="HFA17" s="3"/>
      <c r="HFB17" s="6"/>
      <c r="HFK17" s="3"/>
      <c r="HFL17" s="6"/>
      <c r="HFU17" s="3"/>
      <c r="HFV17" s="6"/>
      <c r="HGE17" s="3"/>
      <c r="HGF17" s="6"/>
      <c r="HGO17" s="3"/>
      <c r="HGP17" s="6"/>
      <c r="HGY17" s="3"/>
      <c r="HGZ17" s="6"/>
      <c r="HHI17" s="3"/>
      <c r="HHJ17" s="6"/>
      <c r="HHS17" s="3"/>
      <c r="HHT17" s="6"/>
      <c r="HIC17" s="3"/>
      <c r="HID17" s="6"/>
      <c r="HIM17" s="3"/>
      <c r="HIN17" s="6"/>
      <c r="HIW17" s="3"/>
      <c r="HIX17" s="6"/>
      <c r="HJG17" s="3"/>
      <c r="HJH17" s="6"/>
      <c r="HJQ17" s="3"/>
      <c r="HJR17" s="6"/>
      <c r="HKA17" s="3"/>
      <c r="HKB17" s="6"/>
      <c r="HKK17" s="3"/>
      <c r="HKL17" s="6"/>
      <c r="HKU17" s="3"/>
      <c r="HKV17" s="6"/>
      <c r="HLE17" s="3"/>
      <c r="HLF17" s="6"/>
      <c r="HLO17" s="3"/>
      <c r="HLP17" s="6"/>
      <c r="HLY17" s="3"/>
      <c r="HLZ17" s="6"/>
      <c r="HMI17" s="3"/>
      <c r="HMJ17" s="6"/>
      <c r="HMS17" s="3"/>
      <c r="HMT17" s="6"/>
      <c r="HNC17" s="3"/>
      <c r="HND17" s="6"/>
      <c r="HNM17" s="3"/>
      <c r="HNN17" s="6"/>
      <c r="HNW17" s="3"/>
      <c r="HNX17" s="6"/>
      <c r="HOG17" s="3"/>
      <c r="HOH17" s="6"/>
      <c r="HOQ17" s="3"/>
      <c r="HOR17" s="6"/>
      <c r="HPA17" s="3"/>
      <c r="HPB17" s="6"/>
      <c r="HPK17" s="3"/>
      <c r="HPL17" s="6"/>
      <c r="HPU17" s="3"/>
      <c r="HPV17" s="6"/>
      <c r="HQE17" s="3"/>
      <c r="HQF17" s="6"/>
      <c r="HQO17" s="3"/>
      <c r="HQP17" s="6"/>
      <c r="HQY17" s="3"/>
      <c r="HQZ17" s="6"/>
      <c r="HRI17" s="3"/>
      <c r="HRJ17" s="6"/>
      <c r="HRS17" s="3"/>
      <c r="HRT17" s="6"/>
      <c r="HSC17" s="3"/>
      <c r="HSD17" s="6"/>
      <c r="HSM17" s="3"/>
      <c r="HSN17" s="6"/>
      <c r="HSW17" s="3"/>
      <c r="HSX17" s="6"/>
      <c r="HTG17" s="3"/>
      <c r="HTH17" s="6"/>
      <c r="HTQ17" s="3"/>
      <c r="HTR17" s="6"/>
      <c r="HUA17" s="3"/>
      <c r="HUB17" s="6"/>
      <c r="HUK17" s="3"/>
      <c r="HUL17" s="6"/>
      <c r="HUU17" s="3"/>
      <c r="HUV17" s="6"/>
      <c r="HVE17" s="3"/>
      <c r="HVF17" s="6"/>
      <c r="HVO17" s="3"/>
      <c r="HVP17" s="6"/>
      <c r="HVY17" s="3"/>
      <c r="HVZ17" s="6"/>
      <c r="HWI17" s="3"/>
      <c r="HWJ17" s="6"/>
      <c r="HWS17" s="3"/>
      <c r="HWT17" s="6"/>
      <c r="HXC17" s="3"/>
      <c r="HXD17" s="6"/>
      <c r="HXM17" s="3"/>
      <c r="HXN17" s="6"/>
      <c r="HXW17" s="3"/>
      <c r="HXX17" s="6"/>
      <c r="HYG17" s="3"/>
      <c r="HYH17" s="6"/>
      <c r="HYQ17" s="3"/>
      <c r="HYR17" s="6"/>
      <c r="HZA17" s="3"/>
      <c r="HZB17" s="6"/>
      <c r="HZK17" s="3"/>
      <c r="HZL17" s="6"/>
      <c r="HZU17" s="3"/>
      <c r="HZV17" s="6"/>
      <c r="IAE17" s="3"/>
      <c r="IAF17" s="6"/>
      <c r="IAO17" s="3"/>
      <c r="IAP17" s="6"/>
      <c r="IAY17" s="3"/>
      <c r="IAZ17" s="6"/>
      <c r="IBI17" s="3"/>
      <c r="IBJ17" s="6"/>
      <c r="IBS17" s="3"/>
      <c r="IBT17" s="6"/>
      <c r="ICC17" s="3"/>
      <c r="ICD17" s="6"/>
      <c r="ICM17" s="3"/>
      <c r="ICN17" s="6"/>
      <c r="ICW17" s="3"/>
      <c r="ICX17" s="6"/>
      <c r="IDG17" s="3"/>
      <c r="IDH17" s="6"/>
      <c r="IDQ17" s="3"/>
      <c r="IDR17" s="6"/>
      <c r="IEA17" s="3"/>
      <c r="IEB17" s="6"/>
      <c r="IEK17" s="3"/>
      <c r="IEL17" s="6"/>
      <c r="IEU17" s="3"/>
      <c r="IEV17" s="6"/>
      <c r="IFE17" s="3"/>
      <c r="IFF17" s="6"/>
      <c r="IFO17" s="3"/>
      <c r="IFP17" s="6"/>
      <c r="IFY17" s="3"/>
      <c r="IFZ17" s="6"/>
      <c r="IGI17" s="3"/>
      <c r="IGJ17" s="6"/>
      <c r="IGS17" s="3"/>
      <c r="IGT17" s="6"/>
      <c r="IHC17" s="3"/>
      <c r="IHD17" s="6"/>
      <c r="IHM17" s="3"/>
      <c r="IHN17" s="6"/>
      <c r="IHW17" s="3"/>
      <c r="IHX17" s="6"/>
      <c r="IIG17" s="3"/>
      <c r="IIH17" s="6"/>
      <c r="IIQ17" s="3"/>
      <c r="IIR17" s="6"/>
      <c r="IJA17" s="3"/>
      <c r="IJB17" s="6"/>
      <c r="IJK17" s="3"/>
      <c r="IJL17" s="6"/>
      <c r="IJU17" s="3"/>
      <c r="IJV17" s="6"/>
      <c r="IKE17" s="3"/>
      <c r="IKF17" s="6"/>
      <c r="IKO17" s="3"/>
      <c r="IKP17" s="6"/>
      <c r="IKY17" s="3"/>
      <c r="IKZ17" s="6"/>
      <c r="ILI17" s="3"/>
      <c r="ILJ17" s="6"/>
      <c r="ILS17" s="3"/>
      <c r="ILT17" s="6"/>
      <c r="IMC17" s="3"/>
      <c r="IMD17" s="6"/>
      <c r="IMM17" s="3"/>
      <c r="IMN17" s="6"/>
      <c r="IMW17" s="3"/>
      <c r="IMX17" s="6"/>
      <c r="ING17" s="3"/>
      <c r="INH17" s="6"/>
      <c r="INQ17" s="3"/>
      <c r="INR17" s="6"/>
      <c r="IOA17" s="3"/>
      <c r="IOB17" s="6"/>
      <c r="IOK17" s="3"/>
      <c r="IOL17" s="6"/>
      <c r="IOU17" s="3"/>
      <c r="IOV17" s="6"/>
      <c r="IPE17" s="3"/>
      <c r="IPF17" s="6"/>
      <c r="IPO17" s="3"/>
      <c r="IPP17" s="6"/>
      <c r="IPY17" s="3"/>
      <c r="IPZ17" s="6"/>
      <c r="IQI17" s="3"/>
      <c r="IQJ17" s="6"/>
      <c r="IQS17" s="3"/>
      <c r="IQT17" s="6"/>
      <c r="IRC17" s="3"/>
      <c r="IRD17" s="6"/>
      <c r="IRM17" s="3"/>
      <c r="IRN17" s="6"/>
      <c r="IRW17" s="3"/>
      <c r="IRX17" s="6"/>
      <c r="ISG17" s="3"/>
      <c r="ISH17" s="6"/>
      <c r="ISQ17" s="3"/>
      <c r="ISR17" s="6"/>
      <c r="ITA17" s="3"/>
      <c r="ITB17" s="6"/>
      <c r="ITK17" s="3"/>
      <c r="ITL17" s="6"/>
      <c r="ITU17" s="3"/>
      <c r="ITV17" s="6"/>
      <c r="IUE17" s="3"/>
      <c r="IUF17" s="6"/>
      <c r="IUO17" s="3"/>
      <c r="IUP17" s="6"/>
      <c r="IUY17" s="3"/>
      <c r="IUZ17" s="6"/>
      <c r="IVI17" s="3"/>
      <c r="IVJ17" s="6"/>
      <c r="IVS17" s="3"/>
      <c r="IVT17" s="6"/>
      <c r="IWC17" s="3"/>
      <c r="IWD17" s="6"/>
      <c r="IWM17" s="3"/>
      <c r="IWN17" s="6"/>
      <c r="IWW17" s="3"/>
      <c r="IWX17" s="6"/>
      <c r="IXG17" s="3"/>
      <c r="IXH17" s="6"/>
      <c r="IXQ17" s="3"/>
      <c r="IXR17" s="6"/>
      <c r="IYA17" s="3"/>
      <c r="IYB17" s="6"/>
      <c r="IYK17" s="3"/>
      <c r="IYL17" s="6"/>
      <c r="IYU17" s="3"/>
      <c r="IYV17" s="6"/>
      <c r="IZE17" s="3"/>
      <c r="IZF17" s="6"/>
      <c r="IZO17" s="3"/>
      <c r="IZP17" s="6"/>
      <c r="IZY17" s="3"/>
      <c r="IZZ17" s="6"/>
      <c r="JAI17" s="3"/>
      <c r="JAJ17" s="6"/>
      <c r="JAS17" s="3"/>
      <c r="JAT17" s="6"/>
      <c r="JBC17" s="3"/>
      <c r="JBD17" s="6"/>
      <c r="JBM17" s="3"/>
      <c r="JBN17" s="6"/>
      <c r="JBW17" s="3"/>
      <c r="JBX17" s="6"/>
      <c r="JCG17" s="3"/>
      <c r="JCH17" s="6"/>
      <c r="JCQ17" s="3"/>
      <c r="JCR17" s="6"/>
      <c r="JDA17" s="3"/>
      <c r="JDB17" s="6"/>
      <c r="JDK17" s="3"/>
      <c r="JDL17" s="6"/>
      <c r="JDU17" s="3"/>
      <c r="JDV17" s="6"/>
      <c r="JEE17" s="3"/>
      <c r="JEF17" s="6"/>
      <c r="JEO17" s="3"/>
      <c r="JEP17" s="6"/>
      <c r="JEY17" s="3"/>
      <c r="JEZ17" s="6"/>
      <c r="JFI17" s="3"/>
      <c r="JFJ17" s="6"/>
      <c r="JFS17" s="3"/>
      <c r="JFT17" s="6"/>
      <c r="JGC17" s="3"/>
      <c r="JGD17" s="6"/>
      <c r="JGM17" s="3"/>
      <c r="JGN17" s="6"/>
      <c r="JGW17" s="3"/>
      <c r="JGX17" s="6"/>
      <c r="JHG17" s="3"/>
      <c r="JHH17" s="6"/>
      <c r="JHQ17" s="3"/>
      <c r="JHR17" s="6"/>
      <c r="JIA17" s="3"/>
      <c r="JIB17" s="6"/>
      <c r="JIK17" s="3"/>
      <c r="JIL17" s="6"/>
      <c r="JIU17" s="3"/>
      <c r="JIV17" s="6"/>
      <c r="JJE17" s="3"/>
      <c r="JJF17" s="6"/>
      <c r="JJO17" s="3"/>
      <c r="JJP17" s="6"/>
      <c r="JJY17" s="3"/>
      <c r="JJZ17" s="6"/>
      <c r="JKI17" s="3"/>
      <c r="JKJ17" s="6"/>
      <c r="JKS17" s="3"/>
      <c r="JKT17" s="6"/>
      <c r="JLC17" s="3"/>
      <c r="JLD17" s="6"/>
      <c r="JLM17" s="3"/>
      <c r="JLN17" s="6"/>
      <c r="JLW17" s="3"/>
      <c r="JLX17" s="6"/>
      <c r="JMG17" s="3"/>
      <c r="JMH17" s="6"/>
      <c r="JMQ17" s="3"/>
      <c r="JMR17" s="6"/>
      <c r="JNA17" s="3"/>
      <c r="JNB17" s="6"/>
      <c r="JNK17" s="3"/>
      <c r="JNL17" s="6"/>
      <c r="JNU17" s="3"/>
      <c r="JNV17" s="6"/>
      <c r="JOE17" s="3"/>
      <c r="JOF17" s="6"/>
      <c r="JOO17" s="3"/>
      <c r="JOP17" s="6"/>
      <c r="JOY17" s="3"/>
      <c r="JOZ17" s="6"/>
      <c r="JPI17" s="3"/>
      <c r="JPJ17" s="6"/>
      <c r="JPS17" s="3"/>
      <c r="JPT17" s="6"/>
      <c r="JQC17" s="3"/>
      <c r="JQD17" s="6"/>
      <c r="JQM17" s="3"/>
      <c r="JQN17" s="6"/>
      <c r="JQW17" s="3"/>
      <c r="JQX17" s="6"/>
      <c r="JRG17" s="3"/>
      <c r="JRH17" s="6"/>
      <c r="JRQ17" s="3"/>
      <c r="JRR17" s="6"/>
      <c r="JSA17" s="3"/>
      <c r="JSB17" s="6"/>
      <c r="JSK17" s="3"/>
      <c r="JSL17" s="6"/>
      <c r="JSU17" s="3"/>
      <c r="JSV17" s="6"/>
      <c r="JTE17" s="3"/>
      <c r="JTF17" s="6"/>
      <c r="JTO17" s="3"/>
      <c r="JTP17" s="6"/>
      <c r="JTY17" s="3"/>
      <c r="JTZ17" s="6"/>
      <c r="JUI17" s="3"/>
      <c r="JUJ17" s="6"/>
      <c r="JUS17" s="3"/>
      <c r="JUT17" s="6"/>
      <c r="JVC17" s="3"/>
      <c r="JVD17" s="6"/>
      <c r="JVM17" s="3"/>
      <c r="JVN17" s="6"/>
      <c r="JVW17" s="3"/>
      <c r="JVX17" s="6"/>
      <c r="JWG17" s="3"/>
      <c r="JWH17" s="6"/>
      <c r="JWQ17" s="3"/>
      <c r="JWR17" s="6"/>
      <c r="JXA17" s="3"/>
      <c r="JXB17" s="6"/>
      <c r="JXK17" s="3"/>
      <c r="JXL17" s="6"/>
      <c r="JXU17" s="3"/>
      <c r="JXV17" s="6"/>
      <c r="JYE17" s="3"/>
      <c r="JYF17" s="6"/>
      <c r="JYO17" s="3"/>
      <c r="JYP17" s="6"/>
      <c r="JYY17" s="3"/>
      <c r="JYZ17" s="6"/>
      <c r="JZI17" s="3"/>
      <c r="JZJ17" s="6"/>
      <c r="JZS17" s="3"/>
      <c r="JZT17" s="6"/>
      <c r="KAC17" s="3"/>
      <c r="KAD17" s="6"/>
      <c r="KAM17" s="3"/>
      <c r="KAN17" s="6"/>
      <c r="KAW17" s="3"/>
      <c r="KAX17" s="6"/>
      <c r="KBG17" s="3"/>
      <c r="KBH17" s="6"/>
      <c r="KBQ17" s="3"/>
      <c r="KBR17" s="6"/>
      <c r="KCA17" s="3"/>
      <c r="KCB17" s="6"/>
      <c r="KCK17" s="3"/>
      <c r="KCL17" s="6"/>
      <c r="KCU17" s="3"/>
      <c r="KCV17" s="6"/>
      <c r="KDE17" s="3"/>
      <c r="KDF17" s="6"/>
      <c r="KDO17" s="3"/>
      <c r="KDP17" s="6"/>
      <c r="KDY17" s="3"/>
      <c r="KDZ17" s="6"/>
      <c r="KEI17" s="3"/>
      <c r="KEJ17" s="6"/>
      <c r="KES17" s="3"/>
      <c r="KET17" s="6"/>
      <c r="KFC17" s="3"/>
      <c r="KFD17" s="6"/>
      <c r="KFM17" s="3"/>
      <c r="KFN17" s="6"/>
      <c r="KFW17" s="3"/>
      <c r="KFX17" s="6"/>
      <c r="KGG17" s="3"/>
      <c r="KGH17" s="6"/>
      <c r="KGQ17" s="3"/>
      <c r="KGR17" s="6"/>
      <c r="KHA17" s="3"/>
      <c r="KHB17" s="6"/>
      <c r="KHK17" s="3"/>
      <c r="KHL17" s="6"/>
      <c r="KHU17" s="3"/>
      <c r="KHV17" s="6"/>
      <c r="KIE17" s="3"/>
      <c r="KIF17" s="6"/>
      <c r="KIO17" s="3"/>
      <c r="KIP17" s="6"/>
      <c r="KIY17" s="3"/>
      <c r="KIZ17" s="6"/>
      <c r="KJI17" s="3"/>
      <c r="KJJ17" s="6"/>
      <c r="KJS17" s="3"/>
      <c r="KJT17" s="6"/>
      <c r="KKC17" s="3"/>
      <c r="KKD17" s="6"/>
      <c r="KKM17" s="3"/>
      <c r="KKN17" s="6"/>
      <c r="KKW17" s="3"/>
      <c r="KKX17" s="6"/>
      <c r="KLG17" s="3"/>
      <c r="KLH17" s="6"/>
      <c r="KLQ17" s="3"/>
      <c r="KLR17" s="6"/>
      <c r="KMA17" s="3"/>
      <c r="KMB17" s="6"/>
      <c r="KMK17" s="3"/>
      <c r="KML17" s="6"/>
      <c r="KMU17" s="3"/>
      <c r="KMV17" s="6"/>
      <c r="KNE17" s="3"/>
      <c r="KNF17" s="6"/>
      <c r="KNO17" s="3"/>
      <c r="KNP17" s="6"/>
      <c r="KNY17" s="3"/>
      <c r="KNZ17" s="6"/>
      <c r="KOI17" s="3"/>
      <c r="KOJ17" s="6"/>
      <c r="KOS17" s="3"/>
      <c r="KOT17" s="6"/>
      <c r="KPC17" s="3"/>
      <c r="KPD17" s="6"/>
      <c r="KPM17" s="3"/>
      <c r="KPN17" s="6"/>
      <c r="KPW17" s="3"/>
      <c r="KPX17" s="6"/>
      <c r="KQG17" s="3"/>
      <c r="KQH17" s="6"/>
      <c r="KQQ17" s="3"/>
      <c r="KQR17" s="6"/>
      <c r="KRA17" s="3"/>
      <c r="KRB17" s="6"/>
      <c r="KRK17" s="3"/>
      <c r="KRL17" s="6"/>
      <c r="KRU17" s="3"/>
      <c r="KRV17" s="6"/>
      <c r="KSE17" s="3"/>
      <c r="KSF17" s="6"/>
      <c r="KSO17" s="3"/>
      <c r="KSP17" s="6"/>
      <c r="KSY17" s="3"/>
      <c r="KSZ17" s="6"/>
      <c r="KTI17" s="3"/>
      <c r="KTJ17" s="6"/>
      <c r="KTS17" s="3"/>
      <c r="KTT17" s="6"/>
      <c r="KUC17" s="3"/>
      <c r="KUD17" s="6"/>
      <c r="KUM17" s="3"/>
      <c r="KUN17" s="6"/>
      <c r="KUW17" s="3"/>
      <c r="KUX17" s="6"/>
      <c r="KVG17" s="3"/>
      <c r="KVH17" s="6"/>
      <c r="KVQ17" s="3"/>
      <c r="KVR17" s="6"/>
      <c r="KWA17" s="3"/>
      <c r="KWB17" s="6"/>
      <c r="KWK17" s="3"/>
      <c r="KWL17" s="6"/>
      <c r="KWU17" s="3"/>
      <c r="KWV17" s="6"/>
      <c r="KXE17" s="3"/>
      <c r="KXF17" s="6"/>
      <c r="KXO17" s="3"/>
      <c r="KXP17" s="6"/>
      <c r="KXY17" s="3"/>
      <c r="KXZ17" s="6"/>
      <c r="KYI17" s="3"/>
      <c r="KYJ17" s="6"/>
      <c r="KYS17" s="3"/>
      <c r="KYT17" s="6"/>
      <c r="KZC17" s="3"/>
      <c r="KZD17" s="6"/>
      <c r="KZM17" s="3"/>
      <c r="KZN17" s="6"/>
      <c r="KZW17" s="3"/>
      <c r="KZX17" s="6"/>
      <c r="LAG17" s="3"/>
      <c r="LAH17" s="6"/>
      <c r="LAQ17" s="3"/>
      <c r="LAR17" s="6"/>
      <c r="LBA17" s="3"/>
      <c r="LBB17" s="6"/>
      <c r="LBK17" s="3"/>
      <c r="LBL17" s="6"/>
      <c r="LBU17" s="3"/>
      <c r="LBV17" s="6"/>
      <c r="LCE17" s="3"/>
      <c r="LCF17" s="6"/>
      <c r="LCO17" s="3"/>
      <c r="LCP17" s="6"/>
      <c r="LCY17" s="3"/>
      <c r="LCZ17" s="6"/>
      <c r="LDI17" s="3"/>
      <c r="LDJ17" s="6"/>
      <c r="LDS17" s="3"/>
      <c r="LDT17" s="6"/>
      <c r="LEC17" s="3"/>
      <c r="LED17" s="6"/>
      <c r="LEM17" s="3"/>
      <c r="LEN17" s="6"/>
      <c r="LEW17" s="3"/>
      <c r="LEX17" s="6"/>
      <c r="LFG17" s="3"/>
      <c r="LFH17" s="6"/>
      <c r="LFQ17" s="3"/>
      <c r="LFR17" s="6"/>
      <c r="LGA17" s="3"/>
      <c r="LGB17" s="6"/>
      <c r="LGK17" s="3"/>
      <c r="LGL17" s="6"/>
      <c r="LGU17" s="3"/>
      <c r="LGV17" s="6"/>
      <c r="LHE17" s="3"/>
      <c r="LHF17" s="6"/>
      <c r="LHO17" s="3"/>
      <c r="LHP17" s="6"/>
      <c r="LHY17" s="3"/>
      <c r="LHZ17" s="6"/>
      <c r="LII17" s="3"/>
      <c r="LIJ17" s="6"/>
      <c r="LIS17" s="3"/>
      <c r="LIT17" s="6"/>
      <c r="LJC17" s="3"/>
      <c r="LJD17" s="6"/>
      <c r="LJM17" s="3"/>
      <c r="LJN17" s="6"/>
      <c r="LJW17" s="3"/>
      <c r="LJX17" s="6"/>
      <c r="LKG17" s="3"/>
      <c r="LKH17" s="6"/>
      <c r="LKQ17" s="3"/>
      <c r="LKR17" s="6"/>
      <c r="LLA17" s="3"/>
      <c r="LLB17" s="6"/>
      <c r="LLK17" s="3"/>
      <c r="LLL17" s="6"/>
      <c r="LLU17" s="3"/>
      <c r="LLV17" s="6"/>
      <c r="LME17" s="3"/>
      <c r="LMF17" s="6"/>
      <c r="LMO17" s="3"/>
      <c r="LMP17" s="6"/>
      <c r="LMY17" s="3"/>
      <c r="LMZ17" s="6"/>
      <c r="LNI17" s="3"/>
      <c r="LNJ17" s="6"/>
      <c r="LNS17" s="3"/>
      <c r="LNT17" s="6"/>
      <c r="LOC17" s="3"/>
      <c r="LOD17" s="6"/>
      <c r="LOM17" s="3"/>
      <c r="LON17" s="6"/>
      <c r="LOW17" s="3"/>
      <c r="LOX17" s="6"/>
      <c r="LPG17" s="3"/>
      <c r="LPH17" s="6"/>
      <c r="LPQ17" s="3"/>
      <c r="LPR17" s="6"/>
      <c r="LQA17" s="3"/>
      <c r="LQB17" s="6"/>
      <c r="LQK17" s="3"/>
      <c r="LQL17" s="6"/>
      <c r="LQU17" s="3"/>
      <c r="LQV17" s="6"/>
      <c r="LRE17" s="3"/>
      <c r="LRF17" s="6"/>
      <c r="LRO17" s="3"/>
      <c r="LRP17" s="6"/>
      <c r="LRY17" s="3"/>
      <c r="LRZ17" s="6"/>
      <c r="LSI17" s="3"/>
      <c r="LSJ17" s="6"/>
      <c r="LSS17" s="3"/>
      <c r="LST17" s="6"/>
      <c r="LTC17" s="3"/>
      <c r="LTD17" s="6"/>
      <c r="LTM17" s="3"/>
      <c r="LTN17" s="6"/>
      <c r="LTW17" s="3"/>
      <c r="LTX17" s="6"/>
      <c r="LUG17" s="3"/>
      <c r="LUH17" s="6"/>
      <c r="LUQ17" s="3"/>
      <c r="LUR17" s="6"/>
      <c r="LVA17" s="3"/>
      <c r="LVB17" s="6"/>
      <c r="LVK17" s="3"/>
      <c r="LVL17" s="6"/>
      <c r="LVU17" s="3"/>
      <c r="LVV17" s="6"/>
      <c r="LWE17" s="3"/>
      <c r="LWF17" s="6"/>
      <c r="LWO17" s="3"/>
      <c r="LWP17" s="6"/>
      <c r="LWY17" s="3"/>
      <c r="LWZ17" s="6"/>
      <c r="LXI17" s="3"/>
      <c r="LXJ17" s="6"/>
      <c r="LXS17" s="3"/>
      <c r="LXT17" s="6"/>
      <c r="LYC17" s="3"/>
      <c r="LYD17" s="6"/>
      <c r="LYM17" s="3"/>
      <c r="LYN17" s="6"/>
      <c r="LYW17" s="3"/>
      <c r="LYX17" s="6"/>
      <c r="LZG17" s="3"/>
      <c r="LZH17" s="6"/>
      <c r="LZQ17" s="3"/>
      <c r="LZR17" s="6"/>
      <c r="MAA17" s="3"/>
      <c r="MAB17" s="6"/>
      <c r="MAK17" s="3"/>
      <c r="MAL17" s="6"/>
      <c r="MAU17" s="3"/>
      <c r="MAV17" s="6"/>
      <c r="MBE17" s="3"/>
      <c r="MBF17" s="6"/>
      <c r="MBO17" s="3"/>
      <c r="MBP17" s="6"/>
      <c r="MBY17" s="3"/>
      <c r="MBZ17" s="6"/>
      <c r="MCI17" s="3"/>
      <c r="MCJ17" s="6"/>
      <c r="MCS17" s="3"/>
      <c r="MCT17" s="6"/>
      <c r="MDC17" s="3"/>
      <c r="MDD17" s="6"/>
      <c r="MDM17" s="3"/>
      <c r="MDN17" s="6"/>
      <c r="MDW17" s="3"/>
      <c r="MDX17" s="6"/>
      <c r="MEG17" s="3"/>
      <c r="MEH17" s="6"/>
      <c r="MEQ17" s="3"/>
      <c r="MER17" s="6"/>
      <c r="MFA17" s="3"/>
      <c r="MFB17" s="6"/>
      <c r="MFK17" s="3"/>
      <c r="MFL17" s="6"/>
      <c r="MFU17" s="3"/>
      <c r="MFV17" s="6"/>
      <c r="MGE17" s="3"/>
      <c r="MGF17" s="6"/>
      <c r="MGO17" s="3"/>
      <c r="MGP17" s="6"/>
      <c r="MGY17" s="3"/>
      <c r="MGZ17" s="6"/>
      <c r="MHI17" s="3"/>
      <c r="MHJ17" s="6"/>
      <c r="MHS17" s="3"/>
      <c r="MHT17" s="6"/>
      <c r="MIC17" s="3"/>
      <c r="MID17" s="6"/>
      <c r="MIM17" s="3"/>
      <c r="MIN17" s="6"/>
      <c r="MIW17" s="3"/>
      <c r="MIX17" s="6"/>
      <c r="MJG17" s="3"/>
      <c r="MJH17" s="6"/>
      <c r="MJQ17" s="3"/>
      <c r="MJR17" s="6"/>
      <c r="MKA17" s="3"/>
      <c r="MKB17" s="6"/>
      <c r="MKK17" s="3"/>
      <c r="MKL17" s="6"/>
      <c r="MKU17" s="3"/>
      <c r="MKV17" s="6"/>
      <c r="MLE17" s="3"/>
      <c r="MLF17" s="6"/>
      <c r="MLO17" s="3"/>
      <c r="MLP17" s="6"/>
      <c r="MLY17" s="3"/>
      <c r="MLZ17" s="6"/>
      <c r="MMI17" s="3"/>
      <c r="MMJ17" s="6"/>
      <c r="MMS17" s="3"/>
      <c r="MMT17" s="6"/>
      <c r="MNC17" s="3"/>
      <c r="MND17" s="6"/>
      <c r="MNM17" s="3"/>
      <c r="MNN17" s="6"/>
      <c r="MNW17" s="3"/>
      <c r="MNX17" s="6"/>
      <c r="MOG17" s="3"/>
      <c r="MOH17" s="6"/>
      <c r="MOQ17" s="3"/>
      <c r="MOR17" s="6"/>
      <c r="MPA17" s="3"/>
      <c r="MPB17" s="6"/>
      <c r="MPK17" s="3"/>
      <c r="MPL17" s="6"/>
      <c r="MPU17" s="3"/>
      <c r="MPV17" s="6"/>
      <c r="MQE17" s="3"/>
      <c r="MQF17" s="6"/>
      <c r="MQO17" s="3"/>
      <c r="MQP17" s="6"/>
      <c r="MQY17" s="3"/>
      <c r="MQZ17" s="6"/>
      <c r="MRI17" s="3"/>
      <c r="MRJ17" s="6"/>
      <c r="MRS17" s="3"/>
      <c r="MRT17" s="6"/>
      <c r="MSC17" s="3"/>
      <c r="MSD17" s="6"/>
      <c r="MSM17" s="3"/>
      <c r="MSN17" s="6"/>
      <c r="MSW17" s="3"/>
      <c r="MSX17" s="6"/>
      <c r="MTG17" s="3"/>
      <c r="MTH17" s="6"/>
      <c r="MTQ17" s="3"/>
      <c r="MTR17" s="6"/>
      <c r="MUA17" s="3"/>
      <c r="MUB17" s="6"/>
      <c r="MUK17" s="3"/>
      <c r="MUL17" s="6"/>
      <c r="MUU17" s="3"/>
      <c r="MUV17" s="6"/>
      <c r="MVE17" s="3"/>
      <c r="MVF17" s="6"/>
      <c r="MVO17" s="3"/>
      <c r="MVP17" s="6"/>
      <c r="MVY17" s="3"/>
      <c r="MVZ17" s="6"/>
      <c r="MWI17" s="3"/>
      <c r="MWJ17" s="6"/>
      <c r="MWS17" s="3"/>
      <c r="MWT17" s="6"/>
      <c r="MXC17" s="3"/>
      <c r="MXD17" s="6"/>
      <c r="MXM17" s="3"/>
      <c r="MXN17" s="6"/>
      <c r="MXW17" s="3"/>
      <c r="MXX17" s="6"/>
      <c r="MYG17" s="3"/>
      <c r="MYH17" s="6"/>
      <c r="MYQ17" s="3"/>
      <c r="MYR17" s="6"/>
      <c r="MZA17" s="3"/>
      <c r="MZB17" s="6"/>
      <c r="MZK17" s="3"/>
      <c r="MZL17" s="6"/>
      <c r="MZU17" s="3"/>
      <c r="MZV17" s="6"/>
      <c r="NAE17" s="3"/>
      <c r="NAF17" s="6"/>
      <c r="NAO17" s="3"/>
      <c r="NAP17" s="6"/>
      <c r="NAY17" s="3"/>
      <c r="NAZ17" s="6"/>
      <c r="NBI17" s="3"/>
      <c r="NBJ17" s="6"/>
      <c r="NBS17" s="3"/>
      <c r="NBT17" s="6"/>
      <c r="NCC17" s="3"/>
      <c r="NCD17" s="6"/>
      <c r="NCM17" s="3"/>
      <c r="NCN17" s="6"/>
      <c r="NCW17" s="3"/>
      <c r="NCX17" s="6"/>
      <c r="NDG17" s="3"/>
      <c r="NDH17" s="6"/>
      <c r="NDQ17" s="3"/>
      <c r="NDR17" s="6"/>
      <c r="NEA17" s="3"/>
      <c r="NEB17" s="6"/>
      <c r="NEK17" s="3"/>
      <c r="NEL17" s="6"/>
      <c r="NEU17" s="3"/>
      <c r="NEV17" s="6"/>
      <c r="NFE17" s="3"/>
      <c r="NFF17" s="6"/>
      <c r="NFO17" s="3"/>
      <c r="NFP17" s="6"/>
      <c r="NFY17" s="3"/>
      <c r="NFZ17" s="6"/>
      <c r="NGI17" s="3"/>
      <c r="NGJ17" s="6"/>
      <c r="NGS17" s="3"/>
      <c r="NGT17" s="6"/>
      <c r="NHC17" s="3"/>
      <c r="NHD17" s="6"/>
      <c r="NHM17" s="3"/>
      <c r="NHN17" s="6"/>
      <c r="NHW17" s="3"/>
      <c r="NHX17" s="6"/>
      <c r="NIG17" s="3"/>
      <c r="NIH17" s="6"/>
      <c r="NIQ17" s="3"/>
      <c r="NIR17" s="6"/>
      <c r="NJA17" s="3"/>
      <c r="NJB17" s="6"/>
      <c r="NJK17" s="3"/>
      <c r="NJL17" s="6"/>
      <c r="NJU17" s="3"/>
      <c r="NJV17" s="6"/>
      <c r="NKE17" s="3"/>
      <c r="NKF17" s="6"/>
      <c r="NKO17" s="3"/>
      <c r="NKP17" s="6"/>
      <c r="NKY17" s="3"/>
      <c r="NKZ17" s="6"/>
      <c r="NLI17" s="3"/>
      <c r="NLJ17" s="6"/>
      <c r="NLS17" s="3"/>
      <c r="NLT17" s="6"/>
      <c r="NMC17" s="3"/>
      <c r="NMD17" s="6"/>
      <c r="NMM17" s="3"/>
      <c r="NMN17" s="6"/>
      <c r="NMW17" s="3"/>
      <c r="NMX17" s="6"/>
      <c r="NNG17" s="3"/>
      <c r="NNH17" s="6"/>
      <c r="NNQ17" s="3"/>
      <c r="NNR17" s="6"/>
      <c r="NOA17" s="3"/>
      <c r="NOB17" s="6"/>
      <c r="NOK17" s="3"/>
      <c r="NOL17" s="6"/>
      <c r="NOU17" s="3"/>
      <c r="NOV17" s="6"/>
      <c r="NPE17" s="3"/>
      <c r="NPF17" s="6"/>
      <c r="NPO17" s="3"/>
      <c r="NPP17" s="6"/>
      <c r="NPY17" s="3"/>
      <c r="NPZ17" s="6"/>
      <c r="NQI17" s="3"/>
      <c r="NQJ17" s="6"/>
      <c r="NQS17" s="3"/>
      <c r="NQT17" s="6"/>
      <c r="NRC17" s="3"/>
      <c r="NRD17" s="6"/>
      <c r="NRM17" s="3"/>
      <c r="NRN17" s="6"/>
      <c r="NRW17" s="3"/>
      <c r="NRX17" s="6"/>
      <c r="NSG17" s="3"/>
      <c r="NSH17" s="6"/>
      <c r="NSQ17" s="3"/>
      <c r="NSR17" s="6"/>
      <c r="NTA17" s="3"/>
      <c r="NTB17" s="6"/>
      <c r="NTK17" s="3"/>
      <c r="NTL17" s="6"/>
      <c r="NTU17" s="3"/>
      <c r="NTV17" s="6"/>
      <c r="NUE17" s="3"/>
      <c r="NUF17" s="6"/>
      <c r="NUO17" s="3"/>
      <c r="NUP17" s="6"/>
      <c r="NUY17" s="3"/>
      <c r="NUZ17" s="6"/>
      <c r="NVI17" s="3"/>
      <c r="NVJ17" s="6"/>
      <c r="NVS17" s="3"/>
      <c r="NVT17" s="6"/>
      <c r="NWC17" s="3"/>
      <c r="NWD17" s="6"/>
      <c r="NWM17" s="3"/>
      <c r="NWN17" s="6"/>
      <c r="NWW17" s="3"/>
      <c r="NWX17" s="6"/>
      <c r="NXG17" s="3"/>
      <c r="NXH17" s="6"/>
      <c r="NXQ17" s="3"/>
      <c r="NXR17" s="6"/>
      <c r="NYA17" s="3"/>
      <c r="NYB17" s="6"/>
      <c r="NYK17" s="3"/>
      <c r="NYL17" s="6"/>
      <c r="NYU17" s="3"/>
      <c r="NYV17" s="6"/>
      <c r="NZE17" s="3"/>
      <c r="NZF17" s="6"/>
      <c r="NZO17" s="3"/>
      <c r="NZP17" s="6"/>
      <c r="NZY17" s="3"/>
      <c r="NZZ17" s="6"/>
      <c r="OAI17" s="3"/>
      <c r="OAJ17" s="6"/>
      <c r="OAS17" s="3"/>
      <c r="OAT17" s="6"/>
      <c r="OBC17" s="3"/>
      <c r="OBD17" s="6"/>
      <c r="OBM17" s="3"/>
      <c r="OBN17" s="6"/>
      <c r="OBW17" s="3"/>
      <c r="OBX17" s="6"/>
      <c r="OCG17" s="3"/>
      <c r="OCH17" s="6"/>
      <c r="OCQ17" s="3"/>
      <c r="OCR17" s="6"/>
      <c r="ODA17" s="3"/>
      <c r="ODB17" s="6"/>
      <c r="ODK17" s="3"/>
      <c r="ODL17" s="6"/>
      <c r="ODU17" s="3"/>
      <c r="ODV17" s="6"/>
      <c r="OEE17" s="3"/>
      <c r="OEF17" s="6"/>
      <c r="OEO17" s="3"/>
      <c r="OEP17" s="6"/>
      <c r="OEY17" s="3"/>
      <c r="OEZ17" s="6"/>
      <c r="OFI17" s="3"/>
      <c r="OFJ17" s="6"/>
      <c r="OFS17" s="3"/>
      <c r="OFT17" s="6"/>
      <c r="OGC17" s="3"/>
      <c r="OGD17" s="6"/>
      <c r="OGM17" s="3"/>
      <c r="OGN17" s="6"/>
      <c r="OGW17" s="3"/>
      <c r="OGX17" s="6"/>
      <c r="OHG17" s="3"/>
      <c r="OHH17" s="6"/>
      <c r="OHQ17" s="3"/>
      <c r="OHR17" s="6"/>
      <c r="OIA17" s="3"/>
      <c r="OIB17" s="6"/>
      <c r="OIK17" s="3"/>
      <c r="OIL17" s="6"/>
      <c r="OIU17" s="3"/>
      <c r="OIV17" s="6"/>
      <c r="OJE17" s="3"/>
      <c r="OJF17" s="6"/>
      <c r="OJO17" s="3"/>
      <c r="OJP17" s="6"/>
      <c r="OJY17" s="3"/>
      <c r="OJZ17" s="6"/>
      <c r="OKI17" s="3"/>
      <c r="OKJ17" s="6"/>
      <c r="OKS17" s="3"/>
      <c r="OKT17" s="6"/>
      <c r="OLC17" s="3"/>
      <c r="OLD17" s="6"/>
      <c r="OLM17" s="3"/>
      <c r="OLN17" s="6"/>
      <c r="OLW17" s="3"/>
      <c r="OLX17" s="6"/>
      <c r="OMG17" s="3"/>
      <c r="OMH17" s="6"/>
      <c r="OMQ17" s="3"/>
      <c r="OMR17" s="6"/>
      <c r="ONA17" s="3"/>
      <c r="ONB17" s="6"/>
      <c r="ONK17" s="3"/>
      <c r="ONL17" s="6"/>
      <c r="ONU17" s="3"/>
      <c r="ONV17" s="6"/>
      <c r="OOE17" s="3"/>
      <c r="OOF17" s="6"/>
      <c r="OOO17" s="3"/>
      <c r="OOP17" s="6"/>
      <c r="OOY17" s="3"/>
      <c r="OOZ17" s="6"/>
      <c r="OPI17" s="3"/>
      <c r="OPJ17" s="6"/>
      <c r="OPS17" s="3"/>
      <c r="OPT17" s="6"/>
      <c r="OQC17" s="3"/>
      <c r="OQD17" s="6"/>
      <c r="OQM17" s="3"/>
      <c r="OQN17" s="6"/>
      <c r="OQW17" s="3"/>
      <c r="OQX17" s="6"/>
      <c r="ORG17" s="3"/>
      <c r="ORH17" s="6"/>
      <c r="ORQ17" s="3"/>
      <c r="ORR17" s="6"/>
      <c r="OSA17" s="3"/>
      <c r="OSB17" s="6"/>
      <c r="OSK17" s="3"/>
      <c r="OSL17" s="6"/>
      <c r="OSU17" s="3"/>
      <c r="OSV17" s="6"/>
      <c r="OTE17" s="3"/>
      <c r="OTF17" s="6"/>
      <c r="OTO17" s="3"/>
      <c r="OTP17" s="6"/>
      <c r="OTY17" s="3"/>
      <c r="OTZ17" s="6"/>
      <c r="OUI17" s="3"/>
      <c r="OUJ17" s="6"/>
      <c r="OUS17" s="3"/>
      <c r="OUT17" s="6"/>
      <c r="OVC17" s="3"/>
      <c r="OVD17" s="6"/>
      <c r="OVM17" s="3"/>
      <c r="OVN17" s="6"/>
      <c r="OVW17" s="3"/>
      <c r="OVX17" s="6"/>
      <c r="OWG17" s="3"/>
      <c r="OWH17" s="6"/>
      <c r="OWQ17" s="3"/>
      <c r="OWR17" s="6"/>
      <c r="OXA17" s="3"/>
      <c r="OXB17" s="6"/>
      <c r="OXK17" s="3"/>
      <c r="OXL17" s="6"/>
      <c r="OXU17" s="3"/>
      <c r="OXV17" s="6"/>
      <c r="OYE17" s="3"/>
      <c r="OYF17" s="6"/>
      <c r="OYO17" s="3"/>
      <c r="OYP17" s="6"/>
      <c r="OYY17" s="3"/>
      <c r="OYZ17" s="6"/>
      <c r="OZI17" s="3"/>
      <c r="OZJ17" s="6"/>
      <c r="OZS17" s="3"/>
      <c r="OZT17" s="6"/>
      <c r="PAC17" s="3"/>
      <c r="PAD17" s="6"/>
      <c r="PAM17" s="3"/>
      <c r="PAN17" s="6"/>
      <c r="PAW17" s="3"/>
      <c r="PAX17" s="6"/>
      <c r="PBG17" s="3"/>
      <c r="PBH17" s="6"/>
      <c r="PBQ17" s="3"/>
      <c r="PBR17" s="6"/>
      <c r="PCA17" s="3"/>
      <c r="PCB17" s="6"/>
      <c r="PCK17" s="3"/>
      <c r="PCL17" s="6"/>
      <c r="PCU17" s="3"/>
      <c r="PCV17" s="6"/>
      <c r="PDE17" s="3"/>
      <c r="PDF17" s="6"/>
      <c r="PDO17" s="3"/>
      <c r="PDP17" s="6"/>
      <c r="PDY17" s="3"/>
      <c r="PDZ17" s="6"/>
      <c r="PEI17" s="3"/>
      <c r="PEJ17" s="6"/>
      <c r="PES17" s="3"/>
      <c r="PET17" s="6"/>
      <c r="PFC17" s="3"/>
      <c r="PFD17" s="6"/>
      <c r="PFM17" s="3"/>
      <c r="PFN17" s="6"/>
      <c r="PFW17" s="3"/>
      <c r="PFX17" s="6"/>
      <c r="PGG17" s="3"/>
      <c r="PGH17" s="6"/>
      <c r="PGQ17" s="3"/>
      <c r="PGR17" s="6"/>
      <c r="PHA17" s="3"/>
      <c r="PHB17" s="6"/>
      <c r="PHK17" s="3"/>
      <c r="PHL17" s="6"/>
      <c r="PHU17" s="3"/>
      <c r="PHV17" s="6"/>
      <c r="PIE17" s="3"/>
      <c r="PIF17" s="6"/>
      <c r="PIO17" s="3"/>
      <c r="PIP17" s="6"/>
      <c r="PIY17" s="3"/>
      <c r="PIZ17" s="6"/>
      <c r="PJI17" s="3"/>
      <c r="PJJ17" s="6"/>
      <c r="PJS17" s="3"/>
      <c r="PJT17" s="6"/>
      <c r="PKC17" s="3"/>
      <c r="PKD17" s="6"/>
      <c r="PKM17" s="3"/>
      <c r="PKN17" s="6"/>
      <c r="PKW17" s="3"/>
      <c r="PKX17" s="6"/>
      <c r="PLG17" s="3"/>
      <c r="PLH17" s="6"/>
      <c r="PLQ17" s="3"/>
      <c r="PLR17" s="6"/>
      <c r="PMA17" s="3"/>
      <c r="PMB17" s="6"/>
      <c r="PMK17" s="3"/>
      <c r="PML17" s="6"/>
      <c r="PMU17" s="3"/>
      <c r="PMV17" s="6"/>
      <c r="PNE17" s="3"/>
      <c r="PNF17" s="6"/>
      <c r="PNO17" s="3"/>
      <c r="PNP17" s="6"/>
      <c r="PNY17" s="3"/>
      <c r="PNZ17" s="6"/>
      <c r="POI17" s="3"/>
      <c r="POJ17" s="6"/>
      <c r="POS17" s="3"/>
      <c r="POT17" s="6"/>
      <c r="PPC17" s="3"/>
      <c r="PPD17" s="6"/>
      <c r="PPM17" s="3"/>
      <c r="PPN17" s="6"/>
      <c r="PPW17" s="3"/>
      <c r="PPX17" s="6"/>
      <c r="PQG17" s="3"/>
      <c r="PQH17" s="6"/>
      <c r="PQQ17" s="3"/>
      <c r="PQR17" s="6"/>
      <c r="PRA17" s="3"/>
      <c r="PRB17" s="6"/>
      <c r="PRK17" s="3"/>
      <c r="PRL17" s="6"/>
      <c r="PRU17" s="3"/>
      <c r="PRV17" s="6"/>
      <c r="PSE17" s="3"/>
      <c r="PSF17" s="6"/>
      <c r="PSO17" s="3"/>
      <c r="PSP17" s="6"/>
      <c r="PSY17" s="3"/>
      <c r="PSZ17" s="6"/>
      <c r="PTI17" s="3"/>
      <c r="PTJ17" s="6"/>
      <c r="PTS17" s="3"/>
      <c r="PTT17" s="6"/>
      <c r="PUC17" s="3"/>
      <c r="PUD17" s="6"/>
      <c r="PUM17" s="3"/>
      <c r="PUN17" s="6"/>
      <c r="PUW17" s="3"/>
      <c r="PUX17" s="6"/>
      <c r="PVG17" s="3"/>
      <c r="PVH17" s="6"/>
      <c r="PVQ17" s="3"/>
      <c r="PVR17" s="6"/>
      <c r="PWA17" s="3"/>
      <c r="PWB17" s="6"/>
      <c r="PWK17" s="3"/>
      <c r="PWL17" s="6"/>
      <c r="PWU17" s="3"/>
      <c r="PWV17" s="6"/>
      <c r="PXE17" s="3"/>
      <c r="PXF17" s="6"/>
      <c r="PXO17" s="3"/>
      <c r="PXP17" s="6"/>
      <c r="PXY17" s="3"/>
      <c r="PXZ17" s="6"/>
      <c r="PYI17" s="3"/>
      <c r="PYJ17" s="6"/>
      <c r="PYS17" s="3"/>
      <c r="PYT17" s="6"/>
      <c r="PZC17" s="3"/>
      <c r="PZD17" s="6"/>
      <c r="PZM17" s="3"/>
      <c r="PZN17" s="6"/>
      <c r="PZW17" s="3"/>
      <c r="PZX17" s="6"/>
      <c r="QAG17" s="3"/>
      <c r="QAH17" s="6"/>
      <c r="QAQ17" s="3"/>
      <c r="QAR17" s="6"/>
      <c r="QBA17" s="3"/>
      <c r="QBB17" s="6"/>
      <c r="QBK17" s="3"/>
      <c r="QBL17" s="6"/>
      <c r="QBU17" s="3"/>
      <c r="QBV17" s="6"/>
      <c r="QCE17" s="3"/>
      <c r="QCF17" s="6"/>
      <c r="QCO17" s="3"/>
      <c r="QCP17" s="6"/>
      <c r="QCY17" s="3"/>
      <c r="QCZ17" s="6"/>
      <c r="QDI17" s="3"/>
      <c r="QDJ17" s="6"/>
      <c r="QDS17" s="3"/>
      <c r="QDT17" s="6"/>
      <c r="QEC17" s="3"/>
      <c r="QED17" s="6"/>
      <c r="QEM17" s="3"/>
      <c r="QEN17" s="6"/>
      <c r="QEW17" s="3"/>
      <c r="QEX17" s="6"/>
      <c r="QFG17" s="3"/>
      <c r="QFH17" s="6"/>
      <c r="QFQ17" s="3"/>
      <c r="QFR17" s="6"/>
      <c r="QGA17" s="3"/>
      <c r="QGB17" s="6"/>
      <c r="QGK17" s="3"/>
      <c r="QGL17" s="6"/>
      <c r="QGU17" s="3"/>
      <c r="QGV17" s="6"/>
      <c r="QHE17" s="3"/>
      <c r="QHF17" s="6"/>
      <c r="QHO17" s="3"/>
      <c r="QHP17" s="6"/>
      <c r="QHY17" s="3"/>
      <c r="QHZ17" s="6"/>
      <c r="QII17" s="3"/>
      <c r="QIJ17" s="6"/>
      <c r="QIS17" s="3"/>
      <c r="QIT17" s="6"/>
      <c r="QJC17" s="3"/>
      <c r="QJD17" s="6"/>
      <c r="QJM17" s="3"/>
      <c r="QJN17" s="6"/>
      <c r="QJW17" s="3"/>
      <c r="QJX17" s="6"/>
      <c r="QKG17" s="3"/>
      <c r="QKH17" s="6"/>
      <c r="QKQ17" s="3"/>
      <c r="QKR17" s="6"/>
      <c r="QLA17" s="3"/>
      <c r="QLB17" s="6"/>
      <c r="QLK17" s="3"/>
      <c r="QLL17" s="6"/>
      <c r="QLU17" s="3"/>
      <c r="QLV17" s="6"/>
      <c r="QME17" s="3"/>
      <c r="QMF17" s="6"/>
      <c r="QMO17" s="3"/>
      <c r="QMP17" s="6"/>
      <c r="QMY17" s="3"/>
      <c r="QMZ17" s="6"/>
      <c r="QNI17" s="3"/>
      <c r="QNJ17" s="6"/>
      <c r="QNS17" s="3"/>
      <c r="QNT17" s="6"/>
      <c r="QOC17" s="3"/>
      <c r="QOD17" s="6"/>
      <c r="QOM17" s="3"/>
      <c r="QON17" s="6"/>
      <c r="QOW17" s="3"/>
      <c r="QOX17" s="6"/>
      <c r="QPG17" s="3"/>
      <c r="QPH17" s="6"/>
      <c r="QPQ17" s="3"/>
      <c r="QPR17" s="6"/>
      <c r="QQA17" s="3"/>
      <c r="QQB17" s="6"/>
      <c r="QQK17" s="3"/>
      <c r="QQL17" s="6"/>
      <c r="QQU17" s="3"/>
      <c r="QQV17" s="6"/>
      <c r="QRE17" s="3"/>
      <c r="QRF17" s="6"/>
      <c r="QRO17" s="3"/>
      <c r="QRP17" s="6"/>
      <c r="QRY17" s="3"/>
      <c r="QRZ17" s="6"/>
      <c r="QSI17" s="3"/>
      <c r="QSJ17" s="6"/>
      <c r="QSS17" s="3"/>
      <c r="QST17" s="6"/>
      <c r="QTC17" s="3"/>
      <c r="QTD17" s="6"/>
      <c r="QTM17" s="3"/>
      <c r="QTN17" s="6"/>
      <c r="QTW17" s="3"/>
      <c r="QTX17" s="6"/>
      <c r="QUG17" s="3"/>
      <c r="QUH17" s="6"/>
      <c r="QUQ17" s="3"/>
      <c r="QUR17" s="6"/>
      <c r="QVA17" s="3"/>
      <c r="QVB17" s="6"/>
      <c r="QVK17" s="3"/>
      <c r="QVL17" s="6"/>
      <c r="QVU17" s="3"/>
      <c r="QVV17" s="6"/>
      <c r="QWE17" s="3"/>
      <c r="QWF17" s="6"/>
      <c r="QWO17" s="3"/>
      <c r="QWP17" s="6"/>
      <c r="QWY17" s="3"/>
      <c r="QWZ17" s="6"/>
      <c r="QXI17" s="3"/>
      <c r="QXJ17" s="6"/>
      <c r="QXS17" s="3"/>
      <c r="QXT17" s="6"/>
      <c r="QYC17" s="3"/>
      <c r="QYD17" s="6"/>
      <c r="QYM17" s="3"/>
      <c r="QYN17" s="6"/>
      <c r="QYW17" s="3"/>
      <c r="QYX17" s="6"/>
      <c r="QZG17" s="3"/>
      <c r="QZH17" s="6"/>
      <c r="QZQ17" s="3"/>
      <c r="QZR17" s="6"/>
      <c r="RAA17" s="3"/>
      <c r="RAB17" s="6"/>
      <c r="RAK17" s="3"/>
      <c r="RAL17" s="6"/>
      <c r="RAU17" s="3"/>
      <c r="RAV17" s="6"/>
      <c r="RBE17" s="3"/>
      <c r="RBF17" s="6"/>
      <c r="RBO17" s="3"/>
      <c r="RBP17" s="6"/>
      <c r="RBY17" s="3"/>
      <c r="RBZ17" s="6"/>
      <c r="RCI17" s="3"/>
      <c r="RCJ17" s="6"/>
      <c r="RCS17" s="3"/>
      <c r="RCT17" s="6"/>
      <c r="RDC17" s="3"/>
      <c r="RDD17" s="6"/>
      <c r="RDM17" s="3"/>
      <c r="RDN17" s="6"/>
      <c r="RDW17" s="3"/>
      <c r="RDX17" s="6"/>
      <c r="REG17" s="3"/>
      <c r="REH17" s="6"/>
      <c r="REQ17" s="3"/>
      <c r="RER17" s="6"/>
      <c r="RFA17" s="3"/>
      <c r="RFB17" s="6"/>
      <c r="RFK17" s="3"/>
      <c r="RFL17" s="6"/>
      <c r="RFU17" s="3"/>
      <c r="RFV17" s="6"/>
      <c r="RGE17" s="3"/>
      <c r="RGF17" s="6"/>
      <c r="RGO17" s="3"/>
      <c r="RGP17" s="6"/>
      <c r="RGY17" s="3"/>
      <c r="RGZ17" s="6"/>
      <c r="RHI17" s="3"/>
      <c r="RHJ17" s="6"/>
      <c r="RHS17" s="3"/>
      <c r="RHT17" s="6"/>
      <c r="RIC17" s="3"/>
      <c r="RID17" s="6"/>
      <c r="RIM17" s="3"/>
      <c r="RIN17" s="6"/>
      <c r="RIW17" s="3"/>
      <c r="RIX17" s="6"/>
      <c r="RJG17" s="3"/>
      <c r="RJH17" s="6"/>
      <c r="RJQ17" s="3"/>
      <c r="RJR17" s="6"/>
      <c r="RKA17" s="3"/>
      <c r="RKB17" s="6"/>
      <c r="RKK17" s="3"/>
      <c r="RKL17" s="6"/>
      <c r="RKU17" s="3"/>
      <c r="RKV17" s="6"/>
      <c r="RLE17" s="3"/>
      <c r="RLF17" s="6"/>
      <c r="RLO17" s="3"/>
      <c r="RLP17" s="6"/>
      <c r="RLY17" s="3"/>
      <c r="RLZ17" s="6"/>
      <c r="RMI17" s="3"/>
      <c r="RMJ17" s="6"/>
      <c r="RMS17" s="3"/>
      <c r="RMT17" s="6"/>
      <c r="RNC17" s="3"/>
      <c r="RND17" s="6"/>
      <c r="RNM17" s="3"/>
      <c r="RNN17" s="6"/>
      <c r="RNW17" s="3"/>
      <c r="RNX17" s="6"/>
      <c r="ROG17" s="3"/>
      <c r="ROH17" s="6"/>
      <c r="ROQ17" s="3"/>
      <c r="ROR17" s="6"/>
      <c r="RPA17" s="3"/>
      <c r="RPB17" s="6"/>
      <c r="RPK17" s="3"/>
      <c r="RPL17" s="6"/>
      <c r="RPU17" s="3"/>
      <c r="RPV17" s="6"/>
      <c r="RQE17" s="3"/>
      <c r="RQF17" s="6"/>
      <c r="RQO17" s="3"/>
      <c r="RQP17" s="6"/>
      <c r="RQY17" s="3"/>
      <c r="RQZ17" s="6"/>
      <c r="RRI17" s="3"/>
      <c r="RRJ17" s="6"/>
      <c r="RRS17" s="3"/>
      <c r="RRT17" s="6"/>
      <c r="RSC17" s="3"/>
      <c r="RSD17" s="6"/>
      <c r="RSM17" s="3"/>
      <c r="RSN17" s="6"/>
      <c r="RSW17" s="3"/>
      <c r="RSX17" s="6"/>
      <c r="RTG17" s="3"/>
      <c r="RTH17" s="6"/>
      <c r="RTQ17" s="3"/>
      <c r="RTR17" s="6"/>
      <c r="RUA17" s="3"/>
      <c r="RUB17" s="6"/>
      <c r="RUK17" s="3"/>
      <c r="RUL17" s="6"/>
      <c r="RUU17" s="3"/>
      <c r="RUV17" s="6"/>
      <c r="RVE17" s="3"/>
      <c r="RVF17" s="6"/>
      <c r="RVO17" s="3"/>
      <c r="RVP17" s="6"/>
      <c r="RVY17" s="3"/>
      <c r="RVZ17" s="6"/>
      <c r="RWI17" s="3"/>
      <c r="RWJ17" s="6"/>
      <c r="RWS17" s="3"/>
      <c r="RWT17" s="6"/>
      <c r="RXC17" s="3"/>
      <c r="RXD17" s="6"/>
      <c r="RXM17" s="3"/>
      <c r="RXN17" s="6"/>
      <c r="RXW17" s="3"/>
      <c r="RXX17" s="6"/>
      <c r="RYG17" s="3"/>
      <c r="RYH17" s="6"/>
      <c r="RYQ17" s="3"/>
      <c r="RYR17" s="6"/>
      <c r="RZA17" s="3"/>
      <c r="RZB17" s="6"/>
      <c r="RZK17" s="3"/>
      <c r="RZL17" s="6"/>
      <c r="RZU17" s="3"/>
      <c r="RZV17" s="6"/>
      <c r="SAE17" s="3"/>
      <c r="SAF17" s="6"/>
      <c r="SAO17" s="3"/>
      <c r="SAP17" s="6"/>
      <c r="SAY17" s="3"/>
      <c r="SAZ17" s="6"/>
      <c r="SBI17" s="3"/>
      <c r="SBJ17" s="6"/>
      <c r="SBS17" s="3"/>
      <c r="SBT17" s="6"/>
      <c r="SCC17" s="3"/>
      <c r="SCD17" s="6"/>
      <c r="SCM17" s="3"/>
      <c r="SCN17" s="6"/>
      <c r="SCW17" s="3"/>
      <c r="SCX17" s="6"/>
      <c r="SDG17" s="3"/>
      <c r="SDH17" s="6"/>
      <c r="SDQ17" s="3"/>
      <c r="SDR17" s="6"/>
      <c r="SEA17" s="3"/>
      <c r="SEB17" s="6"/>
      <c r="SEK17" s="3"/>
      <c r="SEL17" s="6"/>
      <c r="SEU17" s="3"/>
      <c r="SEV17" s="6"/>
      <c r="SFE17" s="3"/>
      <c r="SFF17" s="6"/>
      <c r="SFO17" s="3"/>
      <c r="SFP17" s="6"/>
      <c r="SFY17" s="3"/>
      <c r="SFZ17" s="6"/>
      <c r="SGI17" s="3"/>
      <c r="SGJ17" s="6"/>
      <c r="SGS17" s="3"/>
      <c r="SGT17" s="6"/>
      <c r="SHC17" s="3"/>
      <c r="SHD17" s="6"/>
      <c r="SHM17" s="3"/>
      <c r="SHN17" s="6"/>
      <c r="SHW17" s="3"/>
      <c r="SHX17" s="6"/>
      <c r="SIG17" s="3"/>
      <c r="SIH17" s="6"/>
      <c r="SIQ17" s="3"/>
      <c r="SIR17" s="6"/>
      <c r="SJA17" s="3"/>
      <c r="SJB17" s="6"/>
      <c r="SJK17" s="3"/>
      <c r="SJL17" s="6"/>
      <c r="SJU17" s="3"/>
      <c r="SJV17" s="6"/>
      <c r="SKE17" s="3"/>
      <c r="SKF17" s="6"/>
      <c r="SKO17" s="3"/>
      <c r="SKP17" s="6"/>
      <c r="SKY17" s="3"/>
      <c r="SKZ17" s="6"/>
      <c r="SLI17" s="3"/>
      <c r="SLJ17" s="6"/>
      <c r="SLS17" s="3"/>
      <c r="SLT17" s="6"/>
      <c r="SMC17" s="3"/>
      <c r="SMD17" s="6"/>
      <c r="SMM17" s="3"/>
      <c r="SMN17" s="6"/>
      <c r="SMW17" s="3"/>
      <c r="SMX17" s="6"/>
      <c r="SNG17" s="3"/>
      <c r="SNH17" s="6"/>
      <c r="SNQ17" s="3"/>
      <c r="SNR17" s="6"/>
      <c r="SOA17" s="3"/>
      <c r="SOB17" s="6"/>
      <c r="SOK17" s="3"/>
      <c r="SOL17" s="6"/>
      <c r="SOU17" s="3"/>
      <c r="SOV17" s="6"/>
      <c r="SPE17" s="3"/>
      <c r="SPF17" s="6"/>
      <c r="SPO17" s="3"/>
      <c r="SPP17" s="6"/>
      <c r="SPY17" s="3"/>
      <c r="SPZ17" s="6"/>
      <c r="SQI17" s="3"/>
      <c r="SQJ17" s="6"/>
      <c r="SQS17" s="3"/>
      <c r="SQT17" s="6"/>
      <c r="SRC17" s="3"/>
      <c r="SRD17" s="6"/>
      <c r="SRM17" s="3"/>
      <c r="SRN17" s="6"/>
      <c r="SRW17" s="3"/>
      <c r="SRX17" s="6"/>
      <c r="SSG17" s="3"/>
      <c r="SSH17" s="6"/>
      <c r="SSQ17" s="3"/>
      <c r="SSR17" s="6"/>
      <c r="STA17" s="3"/>
      <c r="STB17" s="6"/>
      <c r="STK17" s="3"/>
      <c r="STL17" s="6"/>
      <c r="STU17" s="3"/>
      <c r="STV17" s="6"/>
      <c r="SUE17" s="3"/>
      <c r="SUF17" s="6"/>
      <c r="SUO17" s="3"/>
      <c r="SUP17" s="6"/>
      <c r="SUY17" s="3"/>
      <c r="SUZ17" s="6"/>
      <c r="SVI17" s="3"/>
      <c r="SVJ17" s="6"/>
      <c r="SVS17" s="3"/>
      <c r="SVT17" s="6"/>
      <c r="SWC17" s="3"/>
      <c r="SWD17" s="6"/>
      <c r="SWM17" s="3"/>
      <c r="SWN17" s="6"/>
      <c r="SWW17" s="3"/>
      <c r="SWX17" s="6"/>
      <c r="SXG17" s="3"/>
      <c r="SXH17" s="6"/>
      <c r="SXQ17" s="3"/>
      <c r="SXR17" s="6"/>
      <c r="SYA17" s="3"/>
      <c r="SYB17" s="6"/>
      <c r="SYK17" s="3"/>
      <c r="SYL17" s="6"/>
      <c r="SYU17" s="3"/>
      <c r="SYV17" s="6"/>
      <c r="SZE17" s="3"/>
      <c r="SZF17" s="6"/>
      <c r="SZO17" s="3"/>
      <c r="SZP17" s="6"/>
      <c r="SZY17" s="3"/>
      <c r="SZZ17" s="6"/>
      <c r="TAI17" s="3"/>
      <c r="TAJ17" s="6"/>
      <c r="TAS17" s="3"/>
      <c r="TAT17" s="6"/>
      <c r="TBC17" s="3"/>
      <c r="TBD17" s="6"/>
      <c r="TBM17" s="3"/>
      <c r="TBN17" s="6"/>
      <c r="TBW17" s="3"/>
      <c r="TBX17" s="6"/>
      <c r="TCG17" s="3"/>
      <c r="TCH17" s="6"/>
      <c r="TCQ17" s="3"/>
      <c r="TCR17" s="6"/>
      <c r="TDA17" s="3"/>
      <c r="TDB17" s="6"/>
      <c r="TDK17" s="3"/>
      <c r="TDL17" s="6"/>
      <c r="TDU17" s="3"/>
      <c r="TDV17" s="6"/>
      <c r="TEE17" s="3"/>
      <c r="TEF17" s="6"/>
      <c r="TEO17" s="3"/>
      <c r="TEP17" s="6"/>
      <c r="TEY17" s="3"/>
      <c r="TEZ17" s="6"/>
      <c r="TFI17" s="3"/>
      <c r="TFJ17" s="6"/>
      <c r="TFS17" s="3"/>
      <c r="TFT17" s="6"/>
      <c r="TGC17" s="3"/>
      <c r="TGD17" s="6"/>
      <c r="TGM17" s="3"/>
      <c r="TGN17" s="6"/>
      <c r="TGW17" s="3"/>
      <c r="TGX17" s="6"/>
      <c r="THG17" s="3"/>
      <c r="THH17" s="6"/>
      <c r="THQ17" s="3"/>
      <c r="THR17" s="6"/>
      <c r="TIA17" s="3"/>
      <c r="TIB17" s="6"/>
      <c r="TIK17" s="3"/>
      <c r="TIL17" s="6"/>
      <c r="TIU17" s="3"/>
      <c r="TIV17" s="6"/>
      <c r="TJE17" s="3"/>
      <c r="TJF17" s="6"/>
      <c r="TJO17" s="3"/>
      <c r="TJP17" s="6"/>
      <c r="TJY17" s="3"/>
      <c r="TJZ17" s="6"/>
      <c r="TKI17" s="3"/>
      <c r="TKJ17" s="6"/>
      <c r="TKS17" s="3"/>
      <c r="TKT17" s="6"/>
      <c r="TLC17" s="3"/>
      <c r="TLD17" s="6"/>
      <c r="TLM17" s="3"/>
      <c r="TLN17" s="6"/>
      <c r="TLW17" s="3"/>
      <c r="TLX17" s="6"/>
      <c r="TMG17" s="3"/>
      <c r="TMH17" s="6"/>
      <c r="TMQ17" s="3"/>
      <c r="TMR17" s="6"/>
      <c r="TNA17" s="3"/>
      <c r="TNB17" s="6"/>
      <c r="TNK17" s="3"/>
      <c r="TNL17" s="6"/>
      <c r="TNU17" s="3"/>
      <c r="TNV17" s="6"/>
      <c r="TOE17" s="3"/>
      <c r="TOF17" s="6"/>
      <c r="TOO17" s="3"/>
      <c r="TOP17" s="6"/>
      <c r="TOY17" s="3"/>
      <c r="TOZ17" s="6"/>
      <c r="TPI17" s="3"/>
      <c r="TPJ17" s="6"/>
      <c r="TPS17" s="3"/>
      <c r="TPT17" s="6"/>
      <c r="TQC17" s="3"/>
      <c r="TQD17" s="6"/>
      <c r="TQM17" s="3"/>
      <c r="TQN17" s="6"/>
      <c r="TQW17" s="3"/>
      <c r="TQX17" s="6"/>
      <c r="TRG17" s="3"/>
      <c r="TRH17" s="6"/>
      <c r="TRQ17" s="3"/>
      <c r="TRR17" s="6"/>
      <c r="TSA17" s="3"/>
      <c r="TSB17" s="6"/>
      <c r="TSK17" s="3"/>
      <c r="TSL17" s="6"/>
      <c r="TSU17" s="3"/>
      <c r="TSV17" s="6"/>
      <c r="TTE17" s="3"/>
      <c r="TTF17" s="6"/>
      <c r="TTO17" s="3"/>
      <c r="TTP17" s="6"/>
      <c r="TTY17" s="3"/>
      <c r="TTZ17" s="6"/>
      <c r="TUI17" s="3"/>
      <c r="TUJ17" s="6"/>
      <c r="TUS17" s="3"/>
      <c r="TUT17" s="6"/>
      <c r="TVC17" s="3"/>
      <c r="TVD17" s="6"/>
      <c r="TVM17" s="3"/>
      <c r="TVN17" s="6"/>
      <c r="TVW17" s="3"/>
      <c r="TVX17" s="6"/>
      <c r="TWG17" s="3"/>
      <c r="TWH17" s="6"/>
      <c r="TWQ17" s="3"/>
      <c r="TWR17" s="6"/>
      <c r="TXA17" s="3"/>
      <c r="TXB17" s="6"/>
      <c r="TXK17" s="3"/>
      <c r="TXL17" s="6"/>
      <c r="TXU17" s="3"/>
      <c r="TXV17" s="6"/>
      <c r="TYE17" s="3"/>
      <c r="TYF17" s="6"/>
      <c r="TYO17" s="3"/>
      <c r="TYP17" s="6"/>
      <c r="TYY17" s="3"/>
      <c r="TYZ17" s="6"/>
      <c r="TZI17" s="3"/>
      <c r="TZJ17" s="6"/>
      <c r="TZS17" s="3"/>
      <c r="TZT17" s="6"/>
      <c r="UAC17" s="3"/>
      <c r="UAD17" s="6"/>
      <c r="UAM17" s="3"/>
      <c r="UAN17" s="6"/>
      <c r="UAW17" s="3"/>
      <c r="UAX17" s="6"/>
      <c r="UBG17" s="3"/>
      <c r="UBH17" s="6"/>
      <c r="UBQ17" s="3"/>
      <c r="UBR17" s="6"/>
      <c r="UCA17" s="3"/>
      <c r="UCB17" s="6"/>
      <c r="UCK17" s="3"/>
      <c r="UCL17" s="6"/>
      <c r="UCU17" s="3"/>
      <c r="UCV17" s="6"/>
      <c r="UDE17" s="3"/>
      <c r="UDF17" s="6"/>
      <c r="UDO17" s="3"/>
      <c r="UDP17" s="6"/>
      <c r="UDY17" s="3"/>
      <c r="UDZ17" s="6"/>
      <c r="UEI17" s="3"/>
      <c r="UEJ17" s="6"/>
      <c r="UES17" s="3"/>
      <c r="UET17" s="6"/>
      <c r="UFC17" s="3"/>
      <c r="UFD17" s="6"/>
      <c r="UFM17" s="3"/>
      <c r="UFN17" s="6"/>
      <c r="UFW17" s="3"/>
      <c r="UFX17" s="6"/>
      <c r="UGG17" s="3"/>
      <c r="UGH17" s="6"/>
      <c r="UGQ17" s="3"/>
      <c r="UGR17" s="6"/>
      <c r="UHA17" s="3"/>
      <c r="UHB17" s="6"/>
      <c r="UHK17" s="3"/>
      <c r="UHL17" s="6"/>
      <c r="UHU17" s="3"/>
      <c r="UHV17" s="6"/>
      <c r="UIE17" s="3"/>
      <c r="UIF17" s="6"/>
      <c r="UIO17" s="3"/>
      <c r="UIP17" s="6"/>
      <c r="UIY17" s="3"/>
      <c r="UIZ17" s="6"/>
      <c r="UJI17" s="3"/>
      <c r="UJJ17" s="6"/>
      <c r="UJS17" s="3"/>
      <c r="UJT17" s="6"/>
      <c r="UKC17" s="3"/>
      <c r="UKD17" s="6"/>
      <c r="UKM17" s="3"/>
      <c r="UKN17" s="6"/>
      <c r="UKW17" s="3"/>
      <c r="UKX17" s="6"/>
      <c r="ULG17" s="3"/>
      <c r="ULH17" s="6"/>
      <c r="ULQ17" s="3"/>
      <c r="ULR17" s="6"/>
      <c r="UMA17" s="3"/>
      <c r="UMB17" s="6"/>
      <c r="UMK17" s="3"/>
      <c r="UML17" s="6"/>
      <c r="UMU17" s="3"/>
      <c r="UMV17" s="6"/>
      <c r="UNE17" s="3"/>
      <c r="UNF17" s="6"/>
      <c r="UNO17" s="3"/>
      <c r="UNP17" s="6"/>
      <c r="UNY17" s="3"/>
      <c r="UNZ17" s="6"/>
      <c r="UOI17" s="3"/>
      <c r="UOJ17" s="6"/>
      <c r="UOS17" s="3"/>
      <c r="UOT17" s="6"/>
      <c r="UPC17" s="3"/>
      <c r="UPD17" s="6"/>
      <c r="UPM17" s="3"/>
      <c r="UPN17" s="6"/>
      <c r="UPW17" s="3"/>
      <c r="UPX17" s="6"/>
      <c r="UQG17" s="3"/>
      <c r="UQH17" s="6"/>
      <c r="UQQ17" s="3"/>
      <c r="UQR17" s="6"/>
      <c r="URA17" s="3"/>
      <c r="URB17" s="6"/>
      <c r="URK17" s="3"/>
      <c r="URL17" s="6"/>
      <c r="URU17" s="3"/>
      <c r="URV17" s="6"/>
      <c r="USE17" s="3"/>
      <c r="USF17" s="6"/>
      <c r="USO17" s="3"/>
      <c r="USP17" s="6"/>
      <c r="USY17" s="3"/>
      <c r="USZ17" s="6"/>
      <c r="UTI17" s="3"/>
      <c r="UTJ17" s="6"/>
      <c r="UTS17" s="3"/>
      <c r="UTT17" s="6"/>
      <c r="UUC17" s="3"/>
      <c r="UUD17" s="6"/>
      <c r="UUM17" s="3"/>
      <c r="UUN17" s="6"/>
      <c r="UUW17" s="3"/>
      <c r="UUX17" s="6"/>
      <c r="UVG17" s="3"/>
      <c r="UVH17" s="6"/>
      <c r="UVQ17" s="3"/>
      <c r="UVR17" s="6"/>
      <c r="UWA17" s="3"/>
      <c r="UWB17" s="6"/>
      <c r="UWK17" s="3"/>
      <c r="UWL17" s="6"/>
      <c r="UWU17" s="3"/>
      <c r="UWV17" s="6"/>
      <c r="UXE17" s="3"/>
      <c r="UXF17" s="6"/>
      <c r="UXO17" s="3"/>
      <c r="UXP17" s="6"/>
      <c r="UXY17" s="3"/>
      <c r="UXZ17" s="6"/>
      <c r="UYI17" s="3"/>
      <c r="UYJ17" s="6"/>
      <c r="UYS17" s="3"/>
      <c r="UYT17" s="6"/>
      <c r="UZC17" s="3"/>
      <c r="UZD17" s="6"/>
      <c r="UZM17" s="3"/>
      <c r="UZN17" s="6"/>
      <c r="UZW17" s="3"/>
      <c r="UZX17" s="6"/>
      <c r="VAG17" s="3"/>
      <c r="VAH17" s="6"/>
      <c r="VAQ17" s="3"/>
      <c r="VAR17" s="6"/>
      <c r="VBA17" s="3"/>
      <c r="VBB17" s="6"/>
      <c r="VBK17" s="3"/>
      <c r="VBL17" s="6"/>
      <c r="VBU17" s="3"/>
      <c r="VBV17" s="6"/>
      <c r="VCE17" s="3"/>
      <c r="VCF17" s="6"/>
      <c r="VCO17" s="3"/>
      <c r="VCP17" s="6"/>
      <c r="VCY17" s="3"/>
      <c r="VCZ17" s="6"/>
      <c r="VDI17" s="3"/>
      <c r="VDJ17" s="6"/>
      <c r="VDS17" s="3"/>
      <c r="VDT17" s="6"/>
      <c r="VEC17" s="3"/>
      <c r="VED17" s="6"/>
      <c r="VEM17" s="3"/>
      <c r="VEN17" s="6"/>
      <c r="VEW17" s="3"/>
      <c r="VEX17" s="6"/>
      <c r="VFG17" s="3"/>
      <c r="VFH17" s="6"/>
      <c r="VFQ17" s="3"/>
      <c r="VFR17" s="6"/>
      <c r="VGA17" s="3"/>
      <c r="VGB17" s="6"/>
      <c r="VGK17" s="3"/>
      <c r="VGL17" s="6"/>
      <c r="VGU17" s="3"/>
      <c r="VGV17" s="6"/>
      <c r="VHE17" s="3"/>
      <c r="VHF17" s="6"/>
      <c r="VHO17" s="3"/>
      <c r="VHP17" s="6"/>
      <c r="VHY17" s="3"/>
      <c r="VHZ17" s="6"/>
      <c r="VII17" s="3"/>
      <c r="VIJ17" s="6"/>
      <c r="VIS17" s="3"/>
      <c r="VIT17" s="6"/>
      <c r="VJC17" s="3"/>
      <c r="VJD17" s="6"/>
      <c r="VJM17" s="3"/>
      <c r="VJN17" s="6"/>
      <c r="VJW17" s="3"/>
      <c r="VJX17" s="6"/>
      <c r="VKG17" s="3"/>
      <c r="VKH17" s="6"/>
      <c r="VKQ17" s="3"/>
      <c r="VKR17" s="6"/>
      <c r="VLA17" s="3"/>
      <c r="VLB17" s="6"/>
      <c r="VLK17" s="3"/>
      <c r="VLL17" s="6"/>
      <c r="VLU17" s="3"/>
      <c r="VLV17" s="6"/>
      <c r="VME17" s="3"/>
      <c r="VMF17" s="6"/>
      <c r="VMO17" s="3"/>
      <c r="VMP17" s="6"/>
      <c r="VMY17" s="3"/>
      <c r="VMZ17" s="6"/>
      <c r="VNI17" s="3"/>
      <c r="VNJ17" s="6"/>
      <c r="VNS17" s="3"/>
      <c r="VNT17" s="6"/>
      <c r="VOC17" s="3"/>
      <c r="VOD17" s="6"/>
      <c r="VOM17" s="3"/>
      <c r="VON17" s="6"/>
      <c r="VOW17" s="3"/>
      <c r="VOX17" s="6"/>
      <c r="VPG17" s="3"/>
      <c r="VPH17" s="6"/>
      <c r="VPQ17" s="3"/>
      <c r="VPR17" s="6"/>
      <c r="VQA17" s="3"/>
      <c r="VQB17" s="6"/>
      <c r="VQK17" s="3"/>
      <c r="VQL17" s="6"/>
      <c r="VQU17" s="3"/>
      <c r="VQV17" s="6"/>
      <c r="VRE17" s="3"/>
      <c r="VRF17" s="6"/>
      <c r="VRO17" s="3"/>
      <c r="VRP17" s="6"/>
      <c r="VRY17" s="3"/>
      <c r="VRZ17" s="6"/>
      <c r="VSI17" s="3"/>
      <c r="VSJ17" s="6"/>
      <c r="VSS17" s="3"/>
      <c r="VST17" s="6"/>
      <c r="VTC17" s="3"/>
      <c r="VTD17" s="6"/>
      <c r="VTM17" s="3"/>
      <c r="VTN17" s="6"/>
      <c r="VTW17" s="3"/>
      <c r="VTX17" s="6"/>
      <c r="VUG17" s="3"/>
      <c r="VUH17" s="6"/>
      <c r="VUQ17" s="3"/>
      <c r="VUR17" s="6"/>
      <c r="VVA17" s="3"/>
      <c r="VVB17" s="6"/>
      <c r="VVK17" s="3"/>
      <c r="VVL17" s="6"/>
      <c r="VVU17" s="3"/>
      <c r="VVV17" s="6"/>
      <c r="VWE17" s="3"/>
      <c r="VWF17" s="6"/>
      <c r="VWO17" s="3"/>
      <c r="VWP17" s="6"/>
      <c r="VWY17" s="3"/>
      <c r="VWZ17" s="6"/>
      <c r="VXI17" s="3"/>
      <c r="VXJ17" s="6"/>
      <c r="VXS17" s="3"/>
      <c r="VXT17" s="6"/>
      <c r="VYC17" s="3"/>
      <c r="VYD17" s="6"/>
      <c r="VYM17" s="3"/>
      <c r="VYN17" s="6"/>
      <c r="VYW17" s="3"/>
      <c r="VYX17" s="6"/>
      <c r="VZG17" s="3"/>
      <c r="VZH17" s="6"/>
      <c r="VZQ17" s="3"/>
      <c r="VZR17" s="6"/>
      <c r="WAA17" s="3"/>
      <c r="WAB17" s="6"/>
      <c r="WAK17" s="3"/>
      <c r="WAL17" s="6"/>
      <c r="WAU17" s="3"/>
      <c r="WAV17" s="6"/>
      <c r="WBE17" s="3"/>
      <c r="WBF17" s="6"/>
      <c r="WBO17" s="3"/>
      <c r="WBP17" s="6"/>
      <c r="WBY17" s="3"/>
      <c r="WBZ17" s="6"/>
      <c r="WCI17" s="3"/>
      <c r="WCJ17" s="6"/>
      <c r="WCS17" s="3"/>
      <c r="WCT17" s="6"/>
      <c r="WDC17" s="3"/>
      <c r="WDD17" s="6"/>
      <c r="WDM17" s="3"/>
      <c r="WDN17" s="6"/>
      <c r="WDW17" s="3"/>
      <c r="WDX17" s="6"/>
      <c r="WEG17" s="3"/>
      <c r="WEH17" s="6"/>
      <c r="WEQ17" s="3"/>
      <c r="WER17" s="6"/>
      <c r="WFA17" s="3"/>
      <c r="WFB17" s="6"/>
      <c r="WFK17" s="3"/>
      <c r="WFL17" s="6"/>
      <c r="WFU17" s="3"/>
      <c r="WFV17" s="6"/>
      <c r="WGE17" s="3"/>
      <c r="WGF17" s="6"/>
      <c r="WGO17" s="3"/>
      <c r="WGP17" s="6"/>
      <c r="WGY17" s="3"/>
      <c r="WGZ17" s="6"/>
      <c r="WHI17" s="3"/>
      <c r="WHJ17" s="6"/>
      <c r="WHS17" s="3"/>
      <c r="WHT17" s="6"/>
      <c r="WIC17" s="3"/>
      <c r="WID17" s="6"/>
      <c r="WIM17" s="3"/>
      <c r="WIN17" s="6"/>
      <c r="WIW17" s="3"/>
      <c r="WIX17" s="6"/>
      <c r="WJG17" s="3"/>
      <c r="WJH17" s="6"/>
      <c r="WJQ17" s="3"/>
      <c r="WJR17" s="6"/>
      <c r="WKA17" s="3"/>
      <c r="WKB17" s="6"/>
      <c r="WKK17" s="3"/>
      <c r="WKL17" s="6"/>
      <c r="WKU17" s="3"/>
      <c r="WKV17" s="6"/>
      <c r="WLE17" s="3"/>
      <c r="WLF17" s="6"/>
      <c r="WLO17" s="3"/>
      <c r="WLP17" s="6"/>
      <c r="WLY17" s="3"/>
      <c r="WLZ17" s="6"/>
      <c r="WMI17" s="3"/>
      <c r="WMJ17" s="6"/>
      <c r="WMS17" s="3"/>
      <c r="WMT17" s="6"/>
      <c r="WNC17" s="3"/>
      <c r="WND17" s="6"/>
      <c r="WNM17" s="3"/>
      <c r="WNN17" s="6"/>
      <c r="WNW17" s="3"/>
      <c r="WNX17" s="6"/>
      <c r="WOG17" s="3"/>
      <c r="WOH17" s="6"/>
      <c r="WOQ17" s="3"/>
      <c r="WOR17" s="6"/>
      <c r="WPA17" s="3"/>
      <c r="WPB17" s="6"/>
      <c r="WPK17" s="3"/>
      <c r="WPL17" s="6"/>
      <c r="WPU17" s="3"/>
      <c r="WPV17" s="6"/>
      <c r="WQE17" s="3"/>
      <c r="WQF17" s="6"/>
      <c r="WQO17" s="3"/>
      <c r="WQP17" s="6"/>
      <c r="WQY17" s="3"/>
      <c r="WQZ17" s="6"/>
      <c r="WRI17" s="3"/>
      <c r="WRJ17" s="6"/>
      <c r="WRS17" s="3"/>
      <c r="WRT17" s="6"/>
      <c r="WSC17" s="3"/>
      <c r="WSD17" s="6"/>
      <c r="WSM17" s="3"/>
      <c r="WSN17" s="6"/>
      <c r="WSW17" s="3"/>
      <c r="WSX17" s="6"/>
      <c r="WTG17" s="3"/>
      <c r="WTH17" s="6"/>
      <c r="WTQ17" s="3"/>
      <c r="WTR17" s="6"/>
      <c r="WUA17" s="3"/>
      <c r="WUB17" s="6"/>
      <c r="WUK17" s="3"/>
      <c r="WUL17" s="6"/>
      <c r="WUU17" s="3"/>
      <c r="WUV17" s="6"/>
      <c r="WVE17" s="3"/>
      <c r="WVF17" s="6"/>
      <c r="WVO17" s="3"/>
      <c r="WVP17" s="6"/>
      <c r="WVY17" s="3"/>
      <c r="WVZ17" s="6"/>
      <c r="WWI17" s="3"/>
      <c r="WWJ17" s="6"/>
      <c r="WWS17" s="3"/>
      <c r="WWT17" s="6"/>
      <c r="WXC17" s="3"/>
      <c r="WXD17" s="6"/>
      <c r="WXM17" s="3"/>
      <c r="WXN17" s="6"/>
      <c r="WXW17" s="3"/>
      <c r="WXX17" s="6"/>
      <c r="WYG17" s="3"/>
      <c r="WYH17" s="6"/>
      <c r="WYQ17" s="3"/>
      <c r="WYR17" s="6"/>
      <c r="WZA17" s="3"/>
      <c r="WZB17" s="6"/>
      <c r="WZK17" s="3"/>
      <c r="WZL17" s="6"/>
      <c r="WZU17" s="3"/>
      <c r="WZV17" s="6"/>
      <c r="XAE17" s="3"/>
      <c r="XAF17" s="6"/>
      <c r="XAO17" s="3"/>
      <c r="XAP17" s="6"/>
      <c r="XAY17" s="3"/>
      <c r="XAZ17" s="6"/>
      <c r="XBI17" s="3"/>
      <c r="XBJ17" s="6"/>
      <c r="XBS17" s="3"/>
      <c r="XBT17" s="6"/>
      <c r="XCC17" s="3"/>
      <c r="XCD17" s="6"/>
      <c r="XCM17" s="3"/>
      <c r="XCN17" s="6"/>
      <c r="XCW17" s="3"/>
      <c r="XCX17" s="6"/>
      <c r="XDG17" s="3"/>
      <c r="XDH17" s="6"/>
      <c r="XDQ17" s="3"/>
      <c r="XDR17" s="6"/>
      <c r="XEA17" s="3"/>
      <c r="XEB17" s="6"/>
      <c r="XEK17" s="3"/>
      <c r="XEL17" s="6"/>
      <c r="XEU17" s="3"/>
      <c r="XEV17" s="6"/>
    </row>
    <row r="18" spans="1:1016 1025:2046 2055:3066 3075:4096 4105:5116 5125:6136 6145:7166 7175:8186 8195:9216 9225:10236 10245:11256 11265:12286 12295:13306 13315:14336 14345:15356 15365:16376" x14ac:dyDescent="0.25">
      <c r="A18">
        <f t="shared" si="1"/>
        <v>3</v>
      </c>
      <c r="B18" t="s">
        <v>33</v>
      </c>
      <c r="C18" t="str">
        <f>IF(B18&lt;&gt;"",VLOOKUP(B18,Lookup!$A$2:$B$55,2,FALSE),"")</f>
        <v>SAVINGS/INVESTMENT</v>
      </c>
      <c r="D18" s="3">
        <v>42979</v>
      </c>
      <c r="E18" s="14">
        <v>2000</v>
      </c>
      <c r="F18" s="14">
        <v>2000</v>
      </c>
      <c r="G18" t="s">
        <v>1</v>
      </c>
      <c r="H18" t="s">
        <v>83</v>
      </c>
      <c r="I18" t="s">
        <v>84</v>
      </c>
      <c r="J18" t="str">
        <f t="shared" si="0"/>
        <v/>
      </c>
      <c r="M18">
        <v>3</v>
      </c>
      <c r="N18" s="35" t="s">
        <v>3</v>
      </c>
      <c r="O18" s="35" t="s">
        <v>1</v>
      </c>
      <c r="P18" s="36">
        <v>42984</v>
      </c>
      <c r="Q18" s="37">
        <v>1500</v>
      </c>
      <c r="R18" s="37">
        <v>1500</v>
      </c>
      <c r="S18" s="35" t="s">
        <v>83</v>
      </c>
      <c r="T18" s="35" t="s">
        <v>84</v>
      </c>
      <c r="U18" s="35" t="str">
        <f>IF($T18="Done","",$P18-$F$1)</f>
        <v/>
      </c>
      <c r="Y18" s="3"/>
      <c r="Z18" s="6"/>
      <c r="AI18" s="3"/>
      <c r="AJ18" s="6"/>
      <c r="AS18" s="3"/>
      <c r="AT18" s="6"/>
      <c r="BC18" s="3"/>
      <c r="BD18" s="6"/>
      <c r="BM18" s="3"/>
      <c r="BN18" s="6"/>
      <c r="BW18" s="3"/>
      <c r="BX18" s="6"/>
      <c r="CG18" s="3"/>
      <c r="CH18" s="6"/>
      <c r="CQ18" s="3"/>
      <c r="CR18" s="6"/>
      <c r="DA18" s="3"/>
      <c r="DB18" s="6"/>
      <c r="DK18" s="3"/>
      <c r="DL18" s="6"/>
      <c r="DU18" s="3"/>
      <c r="DV18" s="6"/>
      <c r="EE18" s="3"/>
      <c r="EF18" s="6"/>
      <c r="EO18" s="3"/>
      <c r="EP18" s="6"/>
      <c r="EY18" s="3"/>
      <c r="EZ18" s="6"/>
      <c r="FI18" s="3"/>
      <c r="FJ18" s="6"/>
      <c r="FS18" s="3"/>
      <c r="FT18" s="6"/>
      <c r="GC18" s="3"/>
      <c r="GD18" s="6"/>
      <c r="GM18" s="3"/>
      <c r="GN18" s="6"/>
      <c r="GW18" s="3"/>
      <c r="GX18" s="6"/>
      <c r="HG18" s="3"/>
      <c r="HH18" s="6"/>
      <c r="HQ18" s="3"/>
      <c r="HR18" s="6"/>
      <c r="IA18" s="3"/>
      <c r="IB18" s="6"/>
      <c r="IK18" s="3"/>
      <c r="IL18" s="6"/>
      <c r="IU18" s="3"/>
      <c r="IV18" s="6"/>
      <c r="JE18" s="3"/>
      <c r="JF18" s="6"/>
      <c r="JO18" s="3"/>
      <c r="JP18" s="6"/>
      <c r="JY18" s="3"/>
      <c r="JZ18" s="6"/>
      <c r="KI18" s="3"/>
      <c r="KJ18" s="6"/>
      <c r="KS18" s="3"/>
      <c r="KT18" s="6"/>
      <c r="LC18" s="3"/>
      <c r="LD18" s="6"/>
      <c r="LM18" s="3"/>
      <c r="LN18" s="6"/>
      <c r="LW18" s="3"/>
      <c r="LX18" s="6"/>
      <c r="MG18" s="3"/>
      <c r="MH18" s="6"/>
      <c r="MQ18" s="3"/>
      <c r="MR18" s="6"/>
      <c r="NA18" s="3"/>
      <c r="NB18" s="6"/>
      <c r="NK18" s="3"/>
      <c r="NL18" s="6"/>
      <c r="NU18" s="3"/>
      <c r="NV18" s="6"/>
      <c r="OE18" s="3"/>
      <c r="OF18" s="6"/>
      <c r="OO18" s="3"/>
      <c r="OP18" s="6"/>
      <c r="OY18" s="3"/>
      <c r="OZ18" s="6"/>
      <c r="PI18" s="3"/>
      <c r="PJ18" s="6"/>
      <c r="PS18" s="3"/>
      <c r="PT18" s="6"/>
      <c r="QC18" s="3"/>
      <c r="QD18" s="6"/>
      <c r="QM18" s="3"/>
      <c r="QN18" s="6"/>
      <c r="QW18" s="3"/>
      <c r="QX18" s="6"/>
      <c r="RG18" s="3"/>
      <c r="RH18" s="6"/>
      <c r="RQ18" s="3"/>
      <c r="RR18" s="6"/>
      <c r="SA18" s="3"/>
      <c r="SB18" s="6"/>
      <c r="SK18" s="3"/>
      <c r="SL18" s="6"/>
      <c r="SU18" s="3"/>
      <c r="SV18" s="6"/>
      <c r="TE18" s="3"/>
      <c r="TF18" s="6"/>
      <c r="TO18" s="3"/>
      <c r="TP18" s="6"/>
      <c r="TY18" s="3"/>
      <c r="TZ18" s="6"/>
      <c r="UI18" s="3"/>
      <c r="UJ18" s="6"/>
      <c r="US18" s="3"/>
      <c r="UT18" s="6"/>
      <c r="VC18" s="3"/>
      <c r="VD18" s="6"/>
      <c r="VM18" s="3"/>
      <c r="VN18" s="6"/>
      <c r="VW18" s="3"/>
      <c r="VX18" s="6"/>
      <c r="WG18" s="3"/>
      <c r="WH18" s="6"/>
      <c r="WQ18" s="3"/>
      <c r="WR18" s="6"/>
      <c r="XA18" s="3"/>
      <c r="XB18" s="6"/>
      <c r="XK18" s="3"/>
      <c r="XL18" s="6"/>
      <c r="XU18" s="3"/>
      <c r="XV18" s="6"/>
      <c r="YE18" s="3"/>
      <c r="YF18" s="6"/>
      <c r="YO18" s="3"/>
      <c r="YP18" s="6"/>
      <c r="YY18" s="3"/>
      <c r="YZ18" s="6"/>
      <c r="ZI18" s="3"/>
      <c r="ZJ18" s="6"/>
      <c r="ZS18" s="3"/>
      <c r="ZT18" s="6"/>
      <c r="AAC18" s="3"/>
      <c r="AAD18" s="6"/>
      <c r="AAM18" s="3"/>
      <c r="AAN18" s="6"/>
      <c r="AAW18" s="3"/>
      <c r="AAX18" s="6"/>
      <c r="ABG18" s="3"/>
      <c r="ABH18" s="6"/>
      <c r="ABQ18" s="3"/>
      <c r="ABR18" s="6"/>
      <c r="ACA18" s="3"/>
      <c r="ACB18" s="6"/>
      <c r="ACK18" s="3"/>
      <c r="ACL18" s="6"/>
      <c r="ACU18" s="3"/>
      <c r="ACV18" s="6"/>
      <c r="ADE18" s="3"/>
      <c r="ADF18" s="6"/>
      <c r="ADO18" s="3"/>
      <c r="ADP18" s="6"/>
      <c r="ADY18" s="3"/>
      <c r="ADZ18" s="6"/>
      <c r="AEI18" s="3"/>
      <c r="AEJ18" s="6"/>
      <c r="AES18" s="3"/>
      <c r="AET18" s="6"/>
      <c r="AFC18" s="3"/>
      <c r="AFD18" s="6"/>
      <c r="AFM18" s="3"/>
      <c r="AFN18" s="6"/>
      <c r="AFW18" s="3"/>
      <c r="AFX18" s="6"/>
      <c r="AGG18" s="3"/>
      <c r="AGH18" s="6"/>
      <c r="AGQ18" s="3"/>
      <c r="AGR18" s="6"/>
      <c r="AHA18" s="3"/>
      <c r="AHB18" s="6"/>
      <c r="AHK18" s="3"/>
      <c r="AHL18" s="6"/>
      <c r="AHU18" s="3"/>
      <c r="AHV18" s="6"/>
      <c r="AIE18" s="3"/>
      <c r="AIF18" s="6"/>
      <c r="AIO18" s="3"/>
      <c r="AIP18" s="6"/>
      <c r="AIY18" s="3"/>
      <c r="AIZ18" s="6"/>
      <c r="AJI18" s="3"/>
      <c r="AJJ18" s="6"/>
      <c r="AJS18" s="3"/>
      <c r="AJT18" s="6"/>
      <c r="AKC18" s="3"/>
      <c r="AKD18" s="6"/>
      <c r="AKM18" s="3"/>
      <c r="AKN18" s="6"/>
      <c r="AKW18" s="3"/>
      <c r="AKX18" s="6"/>
      <c r="ALG18" s="3"/>
      <c r="ALH18" s="6"/>
      <c r="ALQ18" s="3"/>
      <c r="ALR18" s="6"/>
      <c r="AMA18" s="3"/>
      <c r="AMB18" s="6"/>
      <c r="AMK18" s="3"/>
      <c r="AML18" s="6"/>
      <c r="AMU18" s="3"/>
      <c r="AMV18" s="6"/>
      <c r="ANE18" s="3"/>
      <c r="ANF18" s="6"/>
      <c r="ANO18" s="3"/>
      <c r="ANP18" s="6"/>
      <c r="ANY18" s="3"/>
      <c r="ANZ18" s="6"/>
      <c r="AOI18" s="3"/>
      <c r="AOJ18" s="6"/>
      <c r="AOS18" s="3"/>
      <c r="AOT18" s="6"/>
      <c r="APC18" s="3"/>
      <c r="APD18" s="6"/>
      <c r="APM18" s="3"/>
      <c r="APN18" s="6"/>
      <c r="APW18" s="3"/>
      <c r="APX18" s="6"/>
      <c r="AQG18" s="3"/>
      <c r="AQH18" s="6"/>
      <c r="AQQ18" s="3"/>
      <c r="AQR18" s="6"/>
      <c r="ARA18" s="3"/>
      <c r="ARB18" s="6"/>
      <c r="ARK18" s="3"/>
      <c r="ARL18" s="6"/>
      <c r="ARU18" s="3"/>
      <c r="ARV18" s="6"/>
      <c r="ASE18" s="3"/>
      <c r="ASF18" s="6"/>
      <c r="ASO18" s="3"/>
      <c r="ASP18" s="6"/>
      <c r="ASY18" s="3"/>
      <c r="ASZ18" s="6"/>
      <c r="ATI18" s="3"/>
      <c r="ATJ18" s="6"/>
      <c r="ATS18" s="3"/>
      <c r="ATT18" s="6"/>
      <c r="AUC18" s="3"/>
      <c r="AUD18" s="6"/>
      <c r="AUM18" s="3"/>
      <c r="AUN18" s="6"/>
      <c r="AUW18" s="3"/>
      <c r="AUX18" s="6"/>
      <c r="AVG18" s="3"/>
      <c r="AVH18" s="6"/>
      <c r="AVQ18" s="3"/>
      <c r="AVR18" s="6"/>
      <c r="AWA18" s="3"/>
      <c r="AWB18" s="6"/>
      <c r="AWK18" s="3"/>
      <c r="AWL18" s="6"/>
      <c r="AWU18" s="3"/>
      <c r="AWV18" s="6"/>
      <c r="AXE18" s="3"/>
      <c r="AXF18" s="6"/>
      <c r="AXO18" s="3"/>
      <c r="AXP18" s="6"/>
      <c r="AXY18" s="3"/>
      <c r="AXZ18" s="6"/>
      <c r="AYI18" s="3"/>
      <c r="AYJ18" s="6"/>
      <c r="AYS18" s="3"/>
      <c r="AYT18" s="6"/>
      <c r="AZC18" s="3"/>
      <c r="AZD18" s="6"/>
      <c r="AZM18" s="3"/>
      <c r="AZN18" s="6"/>
      <c r="AZW18" s="3"/>
      <c r="AZX18" s="6"/>
      <c r="BAG18" s="3"/>
      <c r="BAH18" s="6"/>
      <c r="BAQ18" s="3"/>
      <c r="BAR18" s="6"/>
      <c r="BBA18" s="3"/>
      <c r="BBB18" s="6"/>
      <c r="BBK18" s="3"/>
      <c r="BBL18" s="6"/>
      <c r="BBU18" s="3"/>
      <c r="BBV18" s="6"/>
      <c r="BCE18" s="3"/>
      <c r="BCF18" s="6"/>
      <c r="BCO18" s="3"/>
      <c r="BCP18" s="6"/>
      <c r="BCY18" s="3"/>
      <c r="BCZ18" s="6"/>
      <c r="BDI18" s="3"/>
      <c r="BDJ18" s="6"/>
      <c r="BDS18" s="3"/>
      <c r="BDT18" s="6"/>
      <c r="BEC18" s="3"/>
      <c r="BED18" s="6"/>
      <c r="BEM18" s="3"/>
      <c r="BEN18" s="6"/>
      <c r="BEW18" s="3"/>
      <c r="BEX18" s="6"/>
      <c r="BFG18" s="3"/>
      <c r="BFH18" s="6"/>
      <c r="BFQ18" s="3"/>
      <c r="BFR18" s="6"/>
      <c r="BGA18" s="3"/>
      <c r="BGB18" s="6"/>
      <c r="BGK18" s="3"/>
      <c r="BGL18" s="6"/>
      <c r="BGU18" s="3"/>
      <c r="BGV18" s="6"/>
      <c r="BHE18" s="3"/>
      <c r="BHF18" s="6"/>
      <c r="BHO18" s="3"/>
      <c r="BHP18" s="6"/>
      <c r="BHY18" s="3"/>
      <c r="BHZ18" s="6"/>
      <c r="BII18" s="3"/>
      <c r="BIJ18" s="6"/>
      <c r="BIS18" s="3"/>
      <c r="BIT18" s="6"/>
      <c r="BJC18" s="3"/>
      <c r="BJD18" s="6"/>
      <c r="BJM18" s="3"/>
      <c r="BJN18" s="6"/>
      <c r="BJW18" s="3"/>
      <c r="BJX18" s="6"/>
      <c r="BKG18" s="3"/>
      <c r="BKH18" s="6"/>
      <c r="BKQ18" s="3"/>
      <c r="BKR18" s="6"/>
      <c r="BLA18" s="3"/>
      <c r="BLB18" s="6"/>
      <c r="BLK18" s="3"/>
      <c r="BLL18" s="6"/>
      <c r="BLU18" s="3"/>
      <c r="BLV18" s="6"/>
      <c r="BME18" s="3"/>
      <c r="BMF18" s="6"/>
      <c r="BMO18" s="3"/>
      <c r="BMP18" s="6"/>
      <c r="BMY18" s="3"/>
      <c r="BMZ18" s="6"/>
      <c r="BNI18" s="3"/>
      <c r="BNJ18" s="6"/>
      <c r="BNS18" s="3"/>
      <c r="BNT18" s="6"/>
      <c r="BOC18" s="3"/>
      <c r="BOD18" s="6"/>
      <c r="BOM18" s="3"/>
      <c r="BON18" s="6"/>
      <c r="BOW18" s="3"/>
      <c r="BOX18" s="6"/>
      <c r="BPG18" s="3"/>
      <c r="BPH18" s="6"/>
      <c r="BPQ18" s="3"/>
      <c r="BPR18" s="6"/>
      <c r="BQA18" s="3"/>
      <c r="BQB18" s="6"/>
      <c r="BQK18" s="3"/>
      <c r="BQL18" s="6"/>
      <c r="BQU18" s="3"/>
      <c r="BQV18" s="6"/>
      <c r="BRE18" s="3"/>
      <c r="BRF18" s="6"/>
      <c r="BRO18" s="3"/>
      <c r="BRP18" s="6"/>
      <c r="BRY18" s="3"/>
      <c r="BRZ18" s="6"/>
      <c r="BSI18" s="3"/>
      <c r="BSJ18" s="6"/>
      <c r="BSS18" s="3"/>
      <c r="BST18" s="6"/>
      <c r="BTC18" s="3"/>
      <c r="BTD18" s="6"/>
      <c r="BTM18" s="3"/>
      <c r="BTN18" s="6"/>
      <c r="BTW18" s="3"/>
      <c r="BTX18" s="6"/>
      <c r="BUG18" s="3"/>
      <c r="BUH18" s="6"/>
      <c r="BUQ18" s="3"/>
      <c r="BUR18" s="6"/>
      <c r="BVA18" s="3"/>
      <c r="BVB18" s="6"/>
      <c r="BVK18" s="3"/>
      <c r="BVL18" s="6"/>
      <c r="BVU18" s="3"/>
      <c r="BVV18" s="6"/>
      <c r="BWE18" s="3"/>
      <c r="BWF18" s="6"/>
      <c r="BWO18" s="3"/>
      <c r="BWP18" s="6"/>
      <c r="BWY18" s="3"/>
      <c r="BWZ18" s="6"/>
      <c r="BXI18" s="3"/>
      <c r="BXJ18" s="6"/>
      <c r="BXS18" s="3"/>
      <c r="BXT18" s="6"/>
      <c r="BYC18" s="3"/>
      <c r="BYD18" s="6"/>
      <c r="BYM18" s="3"/>
      <c r="BYN18" s="6"/>
      <c r="BYW18" s="3"/>
      <c r="BYX18" s="6"/>
      <c r="BZG18" s="3"/>
      <c r="BZH18" s="6"/>
      <c r="BZQ18" s="3"/>
      <c r="BZR18" s="6"/>
      <c r="CAA18" s="3"/>
      <c r="CAB18" s="6"/>
      <c r="CAK18" s="3"/>
      <c r="CAL18" s="6"/>
      <c r="CAU18" s="3"/>
      <c r="CAV18" s="6"/>
      <c r="CBE18" s="3"/>
      <c r="CBF18" s="6"/>
      <c r="CBO18" s="3"/>
      <c r="CBP18" s="6"/>
      <c r="CBY18" s="3"/>
      <c r="CBZ18" s="6"/>
      <c r="CCI18" s="3"/>
      <c r="CCJ18" s="6"/>
      <c r="CCS18" s="3"/>
      <c r="CCT18" s="6"/>
      <c r="CDC18" s="3"/>
      <c r="CDD18" s="6"/>
      <c r="CDM18" s="3"/>
      <c r="CDN18" s="6"/>
      <c r="CDW18" s="3"/>
      <c r="CDX18" s="6"/>
      <c r="CEG18" s="3"/>
      <c r="CEH18" s="6"/>
      <c r="CEQ18" s="3"/>
      <c r="CER18" s="6"/>
      <c r="CFA18" s="3"/>
      <c r="CFB18" s="6"/>
      <c r="CFK18" s="3"/>
      <c r="CFL18" s="6"/>
      <c r="CFU18" s="3"/>
      <c r="CFV18" s="6"/>
      <c r="CGE18" s="3"/>
      <c r="CGF18" s="6"/>
      <c r="CGO18" s="3"/>
      <c r="CGP18" s="6"/>
      <c r="CGY18" s="3"/>
      <c r="CGZ18" s="6"/>
      <c r="CHI18" s="3"/>
      <c r="CHJ18" s="6"/>
      <c r="CHS18" s="3"/>
      <c r="CHT18" s="6"/>
      <c r="CIC18" s="3"/>
      <c r="CID18" s="6"/>
      <c r="CIM18" s="3"/>
      <c r="CIN18" s="6"/>
      <c r="CIW18" s="3"/>
      <c r="CIX18" s="6"/>
      <c r="CJG18" s="3"/>
      <c r="CJH18" s="6"/>
      <c r="CJQ18" s="3"/>
      <c r="CJR18" s="6"/>
      <c r="CKA18" s="3"/>
      <c r="CKB18" s="6"/>
      <c r="CKK18" s="3"/>
      <c r="CKL18" s="6"/>
      <c r="CKU18" s="3"/>
      <c r="CKV18" s="6"/>
      <c r="CLE18" s="3"/>
      <c r="CLF18" s="6"/>
      <c r="CLO18" s="3"/>
      <c r="CLP18" s="6"/>
      <c r="CLY18" s="3"/>
      <c r="CLZ18" s="6"/>
      <c r="CMI18" s="3"/>
      <c r="CMJ18" s="6"/>
      <c r="CMS18" s="3"/>
      <c r="CMT18" s="6"/>
      <c r="CNC18" s="3"/>
      <c r="CND18" s="6"/>
      <c r="CNM18" s="3"/>
      <c r="CNN18" s="6"/>
      <c r="CNW18" s="3"/>
      <c r="CNX18" s="6"/>
      <c r="COG18" s="3"/>
      <c r="COH18" s="6"/>
      <c r="COQ18" s="3"/>
      <c r="COR18" s="6"/>
      <c r="CPA18" s="3"/>
      <c r="CPB18" s="6"/>
      <c r="CPK18" s="3"/>
      <c r="CPL18" s="6"/>
      <c r="CPU18" s="3"/>
      <c r="CPV18" s="6"/>
      <c r="CQE18" s="3"/>
      <c r="CQF18" s="6"/>
      <c r="CQO18" s="3"/>
      <c r="CQP18" s="6"/>
      <c r="CQY18" s="3"/>
      <c r="CQZ18" s="6"/>
      <c r="CRI18" s="3"/>
      <c r="CRJ18" s="6"/>
      <c r="CRS18" s="3"/>
      <c r="CRT18" s="6"/>
      <c r="CSC18" s="3"/>
      <c r="CSD18" s="6"/>
      <c r="CSM18" s="3"/>
      <c r="CSN18" s="6"/>
      <c r="CSW18" s="3"/>
      <c r="CSX18" s="6"/>
      <c r="CTG18" s="3"/>
      <c r="CTH18" s="6"/>
      <c r="CTQ18" s="3"/>
      <c r="CTR18" s="6"/>
      <c r="CUA18" s="3"/>
      <c r="CUB18" s="6"/>
      <c r="CUK18" s="3"/>
      <c r="CUL18" s="6"/>
      <c r="CUU18" s="3"/>
      <c r="CUV18" s="6"/>
      <c r="CVE18" s="3"/>
      <c r="CVF18" s="6"/>
      <c r="CVO18" s="3"/>
      <c r="CVP18" s="6"/>
      <c r="CVY18" s="3"/>
      <c r="CVZ18" s="6"/>
      <c r="CWI18" s="3"/>
      <c r="CWJ18" s="6"/>
      <c r="CWS18" s="3"/>
      <c r="CWT18" s="6"/>
      <c r="CXC18" s="3"/>
      <c r="CXD18" s="6"/>
      <c r="CXM18" s="3"/>
      <c r="CXN18" s="6"/>
      <c r="CXW18" s="3"/>
      <c r="CXX18" s="6"/>
      <c r="CYG18" s="3"/>
      <c r="CYH18" s="6"/>
      <c r="CYQ18" s="3"/>
      <c r="CYR18" s="6"/>
      <c r="CZA18" s="3"/>
      <c r="CZB18" s="6"/>
      <c r="CZK18" s="3"/>
      <c r="CZL18" s="6"/>
      <c r="CZU18" s="3"/>
      <c r="CZV18" s="6"/>
      <c r="DAE18" s="3"/>
      <c r="DAF18" s="6"/>
      <c r="DAO18" s="3"/>
      <c r="DAP18" s="6"/>
      <c r="DAY18" s="3"/>
      <c r="DAZ18" s="6"/>
      <c r="DBI18" s="3"/>
      <c r="DBJ18" s="6"/>
      <c r="DBS18" s="3"/>
      <c r="DBT18" s="6"/>
      <c r="DCC18" s="3"/>
      <c r="DCD18" s="6"/>
      <c r="DCM18" s="3"/>
      <c r="DCN18" s="6"/>
      <c r="DCW18" s="3"/>
      <c r="DCX18" s="6"/>
      <c r="DDG18" s="3"/>
      <c r="DDH18" s="6"/>
      <c r="DDQ18" s="3"/>
      <c r="DDR18" s="6"/>
      <c r="DEA18" s="3"/>
      <c r="DEB18" s="6"/>
      <c r="DEK18" s="3"/>
      <c r="DEL18" s="6"/>
      <c r="DEU18" s="3"/>
      <c r="DEV18" s="6"/>
      <c r="DFE18" s="3"/>
      <c r="DFF18" s="6"/>
      <c r="DFO18" s="3"/>
      <c r="DFP18" s="6"/>
      <c r="DFY18" s="3"/>
      <c r="DFZ18" s="6"/>
      <c r="DGI18" s="3"/>
      <c r="DGJ18" s="6"/>
      <c r="DGS18" s="3"/>
      <c r="DGT18" s="6"/>
      <c r="DHC18" s="3"/>
      <c r="DHD18" s="6"/>
      <c r="DHM18" s="3"/>
      <c r="DHN18" s="6"/>
      <c r="DHW18" s="3"/>
      <c r="DHX18" s="6"/>
      <c r="DIG18" s="3"/>
      <c r="DIH18" s="6"/>
      <c r="DIQ18" s="3"/>
      <c r="DIR18" s="6"/>
      <c r="DJA18" s="3"/>
      <c r="DJB18" s="6"/>
      <c r="DJK18" s="3"/>
      <c r="DJL18" s="6"/>
      <c r="DJU18" s="3"/>
      <c r="DJV18" s="6"/>
      <c r="DKE18" s="3"/>
      <c r="DKF18" s="6"/>
      <c r="DKO18" s="3"/>
      <c r="DKP18" s="6"/>
      <c r="DKY18" s="3"/>
      <c r="DKZ18" s="6"/>
      <c r="DLI18" s="3"/>
      <c r="DLJ18" s="6"/>
      <c r="DLS18" s="3"/>
      <c r="DLT18" s="6"/>
      <c r="DMC18" s="3"/>
      <c r="DMD18" s="6"/>
      <c r="DMM18" s="3"/>
      <c r="DMN18" s="6"/>
      <c r="DMW18" s="3"/>
      <c r="DMX18" s="6"/>
      <c r="DNG18" s="3"/>
      <c r="DNH18" s="6"/>
      <c r="DNQ18" s="3"/>
      <c r="DNR18" s="6"/>
      <c r="DOA18" s="3"/>
      <c r="DOB18" s="6"/>
      <c r="DOK18" s="3"/>
      <c r="DOL18" s="6"/>
      <c r="DOU18" s="3"/>
      <c r="DOV18" s="6"/>
      <c r="DPE18" s="3"/>
      <c r="DPF18" s="6"/>
      <c r="DPO18" s="3"/>
      <c r="DPP18" s="6"/>
      <c r="DPY18" s="3"/>
      <c r="DPZ18" s="6"/>
      <c r="DQI18" s="3"/>
      <c r="DQJ18" s="6"/>
      <c r="DQS18" s="3"/>
      <c r="DQT18" s="6"/>
      <c r="DRC18" s="3"/>
      <c r="DRD18" s="6"/>
      <c r="DRM18" s="3"/>
      <c r="DRN18" s="6"/>
      <c r="DRW18" s="3"/>
      <c r="DRX18" s="6"/>
      <c r="DSG18" s="3"/>
      <c r="DSH18" s="6"/>
      <c r="DSQ18" s="3"/>
      <c r="DSR18" s="6"/>
      <c r="DTA18" s="3"/>
      <c r="DTB18" s="6"/>
      <c r="DTK18" s="3"/>
      <c r="DTL18" s="6"/>
      <c r="DTU18" s="3"/>
      <c r="DTV18" s="6"/>
      <c r="DUE18" s="3"/>
      <c r="DUF18" s="6"/>
      <c r="DUO18" s="3"/>
      <c r="DUP18" s="6"/>
      <c r="DUY18" s="3"/>
      <c r="DUZ18" s="6"/>
      <c r="DVI18" s="3"/>
      <c r="DVJ18" s="6"/>
      <c r="DVS18" s="3"/>
      <c r="DVT18" s="6"/>
      <c r="DWC18" s="3"/>
      <c r="DWD18" s="6"/>
      <c r="DWM18" s="3"/>
      <c r="DWN18" s="6"/>
      <c r="DWW18" s="3"/>
      <c r="DWX18" s="6"/>
      <c r="DXG18" s="3"/>
      <c r="DXH18" s="6"/>
      <c r="DXQ18" s="3"/>
      <c r="DXR18" s="6"/>
      <c r="DYA18" s="3"/>
      <c r="DYB18" s="6"/>
      <c r="DYK18" s="3"/>
      <c r="DYL18" s="6"/>
      <c r="DYU18" s="3"/>
      <c r="DYV18" s="6"/>
      <c r="DZE18" s="3"/>
      <c r="DZF18" s="6"/>
      <c r="DZO18" s="3"/>
      <c r="DZP18" s="6"/>
      <c r="DZY18" s="3"/>
      <c r="DZZ18" s="6"/>
      <c r="EAI18" s="3"/>
      <c r="EAJ18" s="6"/>
      <c r="EAS18" s="3"/>
      <c r="EAT18" s="6"/>
      <c r="EBC18" s="3"/>
      <c r="EBD18" s="6"/>
      <c r="EBM18" s="3"/>
      <c r="EBN18" s="6"/>
      <c r="EBW18" s="3"/>
      <c r="EBX18" s="6"/>
      <c r="ECG18" s="3"/>
      <c r="ECH18" s="6"/>
      <c r="ECQ18" s="3"/>
      <c r="ECR18" s="6"/>
      <c r="EDA18" s="3"/>
      <c r="EDB18" s="6"/>
      <c r="EDK18" s="3"/>
      <c r="EDL18" s="6"/>
      <c r="EDU18" s="3"/>
      <c r="EDV18" s="6"/>
      <c r="EEE18" s="3"/>
      <c r="EEF18" s="6"/>
      <c r="EEO18" s="3"/>
      <c r="EEP18" s="6"/>
      <c r="EEY18" s="3"/>
      <c r="EEZ18" s="6"/>
      <c r="EFI18" s="3"/>
      <c r="EFJ18" s="6"/>
      <c r="EFS18" s="3"/>
      <c r="EFT18" s="6"/>
      <c r="EGC18" s="3"/>
      <c r="EGD18" s="6"/>
      <c r="EGM18" s="3"/>
      <c r="EGN18" s="6"/>
      <c r="EGW18" s="3"/>
      <c r="EGX18" s="6"/>
      <c r="EHG18" s="3"/>
      <c r="EHH18" s="6"/>
      <c r="EHQ18" s="3"/>
      <c r="EHR18" s="6"/>
      <c r="EIA18" s="3"/>
      <c r="EIB18" s="6"/>
      <c r="EIK18" s="3"/>
      <c r="EIL18" s="6"/>
      <c r="EIU18" s="3"/>
      <c r="EIV18" s="6"/>
      <c r="EJE18" s="3"/>
      <c r="EJF18" s="6"/>
      <c r="EJO18" s="3"/>
      <c r="EJP18" s="6"/>
      <c r="EJY18" s="3"/>
      <c r="EJZ18" s="6"/>
      <c r="EKI18" s="3"/>
      <c r="EKJ18" s="6"/>
      <c r="EKS18" s="3"/>
      <c r="EKT18" s="6"/>
      <c r="ELC18" s="3"/>
      <c r="ELD18" s="6"/>
      <c r="ELM18" s="3"/>
      <c r="ELN18" s="6"/>
      <c r="ELW18" s="3"/>
      <c r="ELX18" s="6"/>
      <c r="EMG18" s="3"/>
      <c r="EMH18" s="6"/>
      <c r="EMQ18" s="3"/>
      <c r="EMR18" s="6"/>
      <c r="ENA18" s="3"/>
      <c r="ENB18" s="6"/>
      <c r="ENK18" s="3"/>
      <c r="ENL18" s="6"/>
      <c r="ENU18" s="3"/>
      <c r="ENV18" s="6"/>
      <c r="EOE18" s="3"/>
      <c r="EOF18" s="6"/>
      <c r="EOO18" s="3"/>
      <c r="EOP18" s="6"/>
      <c r="EOY18" s="3"/>
      <c r="EOZ18" s="6"/>
      <c r="EPI18" s="3"/>
      <c r="EPJ18" s="6"/>
      <c r="EPS18" s="3"/>
      <c r="EPT18" s="6"/>
      <c r="EQC18" s="3"/>
      <c r="EQD18" s="6"/>
      <c r="EQM18" s="3"/>
      <c r="EQN18" s="6"/>
      <c r="EQW18" s="3"/>
      <c r="EQX18" s="6"/>
      <c r="ERG18" s="3"/>
      <c r="ERH18" s="6"/>
      <c r="ERQ18" s="3"/>
      <c r="ERR18" s="6"/>
      <c r="ESA18" s="3"/>
      <c r="ESB18" s="6"/>
      <c r="ESK18" s="3"/>
      <c r="ESL18" s="6"/>
      <c r="ESU18" s="3"/>
      <c r="ESV18" s="6"/>
      <c r="ETE18" s="3"/>
      <c r="ETF18" s="6"/>
      <c r="ETO18" s="3"/>
      <c r="ETP18" s="6"/>
      <c r="ETY18" s="3"/>
      <c r="ETZ18" s="6"/>
      <c r="EUI18" s="3"/>
      <c r="EUJ18" s="6"/>
      <c r="EUS18" s="3"/>
      <c r="EUT18" s="6"/>
      <c r="EVC18" s="3"/>
      <c r="EVD18" s="6"/>
      <c r="EVM18" s="3"/>
      <c r="EVN18" s="6"/>
      <c r="EVW18" s="3"/>
      <c r="EVX18" s="6"/>
      <c r="EWG18" s="3"/>
      <c r="EWH18" s="6"/>
      <c r="EWQ18" s="3"/>
      <c r="EWR18" s="6"/>
      <c r="EXA18" s="3"/>
      <c r="EXB18" s="6"/>
      <c r="EXK18" s="3"/>
      <c r="EXL18" s="6"/>
      <c r="EXU18" s="3"/>
      <c r="EXV18" s="6"/>
      <c r="EYE18" s="3"/>
      <c r="EYF18" s="6"/>
      <c r="EYO18" s="3"/>
      <c r="EYP18" s="6"/>
      <c r="EYY18" s="3"/>
      <c r="EYZ18" s="6"/>
      <c r="EZI18" s="3"/>
      <c r="EZJ18" s="6"/>
      <c r="EZS18" s="3"/>
      <c r="EZT18" s="6"/>
      <c r="FAC18" s="3"/>
      <c r="FAD18" s="6"/>
      <c r="FAM18" s="3"/>
      <c r="FAN18" s="6"/>
      <c r="FAW18" s="3"/>
      <c r="FAX18" s="6"/>
      <c r="FBG18" s="3"/>
      <c r="FBH18" s="6"/>
      <c r="FBQ18" s="3"/>
      <c r="FBR18" s="6"/>
      <c r="FCA18" s="3"/>
      <c r="FCB18" s="6"/>
      <c r="FCK18" s="3"/>
      <c r="FCL18" s="6"/>
      <c r="FCU18" s="3"/>
      <c r="FCV18" s="6"/>
      <c r="FDE18" s="3"/>
      <c r="FDF18" s="6"/>
      <c r="FDO18" s="3"/>
      <c r="FDP18" s="6"/>
      <c r="FDY18" s="3"/>
      <c r="FDZ18" s="6"/>
      <c r="FEI18" s="3"/>
      <c r="FEJ18" s="6"/>
      <c r="FES18" s="3"/>
      <c r="FET18" s="6"/>
      <c r="FFC18" s="3"/>
      <c r="FFD18" s="6"/>
      <c r="FFM18" s="3"/>
      <c r="FFN18" s="6"/>
      <c r="FFW18" s="3"/>
      <c r="FFX18" s="6"/>
      <c r="FGG18" s="3"/>
      <c r="FGH18" s="6"/>
      <c r="FGQ18" s="3"/>
      <c r="FGR18" s="6"/>
      <c r="FHA18" s="3"/>
      <c r="FHB18" s="6"/>
      <c r="FHK18" s="3"/>
      <c r="FHL18" s="6"/>
      <c r="FHU18" s="3"/>
      <c r="FHV18" s="6"/>
      <c r="FIE18" s="3"/>
      <c r="FIF18" s="6"/>
      <c r="FIO18" s="3"/>
      <c r="FIP18" s="6"/>
      <c r="FIY18" s="3"/>
      <c r="FIZ18" s="6"/>
      <c r="FJI18" s="3"/>
      <c r="FJJ18" s="6"/>
      <c r="FJS18" s="3"/>
      <c r="FJT18" s="6"/>
      <c r="FKC18" s="3"/>
      <c r="FKD18" s="6"/>
      <c r="FKM18" s="3"/>
      <c r="FKN18" s="6"/>
      <c r="FKW18" s="3"/>
      <c r="FKX18" s="6"/>
      <c r="FLG18" s="3"/>
      <c r="FLH18" s="6"/>
      <c r="FLQ18" s="3"/>
      <c r="FLR18" s="6"/>
      <c r="FMA18" s="3"/>
      <c r="FMB18" s="6"/>
      <c r="FMK18" s="3"/>
      <c r="FML18" s="6"/>
      <c r="FMU18" s="3"/>
      <c r="FMV18" s="6"/>
      <c r="FNE18" s="3"/>
      <c r="FNF18" s="6"/>
      <c r="FNO18" s="3"/>
      <c r="FNP18" s="6"/>
      <c r="FNY18" s="3"/>
      <c r="FNZ18" s="6"/>
      <c r="FOI18" s="3"/>
      <c r="FOJ18" s="6"/>
      <c r="FOS18" s="3"/>
      <c r="FOT18" s="6"/>
      <c r="FPC18" s="3"/>
      <c r="FPD18" s="6"/>
      <c r="FPM18" s="3"/>
      <c r="FPN18" s="6"/>
      <c r="FPW18" s="3"/>
      <c r="FPX18" s="6"/>
      <c r="FQG18" s="3"/>
      <c r="FQH18" s="6"/>
      <c r="FQQ18" s="3"/>
      <c r="FQR18" s="6"/>
      <c r="FRA18" s="3"/>
      <c r="FRB18" s="6"/>
      <c r="FRK18" s="3"/>
      <c r="FRL18" s="6"/>
      <c r="FRU18" s="3"/>
      <c r="FRV18" s="6"/>
      <c r="FSE18" s="3"/>
      <c r="FSF18" s="6"/>
      <c r="FSO18" s="3"/>
      <c r="FSP18" s="6"/>
      <c r="FSY18" s="3"/>
      <c r="FSZ18" s="6"/>
      <c r="FTI18" s="3"/>
      <c r="FTJ18" s="6"/>
      <c r="FTS18" s="3"/>
      <c r="FTT18" s="6"/>
      <c r="FUC18" s="3"/>
      <c r="FUD18" s="6"/>
      <c r="FUM18" s="3"/>
      <c r="FUN18" s="6"/>
      <c r="FUW18" s="3"/>
      <c r="FUX18" s="6"/>
      <c r="FVG18" s="3"/>
      <c r="FVH18" s="6"/>
      <c r="FVQ18" s="3"/>
      <c r="FVR18" s="6"/>
      <c r="FWA18" s="3"/>
      <c r="FWB18" s="6"/>
      <c r="FWK18" s="3"/>
      <c r="FWL18" s="6"/>
      <c r="FWU18" s="3"/>
      <c r="FWV18" s="6"/>
      <c r="FXE18" s="3"/>
      <c r="FXF18" s="6"/>
      <c r="FXO18" s="3"/>
      <c r="FXP18" s="6"/>
      <c r="FXY18" s="3"/>
      <c r="FXZ18" s="6"/>
      <c r="FYI18" s="3"/>
      <c r="FYJ18" s="6"/>
      <c r="FYS18" s="3"/>
      <c r="FYT18" s="6"/>
      <c r="FZC18" s="3"/>
      <c r="FZD18" s="6"/>
      <c r="FZM18" s="3"/>
      <c r="FZN18" s="6"/>
      <c r="FZW18" s="3"/>
      <c r="FZX18" s="6"/>
      <c r="GAG18" s="3"/>
      <c r="GAH18" s="6"/>
      <c r="GAQ18" s="3"/>
      <c r="GAR18" s="6"/>
      <c r="GBA18" s="3"/>
      <c r="GBB18" s="6"/>
      <c r="GBK18" s="3"/>
      <c r="GBL18" s="6"/>
      <c r="GBU18" s="3"/>
      <c r="GBV18" s="6"/>
      <c r="GCE18" s="3"/>
      <c r="GCF18" s="6"/>
      <c r="GCO18" s="3"/>
      <c r="GCP18" s="6"/>
      <c r="GCY18" s="3"/>
      <c r="GCZ18" s="6"/>
      <c r="GDI18" s="3"/>
      <c r="GDJ18" s="6"/>
      <c r="GDS18" s="3"/>
      <c r="GDT18" s="6"/>
      <c r="GEC18" s="3"/>
      <c r="GED18" s="6"/>
      <c r="GEM18" s="3"/>
      <c r="GEN18" s="6"/>
      <c r="GEW18" s="3"/>
      <c r="GEX18" s="6"/>
      <c r="GFG18" s="3"/>
      <c r="GFH18" s="6"/>
      <c r="GFQ18" s="3"/>
      <c r="GFR18" s="6"/>
      <c r="GGA18" s="3"/>
      <c r="GGB18" s="6"/>
      <c r="GGK18" s="3"/>
      <c r="GGL18" s="6"/>
      <c r="GGU18" s="3"/>
      <c r="GGV18" s="6"/>
      <c r="GHE18" s="3"/>
      <c r="GHF18" s="6"/>
      <c r="GHO18" s="3"/>
      <c r="GHP18" s="6"/>
      <c r="GHY18" s="3"/>
      <c r="GHZ18" s="6"/>
      <c r="GII18" s="3"/>
      <c r="GIJ18" s="6"/>
      <c r="GIS18" s="3"/>
      <c r="GIT18" s="6"/>
      <c r="GJC18" s="3"/>
      <c r="GJD18" s="6"/>
      <c r="GJM18" s="3"/>
      <c r="GJN18" s="6"/>
      <c r="GJW18" s="3"/>
      <c r="GJX18" s="6"/>
      <c r="GKG18" s="3"/>
      <c r="GKH18" s="6"/>
      <c r="GKQ18" s="3"/>
      <c r="GKR18" s="6"/>
      <c r="GLA18" s="3"/>
      <c r="GLB18" s="6"/>
      <c r="GLK18" s="3"/>
      <c r="GLL18" s="6"/>
      <c r="GLU18" s="3"/>
      <c r="GLV18" s="6"/>
      <c r="GME18" s="3"/>
      <c r="GMF18" s="6"/>
      <c r="GMO18" s="3"/>
      <c r="GMP18" s="6"/>
      <c r="GMY18" s="3"/>
      <c r="GMZ18" s="6"/>
      <c r="GNI18" s="3"/>
      <c r="GNJ18" s="6"/>
      <c r="GNS18" s="3"/>
      <c r="GNT18" s="6"/>
      <c r="GOC18" s="3"/>
      <c r="GOD18" s="6"/>
      <c r="GOM18" s="3"/>
      <c r="GON18" s="6"/>
      <c r="GOW18" s="3"/>
      <c r="GOX18" s="6"/>
      <c r="GPG18" s="3"/>
      <c r="GPH18" s="6"/>
      <c r="GPQ18" s="3"/>
      <c r="GPR18" s="6"/>
      <c r="GQA18" s="3"/>
      <c r="GQB18" s="6"/>
      <c r="GQK18" s="3"/>
      <c r="GQL18" s="6"/>
      <c r="GQU18" s="3"/>
      <c r="GQV18" s="6"/>
      <c r="GRE18" s="3"/>
      <c r="GRF18" s="6"/>
      <c r="GRO18" s="3"/>
      <c r="GRP18" s="6"/>
      <c r="GRY18" s="3"/>
      <c r="GRZ18" s="6"/>
      <c r="GSI18" s="3"/>
      <c r="GSJ18" s="6"/>
      <c r="GSS18" s="3"/>
      <c r="GST18" s="6"/>
      <c r="GTC18" s="3"/>
      <c r="GTD18" s="6"/>
      <c r="GTM18" s="3"/>
      <c r="GTN18" s="6"/>
      <c r="GTW18" s="3"/>
      <c r="GTX18" s="6"/>
      <c r="GUG18" s="3"/>
      <c r="GUH18" s="6"/>
      <c r="GUQ18" s="3"/>
      <c r="GUR18" s="6"/>
      <c r="GVA18" s="3"/>
      <c r="GVB18" s="6"/>
      <c r="GVK18" s="3"/>
      <c r="GVL18" s="6"/>
      <c r="GVU18" s="3"/>
      <c r="GVV18" s="6"/>
      <c r="GWE18" s="3"/>
      <c r="GWF18" s="6"/>
      <c r="GWO18" s="3"/>
      <c r="GWP18" s="6"/>
      <c r="GWY18" s="3"/>
      <c r="GWZ18" s="6"/>
      <c r="GXI18" s="3"/>
      <c r="GXJ18" s="6"/>
      <c r="GXS18" s="3"/>
      <c r="GXT18" s="6"/>
      <c r="GYC18" s="3"/>
      <c r="GYD18" s="6"/>
      <c r="GYM18" s="3"/>
      <c r="GYN18" s="6"/>
      <c r="GYW18" s="3"/>
      <c r="GYX18" s="6"/>
      <c r="GZG18" s="3"/>
      <c r="GZH18" s="6"/>
      <c r="GZQ18" s="3"/>
      <c r="GZR18" s="6"/>
      <c r="HAA18" s="3"/>
      <c r="HAB18" s="6"/>
      <c r="HAK18" s="3"/>
      <c r="HAL18" s="6"/>
      <c r="HAU18" s="3"/>
      <c r="HAV18" s="6"/>
      <c r="HBE18" s="3"/>
      <c r="HBF18" s="6"/>
      <c r="HBO18" s="3"/>
      <c r="HBP18" s="6"/>
      <c r="HBY18" s="3"/>
      <c r="HBZ18" s="6"/>
      <c r="HCI18" s="3"/>
      <c r="HCJ18" s="6"/>
      <c r="HCS18" s="3"/>
      <c r="HCT18" s="6"/>
      <c r="HDC18" s="3"/>
      <c r="HDD18" s="6"/>
      <c r="HDM18" s="3"/>
      <c r="HDN18" s="6"/>
      <c r="HDW18" s="3"/>
      <c r="HDX18" s="6"/>
      <c r="HEG18" s="3"/>
      <c r="HEH18" s="6"/>
      <c r="HEQ18" s="3"/>
      <c r="HER18" s="6"/>
      <c r="HFA18" s="3"/>
      <c r="HFB18" s="6"/>
      <c r="HFK18" s="3"/>
      <c r="HFL18" s="6"/>
      <c r="HFU18" s="3"/>
      <c r="HFV18" s="6"/>
      <c r="HGE18" s="3"/>
      <c r="HGF18" s="6"/>
      <c r="HGO18" s="3"/>
      <c r="HGP18" s="6"/>
      <c r="HGY18" s="3"/>
      <c r="HGZ18" s="6"/>
      <c r="HHI18" s="3"/>
      <c r="HHJ18" s="6"/>
      <c r="HHS18" s="3"/>
      <c r="HHT18" s="6"/>
      <c r="HIC18" s="3"/>
      <c r="HID18" s="6"/>
      <c r="HIM18" s="3"/>
      <c r="HIN18" s="6"/>
      <c r="HIW18" s="3"/>
      <c r="HIX18" s="6"/>
      <c r="HJG18" s="3"/>
      <c r="HJH18" s="6"/>
      <c r="HJQ18" s="3"/>
      <c r="HJR18" s="6"/>
      <c r="HKA18" s="3"/>
      <c r="HKB18" s="6"/>
      <c r="HKK18" s="3"/>
      <c r="HKL18" s="6"/>
      <c r="HKU18" s="3"/>
      <c r="HKV18" s="6"/>
      <c r="HLE18" s="3"/>
      <c r="HLF18" s="6"/>
      <c r="HLO18" s="3"/>
      <c r="HLP18" s="6"/>
      <c r="HLY18" s="3"/>
      <c r="HLZ18" s="6"/>
      <c r="HMI18" s="3"/>
      <c r="HMJ18" s="6"/>
      <c r="HMS18" s="3"/>
      <c r="HMT18" s="6"/>
      <c r="HNC18" s="3"/>
      <c r="HND18" s="6"/>
      <c r="HNM18" s="3"/>
      <c r="HNN18" s="6"/>
      <c r="HNW18" s="3"/>
      <c r="HNX18" s="6"/>
      <c r="HOG18" s="3"/>
      <c r="HOH18" s="6"/>
      <c r="HOQ18" s="3"/>
      <c r="HOR18" s="6"/>
      <c r="HPA18" s="3"/>
      <c r="HPB18" s="6"/>
      <c r="HPK18" s="3"/>
      <c r="HPL18" s="6"/>
      <c r="HPU18" s="3"/>
      <c r="HPV18" s="6"/>
      <c r="HQE18" s="3"/>
      <c r="HQF18" s="6"/>
      <c r="HQO18" s="3"/>
      <c r="HQP18" s="6"/>
      <c r="HQY18" s="3"/>
      <c r="HQZ18" s="6"/>
      <c r="HRI18" s="3"/>
      <c r="HRJ18" s="6"/>
      <c r="HRS18" s="3"/>
      <c r="HRT18" s="6"/>
      <c r="HSC18" s="3"/>
      <c r="HSD18" s="6"/>
      <c r="HSM18" s="3"/>
      <c r="HSN18" s="6"/>
      <c r="HSW18" s="3"/>
      <c r="HSX18" s="6"/>
      <c r="HTG18" s="3"/>
      <c r="HTH18" s="6"/>
      <c r="HTQ18" s="3"/>
      <c r="HTR18" s="6"/>
      <c r="HUA18" s="3"/>
      <c r="HUB18" s="6"/>
      <c r="HUK18" s="3"/>
      <c r="HUL18" s="6"/>
      <c r="HUU18" s="3"/>
      <c r="HUV18" s="6"/>
      <c r="HVE18" s="3"/>
      <c r="HVF18" s="6"/>
      <c r="HVO18" s="3"/>
      <c r="HVP18" s="6"/>
      <c r="HVY18" s="3"/>
      <c r="HVZ18" s="6"/>
      <c r="HWI18" s="3"/>
      <c r="HWJ18" s="6"/>
      <c r="HWS18" s="3"/>
      <c r="HWT18" s="6"/>
      <c r="HXC18" s="3"/>
      <c r="HXD18" s="6"/>
      <c r="HXM18" s="3"/>
      <c r="HXN18" s="6"/>
      <c r="HXW18" s="3"/>
      <c r="HXX18" s="6"/>
      <c r="HYG18" s="3"/>
      <c r="HYH18" s="6"/>
      <c r="HYQ18" s="3"/>
      <c r="HYR18" s="6"/>
      <c r="HZA18" s="3"/>
      <c r="HZB18" s="6"/>
      <c r="HZK18" s="3"/>
      <c r="HZL18" s="6"/>
      <c r="HZU18" s="3"/>
      <c r="HZV18" s="6"/>
      <c r="IAE18" s="3"/>
      <c r="IAF18" s="6"/>
      <c r="IAO18" s="3"/>
      <c r="IAP18" s="6"/>
      <c r="IAY18" s="3"/>
      <c r="IAZ18" s="6"/>
      <c r="IBI18" s="3"/>
      <c r="IBJ18" s="6"/>
      <c r="IBS18" s="3"/>
      <c r="IBT18" s="6"/>
      <c r="ICC18" s="3"/>
      <c r="ICD18" s="6"/>
      <c r="ICM18" s="3"/>
      <c r="ICN18" s="6"/>
      <c r="ICW18" s="3"/>
      <c r="ICX18" s="6"/>
      <c r="IDG18" s="3"/>
      <c r="IDH18" s="6"/>
      <c r="IDQ18" s="3"/>
      <c r="IDR18" s="6"/>
      <c r="IEA18" s="3"/>
      <c r="IEB18" s="6"/>
      <c r="IEK18" s="3"/>
      <c r="IEL18" s="6"/>
      <c r="IEU18" s="3"/>
      <c r="IEV18" s="6"/>
      <c r="IFE18" s="3"/>
      <c r="IFF18" s="6"/>
      <c r="IFO18" s="3"/>
      <c r="IFP18" s="6"/>
      <c r="IFY18" s="3"/>
      <c r="IFZ18" s="6"/>
      <c r="IGI18" s="3"/>
      <c r="IGJ18" s="6"/>
      <c r="IGS18" s="3"/>
      <c r="IGT18" s="6"/>
      <c r="IHC18" s="3"/>
      <c r="IHD18" s="6"/>
      <c r="IHM18" s="3"/>
      <c r="IHN18" s="6"/>
      <c r="IHW18" s="3"/>
      <c r="IHX18" s="6"/>
      <c r="IIG18" s="3"/>
      <c r="IIH18" s="6"/>
      <c r="IIQ18" s="3"/>
      <c r="IIR18" s="6"/>
      <c r="IJA18" s="3"/>
      <c r="IJB18" s="6"/>
      <c r="IJK18" s="3"/>
      <c r="IJL18" s="6"/>
      <c r="IJU18" s="3"/>
      <c r="IJV18" s="6"/>
      <c r="IKE18" s="3"/>
      <c r="IKF18" s="6"/>
      <c r="IKO18" s="3"/>
      <c r="IKP18" s="6"/>
      <c r="IKY18" s="3"/>
      <c r="IKZ18" s="6"/>
      <c r="ILI18" s="3"/>
      <c r="ILJ18" s="6"/>
      <c r="ILS18" s="3"/>
      <c r="ILT18" s="6"/>
      <c r="IMC18" s="3"/>
      <c r="IMD18" s="6"/>
      <c r="IMM18" s="3"/>
      <c r="IMN18" s="6"/>
      <c r="IMW18" s="3"/>
      <c r="IMX18" s="6"/>
      <c r="ING18" s="3"/>
      <c r="INH18" s="6"/>
      <c r="INQ18" s="3"/>
      <c r="INR18" s="6"/>
      <c r="IOA18" s="3"/>
      <c r="IOB18" s="6"/>
      <c r="IOK18" s="3"/>
      <c r="IOL18" s="6"/>
      <c r="IOU18" s="3"/>
      <c r="IOV18" s="6"/>
      <c r="IPE18" s="3"/>
      <c r="IPF18" s="6"/>
      <c r="IPO18" s="3"/>
      <c r="IPP18" s="6"/>
      <c r="IPY18" s="3"/>
      <c r="IPZ18" s="6"/>
      <c r="IQI18" s="3"/>
      <c r="IQJ18" s="6"/>
      <c r="IQS18" s="3"/>
      <c r="IQT18" s="6"/>
      <c r="IRC18" s="3"/>
      <c r="IRD18" s="6"/>
      <c r="IRM18" s="3"/>
      <c r="IRN18" s="6"/>
      <c r="IRW18" s="3"/>
      <c r="IRX18" s="6"/>
      <c r="ISG18" s="3"/>
      <c r="ISH18" s="6"/>
      <c r="ISQ18" s="3"/>
      <c r="ISR18" s="6"/>
      <c r="ITA18" s="3"/>
      <c r="ITB18" s="6"/>
      <c r="ITK18" s="3"/>
      <c r="ITL18" s="6"/>
      <c r="ITU18" s="3"/>
      <c r="ITV18" s="6"/>
      <c r="IUE18" s="3"/>
      <c r="IUF18" s="6"/>
      <c r="IUO18" s="3"/>
      <c r="IUP18" s="6"/>
      <c r="IUY18" s="3"/>
      <c r="IUZ18" s="6"/>
      <c r="IVI18" s="3"/>
      <c r="IVJ18" s="6"/>
      <c r="IVS18" s="3"/>
      <c r="IVT18" s="6"/>
      <c r="IWC18" s="3"/>
      <c r="IWD18" s="6"/>
      <c r="IWM18" s="3"/>
      <c r="IWN18" s="6"/>
      <c r="IWW18" s="3"/>
      <c r="IWX18" s="6"/>
      <c r="IXG18" s="3"/>
      <c r="IXH18" s="6"/>
      <c r="IXQ18" s="3"/>
      <c r="IXR18" s="6"/>
      <c r="IYA18" s="3"/>
      <c r="IYB18" s="6"/>
      <c r="IYK18" s="3"/>
      <c r="IYL18" s="6"/>
      <c r="IYU18" s="3"/>
      <c r="IYV18" s="6"/>
      <c r="IZE18" s="3"/>
      <c r="IZF18" s="6"/>
      <c r="IZO18" s="3"/>
      <c r="IZP18" s="6"/>
      <c r="IZY18" s="3"/>
      <c r="IZZ18" s="6"/>
      <c r="JAI18" s="3"/>
      <c r="JAJ18" s="6"/>
      <c r="JAS18" s="3"/>
      <c r="JAT18" s="6"/>
      <c r="JBC18" s="3"/>
      <c r="JBD18" s="6"/>
      <c r="JBM18" s="3"/>
      <c r="JBN18" s="6"/>
      <c r="JBW18" s="3"/>
      <c r="JBX18" s="6"/>
      <c r="JCG18" s="3"/>
      <c r="JCH18" s="6"/>
      <c r="JCQ18" s="3"/>
      <c r="JCR18" s="6"/>
      <c r="JDA18" s="3"/>
      <c r="JDB18" s="6"/>
      <c r="JDK18" s="3"/>
      <c r="JDL18" s="6"/>
      <c r="JDU18" s="3"/>
      <c r="JDV18" s="6"/>
      <c r="JEE18" s="3"/>
      <c r="JEF18" s="6"/>
      <c r="JEO18" s="3"/>
      <c r="JEP18" s="6"/>
      <c r="JEY18" s="3"/>
      <c r="JEZ18" s="6"/>
      <c r="JFI18" s="3"/>
      <c r="JFJ18" s="6"/>
      <c r="JFS18" s="3"/>
      <c r="JFT18" s="6"/>
      <c r="JGC18" s="3"/>
      <c r="JGD18" s="6"/>
      <c r="JGM18" s="3"/>
      <c r="JGN18" s="6"/>
      <c r="JGW18" s="3"/>
      <c r="JGX18" s="6"/>
      <c r="JHG18" s="3"/>
      <c r="JHH18" s="6"/>
      <c r="JHQ18" s="3"/>
      <c r="JHR18" s="6"/>
      <c r="JIA18" s="3"/>
      <c r="JIB18" s="6"/>
      <c r="JIK18" s="3"/>
      <c r="JIL18" s="6"/>
      <c r="JIU18" s="3"/>
      <c r="JIV18" s="6"/>
      <c r="JJE18" s="3"/>
      <c r="JJF18" s="6"/>
      <c r="JJO18" s="3"/>
      <c r="JJP18" s="6"/>
      <c r="JJY18" s="3"/>
      <c r="JJZ18" s="6"/>
      <c r="JKI18" s="3"/>
      <c r="JKJ18" s="6"/>
      <c r="JKS18" s="3"/>
      <c r="JKT18" s="6"/>
      <c r="JLC18" s="3"/>
      <c r="JLD18" s="6"/>
      <c r="JLM18" s="3"/>
      <c r="JLN18" s="6"/>
      <c r="JLW18" s="3"/>
      <c r="JLX18" s="6"/>
      <c r="JMG18" s="3"/>
      <c r="JMH18" s="6"/>
      <c r="JMQ18" s="3"/>
      <c r="JMR18" s="6"/>
      <c r="JNA18" s="3"/>
      <c r="JNB18" s="6"/>
      <c r="JNK18" s="3"/>
      <c r="JNL18" s="6"/>
      <c r="JNU18" s="3"/>
      <c r="JNV18" s="6"/>
      <c r="JOE18" s="3"/>
      <c r="JOF18" s="6"/>
      <c r="JOO18" s="3"/>
      <c r="JOP18" s="6"/>
      <c r="JOY18" s="3"/>
      <c r="JOZ18" s="6"/>
      <c r="JPI18" s="3"/>
      <c r="JPJ18" s="6"/>
      <c r="JPS18" s="3"/>
      <c r="JPT18" s="6"/>
      <c r="JQC18" s="3"/>
      <c r="JQD18" s="6"/>
      <c r="JQM18" s="3"/>
      <c r="JQN18" s="6"/>
      <c r="JQW18" s="3"/>
      <c r="JQX18" s="6"/>
      <c r="JRG18" s="3"/>
      <c r="JRH18" s="6"/>
      <c r="JRQ18" s="3"/>
      <c r="JRR18" s="6"/>
      <c r="JSA18" s="3"/>
      <c r="JSB18" s="6"/>
      <c r="JSK18" s="3"/>
      <c r="JSL18" s="6"/>
      <c r="JSU18" s="3"/>
      <c r="JSV18" s="6"/>
      <c r="JTE18" s="3"/>
      <c r="JTF18" s="6"/>
      <c r="JTO18" s="3"/>
      <c r="JTP18" s="6"/>
      <c r="JTY18" s="3"/>
      <c r="JTZ18" s="6"/>
      <c r="JUI18" s="3"/>
      <c r="JUJ18" s="6"/>
      <c r="JUS18" s="3"/>
      <c r="JUT18" s="6"/>
      <c r="JVC18" s="3"/>
      <c r="JVD18" s="6"/>
      <c r="JVM18" s="3"/>
      <c r="JVN18" s="6"/>
      <c r="JVW18" s="3"/>
      <c r="JVX18" s="6"/>
      <c r="JWG18" s="3"/>
      <c r="JWH18" s="6"/>
      <c r="JWQ18" s="3"/>
      <c r="JWR18" s="6"/>
      <c r="JXA18" s="3"/>
      <c r="JXB18" s="6"/>
      <c r="JXK18" s="3"/>
      <c r="JXL18" s="6"/>
      <c r="JXU18" s="3"/>
      <c r="JXV18" s="6"/>
      <c r="JYE18" s="3"/>
      <c r="JYF18" s="6"/>
      <c r="JYO18" s="3"/>
      <c r="JYP18" s="6"/>
      <c r="JYY18" s="3"/>
      <c r="JYZ18" s="6"/>
      <c r="JZI18" s="3"/>
      <c r="JZJ18" s="6"/>
      <c r="JZS18" s="3"/>
      <c r="JZT18" s="6"/>
      <c r="KAC18" s="3"/>
      <c r="KAD18" s="6"/>
      <c r="KAM18" s="3"/>
      <c r="KAN18" s="6"/>
      <c r="KAW18" s="3"/>
      <c r="KAX18" s="6"/>
      <c r="KBG18" s="3"/>
      <c r="KBH18" s="6"/>
      <c r="KBQ18" s="3"/>
      <c r="KBR18" s="6"/>
      <c r="KCA18" s="3"/>
      <c r="KCB18" s="6"/>
      <c r="KCK18" s="3"/>
      <c r="KCL18" s="6"/>
      <c r="KCU18" s="3"/>
      <c r="KCV18" s="6"/>
      <c r="KDE18" s="3"/>
      <c r="KDF18" s="6"/>
      <c r="KDO18" s="3"/>
      <c r="KDP18" s="6"/>
      <c r="KDY18" s="3"/>
      <c r="KDZ18" s="6"/>
      <c r="KEI18" s="3"/>
      <c r="KEJ18" s="6"/>
      <c r="KES18" s="3"/>
      <c r="KET18" s="6"/>
      <c r="KFC18" s="3"/>
      <c r="KFD18" s="6"/>
      <c r="KFM18" s="3"/>
      <c r="KFN18" s="6"/>
      <c r="KFW18" s="3"/>
      <c r="KFX18" s="6"/>
      <c r="KGG18" s="3"/>
      <c r="KGH18" s="6"/>
      <c r="KGQ18" s="3"/>
      <c r="KGR18" s="6"/>
      <c r="KHA18" s="3"/>
      <c r="KHB18" s="6"/>
      <c r="KHK18" s="3"/>
      <c r="KHL18" s="6"/>
      <c r="KHU18" s="3"/>
      <c r="KHV18" s="6"/>
      <c r="KIE18" s="3"/>
      <c r="KIF18" s="6"/>
      <c r="KIO18" s="3"/>
      <c r="KIP18" s="6"/>
      <c r="KIY18" s="3"/>
      <c r="KIZ18" s="6"/>
      <c r="KJI18" s="3"/>
      <c r="KJJ18" s="6"/>
      <c r="KJS18" s="3"/>
      <c r="KJT18" s="6"/>
      <c r="KKC18" s="3"/>
      <c r="KKD18" s="6"/>
      <c r="KKM18" s="3"/>
      <c r="KKN18" s="6"/>
      <c r="KKW18" s="3"/>
      <c r="KKX18" s="6"/>
      <c r="KLG18" s="3"/>
      <c r="KLH18" s="6"/>
      <c r="KLQ18" s="3"/>
      <c r="KLR18" s="6"/>
      <c r="KMA18" s="3"/>
      <c r="KMB18" s="6"/>
      <c r="KMK18" s="3"/>
      <c r="KML18" s="6"/>
      <c r="KMU18" s="3"/>
      <c r="KMV18" s="6"/>
      <c r="KNE18" s="3"/>
      <c r="KNF18" s="6"/>
      <c r="KNO18" s="3"/>
      <c r="KNP18" s="6"/>
      <c r="KNY18" s="3"/>
      <c r="KNZ18" s="6"/>
      <c r="KOI18" s="3"/>
      <c r="KOJ18" s="6"/>
      <c r="KOS18" s="3"/>
      <c r="KOT18" s="6"/>
      <c r="KPC18" s="3"/>
      <c r="KPD18" s="6"/>
      <c r="KPM18" s="3"/>
      <c r="KPN18" s="6"/>
      <c r="KPW18" s="3"/>
      <c r="KPX18" s="6"/>
      <c r="KQG18" s="3"/>
      <c r="KQH18" s="6"/>
      <c r="KQQ18" s="3"/>
      <c r="KQR18" s="6"/>
      <c r="KRA18" s="3"/>
      <c r="KRB18" s="6"/>
      <c r="KRK18" s="3"/>
      <c r="KRL18" s="6"/>
      <c r="KRU18" s="3"/>
      <c r="KRV18" s="6"/>
      <c r="KSE18" s="3"/>
      <c r="KSF18" s="6"/>
      <c r="KSO18" s="3"/>
      <c r="KSP18" s="6"/>
      <c r="KSY18" s="3"/>
      <c r="KSZ18" s="6"/>
      <c r="KTI18" s="3"/>
      <c r="KTJ18" s="6"/>
      <c r="KTS18" s="3"/>
      <c r="KTT18" s="6"/>
      <c r="KUC18" s="3"/>
      <c r="KUD18" s="6"/>
      <c r="KUM18" s="3"/>
      <c r="KUN18" s="6"/>
      <c r="KUW18" s="3"/>
      <c r="KUX18" s="6"/>
      <c r="KVG18" s="3"/>
      <c r="KVH18" s="6"/>
      <c r="KVQ18" s="3"/>
      <c r="KVR18" s="6"/>
      <c r="KWA18" s="3"/>
      <c r="KWB18" s="6"/>
      <c r="KWK18" s="3"/>
      <c r="KWL18" s="6"/>
      <c r="KWU18" s="3"/>
      <c r="KWV18" s="6"/>
      <c r="KXE18" s="3"/>
      <c r="KXF18" s="6"/>
      <c r="KXO18" s="3"/>
      <c r="KXP18" s="6"/>
      <c r="KXY18" s="3"/>
      <c r="KXZ18" s="6"/>
      <c r="KYI18" s="3"/>
      <c r="KYJ18" s="6"/>
      <c r="KYS18" s="3"/>
      <c r="KYT18" s="6"/>
      <c r="KZC18" s="3"/>
      <c r="KZD18" s="6"/>
      <c r="KZM18" s="3"/>
      <c r="KZN18" s="6"/>
      <c r="KZW18" s="3"/>
      <c r="KZX18" s="6"/>
      <c r="LAG18" s="3"/>
      <c r="LAH18" s="6"/>
      <c r="LAQ18" s="3"/>
      <c r="LAR18" s="6"/>
      <c r="LBA18" s="3"/>
      <c r="LBB18" s="6"/>
      <c r="LBK18" s="3"/>
      <c r="LBL18" s="6"/>
      <c r="LBU18" s="3"/>
      <c r="LBV18" s="6"/>
      <c r="LCE18" s="3"/>
      <c r="LCF18" s="6"/>
      <c r="LCO18" s="3"/>
      <c r="LCP18" s="6"/>
      <c r="LCY18" s="3"/>
      <c r="LCZ18" s="6"/>
      <c r="LDI18" s="3"/>
      <c r="LDJ18" s="6"/>
      <c r="LDS18" s="3"/>
      <c r="LDT18" s="6"/>
      <c r="LEC18" s="3"/>
      <c r="LED18" s="6"/>
      <c r="LEM18" s="3"/>
      <c r="LEN18" s="6"/>
      <c r="LEW18" s="3"/>
      <c r="LEX18" s="6"/>
      <c r="LFG18" s="3"/>
      <c r="LFH18" s="6"/>
      <c r="LFQ18" s="3"/>
      <c r="LFR18" s="6"/>
      <c r="LGA18" s="3"/>
      <c r="LGB18" s="6"/>
      <c r="LGK18" s="3"/>
      <c r="LGL18" s="6"/>
      <c r="LGU18" s="3"/>
      <c r="LGV18" s="6"/>
      <c r="LHE18" s="3"/>
      <c r="LHF18" s="6"/>
      <c r="LHO18" s="3"/>
      <c r="LHP18" s="6"/>
      <c r="LHY18" s="3"/>
      <c r="LHZ18" s="6"/>
      <c r="LII18" s="3"/>
      <c r="LIJ18" s="6"/>
      <c r="LIS18" s="3"/>
      <c r="LIT18" s="6"/>
      <c r="LJC18" s="3"/>
      <c r="LJD18" s="6"/>
      <c r="LJM18" s="3"/>
      <c r="LJN18" s="6"/>
      <c r="LJW18" s="3"/>
      <c r="LJX18" s="6"/>
      <c r="LKG18" s="3"/>
      <c r="LKH18" s="6"/>
      <c r="LKQ18" s="3"/>
      <c r="LKR18" s="6"/>
      <c r="LLA18" s="3"/>
      <c r="LLB18" s="6"/>
      <c r="LLK18" s="3"/>
      <c r="LLL18" s="6"/>
      <c r="LLU18" s="3"/>
      <c r="LLV18" s="6"/>
      <c r="LME18" s="3"/>
      <c r="LMF18" s="6"/>
      <c r="LMO18" s="3"/>
      <c r="LMP18" s="6"/>
      <c r="LMY18" s="3"/>
      <c r="LMZ18" s="6"/>
      <c r="LNI18" s="3"/>
      <c r="LNJ18" s="6"/>
      <c r="LNS18" s="3"/>
      <c r="LNT18" s="6"/>
      <c r="LOC18" s="3"/>
      <c r="LOD18" s="6"/>
      <c r="LOM18" s="3"/>
      <c r="LON18" s="6"/>
      <c r="LOW18" s="3"/>
      <c r="LOX18" s="6"/>
      <c r="LPG18" s="3"/>
      <c r="LPH18" s="6"/>
      <c r="LPQ18" s="3"/>
      <c r="LPR18" s="6"/>
      <c r="LQA18" s="3"/>
      <c r="LQB18" s="6"/>
      <c r="LQK18" s="3"/>
      <c r="LQL18" s="6"/>
      <c r="LQU18" s="3"/>
      <c r="LQV18" s="6"/>
      <c r="LRE18" s="3"/>
      <c r="LRF18" s="6"/>
      <c r="LRO18" s="3"/>
      <c r="LRP18" s="6"/>
      <c r="LRY18" s="3"/>
      <c r="LRZ18" s="6"/>
      <c r="LSI18" s="3"/>
      <c r="LSJ18" s="6"/>
      <c r="LSS18" s="3"/>
      <c r="LST18" s="6"/>
      <c r="LTC18" s="3"/>
      <c r="LTD18" s="6"/>
      <c r="LTM18" s="3"/>
      <c r="LTN18" s="6"/>
      <c r="LTW18" s="3"/>
      <c r="LTX18" s="6"/>
      <c r="LUG18" s="3"/>
      <c r="LUH18" s="6"/>
      <c r="LUQ18" s="3"/>
      <c r="LUR18" s="6"/>
      <c r="LVA18" s="3"/>
      <c r="LVB18" s="6"/>
      <c r="LVK18" s="3"/>
      <c r="LVL18" s="6"/>
      <c r="LVU18" s="3"/>
      <c r="LVV18" s="6"/>
      <c r="LWE18" s="3"/>
      <c r="LWF18" s="6"/>
      <c r="LWO18" s="3"/>
      <c r="LWP18" s="6"/>
      <c r="LWY18" s="3"/>
      <c r="LWZ18" s="6"/>
      <c r="LXI18" s="3"/>
      <c r="LXJ18" s="6"/>
      <c r="LXS18" s="3"/>
      <c r="LXT18" s="6"/>
      <c r="LYC18" s="3"/>
      <c r="LYD18" s="6"/>
      <c r="LYM18" s="3"/>
      <c r="LYN18" s="6"/>
      <c r="LYW18" s="3"/>
      <c r="LYX18" s="6"/>
      <c r="LZG18" s="3"/>
      <c r="LZH18" s="6"/>
      <c r="LZQ18" s="3"/>
      <c r="LZR18" s="6"/>
      <c r="MAA18" s="3"/>
      <c r="MAB18" s="6"/>
      <c r="MAK18" s="3"/>
      <c r="MAL18" s="6"/>
      <c r="MAU18" s="3"/>
      <c r="MAV18" s="6"/>
      <c r="MBE18" s="3"/>
      <c r="MBF18" s="6"/>
      <c r="MBO18" s="3"/>
      <c r="MBP18" s="6"/>
      <c r="MBY18" s="3"/>
      <c r="MBZ18" s="6"/>
      <c r="MCI18" s="3"/>
      <c r="MCJ18" s="6"/>
      <c r="MCS18" s="3"/>
      <c r="MCT18" s="6"/>
      <c r="MDC18" s="3"/>
      <c r="MDD18" s="6"/>
      <c r="MDM18" s="3"/>
      <c r="MDN18" s="6"/>
      <c r="MDW18" s="3"/>
      <c r="MDX18" s="6"/>
      <c r="MEG18" s="3"/>
      <c r="MEH18" s="6"/>
      <c r="MEQ18" s="3"/>
      <c r="MER18" s="6"/>
      <c r="MFA18" s="3"/>
      <c r="MFB18" s="6"/>
      <c r="MFK18" s="3"/>
      <c r="MFL18" s="6"/>
      <c r="MFU18" s="3"/>
      <c r="MFV18" s="6"/>
      <c r="MGE18" s="3"/>
      <c r="MGF18" s="6"/>
      <c r="MGO18" s="3"/>
      <c r="MGP18" s="6"/>
      <c r="MGY18" s="3"/>
      <c r="MGZ18" s="6"/>
      <c r="MHI18" s="3"/>
      <c r="MHJ18" s="6"/>
      <c r="MHS18" s="3"/>
      <c r="MHT18" s="6"/>
      <c r="MIC18" s="3"/>
      <c r="MID18" s="6"/>
      <c r="MIM18" s="3"/>
      <c r="MIN18" s="6"/>
      <c r="MIW18" s="3"/>
      <c r="MIX18" s="6"/>
      <c r="MJG18" s="3"/>
      <c r="MJH18" s="6"/>
      <c r="MJQ18" s="3"/>
      <c r="MJR18" s="6"/>
      <c r="MKA18" s="3"/>
      <c r="MKB18" s="6"/>
      <c r="MKK18" s="3"/>
      <c r="MKL18" s="6"/>
      <c r="MKU18" s="3"/>
      <c r="MKV18" s="6"/>
      <c r="MLE18" s="3"/>
      <c r="MLF18" s="6"/>
      <c r="MLO18" s="3"/>
      <c r="MLP18" s="6"/>
      <c r="MLY18" s="3"/>
      <c r="MLZ18" s="6"/>
      <c r="MMI18" s="3"/>
      <c r="MMJ18" s="6"/>
      <c r="MMS18" s="3"/>
      <c r="MMT18" s="6"/>
      <c r="MNC18" s="3"/>
      <c r="MND18" s="6"/>
      <c r="MNM18" s="3"/>
      <c r="MNN18" s="6"/>
      <c r="MNW18" s="3"/>
      <c r="MNX18" s="6"/>
      <c r="MOG18" s="3"/>
      <c r="MOH18" s="6"/>
      <c r="MOQ18" s="3"/>
      <c r="MOR18" s="6"/>
      <c r="MPA18" s="3"/>
      <c r="MPB18" s="6"/>
      <c r="MPK18" s="3"/>
      <c r="MPL18" s="6"/>
      <c r="MPU18" s="3"/>
      <c r="MPV18" s="6"/>
      <c r="MQE18" s="3"/>
      <c r="MQF18" s="6"/>
      <c r="MQO18" s="3"/>
      <c r="MQP18" s="6"/>
      <c r="MQY18" s="3"/>
      <c r="MQZ18" s="6"/>
      <c r="MRI18" s="3"/>
      <c r="MRJ18" s="6"/>
      <c r="MRS18" s="3"/>
      <c r="MRT18" s="6"/>
      <c r="MSC18" s="3"/>
      <c r="MSD18" s="6"/>
      <c r="MSM18" s="3"/>
      <c r="MSN18" s="6"/>
      <c r="MSW18" s="3"/>
      <c r="MSX18" s="6"/>
      <c r="MTG18" s="3"/>
      <c r="MTH18" s="6"/>
      <c r="MTQ18" s="3"/>
      <c r="MTR18" s="6"/>
      <c r="MUA18" s="3"/>
      <c r="MUB18" s="6"/>
      <c r="MUK18" s="3"/>
      <c r="MUL18" s="6"/>
      <c r="MUU18" s="3"/>
      <c r="MUV18" s="6"/>
      <c r="MVE18" s="3"/>
      <c r="MVF18" s="6"/>
      <c r="MVO18" s="3"/>
      <c r="MVP18" s="6"/>
      <c r="MVY18" s="3"/>
      <c r="MVZ18" s="6"/>
      <c r="MWI18" s="3"/>
      <c r="MWJ18" s="6"/>
      <c r="MWS18" s="3"/>
      <c r="MWT18" s="6"/>
      <c r="MXC18" s="3"/>
      <c r="MXD18" s="6"/>
      <c r="MXM18" s="3"/>
      <c r="MXN18" s="6"/>
      <c r="MXW18" s="3"/>
      <c r="MXX18" s="6"/>
      <c r="MYG18" s="3"/>
      <c r="MYH18" s="6"/>
      <c r="MYQ18" s="3"/>
      <c r="MYR18" s="6"/>
      <c r="MZA18" s="3"/>
      <c r="MZB18" s="6"/>
      <c r="MZK18" s="3"/>
      <c r="MZL18" s="6"/>
      <c r="MZU18" s="3"/>
      <c r="MZV18" s="6"/>
      <c r="NAE18" s="3"/>
      <c r="NAF18" s="6"/>
      <c r="NAO18" s="3"/>
      <c r="NAP18" s="6"/>
      <c r="NAY18" s="3"/>
      <c r="NAZ18" s="6"/>
      <c r="NBI18" s="3"/>
      <c r="NBJ18" s="6"/>
      <c r="NBS18" s="3"/>
      <c r="NBT18" s="6"/>
      <c r="NCC18" s="3"/>
      <c r="NCD18" s="6"/>
      <c r="NCM18" s="3"/>
      <c r="NCN18" s="6"/>
      <c r="NCW18" s="3"/>
      <c r="NCX18" s="6"/>
      <c r="NDG18" s="3"/>
      <c r="NDH18" s="6"/>
      <c r="NDQ18" s="3"/>
      <c r="NDR18" s="6"/>
      <c r="NEA18" s="3"/>
      <c r="NEB18" s="6"/>
      <c r="NEK18" s="3"/>
      <c r="NEL18" s="6"/>
      <c r="NEU18" s="3"/>
      <c r="NEV18" s="6"/>
      <c r="NFE18" s="3"/>
      <c r="NFF18" s="6"/>
      <c r="NFO18" s="3"/>
      <c r="NFP18" s="6"/>
      <c r="NFY18" s="3"/>
      <c r="NFZ18" s="6"/>
      <c r="NGI18" s="3"/>
      <c r="NGJ18" s="6"/>
      <c r="NGS18" s="3"/>
      <c r="NGT18" s="6"/>
      <c r="NHC18" s="3"/>
      <c r="NHD18" s="6"/>
      <c r="NHM18" s="3"/>
      <c r="NHN18" s="6"/>
      <c r="NHW18" s="3"/>
      <c r="NHX18" s="6"/>
      <c r="NIG18" s="3"/>
      <c r="NIH18" s="6"/>
      <c r="NIQ18" s="3"/>
      <c r="NIR18" s="6"/>
      <c r="NJA18" s="3"/>
      <c r="NJB18" s="6"/>
      <c r="NJK18" s="3"/>
      <c r="NJL18" s="6"/>
      <c r="NJU18" s="3"/>
      <c r="NJV18" s="6"/>
      <c r="NKE18" s="3"/>
      <c r="NKF18" s="6"/>
      <c r="NKO18" s="3"/>
      <c r="NKP18" s="6"/>
      <c r="NKY18" s="3"/>
      <c r="NKZ18" s="6"/>
      <c r="NLI18" s="3"/>
      <c r="NLJ18" s="6"/>
      <c r="NLS18" s="3"/>
      <c r="NLT18" s="6"/>
      <c r="NMC18" s="3"/>
      <c r="NMD18" s="6"/>
      <c r="NMM18" s="3"/>
      <c r="NMN18" s="6"/>
      <c r="NMW18" s="3"/>
      <c r="NMX18" s="6"/>
      <c r="NNG18" s="3"/>
      <c r="NNH18" s="6"/>
      <c r="NNQ18" s="3"/>
      <c r="NNR18" s="6"/>
      <c r="NOA18" s="3"/>
      <c r="NOB18" s="6"/>
      <c r="NOK18" s="3"/>
      <c r="NOL18" s="6"/>
      <c r="NOU18" s="3"/>
      <c r="NOV18" s="6"/>
      <c r="NPE18" s="3"/>
      <c r="NPF18" s="6"/>
      <c r="NPO18" s="3"/>
      <c r="NPP18" s="6"/>
      <c r="NPY18" s="3"/>
      <c r="NPZ18" s="6"/>
      <c r="NQI18" s="3"/>
      <c r="NQJ18" s="6"/>
      <c r="NQS18" s="3"/>
      <c r="NQT18" s="6"/>
      <c r="NRC18" s="3"/>
      <c r="NRD18" s="6"/>
      <c r="NRM18" s="3"/>
      <c r="NRN18" s="6"/>
      <c r="NRW18" s="3"/>
      <c r="NRX18" s="6"/>
      <c r="NSG18" s="3"/>
      <c r="NSH18" s="6"/>
      <c r="NSQ18" s="3"/>
      <c r="NSR18" s="6"/>
      <c r="NTA18" s="3"/>
      <c r="NTB18" s="6"/>
      <c r="NTK18" s="3"/>
      <c r="NTL18" s="6"/>
      <c r="NTU18" s="3"/>
      <c r="NTV18" s="6"/>
      <c r="NUE18" s="3"/>
      <c r="NUF18" s="6"/>
      <c r="NUO18" s="3"/>
      <c r="NUP18" s="6"/>
      <c r="NUY18" s="3"/>
      <c r="NUZ18" s="6"/>
      <c r="NVI18" s="3"/>
      <c r="NVJ18" s="6"/>
      <c r="NVS18" s="3"/>
      <c r="NVT18" s="6"/>
      <c r="NWC18" s="3"/>
      <c r="NWD18" s="6"/>
      <c r="NWM18" s="3"/>
      <c r="NWN18" s="6"/>
      <c r="NWW18" s="3"/>
      <c r="NWX18" s="6"/>
      <c r="NXG18" s="3"/>
      <c r="NXH18" s="6"/>
      <c r="NXQ18" s="3"/>
      <c r="NXR18" s="6"/>
      <c r="NYA18" s="3"/>
      <c r="NYB18" s="6"/>
      <c r="NYK18" s="3"/>
      <c r="NYL18" s="6"/>
      <c r="NYU18" s="3"/>
      <c r="NYV18" s="6"/>
      <c r="NZE18" s="3"/>
      <c r="NZF18" s="6"/>
      <c r="NZO18" s="3"/>
      <c r="NZP18" s="6"/>
      <c r="NZY18" s="3"/>
      <c r="NZZ18" s="6"/>
      <c r="OAI18" s="3"/>
      <c r="OAJ18" s="6"/>
      <c r="OAS18" s="3"/>
      <c r="OAT18" s="6"/>
      <c r="OBC18" s="3"/>
      <c r="OBD18" s="6"/>
      <c r="OBM18" s="3"/>
      <c r="OBN18" s="6"/>
      <c r="OBW18" s="3"/>
      <c r="OBX18" s="6"/>
      <c r="OCG18" s="3"/>
      <c r="OCH18" s="6"/>
      <c r="OCQ18" s="3"/>
      <c r="OCR18" s="6"/>
      <c r="ODA18" s="3"/>
      <c r="ODB18" s="6"/>
      <c r="ODK18" s="3"/>
      <c r="ODL18" s="6"/>
      <c r="ODU18" s="3"/>
      <c r="ODV18" s="6"/>
      <c r="OEE18" s="3"/>
      <c r="OEF18" s="6"/>
      <c r="OEO18" s="3"/>
      <c r="OEP18" s="6"/>
      <c r="OEY18" s="3"/>
      <c r="OEZ18" s="6"/>
      <c r="OFI18" s="3"/>
      <c r="OFJ18" s="6"/>
      <c r="OFS18" s="3"/>
      <c r="OFT18" s="6"/>
      <c r="OGC18" s="3"/>
      <c r="OGD18" s="6"/>
      <c r="OGM18" s="3"/>
      <c r="OGN18" s="6"/>
      <c r="OGW18" s="3"/>
      <c r="OGX18" s="6"/>
      <c r="OHG18" s="3"/>
      <c r="OHH18" s="6"/>
      <c r="OHQ18" s="3"/>
      <c r="OHR18" s="6"/>
      <c r="OIA18" s="3"/>
      <c r="OIB18" s="6"/>
      <c r="OIK18" s="3"/>
      <c r="OIL18" s="6"/>
      <c r="OIU18" s="3"/>
      <c r="OIV18" s="6"/>
      <c r="OJE18" s="3"/>
      <c r="OJF18" s="6"/>
      <c r="OJO18" s="3"/>
      <c r="OJP18" s="6"/>
      <c r="OJY18" s="3"/>
      <c r="OJZ18" s="6"/>
      <c r="OKI18" s="3"/>
      <c r="OKJ18" s="6"/>
      <c r="OKS18" s="3"/>
      <c r="OKT18" s="6"/>
      <c r="OLC18" s="3"/>
      <c r="OLD18" s="6"/>
      <c r="OLM18" s="3"/>
      <c r="OLN18" s="6"/>
      <c r="OLW18" s="3"/>
      <c r="OLX18" s="6"/>
      <c r="OMG18" s="3"/>
      <c r="OMH18" s="6"/>
      <c r="OMQ18" s="3"/>
      <c r="OMR18" s="6"/>
      <c r="ONA18" s="3"/>
      <c r="ONB18" s="6"/>
      <c r="ONK18" s="3"/>
      <c r="ONL18" s="6"/>
      <c r="ONU18" s="3"/>
      <c r="ONV18" s="6"/>
      <c r="OOE18" s="3"/>
      <c r="OOF18" s="6"/>
      <c r="OOO18" s="3"/>
      <c r="OOP18" s="6"/>
      <c r="OOY18" s="3"/>
      <c r="OOZ18" s="6"/>
      <c r="OPI18" s="3"/>
      <c r="OPJ18" s="6"/>
      <c r="OPS18" s="3"/>
      <c r="OPT18" s="6"/>
      <c r="OQC18" s="3"/>
      <c r="OQD18" s="6"/>
      <c r="OQM18" s="3"/>
      <c r="OQN18" s="6"/>
      <c r="OQW18" s="3"/>
      <c r="OQX18" s="6"/>
      <c r="ORG18" s="3"/>
      <c r="ORH18" s="6"/>
      <c r="ORQ18" s="3"/>
      <c r="ORR18" s="6"/>
      <c r="OSA18" s="3"/>
      <c r="OSB18" s="6"/>
      <c r="OSK18" s="3"/>
      <c r="OSL18" s="6"/>
      <c r="OSU18" s="3"/>
      <c r="OSV18" s="6"/>
      <c r="OTE18" s="3"/>
      <c r="OTF18" s="6"/>
      <c r="OTO18" s="3"/>
      <c r="OTP18" s="6"/>
      <c r="OTY18" s="3"/>
      <c r="OTZ18" s="6"/>
      <c r="OUI18" s="3"/>
      <c r="OUJ18" s="6"/>
      <c r="OUS18" s="3"/>
      <c r="OUT18" s="6"/>
      <c r="OVC18" s="3"/>
      <c r="OVD18" s="6"/>
      <c r="OVM18" s="3"/>
      <c r="OVN18" s="6"/>
      <c r="OVW18" s="3"/>
      <c r="OVX18" s="6"/>
      <c r="OWG18" s="3"/>
      <c r="OWH18" s="6"/>
      <c r="OWQ18" s="3"/>
      <c r="OWR18" s="6"/>
      <c r="OXA18" s="3"/>
      <c r="OXB18" s="6"/>
      <c r="OXK18" s="3"/>
      <c r="OXL18" s="6"/>
      <c r="OXU18" s="3"/>
      <c r="OXV18" s="6"/>
      <c r="OYE18" s="3"/>
      <c r="OYF18" s="6"/>
      <c r="OYO18" s="3"/>
      <c r="OYP18" s="6"/>
      <c r="OYY18" s="3"/>
      <c r="OYZ18" s="6"/>
      <c r="OZI18" s="3"/>
      <c r="OZJ18" s="6"/>
      <c r="OZS18" s="3"/>
      <c r="OZT18" s="6"/>
      <c r="PAC18" s="3"/>
      <c r="PAD18" s="6"/>
      <c r="PAM18" s="3"/>
      <c r="PAN18" s="6"/>
      <c r="PAW18" s="3"/>
      <c r="PAX18" s="6"/>
      <c r="PBG18" s="3"/>
      <c r="PBH18" s="6"/>
      <c r="PBQ18" s="3"/>
      <c r="PBR18" s="6"/>
      <c r="PCA18" s="3"/>
      <c r="PCB18" s="6"/>
      <c r="PCK18" s="3"/>
      <c r="PCL18" s="6"/>
      <c r="PCU18" s="3"/>
      <c r="PCV18" s="6"/>
      <c r="PDE18" s="3"/>
      <c r="PDF18" s="6"/>
      <c r="PDO18" s="3"/>
      <c r="PDP18" s="6"/>
      <c r="PDY18" s="3"/>
      <c r="PDZ18" s="6"/>
      <c r="PEI18" s="3"/>
      <c r="PEJ18" s="6"/>
      <c r="PES18" s="3"/>
      <c r="PET18" s="6"/>
      <c r="PFC18" s="3"/>
      <c r="PFD18" s="6"/>
      <c r="PFM18" s="3"/>
      <c r="PFN18" s="6"/>
      <c r="PFW18" s="3"/>
      <c r="PFX18" s="6"/>
      <c r="PGG18" s="3"/>
      <c r="PGH18" s="6"/>
      <c r="PGQ18" s="3"/>
      <c r="PGR18" s="6"/>
      <c r="PHA18" s="3"/>
      <c r="PHB18" s="6"/>
      <c r="PHK18" s="3"/>
      <c r="PHL18" s="6"/>
      <c r="PHU18" s="3"/>
      <c r="PHV18" s="6"/>
      <c r="PIE18" s="3"/>
      <c r="PIF18" s="6"/>
      <c r="PIO18" s="3"/>
      <c r="PIP18" s="6"/>
      <c r="PIY18" s="3"/>
      <c r="PIZ18" s="6"/>
      <c r="PJI18" s="3"/>
      <c r="PJJ18" s="6"/>
      <c r="PJS18" s="3"/>
      <c r="PJT18" s="6"/>
      <c r="PKC18" s="3"/>
      <c r="PKD18" s="6"/>
      <c r="PKM18" s="3"/>
      <c r="PKN18" s="6"/>
      <c r="PKW18" s="3"/>
      <c r="PKX18" s="6"/>
      <c r="PLG18" s="3"/>
      <c r="PLH18" s="6"/>
      <c r="PLQ18" s="3"/>
      <c r="PLR18" s="6"/>
      <c r="PMA18" s="3"/>
      <c r="PMB18" s="6"/>
      <c r="PMK18" s="3"/>
      <c r="PML18" s="6"/>
      <c r="PMU18" s="3"/>
      <c r="PMV18" s="6"/>
      <c r="PNE18" s="3"/>
      <c r="PNF18" s="6"/>
      <c r="PNO18" s="3"/>
      <c r="PNP18" s="6"/>
      <c r="PNY18" s="3"/>
      <c r="PNZ18" s="6"/>
      <c r="POI18" s="3"/>
      <c r="POJ18" s="6"/>
      <c r="POS18" s="3"/>
      <c r="POT18" s="6"/>
      <c r="PPC18" s="3"/>
      <c r="PPD18" s="6"/>
      <c r="PPM18" s="3"/>
      <c r="PPN18" s="6"/>
      <c r="PPW18" s="3"/>
      <c r="PPX18" s="6"/>
      <c r="PQG18" s="3"/>
      <c r="PQH18" s="6"/>
      <c r="PQQ18" s="3"/>
      <c r="PQR18" s="6"/>
      <c r="PRA18" s="3"/>
      <c r="PRB18" s="6"/>
      <c r="PRK18" s="3"/>
      <c r="PRL18" s="6"/>
      <c r="PRU18" s="3"/>
      <c r="PRV18" s="6"/>
      <c r="PSE18" s="3"/>
      <c r="PSF18" s="6"/>
      <c r="PSO18" s="3"/>
      <c r="PSP18" s="6"/>
      <c r="PSY18" s="3"/>
      <c r="PSZ18" s="6"/>
      <c r="PTI18" s="3"/>
      <c r="PTJ18" s="6"/>
      <c r="PTS18" s="3"/>
      <c r="PTT18" s="6"/>
      <c r="PUC18" s="3"/>
      <c r="PUD18" s="6"/>
      <c r="PUM18" s="3"/>
      <c r="PUN18" s="6"/>
      <c r="PUW18" s="3"/>
      <c r="PUX18" s="6"/>
      <c r="PVG18" s="3"/>
      <c r="PVH18" s="6"/>
      <c r="PVQ18" s="3"/>
      <c r="PVR18" s="6"/>
      <c r="PWA18" s="3"/>
      <c r="PWB18" s="6"/>
      <c r="PWK18" s="3"/>
      <c r="PWL18" s="6"/>
      <c r="PWU18" s="3"/>
      <c r="PWV18" s="6"/>
      <c r="PXE18" s="3"/>
      <c r="PXF18" s="6"/>
      <c r="PXO18" s="3"/>
      <c r="PXP18" s="6"/>
      <c r="PXY18" s="3"/>
      <c r="PXZ18" s="6"/>
      <c r="PYI18" s="3"/>
      <c r="PYJ18" s="6"/>
      <c r="PYS18" s="3"/>
      <c r="PYT18" s="6"/>
      <c r="PZC18" s="3"/>
      <c r="PZD18" s="6"/>
      <c r="PZM18" s="3"/>
      <c r="PZN18" s="6"/>
      <c r="PZW18" s="3"/>
      <c r="PZX18" s="6"/>
      <c r="QAG18" s="3"/>
      <c r="QAH18" s="6"/>
      <c r="QAQ18" s="3"/>
      <c r="QAR18" s="6"/>
      <c r="QBA18" s="3"/>
      <c r="QBB18" s="6"/>
      <c r="QBK18" s="3"/>
      <c r="QBL18" s="6"/>
      <c r="QBU18" s="3"/>
      <c r="QBV18" s="6"/>
      <c r="QCE18" s="3"/>
      <c r="QCF18" s="6"/>
      <c r="QCO18" s="3"/>
      <c r="QCP18" s="6"/>
      <c r="QCY18" s="3"/>
      <c r="QCZ18" s="6"/>
      <c r="QDI18" s="3"/>
      <c r="QDJ18" s="6"/>
      <c r="QDS18" s="3"/>
      <c r="QDT18" s="6"/>
      <c r="QEC18" s="3"/>
      <c r="QED18" s="6"/>
      <c r="QEM18" s="3"/>
      <c r="QEN18" s="6"/>
      <c r="QEW18" s="3"/>
      <c r="QEX18" s="6"/>
      <c r="QFG18" s="3"/>
      <c r="QFH18" s="6"/>
      <c r="QFQ18" s="3"/>
      <c r="QFR18" s="6"/>
      <c r="QGA18" s="3"/>
      <c r="QGB18" s="6"/>
      <c r="QGK18" s="3"/>
      <c r="QGL18" s="6"/>
      <c r="QGU18" s="3"/>
      <c r="QGV18" s="6"/>
      <c r="QHE18" s="3"/>
      <c r="QHF18" s="6"/>
      <c r="QHO18" s="3"/>
      <c r="QHP18" s="6"/>
      <c r="QHY18" s="3"/>
      <c r="QHZ18" s="6"/>
      <c r="QII18" s="3"/>
      <c r="QIJ18" s="6"/>
      <c r="QIS18" s="3"/>
      <c r="QIT18" s="6"/>
      <c r="QJC18" s="3"/>
      <c r="QJD18" s="6"/>
      <c r="QJM18" s="3"/>
      <c r="QJN18" s="6"/>
      <c r="QJW18" s="3"/>
      <c r="QJX18" s="6"/>
      <c r="QKG18" s="3"/>
      <c r="QKH18" s="6"/>
      <c r="QKQ18" s="3"/>
      <c r="QKR18" s="6"/>
      <c r="QLA18" s="3"/>
      <c r="QLB18" s="6"/>
      <c r="QLK18" s="3"/>
      <c r="QLL18" s="6"/>
      <c r="QLU18" s="3"/>
      <c r="QLV18" s="6"/>
      <c r="QME18" s="3"/>
      <c r="QMF18" s="6"/>
      <c r="QMO18" s="3"/>
      <c r="QMP18" s="6"/>
      <c r="QMY18" s="3"/>
      <c r="QMZ18" s="6"/>
      <c r="QNI18" s="3"/>
      <c r="QNJ18" s="6"/>
      <c r="QNS18" s="3"/>
      <c r="QNT18" s="6"/>
      <c r="QOC18" s="3"/>
      <c r="QOD18" s="6"/>
      <c r="QOM18" s="3"/>
      <c r="QON18" s="6"/>
      <c r="QOW18" s="3"/>
      <c r="QOX18" s="6"/>
      <c r="QPG18" s="3"/>
      <c r="QPH18" s="6"/>
      <c r="QPQ18" s="3"/>
      <c r="QPR18" s="6"/>
      <c r="QQA18" s="3"/>
      <c r="QQB18" s="6"/>
      <c r="QQK18" s="3"/>
      <c r="QQL18" s="6"/>
      <c r="QQU18" s="3"/>
      <c r="QQV18" s="6"/>
      <c r="QRE18" s="3"/>
      <c r="QRF18" s="6"/>
      <c r="QRO18" s="3"/>
      <c r="QRP18" s="6"/>
      <c r="QRY18" s="3"/>
      <c r="QRZ18" s="6"/>
      <c r="QSI18" s="3"/>
      <c r="QSJ18" s="6"/>
      <c r="QSS18" s="3"/>
      <c r="QST18" s="6"/>
      <c r="QTC18" s="3"/>
      <c r="QTD18" s="6"/>
      <c r="QTM18" s="3"/>
      <c r="QTN18" s="6"/>
      <c r="QTW18" s="3"/>
      <c r="QTX18" s="6"/>
      <c r="QUG18" s="3"/>
      <c r="QUH18" s="6"/>
      <c r="QUQ18" s="3"/>
      <c r="QUR18" s="6"/>
      <c r="QVA18" s="3"/>
      <c r="QVB18" s="6"/>
      <c r="QVK18" s="3"/>
      <c r="QVL18" s="6"/>
      <c r="QVU18" s="3"/>
      <c r="QVV18" s="6"/>
      <c r="QWE18" s="3"/>
      <c r="QWF18" s="6"/>
      <c r="QWO18" s="3"/>
      <c r="QWP18" s="6"/>
      <c r="QWY18" s="3"/>
      <c r="QWZ18" s="6"/>
      <c r="QXI18" s="3"/>
      <c r="QXJ18" s="6"/>
      <c r="QXS18" s="3"/>
      <c r="QXT18" s="6"/>
      <c r="QYC18" s="3"/>
      <c r="QYD18" s="6"/>
      <c r="QYM18" s="3"/>
      <c r="QYN18" s="6"/>
      <c r="QYW18" s="3"/>
      <c r="QYX18" s="6"/>
      <c r="QZG18" s="3"/>
      <c r="QZH18" s="6"/>
      <c r="QZQ18" s="3"/>
      <c r="QZR18" s="6"/>
      <c r="RAA18" s="3"/>
      <c r="RAB18" s="6"/>
      <c r="RAK18" s="3"/>
      <c r="RAL18" s="6"/>
      <c r="RAU18" s="3"/>
      <c r="RAV18" s="6"/>
      <c r="RBE18" s="3"/>
      <c r="RBF18" s="6"/>
      <c r="RBO18" s="3"/>
      <c r="RBP18" s="6"/>
      <c r="RBY18" s="3"/>
      <c r="RBZ18" s="6"/>
      <c r="RCI18" s="3"/>
      <c r="RCJ18" s="6"/>
      <c r="RCS18" s="3"/>
      <c r="RCT18" s="6"/>
      <c r="RDC18" s="3"/>
      <c r="RDD18" s="6"/>
      <c r="RDM18" s="3"/>
      <c r="RDN18" s="6"/>
      <c r="RDW18" s="3"/>
      <c r="RDX18" s="6"/>
      <c r="REG18" s="3"/>
      <c r="REH18" s="6"/>
      <c r="REQ18" s="3"/>
      <c r="RER18" s="6"/>
      <c r="RFA18" s="3"/>
      <c r="RFB18" s="6"/>
      <c r="RFK18" s="3"/>
      <c r="RFL18" s="6"/>
      <c r="RFU18" s="3"/>
      <c r="RFV18" s="6"/>
      <c r="RGE18" s="3"/>
      <c r="RGF18" s="6"/>
      <c r="RGO18" s="3"/>
      <c r="RGP18" s="6"/>
      <c r="RGY18" s="3"/>
      <c r="RGZ18" s="6"/>
      <c r="RHI18" s="3"/>
      <c r="RHJ18" s="6"/>
      <c r="RHS18" s="3"/>
      <c r="RHT18" s="6"/>
      <c r="RIC18" s="3"/>
      <c r="RID18" s="6"/>
      <c r="RIM18" s="3"/>
      <c r="RIN18" s="6"/>
      <c r="RIW18" s="3"/>
      <c r="RIX18" s="6"/>
      <c r="RJG18" s="3"/>
      <c r="RJH18" s="6"/>
      <c r="RJQ18" s="3"/>
      <c r="RJR18" s="6"/>
      <c r="RKA18" s="3"/>
      <c r="RKB18" s="6"/>
      <c r="RKK18" s="3"/>
      <c r="RKL18" s="6"/>
      <c r="RKU18" s="3"/>
      <c r="RKV18" s="6"/>
      <c r="RLE18" s="3"/>
      <c r="RLF18" s="6"/>
      <c r="RLO18" s="3"/>
      <c r="RLP18" s="6"/>
      <c r="RLY18" s="3"/>
      <c r="RLZ18" s="6"/>
      <c r="RMI18" s="3"/>
      <c r="RMJ18" s="6"/>
      <c r="RMS18" s="3"/>
      <c r="RMT18" s="6"/>
      <c r="RNC18" s="3"/>
      <c r="RND18" s="6"/>
      <c r="RNM18" s="3"/>
      <c r="RNN18" s="6"/>
      <c r="RNW18" s="3"/>
      <c r="RNX18" s="6"/>
      <c r="ROG18" s="3"/>
      <c r="ROH18" s="6"/>
      <c r="ROQ18" s="3"/>
      <c r="ROR18" s="6"/>
      <c r="RPA18" s="3"/>
      <c r="RPB18" s="6"/>
      <c r="RPK18" s="3"/>
      <c r="RPL18" s="6"/>
      <c r="RPU18" s="3"/>
      <c r="RPV18" s="6"/>
      <c r="RQE18" s="3"/>
      <c r="RQF18" s="6"/>
      <c r="RQO18" s="3"/>
      <c r="RQP18" s="6"/>
      <c r="RQY18" s="3"/>
      <c r="RQZ18" s="6"/>
      <c r="RRI18" s="3"/>
      <c r="RRJ18" s="6"/>
      <c r="RRS18" s="3"/>
      <c r="RRT18" s="6"/>
      <c r="RSC18" s="3"/>
      <c r="RSD18" s="6"/>
      <c r="RSM18" s="3"/>
      <c r="RSN18" s="6"/>
      <c r="RSW18" s="3"/>
      <c r="RSX18" s="6"/>
      <c r="RTG18" s="3"/>
      <c r="RTH18" s="6"/>
      <c r="RTQ18" s="3"/>
      <c r="RTR18" s="6"/>
      <c r="RUA18" s="3"/>
      <c r="RUB18" s="6"/>
      <c r="RUK18" s="3"/>
      <c r="RUL18" s="6"/>
      <c r="RUU18" s="3"/>
      <c r="RUV18" s="6"/>
      <c r="RVE18" s="3"/>
      <c r="RVF18" s="6"/>
      <c r="RVO18" s="3"/>
      <c r="RVP18" s="6"/>
      <c r="RVY18" s="3"/>
      <c r="RVZ18" s="6"/>
      <c r="RWI18" s="3"/>
      <c r="RWJ18" s="6"/>
      <c r="RWS18" s="3"/>
      <c r="RWT18" s="6"/>
      <c r="RXC18" s="3"/>
      <c r="RXD18" s="6"/>
      <c r="RXM18" s="3"/>
      <c r="RXN18" s="6"/>
      <c r="RXW18" s="3"/>
      <c r="RXX18" s="6"/>
      <c r="RYG18" s="3"/>
      <c r="RYH18" s="6"/>
      <c r="RYQ18" s="3"/>
      <c r="RYR18" s="6"/>
      <c r="RZA18" s="3"/>
      <c r="RZB18" s="6"/>
      <c r="RZK18" s="3"/>
      <c r="RZL18" s="6"/>
      <c r="RZU18" s="3"/>
      <c r="RZV18" s="6"/>
      <c r="SAE18" s="3"/>
      <c r="SAF18" s="6"/>
      <c r="SAO18" s="3"/>
      <c r="SAP18" s="6"/>
      <c r="SAY18" s="3"/>
      <c r="SAZ18" s="6"/>
      <c r="SBI18" s="3"/>
      <c r="SBJ18" s="6"/>
      <c r="SBS18" s="3"/>
      <c r="SBT18" s="6"/>
      <c r="SCC18" s="3"/>
      <c r="SCD18" s="6"/>
      <c r="SCM18" s="3"/>
      <c r="SCN18" s="6"/>
      <c r="SCW18" s="3"/>
      <c r="SCX18" s="6"/>
      <c r="SDG18" s="3"/>
      <c r="SDH18" s="6"/>
      <c r="SDQ18" s="3"/>
      <c r="SDR18" s="6"/>
      <c r="SEA18" s="3"/>
      <c r="SEB18" s="6"/>
      <c r="SEK18" s="3"/>
      <c r="SEL18" s="6"/>
      <c r="SEU18" s="3"/>
      <c r="SEV18" s="6"/>
      <c r="SFE18" s="3"/>
      <c r="SFF18" s="6"/>
      <c r="SFO18" s="3"/>
      <c r="SFP18" s="6"/>
      <c r="SFY18" s="3"/>
      <c r="SFZ18" s="6"/>
      <c r="SGI18" s="3"/>
      <c r="SGJ18" s="6"/>
      <c r="SGS18" s="3"/>
      <c r="SGT18" s="6"/>
      <c r="SHC18" s="3"/>
      <c r="SHD18" s="6"/>
      <c r="SHM18" s="3"/>
      <c r="SHN18" s="6"/>
      <c r="SHW18" s="3"/>
      <c r="SHX18" s="6"/>
      <c r="SIG18" s="3"/>
      <c r="SIH18" s="6"/>
      <c r="SIQ18" s="3"/>
      <c r="SIR18" s="6"/>
      <c r="SJA18" s="3"/>
      <c r="SJB18" s="6"/>
      <c r="SJK18" s="3"/>
      <c r="SJL18" s="6"/>
      <c r="SJU18" s="3"/>
      <c r="SJV18" s="6"/>
      <c r="SKE18" s="3"/>
      <c r="SKF18" s="6"/>
      <c r="SKO18" s="3"/>
      <c r="SKP18" s="6"/>
      <c r="SKY18" s="3"/>
      <c r="SKZ18" s="6"/>
      <c r="SLI18" s="3"/>
      <c r="SLJ18" s="6"/>
      <c r="SLS18" s="3"/>
      <c r="SLT18" s="6"/>
      <c r="SMC18" s="3"/>
      <c r="SMD18" s="6"/>
      <c r="SMM18" s="3"/>
      <c r="SMN18" s="6"/>
      <c r="SMW18" s="3"/>
      <c r="SMX18" s="6"/>
      <c r="SNG18" s="3"/>
      <c r="SNH18" s="6"/>
      <c r="SNQ18" s="3"/>
      <c r="SNR18" s="6"/>
      <c r="SOA18" s="3"/>
      <c r="SOB18" s="6"/>
      <c r="SOK18" s="3"/>
      <c r="SOL18" s="6"/>
      <c r="SOU18" s="3"/>
      <c r="SOV18" s="6"/>
      <c r="SPE18" s="3"/>
      <c r="SPF18" s="6"/>
      <c r="SPO18" s="3"/>
      <c r="SPP18" s="6"/>
      <c r="SPY18" s="3"/>
      <c r="SPZ18" s="6"/>
      <c r="SQI18" s="3"/>
      <c r="SQJ18" s="6"/>
      <c r="SQS18" s="3"/>
      <c r="SQT18" s="6"/>
      <c r="SRC18" s="3"/>
      <c r="SRD18" s="6"/>
      <c r="SRM18" s="3"/>
      <c r="SRN18" s="6"/>
      <c r="SRW18" s="3"/>
      <c r="SRX18" s="6"/>
      <c r="SSG18" s="3"/>
      <c r="SSH18" s="6"/>
      <c r="SSQ18" s="3"/>
      <c r="SSR18" s="6"/>
      <c r="STA18" s="3"/>
      <c r="STB18" s="6"/>
      <c r="STK18" s="3"/>
      <c r="STL18" s="6"/>
      <c r="STU18" s="3"/>
      <c r="STV18" s="6"/>
      <c r="SUE18" s="3"/>
      <c r="SUF18" s="6"/>
      <c r="SUO18" s="3"/>
      <c r="SUP18" s="6"/>
      <c r="SUY18" s="3"/>
      <c r="SUZ18" s="6"/>
      <c r="SVI18" s="3"/>
      <c r="SVJ18" s="6"/>
      <c r="SVS18" s="3"/>
      <c r="SVT18" s="6"/>
      <c r="SWC18" s="3"/>
      <c r="SWD18" s="6"/>
      <c r="SWM18" s="3"/>
      <c r="SWN18" s="6"/>
      <c r="SWW18" s="3"/>
      <c r="SWX18" s="6"/>
      <c r="SXG18" s="3"/>
      <c r="SXH18" s="6"/>
      <c r="SXQ18" s="3"/>
      <c r="SXR18" s="6"/>
      <c r="SYA18" s="3"/>
      <c r="SYB18" s="6"/>
      <c r="SYK18" s="3"/>
      <c r="SYL18" s="6"/>
      <c r="SYU18" s="3"/>
      <c r="SYV18" s="6"/>
      <c r="SZE18" s="3"/>
      <c r="SZF18" s="6"/>
      <c r="SZO18" s="3"/>
      <c r="SZP18" s="6"/>
      <c r="SZY18" s="3"/>
      <c r="SZZ18" s="6"/>
      <c r="TAI18" s="3"/>
      <c r="TAJ18" s="6"/>
      <c r="TAS18" s="3"/>
      <c r="TAT18" s="6"/>
      <c r="TBC18" s="3"/>
      <c r="TBD18" s="6"/>
      <c r="TBM18" s="3"/>
      <c r="TBN18" s="6"/>
      <c r="TBW18" s="3"/>
      <c r="TBX18" s="6"/>
      <c r="TCG18" s="3"/>
      <c r="TCH18" s="6"/>
      <c r="TCQ18" s="3"/>
      <c r="TCR18" s="6"/>
      <c r="TDA18" s="3"/>
      <c r="TDB18" s="6"/>
      <c r="TDK18" s="3"/>
      <c r="TDL18" s="6"/>
      <c r="TDU18" s="3"/>
      <c r="TDV18" s="6"/>
      <c r="TEE18" s="3"/>
      <c r="TEF18" s="6"/>
      <c r="TEO18" s="3"/>
      <c r="TEP18" s="6"/>
      <c r="TEY18" s="3"/>
      <c r="TEZ18" s="6"/>
      <c r="TFI18" s="3"/>
      <c r="TFJ18" s="6"/>
      <c r="TFS18" s="3"/>
      <c r="TFT18" s="6"/>
      <c r="TGC18" s="3"/>
      <c r="TGD18" s="6"/>
      <c r="TGM18" s="3"/>
      <c r="TGN18" s="6"/>
      <c r="TGW18" s="3"/>
      <c r="TGX18" s="6"/>
      <c r="THG18" s="3"/>
      <c r="THH18" s="6"/>
      <c r="THQ18" s="3"/>
      <c r="THR18" s="6"/>
      <c r="TIA18" s="3"/>
      <c r="TIB18" s="6"/>
      <c r="TIK18" s="3"/>
      <c r="TIL18" s="6"/>
      <c r="TIU18" s="3"/>
      <c r="TIV18" s="6"/>
      <c r="TJE18" s="3"/>
      <c r="TJF18" s="6"/>
      <c r="TJO18" s="3"/>
      <c r="TJP18" s="6"/>
      <c r="TJY18" s="3"/>
      <c r="TJZ18" s="6"/>
      <c r="TKI18" s="3"/>
      <c r="TKJ18" s="6"/>
      <c r="TKS18" s="3"/>
      <c r="TKT18" s="6"/>
      <c r="TLC18" s="3"/>
      <c r="TLD18" s="6"/>
      <c r="TLM18" s="3"/>
      <c r="TLN18" s="6"/>
      <c r="TLW18" s="3"/>
      <c r="TLX18" s="6"/>
      <c r="TMG18" s="3"/>
      <c r="TMH18" s="6"/>
      <c r="TMQ18" s="3"/>
      <c r="TMR18" s="6"/>
      <c r="TNA18" s="3"/>
      <c r="TNB18" s="6"/>
      <c r="TNK18" s="3"/>
      <c r="TNL18" s="6"/>
      <c r="TNU18" s="3"/>
      <c r="TNV18" s="6"/>
      <c r="TOE18" s="3"/>
      <c r="TOF18" s="6"/>
      <c r="TOO18" s="3"/>
      <c r="TOP18" s="6"/>
      <c r="TOY18" s="3"/>
      <c r="TOZ18" s="6"/>
      <c r="TPI18" s="3"/>
      <c r="TPJ18" s="6"/>
      <c r="TPS18" s="3"/>
      <c r="TPT18" s="6"/>
      <c r="TQC18" s="3"/>
      <c r="TQD18" s="6"/>
      <c r="TQM18" s="3"/>
      <c r="TQN18" s="6"/>
      <c r="TQW18" s="3"/>
      <c r="TQX18" s="6"/>
      <c r="TRG18" s="3"/>
      <c r="TRH18" s="6"/>
      <c r="TRQ18" s="3"/>
      <c r="TRR18" s="6"/>
      <c r="TSA18" s="3"/>
      <c r="TSB18" s="6"/>
      <c r="TSK18" s="3"/>
      <c r="TSL18" s="6"/>
      <c r="TSU18" s="3"/>
      <c r="TSV18" s="6"/>
      <c r="TTE18" s="3"/>
      <c r="TTF18" s="6"/>
      <c r="TTO18" s="3"/>
      <c r="TTP18" s="6"/>
      <c r="TTY18" s="3"/>
      <c r="TTZ18" s="6"/>
      <c r="TUI18" s="3"/>
      <c r="TUJ18" s="6"/>
      <c r="TUS18" s="3"/>
      <c r="TUT18" s="6"/>
      <c r="TVC18" s="3"/>
      <c r="TVD18" s="6"/>
      <c r="TVM18" s="3"/>
      <c r="TVN18" s="6"/>
      <c r="TVW18" s="3"/>
      <c r="TVX18" s="6"/>
      <c r="TWG18" s="3"/>
      <c r="TWH18" s="6"/>
      <c r="TWQ18" s="3"/>
      <c r="TWR18" s="6"/>
      <c r="TXA18" s="3"/>
      <c r="TXB18" s="6"/>
      <c r="TXK18" s="3"/>
      <c r="TXL18" s="6"/>
      <c r="TXU18" s="3"/>
      <c r="TXV18" s="6"/>
      <c r="TYE18" s="3"/>
      <c r="TYF18" s="6"/>
      <c r="TYO18" s="3"/>
      <c r="TYP18" s="6"/>
      <c r="TYY18" s="3"/>
      <c r="TYZ18" s="6"/>
      <c r="TZI18" s="3"/>
      <c r="TZJ18" s="6"/>
      <c r="TZS18" s="3"/>
      <c r="TZT18" s="6"/>
      <c r="UAC18" s="3"/>
      <c r="UAD18" s="6"/>
      <c r="UAM18" s="3"/>
      <c r="UAN18" s="6"/>
      <c r="UAW18" s="3"/>
      <c r="UAX18" s="6"/>
      <c r="UBG18" s="3"/>
      <c r="UBH18" s="6"/>
      <c r="UBQ18" s="3"/>
      <c r="UBR18" s="6"/>
      <c r="UCA18" s="3"/>
      <c r="UCB18" s="6"/>
      <c r="UCK18" s="3"/>
      <c r="UCL18" s="6"/>
      <c r="UCU18" s="3"/>
      <c r="UCV18" s="6"/>
      <c r="UDE18" s="3"/>
      <c r="UDF18" s="6"/>
      <c r="UDO18" s="3"/>
      <c r="UDP18" s="6"/>
      <c r="UDY18" s="3"/>
      <c r="UDZ18" s="6"/>
      <c r="UEI18" s="3"/>
      <c r="UEJ18" s="6"/>
      <c r="UES18" s="3"/>
      <c r="UET18" s="6"/>
      <c r="UFC18" s="3"/>
      <c r="UFD18" s="6"/>
      <c r="UFM18" s="3"/>
      <c r="UFN18" s="6"/>
      <c r="UFW18" s="3"/>
      <c r="UFX18" s="6"/>
      <c r="UGG18" s="3"/>
      <c r="UGH18" s="6"/>
      <c r="UGQ18" s="3"/>
      <c r="UGR18" s="6"/>
      <c r="UHA18" s="3"/>
      <c r="UHB18" s="6"/>
      <c r="UHK18" s="3"/>
      <c r="UHL18" s="6"/>
      <c r="UHU18" s="3"/>
      <c r="UHV18" s="6"/>
      <c r="UIE18" s="3"/>
      <c r="UIF18" s="6"/>
      <c r="UIO18" s="3"/>
      <c r="UIP18" s="6"/>
      <c r="UIY18" s="3"/>
      <c r="UIZ18" s="6"/>
      <c r="UJI18" s="3"/>
      <c r="UJJ18" s="6"/>
      <c r="UJS18" s="3"/>
      <c r="UJT18" s="6"/>
      <c r="UKC18" s="3"/>
      <c r="UKD18" s="6"/>
      <c r="UKM18" s="3"/>
      <c r="UKN18" s="6"/>
      <c r="UKW18" s="3"/>
      <c r="UKX18" s="6"/>
      <c r="ULG18" s="3"/>
      <c r="ULH18" s="6"/>
      <c r="ULQ18" s="3"/>
      <c r="ULR18" s="6"/>
      <c r="UMA18" s="3"/>
      <c r="UMB18" s="6"/>
      <c r="UMK18" s="3"/>
      <c r="UML18" s="6"/>
      <c r="UMU18" s="3"/>
      <c r="UMV18" s="6"/>
      <c r="UNE18" s="3"/>
      <c r="UNF18" s="6"/>
      <c r="UNO18" s="3"/>
      <c r="UNP18" s="6"/>
      <c r="UNY18" s="3"/>
      <c r="UNZ18" s="6"/>
      <c r="UOI18" s="3"/>
      <c r="UOJ18" s="6"/>
      <c r="UOS18" s="3"/>
      <c r="UOT18" s="6"/>
      <c r="UPC18" s="3"/>
      <c r="UPD18" s="6"/>
      <c r="UPM18" s="3"/>
      <c r="UPN18" s="6"/>
      <c r="UPW18" s="3"/>
      <c r="UPX18" s="6"/>
      <c r="UQG18" s="3"/>
      <c r="UQH18" s="6"/>
      <c r="UQQ18" s="3"/>
      <c r="UQR18" s="6"/>
      <c r="URA18" s="3"/>
      <c r="URB18" s="6"/>
      <c r="URK18" s="3"/>
      <c r="URL18" s="6"/>
      <c r="URU18" s="3"/>
      <c r="URV18" s="6"/>
      <c r="USE18" s="3"/>
      <c r="USF18" s="6"/>
      <c r="USO18" s="3"/>
      <c r="USP18" s="6"/>
      <c r="USY18" s="3"/>
      <c r="USZ18" s="6"/>
      <c r="UTI18" s="3"/>
      <c r="UTJ18" s="6"/>
      <c r="UTS18" s="3"/>
      <c r="UTT18" s="6"/>
      <c r="UUC18" s="3"/>
      <c r="UUD18" s="6"/>
      <c r="UUM18" s="3"/>
      <c r="UUN18" s="6"/>
      <c r="UUW18" s="3"/>
      <c r="UUX18" s="6"/>
      <c r="UVG18" s="3"/>
      <c r="UVH18" s="6"/>
      <c r="UVQ18" s="3"/>
      <c r="UVR18" s="6"/>
      <c r="UWA18" s="3"/>
      <c r="UWB18" s="6"/>
      <c r="UWK18" s="3"/>
      <c r="UWL18" s="6"/>
      <c r="UWU18" s="3"/>
      <c r="UWV18" s="6"/>
      <c r="UXE18" s="3"/>
      <c r="UXF18" s="6"/>
      <c r="UXO18" s="3"/>
      <c r="UXP18" s="6"/>
      <c r="UXY18" s="3"/>
      <c r="UXZ18" s="6"/>
      <c r="UYI18" s="3"/>
      <c r="UYJ18" s="6"/>
      <c r="UYS18" s="3"/>
      <c r="UYT18" s="6"/>
      <c r="UZC18" s="3"/>
      <c r="UZD18" s="6"/>
      <c r="UZM18" s="3"/>
      <c r="UZN18" s="6"/>
      <c r="UZW18" s="3"/>
      <c r="UZX18" s="6"/>
      <c r="VAG18" s="3"/>
      <c r="VAH18" s="6"/>
      <c r="VAQ18" s="3"/>
      <c r="VAR18" s="6"/>
      <c r="VBA18" s="3"/>
      <c r="VBB18" s="6"/>
      <c r="VBK18" s="3"/>
      <c r="VBL18" s="6"/>
      <c r="VBU18" s="3"/>
      <c r="VBV18" s="6"/>
      <c r="VCE18" s="3"/>
      <c r="VCF18" s="6"/>
      <c r="VCO18" s="3"/>
      <c r="VCP18" s="6"/>
      <c r="VCY18" s="3"/>
      <c r="VCZ18" s="6"/>
      <c r="VDI18" s="3"/>
      <c r="VDJ18" s="6"/>
      <c r="VDS18" s="3"/>
      <c r="VDT18" s="6"/>
      <c r="VEC18" s="3"/>
      <c r="VED18" s="6"/>
      <c r="VEM18" s="3"/>
      <c r="VEN18" s="6"/>
      <c r="VEW18" s="3"/>
      <c r="VEX18" s="6"/>
      <c r="VFG18" s="3"/>
      <c r="VFH18" s="6"/>
      <c r="VFQ18" s="3"/>
      <c r="VFR18" s="6"/>
      <c r="VGA18" s="3"/>
      <c r="VGB18" s="6"/>
      <c r="VGK18" s="3"/>
      <c r="VGL18" s="6"/>
      <c r="VGU18" s="3"/>
      <c r="VGV18" s="6"/>
      <c r="VHE18" s="3"/>
      <c r="VHF18" s="6"/>
      <c r="VHO18" s="3"/>
      <c r="VHP18" s="6"/>
      <c r="VHY18" s="3"/>
      <c r="VHZ18" s="6"/>
      <c r="VII18" s="3"/>
      <c r="VIJ18" s="6"/>
      <c r="VIS18" s="3"/>
      <c r="VIT18" s="6"/>
      <c r="VJC18" s="3"/>
      <c r="VJD18" s="6"/>
      <c r="VJM18" s="3"/>
      <c r="VJN18" s="6"/>
      <c r="VJW18" s="3"/>
      <c r="VJX18" s="6"/>
      <c r="VKG18" s="3"/>
      <c r="VKH18" s="6"/>
      <c r="VKQ18" s="3"/>
      <c r="VKR18" s="6"/>
      <c r="VLA18" s="3"/>
      <c r="VLB18" s="6"/>
      <c r="VLK18" s="3"/>
      <c r="VLL18" s="6"/>
      <c r="VLU18" s="3"/>
      <c r="VLV18" s="6"/>
      <c r="VME18" s="3"/>
      <c r="VMF18" s="6"/>
      <c r="VMO18" s="3"/>
      <c r="VMP18" s="6"/>
      <c r="VMY18" s="3"/>
      <c r="VMZ18" s="6"/>
      <c r="VNI18" s="3"/>
      <c r="VNJ18" s="6"/>
      <c r="VNS18" s="3"/>
      <c r="VNT18" s="6"/>
      <c r="VOC18" s="3"/>
      <c r="VOD18" s="6"/>
      <c r="VOM18" s="3"/>
      <c r="VON18" s="6"/>
      <c r="VOW18" s="3"/>
      <c r="VOX18" s="6"/>
      <c r="VPG18" s="3"/>
      <c r="VPH18" s="6"/>
      <c r="VPQ18" s="3"/>
      <c r="VPR18" s="6"/>
      <c r="VQA18" s="3"/>
      <c r="VQB18" s="6"/>
      <c r="VQK18" s="3"/>
      <c r="VQL18" s="6"/>
      <c r="VQU18" s="3"/>
      <c r="VQV18" s="6"/>
      <c r="VRE18" s="3"/>
      <c r="VRF18" s="6"/>
      <c r="VRO18" s="3"/>
      <c r="VRP18" s="6"/>
      <c r="VRY18" s="3"/>
      <c r="VRZ18" s="6"/>
      <c r="VSI18" s="3"/>
      <c r="VSJ18" s="6"/>
      <c r="VSS18" s="3"/>
      <c r="VST18" s="6"/>
      <c r="VTC18" s="3"/>
      <c r="VTD18" s="6"/>
      <c r="VTM18" s="3"/>
      <c r="VTN18" s="6"/>
      <c r="VTW18" s="3"/>
      <c r="VTX18" s="6"/>
      <c r="VUG18" s="3"/>
      <c r="VUH18" s="6"/>
      <c r="VUQ18" s="3"/>
      <c r="VUR18" s="6"/>
      <c r="VVA18" s="3"/>
      <c r="VVB18" s="6"/>
      <c r="VVK18" s="3"/>
      <c r="VVL18" s="6"/>
      <c r="VVU18" s="3"/>
      <c r="VVV18" s="6"/>
      <c r="VWE18" s="3"/>
      <c r="VWF18" s="6"/>
      <c r="VWO18" s="3"/>
      <c r="VWP18" s="6"/>
      <c r="VWY18" s="3"/>
      <c r="VWZ18" s="6"/>
      <c r="VXI18" s="3"/>
      <c r="VXJ18" s="6"/>
      <c r="VXS18" s="3"/>
      <c r="VXT18" s="6"/>
      <c r="VYC18" s="3"/>
      <c r="VYD18" s="6"/>
      <c r="VYM18" s="3"/>
      <c r="VYN18" s="6"/>
      <c r="VYW18" s="3"/>
      <c r="VYX18" s="6"/>
      <c r="VZG18" s="3"/>
      <c r="VZH18" s="6"/>
      <c r="VZQ18" s="3"/>
      <c r="VZR18" s="6"/>
      <c r="WAA18" s="3"/>
      <c r="WAB18" s="6"/>
      <c r="WAK18" s="3"/>
      <c r="WAL18" s="6"/>
      <c r="WAU18" s="3"/>
      <c r="WAV18" s="6"/>
      <c r="WBE18" s="3"/>
      <c r="WBF18" s="6"/>
      <c r="WBO18" s="3"/>
      <c r="WBP18" s="6"/>
      <c r="WBY18" s="3"/>
      <c r="WBZ18" s="6"/>
      <c r="WCI18" s="3"/>
      <c r="WCJ18" s="6"/>
      <c r="WCS18" s="3"/>
      <c r="WCT18" s="6"/>
      <c r="WDC18" s="3"/>
      <c r="WDD18" s="6"/>
      <c r="WDM18" s="3"/>
      <c r="WDN18" s="6"/>
      <c r="WDW18" s="3"/>
      <c r="WDX18" s="6"/>
      <c r="WEG18" s="3"/>
      <c r="WEH18" s="6"/>
      <c r="WEQ18" s="3"/>
      <c r="WER18" s="6"/>
      <c r="WFA18" s="3"/>
      <c r="WFB18" s="6"/>
      <c r="WFK18" s="3"/>
      <c r="WFL18" s="6"/>
      <c r="WFU18" s="3"/>
      <c r="WFV18" s="6"/>
      <c r="WGE18" s="3"/>
      <c r="WGF18" s="6"/>
      <c r="WGO18" s="3"/>
      <c r="WGP18" s="6"/>
      <c r="WGY18" s="3"/>
      <c r="WGZ18" s="6"/>
      <c r="WHI18" s="3"/>
      <c r="WHJ18" s="6"/>
      <c r="WHS18" s="3"/>
      <c r="WHT18" s="6"/>
      <c r="WIC18" s="3"/>
      <c r="WID18" s="6"/>
      <c r="WIM18" s="3"/>
      <c r="WIN18" s="6"/>
      <c r="WIW18" s="3"/>
      <c r="WIX18" s="6"/>
      <c r="WJG18" s="3"/>
      <c r="WJH18" s="6"/>
      <c r="WJQ18" s="3"/>
      <c r="WJR18" s="6"/>
      <c r="WKA18" s="3"/>
      <c r="WKB18" s="6"/>
      <c r="WKK18" s="3"/>
      <c r="WKL18" s="6"/>
      <c r="WKU18" s="3"/>
      <c r="WKV18" s="6"/>
      <c r="WLE18" s="3"/>
      <c r="WLF18" s="6"/>
      <c r="WLO18" s="3"/>
      <c r="WLP18" s="6"/>
      <c r="WLY18" s="3"/>
      <c r="WLZ18" s="6"/>
      <c r="WMI18" s="3"/>
      <c r="WMJ18" s="6"/>
      <c r="WMS18" s="3"/>
      <c r="WMT18" s="6"/>
      <c r="WNC18" s="3"/>
      <c r="WND18" s="6"/>
      <c r="WNM18" s="3"/>
      <c r="WNN18" s="6"/>
      <c r="WNW18" s="3"/>
      <c r="WNX18" s="6"/>
      <c r="WOG18" s="3"/>
      <c r="WOH18" s="6"/>
      <c r="WOQ18" s="3"/>
      <c r="WOR18" s="6"/>
      <c r="WPA18" s="3"/>
      <c r="WPB18" s="6"/>
      <c r="WPK18" s="3"/>
      <c r="WPL18" s="6"/>
      <c r="WPU18" s="3"/>
      <c r="WPV18" s="6"/>
      <c r="WQE18" s="3"/>
      <c r="WQF18" s="6"/>
      <c r="WQO18" s="3"/>
      <c r="WQP18" s="6"/>
      <c r="WQY18" s="3"/>
      <c r="WQZ18" s="6"/>
      <c r="WRI18" s="3"/>
      <c r="WRJ18" s="6"/>
      <c r="WRS18" s="3"/>
      <c r="WRT18" s="6"/>
      <c r="WSC18" s="3"/>
      <c r="WSD18" s="6"/>
      <c r="WSM18" s="3"/>
      <c r="WSN18" s="6"/>
      <c r="WSW18" s="3"/>
      <c r="WSX18" s="6"/>
      <c r="WTG18" s="3"/>
      <c r="WTH18" s="6"/>
      <c r="WTQ18" s="3"/>
      <c r="WTR18" s="6"/>
      <c r="WUA18" s="3"/>
      <c r="WUB18" s="6"/>
      <c r="WUK18" s="3"/>
      <c r="WUL18" s="6"/>
      <c r="WUU18" s="3"/>
      <c r="WUV18" s="6"/>
      <c r="WVE18" s="3"/>
      <c r="WVF18" s="6"/>
      <c r="WVO18" s="3"/>
      <c r="WVP18" s="6"/>
      <c r="WVY18" s="3"/>
      <c r="WVZ18" s="6"/>
      <c r="WWI18" s="3"/>
      <c r="WWJ18" s="6"/>
      <c r="WWS18" s="3"/>
      <c r="WWT18" s="6"/>
      <c r="WXC18" s="3"/>
      <c r="WXD18" s="6"/>
      <c r="WXM18" s="3"/>
      <c r="WXN18" s="6"/>
      <c r="WXW18" s="3"/>
      <c r="WXX18" s="6"/>
      <c r="WYG18" s="3"/>
      <c r="WYH18" s="6"/>
      <c r="WYQ18" s="3"/>
      <c r="WYR18" s="6"/>
      <c r="WZA18" s="3"/>
      <c r="WZB18" s="6"/>
      <c r="WZK18" s="3"/>
      <c r="WZL18" s="6"/>
      <c r="WZU18" s="3"/>
      <c r="WZV18" s="6"/>
      <c r="XAE18" s="3"/>
      <c r="XAF18" s="6"/>
      <c r="XAO18" s="3"/>
      <c r="XAP18" s="6"/>
      <c r="XAY18" s="3"/>
      <c r="XAZ18" s="6"/>
      <c r="XBI18" s="3"/>
      <c r="XBJ18" s="6"/>
      <c r="XBS18" s="3"/>
      <c r="XBT18" s="6"/>
      <c r="XCC18" s="3"/>
      <c r="XCD18" s="6"/>
      <c r="XCM18" s="3"/>
      <c r="XCN18" s="6"/>
      <c r="XCW18" s="3"/>
      <c r="XCX18" s="6"/>
      <c r="XDG18" s="3"/>
      <c r="XDH18" s="6"/>
      <c r="XDQ18" s="3"/>
      <c r="XDR18" s="6"/>
      <c r="XEA18" s="3"/>
      <c r="XEB18" s="6"/>
      <c r="XEK18" s="3"/>
      <c r="XEL18" s="6"/>
      <c r="XEU18" s="3"/>
      <c r="XEV18" s="6"/>
    </row>
    <row r="19" spans="1:1016 1025:2046 2055:3066 3075:4096 4105:5116 5125:6136 6145:7166 7175:8186 8195:9216 9225:10236 10245:11256 11265:12286 12295:13306 13315:14336 14345:15356 15365:16376" x14ac:dyDescent="0.25">
      <c r="A19">
        <f t="shared" si="1"/>
        <v>4</v>
      </c>
      <c r="B19" t="s">
        <v>33</v>
      </c>
      <c r="C19" t="str">
        <f>IF(B19&lt;&gt;"",VLOOKUP(B19,Lookup!$A$2:$B$55,2,FALSE),"")</f>
        <v>SAVINGS/INVESTMENT</v>
      </c>
      <c r="D19" s="3">
        <v>42993</v>
      </c>
      <c r="E19" s="14">
        <v>2000</v>
      </c>
      <c r="F19" s="14"/>
      <c r="G19" t="s">
        <v>1</v>
      </c>
      <c r="H19" t="s">
        <v>83</v>
      </c>
      <c r="I19" t="s">
        <v>85</v>
      </c>
      <c r="J19">
        <f t="shared" ca="1" si="0"/>
        <v>-7</v>
      </c>
      <c r="M19">
        <v>4</v>
      </c>
      <c r="N19" s="38" t="s">
        <v>3</v>
      </c>
      <c r="O19" s="38" t="s">
        <v>1</v>
      </c>
      <c r="P19" s="39">
        <v>42985</v>
      </c>
      <c r="Q19" s="40">
        <v>500</v>
      </c>
      <c r="R19" s="40">
        <v>500</v>
      </c>
      <c r="S19" s="38" t="s">
        <v>83</v>
      </c>
      <c r="T19" s="38" t="s">
        <v>84</v>
      </c>
      <c r="U19" s="38" t="str">
        <f>IF($T19="Done","",$P19-$F$1)</f>
        <v/>
      </c>
    </row>
    <row r="20" spans="1:1016 1025:2046 2055:3066 3075:4096 4105:5116 5125:6136 6145:7166 7175:8186 8195:9216 9225:10236 10245:11256 11265:12286 12295:13306 13315:14336 14345:15356 15365:16376" x14ac:dyDescent="0.25">
      <c r="A20">
        <f t="shared" si="1"/>
        <v>5</v>
      </c>
      <c r="B20" t="s">
        <v>29</v>
      </c>
      <c r="C20" t="str">
        <f>IF(B20&lt;&gt;"",VLOOKUP(B20,Lookup!$A$2:$B$55,2,FALSE),"")</f>
        <v>TRANSPORTATION</v>
      </c>
      <c r="D20" s="3">
        <v>42978</v>
      </c>
      <c r="E20" s="14">
        <v>1000</v>
      </c>
      <c r="F20" s="14">
        <v>1000</v>
      </c>
      <c r="G20" t="s">
        <v>1</v>
      </c>
      <c r="H20" t="s">
        <v>83</v>
      </c>
      <c r="I20" t="s">
        <v>84</v>
      </c>
      <c r="J20" t="str">
        <f t="shared" si="0"/>
        <v/>
      </c>
      <c r="M20" t="s">
        <v>7</v>
      </c>
      <c r="N20" s="38"/>
      <c r="O20" s="38"/>
      <c r="P20" s="38"/>
      <c r="Q20" s="40">
        <f>SUBTOTAL(109,Account5912151821242730333639[Projected / Budgeted Cost])</f>
        <v>30000</v>
      </c>
      <c r="R20" s="40">
        <f>SUBTOTAL(109,Account5912151821242730333639[Actual Cost])</f>
        <v>26000</v>
      </c>
      <c r="S20" s="38"/>
      <c r="T20" s="38"/>
      <c r="U20" s="38"/>
    </row>
    <row r="21" spans="1:1016 1025:2046 2055:3066 3075:4096 4105:5116 5125:6136 6145:7166 7175:8186 8195:9216 9225:10236 10245:11256 11265:12286 12295:13306 13315:14336 14345:15356 15365:16376" x14ac:dyDescent="0.25">
      <c r="A21">
        <f t="shared" si="1"/>
        <v>6</v>
      </c>
      <c r="B21" t="s">
        <v>20</v>
      </c>
      <c r="C21" t="str">
        <f>IF(B21&lt;&gt;"",VLOOKUP(B21,Lookup!$A$2:$B$55,2,FALSE),"")</f>
        <v>HOUSING</v>
      </c>
      <c r="D21" s="3">
        <v>42993</v>
      </c>
      <c r="E21" s="14">
        <v>500</v>
      </c>
      <c r="F21" s="14">
        <v>500</v>
      </c>
      <c r="G21" t="s">
        <v>95</v>
      </c>
      <c r="H21" t="s">
        <v>83</v>
      </c>
      <c r="I21" t="s">
        <v>84</v>
      </c>
      <c r="J21" t="str">
        <f t="shared" si="0"/>
        <v/>
      </c>
      <c r="O21" s="31"/>
      <c r="P21" s="6"/>
    </row>
    <row r="22" spans="1:1016 1025:2046 2055:3066 3075:4096 4105:5116 5125:6136 6145:7166 7175:8186 8195:9216 9225:10236 10245:11256 11265:12286 12295:13306 13315:14336 14345:15356 15365:16376" x14ac:dyDescent="0.25">
      <c r="A22">
        <f t="shared" si="1"/>
        <v>7</v>
      </c>
      <c r="B22" t="s">
        <v>21</v>
      </c>
      <c r="C22" t="str">
        <f>IF(B22&lt;&gt;"",VLOOKUP(B22,Lookup!$A$2:$B$55,2,FALSE),"")</f>
        <v>PERSONAL</v>
      </c>
      <c r="D22" s="3">
        <v>42993</v>
      </c>
      <c r="E22" s="14">
        <v>2000</v>
      </c>
      <c r="F22" s="14"/>
      <c r="G22" t="s">
        <v>95</v>
      </c>
      <c r="H22" t="s">
        <v>83</v>
      </c>
      <c r="I22" t="s">
        <v>85</v>
      </c>
      <c r="J22">
        <f t="shared" ca="1" si="0"/>
        <v>-7</v>
      </c>
      <c r="P22" s="6"/>
      <c r="Q22">
        <v>78840</v>
      </c>
    </row>
    <row r="23" spans="1:1016 1025:2046 2055:3066 3075:4096 4105:5116 5125:6136 6145:7166 7175:8186 8195:9216 9225:10236 10245:11256 11265:12286 12295:13306 13315:14336 14345:15356 15365:16376" x14ac:dyDescent="0.25">
      <c r="A23">
        <f t="shared" si="1"/>
        <v>8</v>
      </c>
      <c r="B23" t="s">
        <v>25</v>
      </c>
      <c r="C23" t="str">
        <f>IF(B23&lt;&gt;"",VLOOKUP(B23,Lookup!$A$2:$B$55,2,FALSE),"")</f>
        <v>FOOD</v>
      </c>
      <c r="D23" s="3">
        <v>42980</v>
      </c>
      <c r="E23" s="14"/>
      <c r="F23" s="14"/>
      <c r="G23" t="s">
        <v>1</v>
      </c>
      <c r="H23" t="s">
        <v>83</v>
      </c>
      <c r="I23" t="s">
        <v>85</v>
      </c>
      <c r="J23">
        <f t="shared" ca="1" si="0"/>
        <v>-20</v>
      </c>
      <c r="O23">
        <v>350</v>
      </c>
      <c r="P23">
        <f>O23*1.15</f>
        <v>402.49999999999994</v>
      </c>
      <c r="Q23">
        <v>15500</v>
      </c>
    </row>
    <row r="24" spans="1:1016 1025:2046 2055:3066 3075:4096 4105:5116 5125:6136 6145:7166 7175:8186 8195:9216 9225:10236 10245:11256 11265:12286 12295:13306 13315:14336 14345:15356 15365:16376" x14ac:dyDescent="0.25">
      <c r="A24">
        <f t="shared" si="1"/>
        <v>9</v>
      </c>
      <c r="B24" t="s">
        <v>27</v>
      </c>
      <c r="C24" t="str">
        <f>IF(B24&lt;&gt;"",VLOOKUP(B24,Lookup!$A$2:$B$55,2,FALSE),"")</f>
        <v>HOUSING</v>
      </c>
      <c r="D24" s="3">
        <v>42993</v>
      </c>
      <c r="E24" s="14">
        <v>500</v>
      </c>
      <c r="F24" s="14">
        <v>520</v>
      </c>
      <c r="G24" t="s">
        <v>1</v>
      </c>
      <c r="H24" t="s">
        <v>83</v>
      </c>
      <c r="I24" t="s">
        <v>84</v>
      </c>
      <c r="J24" t="str">
        <f t="shared" si="0"/>
        <v/>
      </c>
      <c r="N24">
        <v>2000</v>
      </c>
      <c r="Q24">
        <v>9781.24</v>
      </c>
    </row>
    <row r="25" spans="1:1016 1025:2046 2055:3066 3075:4096 4105:5116 5125:6136 6145:7166 7175:8186 8195:9216 9225:10236 10245:11256 11265:12286 12295:13306 13315:14336 14345:15356 15365:16376" x14ac:dyDescent="0.25">
      <c r="A25">
        <f t="shared" si="1"/>
        <v>10</v>
      </c>
      <c r="B25" t="s">
        <v>32</v>
      </c>
      <c r="C25" t="str">
        <f>IF(B25&lt;&gt;"",VLOOKUP(B25,Lookup!$A$2:$B$55,2,FALSE),"")</f>
        <v>SAVINGS/INVESTMENT</v>
      </c>
      <c r="D25" s="3">
        <v>42983</v>
      </c>
      <c r="E25" s="14">
        <v>20000</v>
      </c>
      <c r="F25" s="14">
        <v>20000</v>
      </c>
      <c r="G25" t="s">
        <v>2</v>
      </c>
      <c r="H25" t="s">
        <v>83</v>
      </c>
      <c r="I25" t="s">
        <v>84</v>
      </c>
      <c r="J25" t="str">
        <f t="shared" si="0"/>
        <v/>
      </c>
      <c r="N25">
        <v>500</v>
      </c>
      <c r="Q25">
        <v>2000</v>
      </c>
    </row>
    <row r="26" spans="1:1016 1025:2046 2055:3066 3075:4096 4105:5116 5125:6136 6145:7166 7175:8186 8195:9216 9225:10236 10245:11256 11265:12286 12295:13306 13315:14336 14345:15356 15365:16376" x14ac:dyDescent="0.25">
      <c r="A26">
        <f t="shared" si="1"/>
        <v>11</v>
      </c>
      <c r="B26" t="s">
        <v>40</v>
      </c>
      <c r="C26" t="str">
        <f>IF(B26&lt;&gt;"",VLOOKUP(B26,Lookup!$A$2:$B$55,2,FALSE),"")</f>
        <v>HOUSING</v>
      </c>
      <c r="D26" s="3">
        <v>43002</v>
      </c>
      <c r="E26" s="14">
        <v>700</v>
      </c>
      <c r="F26" s="14"/>
      <c r="G26" t="s">
        <v>1</v>
      </c>
      <c r="H26" t="s">
        <v>83</v>
      </c>
      <c r="I26" t="s">
        <v>85</v>
      </c>
      <c r="J26">
        <f t="shared" ca="1" si="0"/>
        <v>2</v>
      </c>
      <c r="Q26">
        <v>1000</v>
      </c>
    </row>
    <row r="27" spans="1:1016 1025:2046 2055:3066 3075:4096 4105:5116 5125:6136 6145:7166 7175:8186 8195:9216 9225:10236 10245:11256 11265:12286 12295:13306 13315:14336 14345:15356 15365:16376" x14ac:dyDescent="0.25">
      <c r="A27">
        <f t="shared" si="1"/>
        <v>12</v>
      </c>
      <c r="B27" t="s">
        <v>30</v>
      </c>
      <c r="C27" t="str">
        <f>IF(B27&lt;&gt;"",VLOOKUP(B27,Lookup!$A$2:$B$55,2,FALSE),"")</f>
        <v>TRANSPORTATION</v>
      </c>
      <c r="D27" s="3">
        <v>42980</v>
      </c>
      <c r="E27" s="14">
        <v>200</v>
      </c>
      <c r="F27" s="14"/>
      <c r="G27" t="s">
        <v>1</v>
      </c>
      <c r="H27" t="s">
        <v>83</v>
      </c>
      <c r="I27" t="s">
        <v>85</v>
      </c>
      <c r="J27">
        <f t="shared" ca="1" si="0"/>
        <v>-20</v>
      </c>
      <c r="Q27">
        <v>4500</v>
      </c>
    </row>
    <row r="28" spans="1:1016 1025:2046 2055:3066 3075:4096 4105:5116 5125:6136 6145:7166 7175:8186 8195:9216 9225:10236 10245:11256 11265:12286 12295:13306 13315:14336 14345:15356 15365:16376" x14ac:dyDescent="0.25">
      <c r="A28">
        <f t="shared" si="1"/>
        <v>13</v>
      </c>
      <c r="B28" t="s">
        <v>65</v>
      </c>
      <c r="C28" t="str">
        <f>IF(B28&lt;&gt;"",VLOOKUP(B28,Lookup!$A$2:$B$55,2,FALSE),"")</f>
        <v>HOUSING</v>
      </c>
      <c r="D28" s="3">
        <v>42980</v>
      </c>
      <c r="E28" s="14">
        <v>500</v>
      </c>
      <c r="F28" s="14"/>
      <c r="G28" t="s">
        <v>3</v>
      </c>
      <c r="H28" t="s">
        <v>3</v>
      </c>
      <c r="I28" t="s">
        <v>85</v>
      </c>
      <c r="J28">
        <f t="shared" ca="1" si="0"/>
        <v>-20</v>
      </c>
      <c r="N28">
        <v>1000</v>
      </c>
      <c r="Q28">
        <v>5000</v>
      </c>
    </row>
    <row r="29" spans="1:1016 1025:2046 2055:3066 3075:4096 4105:5116 5125:6136 6145:7166 7175:8186 8195:9216 9225:10236 10245:11256 11265:12286 12295:13306 13315:14336 14345:15356 15365:16376" x14ac:dyDescent="0.25">
      <c r="A29">
        <f t="shared" si="1"/>
        <v>14</v>
      </c>
      <c r="B29" t="s">
        <v>63</v>
      </c>
      <c r="C29" t="str">
        <f>IF(B29&lt;&gt;"",VLOOKUP(B29,Lookup!$A$2:$B$55,2,FALSE),"")</f>
        <v>HOUSING</v>
      </c>
      <c r="D29" s="3">
        <v>42980</v>
      </c>
      <c r="E29" s="14">
        <v>1200</v>
      </c>
      <c r="F29" s="14"/>
      <c r="G29" t="s">
        <v>3</v>
      </c>
      <c r="H29" t="s">
        <v>3</v>
      </c>
      <c r="I29" t="s">
        <v>85</v>
      </c>
      <c r="J29">
        <f t="shared" ca="1" si="0"/>
        <v>-20</v>
      </c>
      <c r="N29">
        <v>2000</v>
      </c>
      <c r="Q29">
        <v>1400</v>
      </c>
    </row>
    <row r="30" spans="1:1016 1025:2046 2055:3066 3075:4096 4105:5116 5125:6136 6145:7166 7175:8186 8195:9216 9225:10236 10245:11256 11265:12286 12295:13306 13315:14336 14345:15356 15365:16376" x14ac:dyDescent="0.25">
      <c r="A30">
        <f t="shared" si="1"/>
        <v>15</v>
      </c>
      <c r="B30" t="s">
        <v>38</v>
      </c>
      <c r="C30" t="str">
        <f>IF(B30&lt;&gt;"",VLOOKUP(B30,Lookup!$A$2:$B$55,2,FALSE),"")</f>
        <v>HEALTH</v>
      </c>
      <c r="D30" s="3">
        <v>42983</v>
      </c>
      <c r="E30" s="14">
        <v>1000</v>
      </c>
      <c r="F30" s="14"/>
      <c r="G30" t="s">
        <v>1</v>
      </c>
      <c r="H30" t="s">
        <v>83</v>
      </c>
      <c r="I30" t="s">
        <v>85</v>
      </c>
      <c r="J30">
        <f t="shared" ca="1" si="0"/>
        <v>-17</v>
      </c>
      <c r="N30">
        <v>1000</v>
      </c>
      <c r="Q30">
        <v>37000</v>
      </c>
    </row>
    <row r="31" spans="1:1016 1025:2046 2055:3066 3075:4096 4105:5116 5125:6136 6145:7166 7175:8186 8195:9216 9225:10236 10245:11256 11265:12286 12295:13306 13315:14336 14345:15356 15365:16376" x14ac:dyDescent="0.25">
      <c r="A31">
        <f t="shared" si="1"/>
        <v>16</v>
      </c>
      <c r="B31" t="s">
        <v>36</v>
      </c>
      <c r="C31" t="str">
        <f>IF(B31&lt;&gt;"",VLOOKUP(B31,Lookup!$A$2:$B$55,2,FALSE),"")</f>
        <v>FOOD</v>
      </c>
      <c r="D31" s="3">
        <v>42983</v>
      </c>
      <c r="E31" s="14">
        <v>4000</v>
      </c>
      <c r="F31" s="14">
        <v>4140.2700000000004</v>
      </c>
      <c r="G31" t="s">
        <v>1</v>
      </c>
      <c r="H31" t="s">
        <v>83</v>
      </c>
      <c r="I31" t="s">
        <v>84</v>
      </c>
      <c r="J31" t="str">
        <f t="shared" si="0"/>
        <v/>
      </c>
      <c r="N31">
        <v>1400</v>
      </c>
      <c r="Q31">
        <f>SUM(Q23:Q30)</f>
        <v>76181.239999999991</v>
      </c>
    </row>
    <row r="32" spans="1:1016 1025:2046 2055:3066 3075:4096 4105:5116 5125:6136 6145:7166 7175:8186 8195:9216 9225:10236 10245:11256 11265:12286 12295:13306 13315:14336 14345:15356 15365:16376" x14ac:dyDescent="0.25">
      <c r="A32">
        <f t="shared" si="1"/>
        <v>17</v>
      </c>
      <c r="B32" t="s">
        <v>39</v>
      </c>
      <c r="C32" t="str">
        <f>IF(B32&lt;&gt;"",VLOOKUP(B32,Lookup!$A$2:$B$55,2,FALSE),"")</f>
        <v>HEALTH</v>
      </c>
      <c r="D32" s="3">
        <v>42983</v>
      </c>
      <c r="E32" s="6">
        <v>2000</v>
      </c>
      <c r="F32" s="14">
        <v>603</v>
      </c>
      <c r="G32" t="s">
        <v>1</v>
      </c>
      <c r="H32" t="s">
        <v>83</v>
      </c>
      <c r="I32" t="s">
        <v>106</v>
      </c>
      <c r="J32" s="15">
        <f t="shared" ca="1" si="0"/>
        <v>-17</v>
      </c>
      <c r="Q32">
        <f>Q22-Q31</f>
        <v>2658.7600000000093</v>
      </c>
    </row>
    <row r="33" spans="1:18" x14ac:dyDescent="0.25">
      <c r="A33">
        <f t="shared" si="1"/>
        <v>18</v>
      </c>
      <c r="B33" t="s">
        <v>24</v>
      </c>
      <c r="C33" t="str">
        <f>IF(B33&lt;&gt;"",VLOOKUP(B33,Lookup!$A$2:$B$55,2,FALSE),"")</f>
        <v>HOUSING</v>
      </c>
      <c r="D33" s="3">
        <v>42983</v>
      </c>
      <c r="E33" s="6">
        <v>800</v>
      </c>
      <c r="F33" s="14"/>
      <c r="G33" t="s">
        <v>3</v>
      </c>
      <c r="H33" t="s">
        <v>3</v>
      </c>
      <c r="I33" t="s">
        <v>85</v>
      </c>
      <c r="J33" s="15">
        <f t="shared" ca="1" si="0"/>
        <v>-17</v>
      </c>
      <c r="Q33">
        <f>89062+5000</f>
        <v>94062</v>
      </c>
    </row>
    <row r="34" spans="1:18" x14ac:dyDescent="0.25">
      <c r="A34">
        <v>19</v>
      </c>
      <c r="B34" t="s">
        <v>46</v>
      </c>
      <c r="C34" t="str">
        <f>IF(B34&lt;&gt;"",VLOOKUP(B34,Lookup!$A$2:$B$55,2,FALSE),"")</f>
        <v>HOUSING</v>
      </c>
      <c r="D34" s="3">
        <v>42983</v>
      </c>
      <c r="E34" s="6">
        <v>450</v>
      </c>
      <c r="F34" s="14"/>
      <c r="G34" t="s">
        <v>3</v>
      </c>
      <c r="H34" t="s">
        <v>3</v>
      </c>
      <c r="I34" t="s">
        <v>85</v>
      </c>
      <c r="J34" s="15">
        <f t="shared" ca="1" si="0"/>
        <v>-17</v>
      </c>
      <c r="Q34">
        <f>78842+20000+25000</f>
        <v>123842</v>
      </c>
      <c r="R34">
        <f>Q34-Q33</f>
        <v>29780</v>
      </c>
    </row>
    <row r="35" spans="1:18" x14ac:dyDescent="0.25">
      <c r="A35">
        <v>20</v>
      </c>
      <c r="B35" t="s">
        <v>59</v>
      </c>
      <c r="C35" t="str">
        <f>IF(B35&lt;&gt;"",VLOOKUP(B35,Lookup!$A$2:$B$55,2,FALSE),"")</f>
        <v>PERSONAL</v>
      </c>
      <c r="D35" s="3">
        <v>42997</v>
      </c>
      <c r="E35" s="6">
        <v>470</v>
      </c>
      <c r="F35" s="14">
        <v>474.36</v>
      </c>
      <c r="G35" t="s">
        <v>1</v>
      </c>
      <c r="H35" t="s">
        <v>83</v>
      </c>
      <c r="I35" t="s">
        <v>84</v>
      </c>
      <c r="J35" s="15" t="str">
        <f t="shared" si="0"/>
        <v/>
      </c>
    </row>
    <row r="36" spans="1:18" x14ac:dyDescent="0.25">
      <c r="A36">
        <v>21</v>
      </c>
      <c r="B36" t="s">
        <v>58</v>
      </c>
      <c r="C36" t="str">
        <f>IF(B36&lt;&gt;"",VLOOKUP(B36,Lookup!$A$2:$B$55,2,FALSE),"")</f>
        <v>PERSONAL</v>
      </c>
      <c r="D36" s="3">
        <v>42997</v>
      </c>
      <c r="E36" s="6">
        <v>590</v>
      </c>
      <c r="F36" s="14"/>
      <c r="G36" t="s">
        <v>1</v>
      </c>
      <c r="H36" t="s">
        <v>83</v>
      </c>
      <c r="I36" t="s">
        <v>85</v>
      </c>
      <c r="J36" s="15">
        <f t="shared" ca="1" si="0"/>
        <v>-3</v>
      </c>
    </row>
    <row r="37" spans="1:18" x14ac:dyDescent="0.25">
      <c r="A37">
        <v>22</v>
      </c>
      <c r="B37" t="s">
        <v>72</v>
      </c>
      <c r="C37" t="str">
        <f>IF(B37&lt;&gt;"",VLOOKUP(B37,Lookup!$A$2:$B$55,2,FALSE),"")</f>
        <v>TRANSPORTATION</v>
      </c>
      <c r="D37" s="3">
        <v>42982</v>
      </c>
      <c r="E37" s="6">
        <v>500</v>
      </c>
      <c r="F37" s="14"/>
      <c r="G37" t="s">
        <v>1</v>
      </c>
      <c r="H37" t="s">
        <v>83</v>
      </c>
      <c r="I37" t="s">
        <v>85</v>
      </c>
      <c r="J37" s="15">
        <f t="shared" ca="1" si="0"/>
        <v>-18</v>
      </c>
    </row>
    <row r="38" spans="1:18" x14ac:dyDescent="0.25">
      <c r="A38">
        <v>23</v>
      </c>
      <c r="B38" t="s">
        <v>34</v>
      </c>
      <c r="C38" t="str">
        <f>IF(B38&lt;&gt;"",VLOOKUP(B38,Lookup!$A$2:$B$55,2,FALSE),"")</f>
        <v>HOUSING</v>
      </c>
      <c r="D38" s="3">
        <v>42982</v>
      </c>
      <c r="E38" s="6">
        <v>550</v>
      </c>
      <c r="F38" s="14">
        <v>600</v>
      </c>
      <c r="G38" t="s">
        <v>3</v>
      </c>
      <c r="H38" t="s">
        <v>3</v>
      </c>
      <c r="I38" t="s">
        <v>84</v>
      </c>
      <c r="J38" s="15" t="str">
        <f t="shared" si="0"/>
        <v/>
      </c>
    </row>
    <row r="39" spans="1:18" x14ac:dyDescent="0.25">
      <c r="A39">
        <v>24</v>
      </c>
      <c r="B39" t="s">
        <v>45</v>
      </c>
      <c r="C39" t="str">
        <f>IF(B39&lt;&gt;"",VLOOKUP(B39,Lookup!$A$2:$B$55,2,FALSE),"")</f>
        <v>INSURANCE</v>
      </c>
      <c r="D39" s="3">
        <v>43006</v>
      </c>
      <c r="E39" s="6">
        <v>1794</v>
      </c>
      <c r="F39" s="14"/>
      <c r="G39" t="s">
        <v>1</v>
      </c>
      <c r="H39" t="s">
        <v>83</v>
      </c>
      <c r="I39" t="s">
        <v>85</v>
      </c>
      <c r="J39" s="15">
        <f t="shared" ca="1" si="0"/>
        <v>6</v>
      </c>
    </row>
    <row r="40" spans="1:18" x14ac:dyDescent="0.25">
      <c r="A40">
        <v>25</v>
      </c>
      <c r="B40" t="s">
        <v>41</v>
      </c>
      <c r="C40" t="str">
        <f>IF(B40&lt;&gt;"",VLOOKUP(B40,Lookup!$A$2:$B$55,2,FALSE),"")</f>
        <v>SAVINGS/INVESTMENT</v>
      </c>
      <c r="D40" s="3">
        <v>42984</v>
      </c>
      <c r="E40" s="6">
        <v>1500</v>
      </c>
      <c r="F40" s="14">
        <v>1500</v>
      </c>
      <c r="G40" t="s">
        <v>1</v>
      </c>
      <c r="H40" t="s">
        <v>83</v>
      </c>
      <c r="I40" t="s">
        <v>84</v>
      </c>
      <c r="J40" s="15" t="str">
        <f t="shared" si="0"/>
        <v/>
      </c>
    </row>
    <row r="41" spans="1:18" x14ac:dyDescent="0.25">
      <c r="A41">
        <v>26</v>
      </c>
      <c r="B41" t="s">
        <v>23</v>
      </c>
      <c r="C41" t="str">
        <f>IF(B41&lt;&gt;"",VLOOKUP(B41,Lookup!$A$2:$B$55,2,FALSE),"")</f>
        <v>LOANS</v>
      </c>
      <c r="D41" s="3">
        <v>42985</v>
      </c>
      <c r="E41" s="6">
        <v>2995</v>
      </c>
      <c r="F41" s="14">
        <v>2994.62</v>
      </c>
      <c r="G41" t="s">
        <v>1</v>
      </c>
      <c r="H41" t="s">
        <v>83</v>
      </c>
      <c r="I41" t="s">
        <v>84</v>
      </c>
      <c r="J41" s="15" t="str">
        <f t="shared" si="0"/>
        <v/>
      </c>
    </row>
    <row r="42" spans="1:18" x14ac:dyDescent="0.25">
      <c r="A42">
        <v>27</v>
      </c>
      <c r="B42" t="s">
        <v>66</v>
      </c>
      <c r="C42" t="str">
        <f>IF(B42&lt;&gt;"",VLOOKUP(B42,Lookup!$A$2:$B$55,2,FALSE),"")</f>
        <v>TRANSPORTATION</v>
      </c>
      <c r="D42" s="3">
        <v>42984</v>
      </c>
      <c r="E42" s="6"/>
      <c r="F42" s="14">
        <v>1500</v>
      </c>
      <c r="G42" t="s">
        <v>3</v>
      </c>
      <c r="H42" t="s">
        <v>3</v>
      </c>
      <c r="I42" t="s">
        <v>84</v>
      </c>
      <c r="J42" s="15" t="str">
        <f t="shared" si="0"/>
        <v/>
      </c>
    </row>
    <row r="43" spans="1:18" x14ac:dyDescent="0.25">
      <c r="A43">
        <v>28</v>
      </c>
      <c r="B43" t="s">
        <v>65</v>
      </c>
      <c r="C43" t="str">
        <f>IF(B43&lt;&gt;"",VLOOKUP(B43,Lookup!$A$2:$B$55,2,FALSE),"")</f>
        <v>HOUSING</v>
      </c>
      <c r="D43" s="3">
        <v>42960</v>
      </c>
      <c r="E43" s="6"/>
      <c r="F43" s="14"/>
      <c r="G43" t="s">
        <v>1</v>
      </c>
      <c r="H43" t="s">
        <v>83</v>
      </c>
      <c r="I43" t="s">
        <v>85</v>
      </c>
      <c r="J43" s="15">
        <f t="shared" ca="1" si="0"/>
        <v>-40</v>
      </c>
    </row>
    <row r="44" spans="1:18" x14ac:dyDescent="0.25">
      <c r="A44" t="s">
        <v>7</v>
      </c>
      <c r="E44" s="6">
        <f>SUBTOTAL(109,Expenses5811141720232629323538[Projected / Budgeted Cost])</f>
        <v>118301</v>
      </c>
      <c r="F44" s="6">
        <f>SUBTOTAL(109,Expenses5811141720232629323538[Actual Cost])</f>
        <v>106884.17</v>
      </c>
    </row>
    <row r="45" spans="1:18" x14ac:dyDescent="0.25">
      <c r="C45" t="s">
        <v>102</v>
      </c>
    </row>
    <row r="46" spans="1:18" x14ac:dyDescent="0.25">
      <c r="C46" s="29" t="s">
        <v>10</v>
      </c>
      <c r="D46" s="29"/>
      <c r="E46" s="29" t="s">
        <v>103</v>
      </c>
      <c r="F46" s="29" t="s">
        <v>104</v>
      </c>
    </row>
    <row r="47" spans="1:18" x14ac:dyDescent="0.25">
      <c r="C47" s="17" t="s">
        <v>76</v>
      </c>
      <c r="D47" s="17"/>
      <c r="E47" s="19">
        <f>SUMPRODUCT((Expenses5811141720232629323538[[#Data],[Category]]=$C47)*(Expenses5811141720232629323538[[#Data],[Projected / Budgeted Cost]]))</f>
        <v>0</v>
      </c>
      <c r="F47" s="19">
        <f>SUMPRODUCT((Expenses5811141720232629323538[[#Data],[Category]]=$C47)*(Expenses5811141720232629323538[[#Data],[Actual Cost]]))</f>
        <v>0</v>
      </c>
    </row>
    <row r="48" spans="1:18" x14ac:dyDescent="0.25">
      <c r="C48" s="17" t="s">
        <v>78</v>
      </c>
      <c r="D48" s="17"/>
      <c r="E48" s="19">
        <f>SUMPRODUCT((Expenses5811141720232629323538[[#Data],[Category]]=$C48)*(Expenses5811141720232629323538[[#Data],[Projected / Budgeted Cost]]))</f>
        <v>4000</v>
      </c>
      <c r="F48" s="19">
        <f>SUMPRODUCT((Expenses5811141720232629323538[[#Data],[Category]]=$C48)*(Expenses5811141720232629323538[[#Data],[Actual Cost]]))</f>
        <v>4140.2700000000004</v>
      </c>
    </row>
    <row r="49" spans="3:16" x14ac:dyDescent="0.25">
      <c r="C49" s="17" t="s">
        <v>80</v>
      </c>
      <c r="D49" s="17"/>
      <c r="E49" s="19">
        <f>SUMPRODUCT((Expenses5811141720232629323538[[#Data],[Category]]=$C49)*(Expenses5811141720232629323538[[#Data],[Projected / Budgeted Cost]]))</f>
        <v>0</v>
      </c>
      <c r="F49" s="19">
        <f>SUMPRODUCT((Expenses5811141720232629323538[[#Data],[Category]]=$C49)*(Expenses5811141720232629323538[[#Data],[Actual Cost]]))</f>
        <v>0</v>
      </c>
    </row>
    <row r="50" spans="3:16" x14ac:dyDescent="0.25">
      <c r="C50" s="17" t="s">
        <v>81</v>
      </c>
      <c r="D50" s="17"/>
      <c r="E50" s="19">
        <f>SUMPRODUCT((Expenses5811141720232629323538[[#Data],[Category]]=$C50)*(Expenses5811141720232629323538[[#Data],[Projected / Budgeted Cost]]))</f>
        <v>3000</v>
      </c>
      <c r="F50" s="19">
        <f>SUMPRODUCT((Expenses5811141720232629323538[[#Data],[Category]]=$C50)*(Expenses5811141720232629323538[[#Data],[Actual Cost]]))</f>
        <v>603</v>
      </c>
    </row>
    <row r="51" spans="3:16" x14ac:dyDescent="0.25">
      <c r="C51" s="17" t="s">
        <v>74</v>
      </c>
      <c r="D51" s="17"/>
      <c r="E51" s="19">
        <f>SUMPRODUCT((Expenses5811141720232629323538[[#Data],[Category]]=$C51)*(Expenses5811141720232629323538[[#Data],[Projected / Budgeted Cost]]))</f>
        <v>20700</v>
      </c>
      <c r="F51" s="19">
        <f>SUMPRODUCT((Expenses5811141720232629323538[[#Data],[Category]]=$C51)*(Expenses5811141720232629323538[[#Data],[Actual Cost]]))</f>
        <v>17120</v>
      </c>
    </row>
    <row r="52" spans="3:16" x14ac:dyDescent="0.25">
      <c r="C52" s="17" t="s">
        <v>82</v>
      </c>
      <c r="D52" s="17"/>
      <c r="E52" s="19">
        <f>SUMPRODUCT((Expenses5811141720232629323538[[#Data],[Category]]=$C52)*(Expenses5811141720232629323538[[#Data],[Projected / Budgeted Cost]]))</f>
        <v>1794</v>
      </c>
      <c r="F52" s="19">
        <f>SUMPRODUCT((Expenses5811141720232629323538[[#Data],[Category]]=$C52)*(Expenses5811141720232629323538[[#Data],[Actual Cost]]))</f>
        <v>0</v>
      </c>
    </row>
    <row r="53" spans="3:16" x14ac:dyDescent="0.25">
      <c r="C53" s="17" t="s">
        <v>77</v>
      </c>
      <c r="D53" s="17"/>
      <c r="E53" s="19">
        <f>SUMPRODUCT((Expenses5811141720232629323538[[#Data],[Category]]=$C53)*(Expenses5811141720232629323538[[#Data],[Projected / Budgeted Cost]]))</f>
        <v>58547</v>
      </c>
      <c r="F53" s="19">
        <f>SUMPRODUCT((Expenses5811141720232629323538[[#Data],[Category]]=$C53)*(Expenses5811141720232629323538[[#Data],[Actual Cost]]))</f>
        <v>58546.54</v>
      </c>
    </row>
    <row r="54" spans="3:16" x14ac:dyDescent="0.25">
      <c r="C54" s="17" t="s">
        <v>75</v>
      </c>
      <c r="D54" s="17"/>
      <c r="E54" s="19">
        <f>SUMPRODUCT((Expenses5811141720232629323538[[#Data],[Category]]=$C54)*(Expenses5811141720232629323538[[#Data],[Projected / Budgeted Cost]]))</f>
        <v>3060</v>
      </c>
      <c r="F54" s="19">
        <f>SUMPRODUCT((Expenses5811141720232629323538[[#Data],[Category]]=$C54)*(Expenses5811141720232629323538[[#Data],[Actual Cost]]))</f>
        <v>474.36</v>
      </c>
    </row>
    <row r="55" spans="3:16" x14ac:dyDescent="0.25">
      <c r="C55" s="17" t="s">
        <v>79</v>
      </c>
      <c r="D55" s="17"/>
      <c r="E55" s="19">
        <f>SUMPRODUCT((Expenses5811141720232629323538[[#Data],[Category]]=$C55)*(Expenses5811141720232629323538[[#Data],[Projected / Budgeted Cost]]))</f>
        <v>25500</v>
      </c>
      <c r="F55" s="19">
        <f>SUMPRODUCT((Expenses5811141720232629323538[[#Data],[Category]]=$C55)*(Expenses5811141720232629323538[[#Data],[Actual Cost]]))</f>
        <v>23500</v>
      </c>
    </row>
    <row r="56" spans="3:16" x14ac:dyDescent="0.25">
      <c r="C56" s="17" t="s">
        <v>71</v>
      </c>
      <c r="D56" s="17"/>
      <c r="E56" s="19">
        <f>SUMPRODUCT((Expenses5811141720232629323538[[#Data],[Category]]=$C56)*(Expenses5811141720232629323538[[#Data],[Projected / Budgeted Cost]]))</f>
        <v>1700</v>
      </c>
      <c r="F56" s="19">
        <f>SUMPRODUCT((Expenses5811141720232629323538[[#Data],[Category]]=$C56)*(Expenses5811141720232629323538[[#Data],[Actual Cost]]))</f>
        <v>2500</v>
      </c>
    </row>
    <row r="57" spans="3:16" x14ac:dyDescent="0.25">
      <c r="C57" s="17"/>
      <c r="D57" s="17"/>
      <c r="E57" s="19"/>
      <c r="F57" s="19"/>
    </row>
    <row r="58" spans="3:16" x14ac:dyDescent="0.25">
      <c r="C58" s="28" t="s">
        <v>105</v>
      </c>
      <c r="D58" s="28"/>
      <c r="E58" s="30">
        <f>SUM(E47:E57)</f>
        <v>118301</v>
      </c>
      <c r="F58" s="30">
        <f>SUM(F47:F57)</f>
        <v>106884.17</v>
      </c>
    </row>
    <row r="59" spans="3:16" x14ac:dyDescent="0.25">
      <c r="N59">
        <v>1060</v>
      </c>
    </row>
    <row r="60" spans="3:16" x14ac:dyDescent="0.25">
      <c r="N60">
        <v>2000</v>
      </c>
      <c r="P60">
        <v>2000</v>
      </c>
    </row>
    <row r="61" spans="3:16" x14ac:dyDescent="0.25">
      <c r="E61" s="14">
        <f>E58-E55-15500</f>
        <v>77301</v>
      </c>
      <c r="N61">
        <v>200</v>
      </c>
      <c r="P61">
        <v>710</v>
      </c>
    </row>
    <row r="62" spans="3:16" x14ac:dyDescent="0.25">
      <c r="N62">
        <v>1415</v>
      </c>
      <c r="P62">
        <v>200</v>
      </c>
    </row>
    <row r="63" spans="3:16" x14ac:dyDescent="0.25">
      <c r="P63">
        <v>600</v>
      </c>
    </row>
    <row r="71" spans="6:9" x14ac:dyDescent="0.25">
      <c r="F71">
        <v>15500</v>
      </c>
      <c r="I71">
        <v>5000</v>
      </c>
    </row>
    <row r="72" spans="6:9" x14ac:dyDescent="0.25">
      <c r="F72">
        <v>2000</v>
      </c>
    </row>
    <row r="73" spans="6:9" x14ac:dyDescent="0.25">
      <c r="F73">
        <v>50000</v>
      </c>
    </row>
  </sheetData>
  <conditionalFormatting sqref="A16:J16 J17:K17 K18 V18:XFD18 N17:XFD17 G17:G29 J18:J29 H18:H29 B18:E29 I17:I36">
    <cfRule type="expression" dxfId="57" priority="24">
      <formula>$I16="Pending"</formula>
    </cfRule>
  </conditionalFormatting>
  <conditionalFormatting sqref="A17:F17 H17 A18:A33">
    <cfRule type="expression" dxfId="56" priority="23">
      <formula>$I17="Pending"</formula>
    </cfRule>
  </conditionalFormatting>
  <conditionalFormatting sqref="F18">
    <cfRule type="expression" dxfId="55" priority="22">
      <formula>$I18="Pending"</formula>
    </cfRule>
  </conditionalFormatting>
  <conditionalFormatting sqref="G30">
    <cfRule type="expression" dxfId="54" priority="21">
      <formula>$I30="Pending"</formula>
    </cfRule>
  </conditionalFormatting>
  <conditionalFormatting sqref="J30">
    <cfRule type="expression" dxfId="53" priority="20">
      <formula>$I30="Pending"</formula>
    </cfRule>
  </conditionalFormatting>
  <conditionalFormatting sqref="E30">
    <cfRule type="expression" dxfId="52" priority="19">
      <formula>$I30="Pending"</formula>
    </cfRule>
  </conditionalFormatting>
  <conditionalFormatting sqref="D30">
    <cfRule type="expression" dxfId="51" priority="18">
      <formula>$I30="Pending"</formula>
    </cfRule>
  </conditionalFormatting>
  <conditionalFormatting sqref="C30">
    <cfRule type="expression" dxfId="50" priority="17">
      <formula>$I30="Pending"</formula>
    </cfRule>
  </conditionalFormatting>
  <conditionalFormatting sqref="B30">
    <cfRule type="expression" dxfId="49" priority="16">
      <formula>$I30="Pending"</formula>
    </cfRule>
  </conditionalFormatting>
  <conditionalFormatting sqref="H30">
    <cfRule type="expression" dxfId="48" priority="15">
      <formula>$I30="Pending"</formula>
    </cfRule>
  </conditionalFormatting>
  <conditionalFormatting sqref="G31">
    <cfRule type="expression" dxfId="47" priority="14">
      <formula>$I31="Pending"</formula>
    </cfRule>
  </conditionalFormatting>
  <conditionalFormatting sqref="J31">
    <cfRule type="expression" dxfId="46" priority="13">
      <formula>$I31="Pending"</formula>
    </cfRule>
  </conditionalFormatting>
  <conditionalFormatting sqref="E31">
    <cfRule type="expression" dxfId="45" priority="12">
      <formula>$I31="Pending"</formula>
    </cfRule>
  </conditionalFormatting>
  <conditionalFormatting sqref="D31">
    <cfRule type="expression" dxfId="44" priority="11">
      <formula>$I31="Pending"</formula>
    </cfRule>
  </conditionalFormatting>
  <conditionalFormatting sqref="C31">
    <cfRule type="expression" dxfId="43" priority="10">
      <formula>$I31="Pending"</formula>
    </cfRule>
  </conditionalFormatting>
  <conditionalFormatting sqref="B31">
    <cfRule type="expression" dxfId="42" priority="9">
      <formula>$I31="Pending"</formula>
    </cfRule>
  </conditionalFormatting>
  <conditionalFormatting sqref="H31">
    <cfRule type="expression" dxfId="41" priority="8">
      <formula>$I31="Pending"</formula>
    </cfRule>
  </conditionalFormatting>
  <conditionalFormatting sqref="N16:N19">
    <cfRule type="expression" dxfId="40" priority="7">
      <formula>$I16="Pending"</formula>
    </cfRule>
  </conditionalFormatting>
  <conditionalFormatting sqref="O16:O19">
    <cfRule type="expression" dxfId="39" priority="6">
      <formula>$I16="Pending"</formula>
    </cfRule>
  </conditionalFormatting>
  <conditionalFormatting sqref="P16:P19">
    <cfRule type="expression" dxfId="38" priority="5">
      <formula>$I16="Pending"</formula>
    </cfRule>
  </conditionalFormatting>
  <conditionalFormatting sqref="Q16:R19">
    <cfRule type="expression" dxfId="37" priority="4">
      <formula>$I16="Pending"</formula>
    </cfRule>
  </conditionalFormatting>
  <conditionalFormatting sqref="S16:S19">
    <cfRule type="expression" dxfId="36" priority="3">
      <formula>$I16="Pending"</formula>
    </cfRule>
  </conditionalFormatting>
  <conditionalFormatting sqref="T16:T19">
    <cfRule type="expression" dxfId="35" priority="2">
      <formula>$I16="Pending"</formula>
    </cfRule>
  </conditionalFormatting>
  <conditionalFormatting sqref="U16:U19">
    <cfRule type="expression" dxfId="34" priority="1">
      <formula>$I16="Pending"</formula>
    </cfRule>
  </conditionalFormatting>
  <conditionalFormatting sqref="M21:U21 M22:N22 P22:U22">
    <cfRule type="expression" dxfId="33" priority="25">
      <formula>$I17="Pending"</formula>
    </cfRule>
  </conditionalFormatting>
  <dataValidations count="3">
    <dataValidation type="list" allowBlank="1" showInputMessage="1" showErrorMessage="1" sqref="S16:S19 H16:H43">
      <formula1>"Cash, Cheque, Direct Debit/ECS, Credit Card"</formula1>
    </dataValidation>
    <dataValidation type="list" allowBlank="1" showInputMessage="1" showErrorMessage="1" sqref="T16:T19 I16:I43">
      <formula1>"Done,Partial-Done,Pending"</formula1>
    </dataValidation>
    <dataValidation type="list" allowBlank="1" showInputMessage="1" showErrorMessage="1" sqref="N16:O19 G16:G43">
      <formula1>$C$4:$F$4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Lookup!$A$2:$A$55</xm:f>
          </x14:formula1>
          <xm:sqref>B16:B43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55"/>
  <sheetViews>
    <sheetView topLeftCell="A31" workbookViewId="0">
      <selection activeCell="A2" sqref="A2"/>
    </sheetView>
  </sheetViews>
  <sheetFormatPr defaultRowHeight="15" x14ac:dyDescent="0.25"/>
  <cols>
    <col min="1" max="1" width="22.7109375" bestFit="1" customWidth="1"/>
    <col min="2" max="3" width="21.5703125" bestFit="1" customWidth="1"/>
  </cols>
  <sheetData>
    <row r="1" spans="1:3" x14ac:dyDescent="0.25">
      <c r="A1" s="5" t="s">
        <v>9</v>
      </c>
      <c r="B1" s="5" t="s">
        <v>10</v>
      </c>
      <c r="C1" s="5" t="s">
        <v>18</v>
      </c>
    </row>
    <row r="2" spans="1:3" x14ac:dyDescent="0.25">
      <c r="A2" t="s">
        <v>73</v>
      </c>
      <c r="B2" t="s">
        <v>71</v>
      </c>
      <c r="C2" t="s">
        <v>76</v>
      </c>
    </row>
    <row r="3" spans="1:3" x14ac:dyDescent="0.25">
      <c r="A3" t="s">
        <v>33</v>
      </c>
      <c r="B3" t="s">
        <v>79</v>
      </c>
      <c r="C3" t="s">
        <v>78</v>
      </c>
    </row>
    <row r="4" spans="1:3" x14ac:dyDescent="0.25">
      <c r="A4" t="s">
        <v>19</v>
      </c>
      <c r="B4" t="s">
        <v>71</v>
      </c>
      <c r="C4" t="s">
        <v>80</v>
      </c>
    </row>
    <row r="5" spans="1:3" x14ac:dyDescent="0.25">
      <c r="A5" t="s">
        <v>29</v>
      </c>
      <c r="B5" t="s">
        <v>71</v>
      </c>
      <c r="C5" t="s">
        <v>81</v>
      </c>
    </row>
    <row r="6" spans="1:3" x14ac:dyDescent="0.25">
      <c r="A6" t="s">
        <v>46</v>
      </c>
      <c r="B6" t="s">
        <v>74</v>
      </c>
      <c r="C6" t="s">
        <v>74</v>
      </c>
    </row>
    <row r="7" spans="1:3" x14ac:dyDescent="0.25">
      <c r="A7" t="s">
        <v>21</v>
      </c>
      <c r="B7" t="s">
        <v>75</v>
      </c>
      <c r="C7" t="s">
        <v>82</v>
      </c>
    </row>
    <row r="8" spans="1:3" x14ac:dyDescent="0.25">
      <c r="A8" t="s">
        <v>23</v>
      </c>
      <c r="B8" t="s">
        <v>77</v>
      </c>
      <c r="C8" t="s">
        <v>77</v>
      </c>
    </row>
    <row r="9" spans="1:3" x14ac:dyDescent="0.25">
      <c r="A9" t="s">
        <v>24</v>
      </c>
      <c r="B9" t="s">
        <v>74</v>
      </c>
      <c r="C9" t="s">
        <v>75</v>
      </c>
    </row>
    <row r="10" spans="1:3" x14ac:dyDescent="0.25">
      <c r="A10" t="s">
        <v>25</v>
      </c>
      <c r="B10" t="s">
        <v>78</v>
      </c>
      <c r="C10" t="s">
        <v>79</v>
      </c>
    </row>
    <row r="11" spans="1:3" x14ac:dyDescent="0.25">
      <c r="A11" t="s">
        <v>26</v>
      </c>
      <c r="B11" t="s">
        <v>75</v>
      </c>
      <c r="C11" t="s">
        <v>71</v>
      </c>
    </row>
    <row r="12" spans="1:3" x14ac:dyDescent="0.25">
      <c r="A12" t="s">
        <v>20</v>
      </c>
      <c r="B12" t="s">
        <v>74</v>
      </c>
    </row>
    <row r="13" spans="1:3" x14ac:dyDescent="0.25">
      <c r="A13" t="s">
        <v>27</v>
      </c>
      <c r="B13" t="s">
        <v>74</v>
      </c>
    </row>
    <row r="14" spans="1:3" x14ac:dyDescent="0.25">
      <c r="A14" t="s">
        <v>22</v>
      </c>
      <c r="B14" t="s">
        <v>76</v>
      </c>
    </row>
    <row r="15" spans="1:3" x14ac:dyDescent="0.25">
      <c r="A15" t="s">
        <v>55</v>
      </c>
      <c r="B15" t="s">
        <v>75</v>
      </c>
    </row>
    <row r="16" spans="1:3" x14ac:dyDescent="0.25">
      <c r="A16" t="s">
        <v>31</v>
      </c>
      <c r="B16" t="s">
        <v>79</v>
      </c>
    </row>
    <row r="17" spans="1:2" x14ac:dyDescent="0.25">
      <c r="A17" t="s">
        <v>35</v>
      </c>
      <c r="B17" t="s">
        <v>80</v>
      </c>
    </row>
    <row r="18" spans="1:2" x14ac:dyDescent="0.25">
      <c r="A18" t="s">
        <v>36</v>
      </c>
      <c r="B18" t="s">
        <v>78</v>
      </c>
    </row>
    <row r="19" spans="1:2" x14ac:dyDescent="0.25">
      <c r="A19" t="s">
        <v>37</v>
      </c>
      <c r="B19" t="s">
        <v>75</v>
      </c>
    </row>
    <row r="20" spans="1:2" x14ac:dyDescent="0.25">
      <c r="A20" t="s">
        <v>38</v>
      </c>
      <c r="B20" t="s">
        <v>81</v>
      </c>
    </row>
    <row r="21" spans="1:2" x14ac:dyDescent="0.25">
      <c r="A21" t="s">
        <v>70</v>
      </c>
      <c r="B21" t="s">
        <v>74</v>
      </c>
    </row>
    <row r="22" spans="1:2" x14ac:dyDescent="0.25">
      <c r="A22" t="s">
        <v>49</v>
      </c>
      <c r="B22" t="s">
        <v>74</v>
      </c>
    </row>
    <row r="23" spans="1:2" x14ac:dyDescent="0.25">
      <c r="A23" t="s">
        <v>56</v>
      </c>
      <c r="B23" t="s">
        <v>75</v>
      </c>
    </row>
    <row r="24" spans="1:2" x14ac:dyDescent="0.25">
      <c r="A24" t="s">
        <v>44</v>
      </c>
      <c r="B24" t="s">
        <v>82</v>
      </c>
    </row>
    <row r="25" spans="1:2" x14ac:dyDescent="0.25">
      <c r="A25" t="s">
        <v>45</v>
      </c>
      <c r="B25" t="s">
        <v>82</v>
      </c>
    </row>
    <row r="26" spans="1:2" x14ac:dyDescent="0.25">
      <c r="A26" t="s">
        <v>40</v>
      </c>
      <c r="B26" t="s">
        <v>74</v>
      </c>
    </row>
    <row r="27" spans="1:2" x14ac:dyDescent="0.25">
      <c r="A27" t="s">
        <v>41</v>
      </c>
      <c r="B27" t="s">
        <v>79</v>
      </c>
    </row>
    <row r="28" spans="1:2" x14ac:dyDescent="0.25">
      <c r="A28" t="s">
        <v>43</v>
      </c>
      <c r="B28" t="s">
        <v>75</v>
      </c>
    </row>
    <row r="29" spans="1:2" x14ac:dyDescent="0.25">
      <c r="A29" t="s">
        <v>48</v>
      </c>
      <c r="B29" t="s">
        <v>82</v>
      </c>
    </row>
    <row r="30" spans="1:2" x14ac:dyDescent="0.25">
      <c r="A30" t="s">
        <v>34</v>
      </c>
      <c r="B30" t="s">
        <v>74</v>
      </c>
    </row>
    <row r="31" spans="1:2" x14ac:dyDescent="0.25">
      <c r="A31" t="s">
        <v>63</v>
      </c>
      <c r="B31" t="s">
        <v>74</v>
      </c>
    </row>
    <row r="32" spans="1:2" x14ac:dyDescent="0.25">
      <c r="A32" t="s">
        <v>39</v>
      </c>
      <c r="B32" t="s">
        <v>81</v>
      </c>
    </row>
    <row r="33" spans="1:2" x14ac:dyDescent="0.25">
      <c r="A33" t="s">
        <v>50</v>
      </c>
      <c r="B33" t="s">
        <v>74</v>
      </c>
    </row>
    <row r="34" spans="1:2" x14ac:dyDescent="0.25">
      <c r="A34" t="s">
        <v>51</v>
      </c>
      <c r="B34" t="s">
        <v>75</v>
      </c>
    </row>
    <row r="35" spans="1:2" x14ac:dyDescent="0.25">
      <c r="A35" t="s">
        <v>58</v>
      </c>
      <c r="B35" t="s">
        <v>75</v>
      </c>
    </row>
    <row r="36" spans="1:2" x14ac:dyDescent="0.25">
      <c r="A36" t="s">
        <v>59</v>
      </c>
      <c r="B36" t="s">
        <v>75</v>
      </c>
    </row>
    <row r="37" spans="1:2" x14ac:dyDescent="0.25">
      <c r="A37" t="s">
        <v>88</v>
      </c>
      <c r="B37" t="s">
        <v>75</v>
      </c>
    </row>
    <row r="38" spans="1:2" x14ac:dyDescent="0.25">
      <c r="A38" t="s">
        <v>52</v>
      </c>
      <c r="B38" t="s">
        <v>76</v>
      </c>
    </row>
    <row r="39" spans="1:2" x14ac:dyDescent="0.25">
      <c r="A39" t="s">
        <v>53</v>
      </c>
      <c r="B39" t="s">
        <v>79</v>
      </c>
    </row>
    <row r="40" spans="1:2" x14ac:dyDescent="0.25">
      <c r="A40" t="s">
        <v>54</v>
      </c>
      <c r="B40" t="s">
        <v>74</v>
      </c>
    </row>
    <row r="41" spans="1:2" x14ac:dyDescent="0.25">
      <c r="A41" t="s">
        <v>57</v>
      </c>
      <c r="B41" t="s">
        <v>75</v>
      </c>
    </row>
    <row r="42" spans="1:2" x14ac:dyDescent="0.25">
      <c r="A42" t="s">
        <v>42</v>
      </c>
      <c r="B42" t="s">
        <v>79</v>
      </c>
    </row>
    <row r="43" spans="1:2" x14ac:dyDescent="0.25">
      <c r="A43" t="s">
        <v>32</v>
      </c>
      <c r="B43" t="s">
        <v>79</v>
      </c>
    </row>
    <row r="44" spans="1:2" x14ac:dyDescent="0.25">
      <c r="A44" t="s">
        <v>60</v>
      </c>
      <c r="B44" t="s">
        <v>79</v>
      </c>
    </row>
    <row r="45" spans="1:2" x14ac:dyDescent="0.25">
      <c r="A45" t="s">
        <v>61</v>
      </c>
      <c r="B45" t="s">
        <v>79</v>
      </c>
    </row>
    <row r="46" spans="1:2" x14ac:dyDescent="0.25">
      <c r="A46" t="s">
        <v>30</v>
      </c>
      <c r="B46" t="s">
        <v>71</v>
      </c>
    </row>
    <row r="47" spans="1:2" x14ac:dyDescent="0.25">
      <c r="A47" t="s">
        <v>47</v>
      </c>
      <c r="B47" t="s">
        <v>74</v>
      </c>
    </row>
    <row r="48" spans="1:2" x14ac:dyDescent="0.25">
      <c r="A48" t="s">
        <v>62</v>
      </c>
      <c r="B48" t="s">
        <v>74</v>
      </c>
    </row>
    <row r="49" spans="1:3" x14ac:dyDescent="0.25">
      <c r="A49" t="s">
        <v>64</v>
      </c>
      <c r="B49" t="s">
        <v>74</v>
      </c>
    </row>
    <row r="50" spans="1:3" x14ac:dyDescent="0.25">
      <c r="A50" t="s">
        <v>72</v>
      </c>
      <c r="B50" t="s">
        <v>71</v>
      </c>
      <c r="C50" t="s">
        <v>74</v>
      </c>
    </row>
    <row r="51" spans="1:3" x14ac:dyDescent="0.25">
      <c r="A51" t="s">
        <v>65</v>
      </c>
      <c r="B51" t="s">
        <v>74</v>
      </c>
    </row>
    <row r="52" spans="1:3" x14ac:dyDescent="0.25">
      <c r="A52" t="s">
        <v>66</v>
      </c>
      <c r="B52" t="s">
        <v>71</v>
      </c>
    </row>
    <row r="53" spans="1:3" x14ac:dyDescent="0.25">
      <c r="A53" t="s">
        <v>67</v>
      </c>
      <c r="B53" t="s">
        <v>76</v>
      </c>
    </row>
    <row r="54" spans="1:3" x14ac:dyDescent="0.25">
      <c r="A54" t="s">
        <v>68</v>
      </c>
      <c r="B54" t="s">
        <v>74</v>
      </c>
    </row>
    <row r="55" spans="1:3" x14ac:dyDescent="0.25">
      <c r="A55" t="s">
        <v>69</v>
      </c>
      <c r="B55" t="s">
        <v>74</v>
      </c>
    </row>
  </sheetData>
  <sortState ref="C2:C11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Annual</vt:lpstr>
      <vt:lpstr>April-16</vt:lpstr>
      <vt:lpstr>May-16</vt:lpstr>
      <vt:lpstr>Jun-16</vt:lpstr>
      <vt:lpstr>Sep-16</vt:lpstr>
      <vt:lpstr>Jan-17</vt:lpstr>
      <vt:lpstr>Feb-17</vt:lpstr>
      <vt:lpstr>March-17</vt:lpstr>
      <vt:lpstr>April-17</vt:lpstr>
      <vt:lpstr>May-17</vt:lpstr>
      <vt:lpstr>Jun-17</vt:lpstr>
      <vt:lpstr>Jul-17</vt:lpstr>
      <vt:lpstr>Aug-17</vt:lpstr>
      <vt:lpstr>Sep-17</vt:lpstr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Tegar</dc:creator>
  <cp:lastModifiedBy>Atul Tegar</cp:lastModifiedBy>
  <dcterms:created xsi:type="dcterms:W3CDTF">2016-04-22T03:44:47Z</dcterms:created>
  <dcterms:modified xsi:type="dcterms:W3CDTF">2017-09-22T11:08:50Z</dcterms:modified>
</cp:coreProperties>
</file>