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Dropbox\ash-honours\thesis\data\processed\"/>
    </mc:Choice>
  </mc:AlternateContent>
  <bookViews>
    <workbookView xWindow="84" yWindow="456" windowWidth="33516" windowHeight="20544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" i="1" l="1"/>
  <c r="H47" i="1"/>
  <c r="I47" i="1"/>
  <c r="H49" i="1"/>
  <c r="I49" i="1"/>
  <c r="G46" i="1"/>
  <c r="H46" i="1"/>
  <c r="I46" i="1"/>
  <c r="I45" i="1"/>
  <c r="G44" i="1"/>
  <c r="H44" i="1"/>
  <c r="I44" i="1"/>
  <c r="I43" i="1"/>
  <c r="J44" i="1"/>
  <c r="J45" i="1"/>
  <c r="J46" i="1"/>
  <c r="J47" i="1"/>
  <c r="J49" i="1"/>
  <c r="J43" i="1"/>
  <c r="G43" i="1"/>
  <c r="E64" i="1"/>
  <c r="E65" i="1"/>
  <c r="E66" i="1"/>
  <c r="G45" i="1"/>
  <c r="H57" i="1"/>
  <c r="H59" i="1"/>
  <c r="E57" i="1"/>
  <c r="E59" i="1"/>
  <c r="D57" i="1"/>
  <c r="D59" i="1"/>
  <c r="C57" i="1"/>
  <c r="C59" i="1"/>
  <c r="B59" i="1"/>
  <c r="B56" i="1"/>
  <c r="B8" i="1"/>
  <c r="L33" i="1"/>
  <c r="L34" i="1"/>
  <c r="L35" i="1"/>
  <c r="L26" i="1"/>
  <c r="L27" i="1"/>
  <c r="L28" i="1"/>
  <c r="B37" i="1"/>
  <c r="D37" i="1"/>
  <c r="B36" i="1"/>
  <c r="D36" i="1"/>
  <c r="B35" i="1"/>
  <c r="D35" i="1"/>
  <c r="C34" i="1"/>
  <c r="D34" i="1"/>
  <c r="C33" i="1"/>
  <c r="D33" i="1"/>
  <c r="D32" i="1"/>
  <c r="C25" i="1"/>
  <c r="D25" i="1"/>
  <c r="C26" i="1"/>
  <c r="D26" i="1"/>
  <c r="B29" i="1"/>
  <c r="D29" i="1"/>
  <c r="B28" i="1"/>
  <c r="D28" i="1"/>
  <c r="B27" i="1"/>
  <c r="D27" i="1"/>
  <c r="D24" i="1"/>
  <c r="C5" i="1"/>
  <c r="D5" i="1"/>
  <c r="D4" i="1"/>
  <c r="C6" i="1"/>
  <c r="D6" i="1"/>
  <c r="I6" i="1"/>
  <c r="D17" i="1"/>
  <c r="B20" i="1"/>
  <c r="D20" i="1"/>
  <c r="B21" i="1"/>
  <c r="D21" i="1"/>
  <c r="B19" i="1"/>
  <c r="D19" i="1"/>
  <c r="D18" i="1"/>
  <c r="C11" i="1"/>
  <c r="D11" i="1"/>
  <c r="D10" i="1"/>
  <c r="D3" i="1"/>
  <c r="D38" i="1"/>
  <c r="D30" i="1"/>
  <c r="D8" i="1"/>
  <c r="D22" i="1"/>
</calcChain>
</file>

<file path=xl/sharedStrings.xml><?xml version="1.0" encoding="utf-8"?>
<sst xmlns="http://schemas.openxmlformats.org/spreadsheetml/2006/main" count="95" uniqueCount="65">
  <si>
    <t>Mote</t>
  </si>
  <si>
    <t>Radio</t>
  </si>
  <si>
    <t>Time</t>
  </si>
  <si>
    <t>MLX90620 IR sensor</t>
  </si>
  <si>
    <t>SUM</t>
  </si>
  <si>
    <t>Resistor 1.5k</t>
  </si>
  <si>
    <t>current</t>
  </si>
  <si>
    <t>Pull ups 10k</t>
  </si>
  <si>
    <t>Arduino</t>
  </si>
  <si>
    <t>Rasberry Pi</t>
  </si>
  <si>
    <t>Camera</t>
  </si>
  <si>
    <t>LED off=12mA</t>
  </si>
  <si>
    <t>https://www.raspberrypi.org/help/faqs/#cameraPower</t>
  </si>
  <si>
    <t>Grideye</t>
  </si>
  <si>
    <t>extra resistrs</t>
  </si>
  <si>
    <t>Wireless</t>
  </si>
  <si>
    <t>Arduino- chip</t>
  </si>
  <si>
    <t>mAhr</t>
  </si>
  <si>
    <t>th</t>
  </si>
  <si>
    <t>mAh</t>
  </si>
  <si>
    <t>time awake</t>
    <phoneticPr fontId="1" type="noConversion"/>
  </si>
  <si>
    <t>System</t>
    <phoneticPr fontId="1" type="noConversion"/>
  </si>
  <si>
    <t>ThermoSense</t>
    <phoneticPr fontId="1" type="noConversion"/>
  </si>
  <si>
    <t>Wake Current (mA)</t>
    <phoneticPr fontId="1" type="noConversion"/>
  </si>
  <si>
    <t>Battery Size (mAh)</t>
    <phoneticPr fontId="1" type="noConversion"/>
  </si>
  <si>
    <t>Sleeping Prototype</t>
    <phoneticPr fontId="1" type="noConversion"/>
  </si>
  <si>
    <t>Current Prototype</t>
    <phoneticPr fontId="1" type="noConversion"/>
  </si>
  <si>
    <t>Wake Time (%)</t>
    <phoneticPr fontId="1" type="noConversion"/>
  </si>
  <si>
    <t>Avg Current (mA)</t>
    <phoneticPr fontId="1" type="noConversion"/>
  </si>
  <si>
    <t>`</t>
    <phoneticPr fontId="1" type="noConversion"/>
  </si>
  <si>
    <t>Life (days)</t>
    <phoneticPr fontId="1" type="noConversion"/>
  </si>
  <si>
    <t>Sleep Current (mA)</t>
    <phoneticPr fontId="1" type="noConversion"/>
  </si>
  <si>
    <t>Radio</t>
    <phoneticPr fontId="1" type="noConversion"/>
  </si>
  <si>
    <t>Custom Arduino</t>
    <phoneticPr fontId="1" type="noConversion"/>
  </si>
  <si>
    <t>\cmark</t>
    <phoneticPr fontId="1" type="noConversion"/>
  </si>
  <si>
    <t>\xmark</t>
    <phoneticPr fontId="1" type="noConversion"/>
  </si>
  <si>
    <t>\xmark</t>
    <phoneticPr fontId="1" type="noConversion"/>
  </si>
  <si>
    <t>\cmark</t>
    <phoneticPr fontId="1" type="noConversion"/>
  </si>
  <si>
    <t>Wake</t>
    <phoneticPr fontId="1" type="noConversion"/>
  </si>
  <si>
    <t>Life</t>
    <phoneticPr fontId="1" type="noConversion"/>
  </si>
  <si>
    <t>Sleep</t>
    <phoneticPr fontId="1" type="noConversion"/>
  </si>
  <si>
    <t>Sample</t>
    <phoneticPr fontId="1" type="noConversion"/>
  </si>
  <si>
    <t>Wake (excl)</t>
    <phoneticPr fontId="1" type="noConversion"/>
  </si>
  <si>
    <t>.</t>
    <phoneticPr fontId="1" type="noConversion"/>
  </si>
  <si>
    <t>$\infty$</t>
    <phoneticPr fontId="1" type="noConversion"/>
  </si>
  <si>
    <t>http://forum.arduino.cc/index.php?topic=5536.0</t>
    <phoneticPr fontId="1" type="noConversion"/>
  </si>
  <si>
    <t>(mA)</t>
    <phoneticPr fontId="1" type="noConversion"/>
  </si>
  <si>
    <t>(mA)</t>
    <phoneticPr fontId="1" type="noConversion"/>
  </si>
  <si>
    <t>(ms)</t>
    <phoneticPr fontId="1" type="noConversion"/>
  </si>
  <si>
    <t>(Hz)</t>
    <phoneticPr fontId="1" type="noConversion"/>
  </si>
  <si>
    <t>(days)</t>
    <phoneticPr fontId="1" type="noConversion"/>
  </si>
  <si>
    <t>Low-Power A</t>
    <phoneticPr fontId="1" type="noConversion"/>
  </si>
  <si>
    <t>?</t>
    <phoneticPr fontId="1" type="noConversion"/>
  </si>
  <si>
    <t>?</t>
    <phoneticPr fontId="1" type="noConversion"/>
  </si>
  <si>
    <t>Volts</t>
  </si>
  <si>
    <t>(v)</t>
  </si>
  <si>
    <t>Avg</t>
  </si>
  <si>
    <t>(mW)</t>
  </si>
  <si>
    <t>50 wH</t>
  </si>
  <si>
    <t>Sleep</t>
  </si>
  <si>
    <t>LowPwr A</t>
  </si>
  <si>
    <t>LowPwr B</t>
  </si>
  <si>
    <t>ThermoS.</t>
  </si>
  <si>
    <t>Existing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</si>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</sst>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6"/>
  <sheetViews>
    <sheetView tabSelected="1" topLeftCell="A34" zoomScale="129" zoomScaleNormal="129" zoomScalePageLayoutView="129" workbookViewId="0">
      <selection activeCell="H46" sqref="H46"/>
    </sheetView>
  </sheetViews>
  <sheetFormatPr defaultColWidth="8.77734375" defaultRowHeight="14.4" x14ac:dyDescent="0.3"/>
  <cols>
    <col min="1" max="1" width="31.109375" customWidth="1"/>
    <col min="2" max="2" width="18.6640625" customWidth="1"/>
    <col min="3" max="3" width="17" customWidth="1"/>
    <col min="4" max="6" width="11.44140625" customWidth="1"/>
    <col min="7" max="7" width="10.88671875" customWidth="1"/>
    <col min="8" max="8" width="13.6640625" customWidth="1"/>
    <col min="9" max="9" width="8.5546875" customWidth="1"/>
    <col min="10" max="10" width="10.44140625" customWidth="1"/>
    <col min="16" max="16" width="18.44140625" customWidth="1"/>
    <col min="17" max="17" width="23" customWidth="1"/>
    <col min="18" max="18" width="21.44140625" customWidth="1"/>
    <col min="19" max="19" width="22" customWidth="1"/>
  </cols>
  <sheetData>
    <row r="2" spans="1:11" x14ac:dyDescent="0.3">
      <c r="B2" t="s">
        <v>6</v>
      </c>
      <c r="C2" t="s">
        <v>2</v>
      </c>
    </row>
    <row r="3" spans="1:11" x14ac:dyDescent="0.3">
      <c r="A3" s="1" t="s">
        <v>0</v>
      </c>
      <c r="B3" s="1">
        <v>1.8</v>
      </c>
      <c r="C3" s="1">
        <v>1</v>
      </c>
      <c r="D3" s="1">
        <f>C3*B3</f>
        <v>1.8</v>
      </c>
      <c r="E3" s="1"/>
      <c r="F3" s="1"/>
      <c r="G3" s="1"/>
      <c r="H3" s="1"/>
    </row>
    <row r="4" spans="1:11" x14ac:dyDescent="0.3">
      <c r="A4" s="1" t="s">
        <v>14</v>
      </c>
      <c r="B4" s="1">
        <v>2.4</v>
      </c>
      <c r="C4" s="1">
        <v>1</v>
      </c>
      <c r="D4" s="1">
        <f>C4*B4</f>
        <v>2.4</v>
      </c>
      <c r="E4" s="1"/>
      <c r="F4" s="1"/>
      <c r="G4" s="1"/>
      <c r="H4" s="1"/>
    </row>
    <row r="5" spans="1:11" x14ac:dyDescent="0.3">
      <c r="A5" s="1" t="s">
        <v>1</v>
      </c>
      <c r="B5" s="1">
        <v>19.5</v>
      </c>
      <c r="C5" s="1">
        <f>0.15/5</f>
        <v>0.03</v>
      </c>
      <c r="D5" s="1">
        <f>C5*B5</f>
        <v>0.58499999999999996</v>
      </c>
      <c r="E5" s="1"/>
      <c r="F5" s="1"/>
      <c r="G5" s="1"/>
      <c r="H5" s="1"/>
      <c r="J5">
        <v>0.06</v>
      </c>
    </row>
    <row r="6" spans="1:11" x14ac:dyDescent="0.3">
      <c r="A6" s="1" t="s">
        <v>13</v>
      </c>
      <c r="B6" s="1">
        <v>4.5</v>
      </c>
      <c r="C6" s="1">
        <f>0.04/5</f>
        <v>8.0000000000000002E-3</v>
      </c>
      <c r="D6" s="1">
        <f>C6*B6</f>
        <v>3.6000000000000004E-2</v>
      </c>
      <c r="E6" s="1"/>
      <c r="F6" s="1"/>
      <c r="G6" s="1"/>
      <c r="H6" s="1"/>
      <c r="I6">
        <f>0.03/0.06</f>
        <v>0.5</v>
      </c>
    </row>
    <row r="7" spans="1:11" x14ac:dyDescent="0.3">
      <c r="A7" s="1"/>
      <c r="B7" s="1"/>
      <c r="C7" s="1"/>
      <c r="D7" s="1"/>
      <c r="E7" s="1"/>
      <c r="F7" s="1"/>
      <c r="G7" s="1"/>
      <c r="H7" s="1"/>
    </row>
    <row r="8" spans="1:11" x14ac:dyDescent="0.3">
      <c r="B8">
        <f>SUM(B3:B6)</f>
        <v>28.2</v>
      </c>
      <c r="D8">
        <f>SUM(D3:D6)</f>
        <v>4.8209999999999997</v>
      </c>
    </row>
    <row r="9" spans="1:11" x14ac:dyDescent="0.3">
      <c r="B9" t="s">
        <v>6</v>
      </c>
    </row>
    <row r="10" spans="1:11" x14ac:dyDescent="0.3">
      <c r="A10" t="s">
        <v>0</v>
      </c>
      <c r="B10">
        <v>1.8</v>
      </c>
      <c r="C10">
        <v>1</v>
      </c>
      <c r="D10">
        <f>C10*B10</f>
        <v>1.8</v>
      </c>
    </row>
    <row r="11" spans="1:11" x14ac:dyDescent="0.3">
      <c r="A11" t="s">
        <v>1</v>
      </c>
      <c r="B11">
        <v>19.5</v>
      </c>
      <c r="C11">
        <f>0.3/5</f>
        <v>0.06</v>
      </c>
      <c r="D11">
        <f>C11*B11</f>
        <v>1.17</v>
      </c>
    </row>
    <row r="13" spans="1:11" x14ac:dyDescent="0.3">
      <c r="J13" t="s">
        <v>11</v>
      </c>
      <c r="K13" t="s">
        <v>45</v>
      </c>
    </row>
    <row r="14" spans="1:11" x14ac:dyDescent="0.3">
      <c r="A14" t="s">
        <v>9</v>
      </c>
    </row>
    <row r="15" spans="1:11" x14ac:dyDescent="0.3">
      <c r="A15" t="s">
        <v>10</v>
      </c>
      <c r="B15">
        <v>250</v>
      </c>
      <c r="J15" t="s">
        <v>12</v>
      </c>
    </row>
    <row r="16" spans="1:11" x14ac:dyDescent="0.3">
      <c r="B16" t="s">
        <v>6</v>
      </c>
      <c r="C16" t="s">
        <v>20</v>
      </c>
    </row>
    <row r="17" spans="1:13" x14ac:dyDescent="0.3">
      <c r="A17" s="1" t="s">
        <v>8</v>
      </c>
      <c r="B17" s="1">
        <v>25</v>
      </c>
      <c r="C17" s="1">
        <v>1</v>
      </c>
      <c r="D17" s="1">
        <f>C17*B17</f>
        <v>25</v>
      </c>
      <c r="E17" s="1"/>
      <c r="F17" s="1"/>
      <c r="G17" s="1"/>
      <c r="H17" s="1"/>
    </row>
    <row r="18" spans="1:13" x14ac:dyDescent="0.3">
      <c r="A18" s="1" t="s">
        <v>3</v>
      </c>
      <c r="B18" s="1">
        <v>25</v>
      </c>
      <c r="C18" s="1">
        <v>1</v>
      </c>
      <c r="D18" s="1">
        <f>C18*B18</f>
        <v>25</v>
      </c>
      <c r="E18" s="1"/>
      <c r="F18" s="1"/>
      <c r="G18" s="1"/>
      <c r="H18" s="1"/>
    </row>
    <row r="19" spans="1:13" x14ac:dyDescent="0.3">
      <c r="A19" s="1" t="s">
        <v>5</v>
      </c>
      <c r="B19" s="1">
        <f>1000*(3.3-0.7)/1500</f>
        <v>1.7333333333333329</v>
      </c>
      <c r="C19" s="1">
        <v>1</v>
      </c>
      <c r="D19" s="1">
        <f>C19*B19</f>
        <v>1.7333333333333329</v>
      </c>
      <c r="E19" s="1"/>
      <c r="F19" s="1"/>
      <c r="G19" s="1"/>
      <c r="H19" s="1"/>
    </row>
    <row r="20" spans="1:13" x14ac:dyDescent="0.3">
      <c r="A20" s="1" t="s">
        <v>5</v>
      </c>
      <c r="B20" s="1">
        <f>1000*(3.3-0.7)/1500</f>
        <v>1.7333333333333329</v>
      </c>
      <c r="C20" s="1">
        <v>1</v>
      </c>
      <c r="D20" s="1">
        <f>C20*B20</f>
        <v>1.7333333333333329</v>
      </c>
      <c r="E20" s="1"/>
      <c r="F20" s="1"/>
      <c r="G20" s="1"/>
      <c r="H20" s="1"/>
    </row>
    <row r="21" spans="1:13" x14ac:dyDescent="0.3">
      <c r="A21" s="1" t="s">
        <v>7</v>
      </c>
      <c r="B21" s="1">
        <f>1000*(3.3-0.7)/10000</f>
        <v>0.25999999999999995</v>
      </c>
      <c r="C21" s="1">
        <v>1</v>
      </c>
      <c r="D21" s="1">
        <f>C21*B21</f>
        <v>0.25999999999999995</v>
      </c>
      <c r="E21" s="1"/>
      <c r="F21" s="1"/>
      <c r="G21" s="1"/>
      <c r="H21" s="1"/>
    </row>
    <row r="22" spans="1:13" x14ac:dyDescent="0.3">
      <c r="A22" s="1"/>
      <c r="B22" s="1"/>
      <c r="C22" s="1" t="s">
        <v>4</v>
      </c>
      <c r="D22" s="1">
        <f>SUM(D10:D21)</f>
        <v>56.696666666666665</v>
      </c>
      <c r="E22" s="1"/>
      <c r="F22" s="1"/>
      <c r="G22" s="1"/>
      <c r="H22" s="1"/>
    </row>
    <row r="24" spans="1:13" x14ac:dyDescent="0.3">
      <c r="A24" s="1" t="s">
        <v>16</v>
      </c>
      <c r="B24" s="1">
        <v>2</v>
      </c>
      <c r="C24" s="1">
        <v>1</v>
      </c>
      <c r="D24" s="1">
        <f t="shared" ref="D24:D29" si="0">C24*B24</f>
        <v>2</v>
      </c>
      <c r="E24" s="1"/>
      <c r="F24" s="1"/>
      <c r="G24" s="1"/>
      <c r="H24" s="1"/>
    </row>
    <row r="25" spans="1:13" x14ac:dyDescent="0.3">
      <c r="A25" s="1" t="s">
        <v>3</v>
      </c>
      <c r="B25" s="1">
        <v>25</v>
      </c>
      <c r="C25" s="1">
        <f>0.1/5</f>
        <v>0.02</v>
      </c>
      <c r="D25" s="1">
        <f t="shared" si="0"/>
        <v>0.5</v>
      </c>
      <c r="E25" s="1"/>
      <c r="F25" s="1"/>
      <c r="G25" s="1"/>
      <c r="H25" s="1"/>
      <c r="L25">
        <v>3000</v>
      </c>
      <c r="M25" t="s">
        <v>17</v>
      </c>
    </row>
    <row r="26" spans="1:13" x14ac:dyDescent="0.3">
      <c r="A26" s="1" t="s">
        <v>15</v>
      </c>
      <c r="B26" s="1">
        <v>20</v>
      </c>
      <c r="C26" s="1">
        <f>0.3/5</f>
        <v>0.06</v>
      </c>
      <c r="D26" s="1">
        <f t="shared" si="0"/>
        <v>1.2</v>
      </c>
      <c r="E26" s="1"/>
      <c r="F26" s="1"/>
      <c r="G26" s="1"/>
      <c r="H26" s="1"/>
      <c r="L26">
        <f>L25/4.8</f>
        <v>625</v>
      </c>
    </row>
    <row r="27" spans="1:13" x14ac:dyDescent="0.3">
      <c r="A27" s="1" t="s">
        <v>5</v>
      </c>
      <c r="B27" s="1">
        <f>1000*(3.3-0.7)/1500</f>
        <v>1.7333333333333329</v>
      </c>
      <c r="C27" s="1">
        <v>1</v>
      </c>
      <c r="D27" s="1">
        <f t="shared" si="0"/>
        <v>1.7333333333333329</v>
      </c>
      <c r="E27" s="1"/>
      <c r="F27" s="1"/>
      <c r="G27" s="1"/>
      <c r="H27" s="1"/>
      <c r="L27">
        <f>L26/24</f>
        <v>26.041666666666668</v>
      </c>
    </row>
    <row r="28" spans="1:13" x14ac:dyDescent="0.3">
      <c r="A28" s="1" t="s">
        <v>5</v>
      </c>
      <c r="B28" s="1">
        <f>1000*(3.3-0.7)/1500</f>
        <v>1.7333333333333329</v>
      </c>
      <c r="C28" s="1">
        <v>1</v>
      </c>
      <c r="D28" s="1">
        <f t="shared" si="0"/>
        <v>1.7333333333333329</v>
      </c>
      <c r="E28" s="1"/>
      <c r="F28" s="1"/>
      <c r="G28" s="1"/>
      <c r="H28" s="1"/>
      <c r="L28">
        <f>L27/7</f>
        <v>3.7202380952380953</v>
      </c>
    </row>
    <row r="29" spans="1:13" x14ac:dyDescent="0.3">
      <c r="A29" s="1" t="s">
        <v>7</v>
      </c>
      <c r="B29" s="1">
        <f>1000*(3.3-0.7)/10000</f>
        <v>0.25999999999999995</v>
      </c>
      <c r="C29" s="1">
        <v>1</v>
      </c>
      <c r="D29" s="1">
        <f t="shared" si="0"/>
        <v>0.25999999999999995</v>
      </c>
      <c r="E29" s="1"/>
      <c r="F29" s="1"/>
      <c r="G29" s="1"/>
      <c r="H29" s="1"/>
    </row>
    <row r="30" spans="1:13" x14ac:dyDescent="0.3">
      <c r="A30" s="1"/>
      <c r="B30" s="1"/>
      <c r="C30" s="1" t="s">
        <v>4</v>
      </c>
      <c r="D30" s="1">
        <f>SUM(D24:D29)</f>
        <v>7.4266666666666659</v>
      </c>
      <c r="E30" s="1"/>
      <c r="F30" s="1"/>
      <c r="G30" s="1"/>
      <c r="H30" s="1"/>
      <c r="L30" t="s">
        <v>18</v>
      </c>
    </row>
    <row r="32" spans="1:13" x14ac:dyDescent="0.3">
      <c r="A32" s="1" t="s">
        <v>16</v>
      </c>
      <c r="B32" s="1">
        <v>2</v>
      </c>
      <c r="C32" s="1">
        <v>1</v>
      </c>
      <c r="D32" s="1">
        <f t="shared" ref="D32:D37" si="1">C32*B32</f>
        <v>2</v>
      </c>
      <c r="E32" s="1"/>
      <c r="F32" s="1"/>
      <c r="G32" s="1"/>
      <c r="H32" s="1"/>
      <c r="I32" t="s">
        <v>29</v>
      </c>
      <c r="L32">
        <v>1800</v>
      </c>
      <c r="M32" t="s">
        <v>19</v>
      </c>
    </row>
    <row r="33" spans="1:12" x14ac:dyDescent="0.3">
      <c r="A33" s="1" t="s">
        <v>3</v>
      </c>
      <c r="B33" s="1">
        <v>25</v>
      </c>
      <c r="C33" s="1">
        <f>0.1/5</f>
        <v>0.02</v>
      </c>
      <c r="D33" s="1">
        <f t="shared" si="1"/>
        <v>0.5</v>
      </c>
      <c r="E33" s="1"/>
      <c r="F33" s="1"/>
      <c r="G33" s="1"/>
      <c r="H33" s="1"/>
      <c r="L33">
        <f>L32/0.1</f>
        <v>18000</v>
      </c>
    </row>
    <row r="34" spans="1:12" x14ac:dyDescent="0.3">
      <c r="A34" s="1" t="s">
        <v>15</v>
      </c>
      <c r="B34" s="1">
        <v>20</v>
      </c>
      <c r="C34" s="1">
        <f>0.3/5</f>
        <v>0.06</v>
      </c>
      <c r="D34" s="1">
        <f t="shared" si="1"/>
        <v>1.2</v>
      </c>
      <c r="E34" s="1"/>
      <c r="F34" s="1"/>
      <c r="G34" s="1"/>
      <c r="H34" s="1"/>
      <c r="L34">
        <f>L33/24</f>
        <v>750</v>
      </c>
    </row>
    <row r="35" spans="1:12" x14ac:dyDescent="0.3">
      <c r="A35" s="1" t="s">
        <v>5</v>
      </c>
      <c r="B35" s="1">
        <f>1000*(3.3-0.7)/1500</f>
        <v>1.7333333333333329</v>
      </c>
      <c r="C35" s="1">
        <v>0</v>
      </c>
      <c r="D35" s="1">
        <f t="shared" si="1"/>
        <v>0</v>
      </c>
      <c r="E35" s="1"/>
      <c r="F35" s="1"/>
      <c r="G35" s="1"/>
      <c r="H35" s="1"/>
      <c r="L35">
        <f>L34/7</f>
        <v>107.14285714285714</v>
      </c>
    </row>
    <row r="36" spans="1:12" x14ac:dyDescent="0.3">
      <c r="A36" s="1" t="s">
        <v>5</v>
      </c>
      <c r="B36" s="1">
        <f>1000*(3.3-0.7)/1500</f>
        <v>1.7333333333333329</v>
      </c>
      <c r="C36" s="1">
        <v>0</v>
      </c>
      <c r="D36" s="1">
        <f t="shared" si="1"/>
        <v>0</v>
      </c>
      <c r="E36" s="1"/>
      <c r="F36" s="1"/>
      <c r="G36" s="1"/>
      <c r="H36" s="1"/>
    </row>
    <row r="37" spans="1:12" x14ac:dyDescent="0.3">
      <c r="A37" s="1" t="s">
        <v>7</v>
      </c>
      <c r="B37" s="1">
        <f>1000*(3.3-0.7)/10000</f>
        <v>0.25999999999999995</v>
      </c>
      <c r="C37" s="1">
        <v>0</v>
      </c>
      <c r="D37" s="1">
        <f t="shared" si="1"/>
        <v>0</v>
      </c>
      <c r="E37" s="1"/>
      <c r="F37" s="1"/>
      <c r="G37" s="1"/>
      <c r="H37" s="1"/>
    </row>
    <row r="38" spans="1:12" x14ac:dyDescent="0.3">
      <c r="A38" s="1"/>
      <c r="B38" s="1"/>
      <c r="C38" s="1" t="s">
        <v>4</v>
      </c>
      <c r="D38" s="1">
        <f>SUM(D32:D37)</f>
        <v>3.7</v>
      </c>
      <c r="E38" s="1"/>
      <c r="F38" s="1"/>
      <c r="G38" s="1"/>
      <c r="H38" s="1"/>
    </row>
    <row r="41" spans="1:12" x14ac:dyDescent="0.3">
      <c r="A41" t="s">
        <v>43</v>
      </c>
      <c r="B41" t="s">
        <v>1</v>
      </c>
      <c r="C41" t="s">
        <v>40</v>
      </c>
      <c r="D41" t="s">
        <v>38</v>
      </c>
      <c r="E41" t="s">
        <v>54</v>
      </c>
      <c r="F41" t="s">
        <v>38</v>
      </c>
      <c r="G41" t="s">
        <v>41</v>
      </c>
      <c r="H41" t="s">
        <v>42</v>
      </c>
      <c r="I41" t="s">
        <v>56</v>
      </c>
      <c r="J41" t="s">
        <v>39</v>
      </c>
    </row>
    <row r="42" spans="1:12" x14ac:dyDescent="0.3">
      <c r="A42" t="s">
        <v>64</v>
      </c>
      <c r="C42" t="s">
        <v>46</v>
      </c>
      <c r="D42" t="s">
        <v>47</v>
      </c>
      <c r="E42" t="s">
        <v>55</v>
      </c>
      <c r="F42" t="s">
        <v>48</v>
      </c>
      <c r="G42" t="s">
        <v>49</v>
      </c>
      <c r="H42" t="s">
        <v>49</v>
      </c>
      <c r="I42" t="s">
        <v>57</v>
      </c>
      <c r="J42" t="s">
        <v>50</v>
      </c>
    </row>
    <row r="43" spans="1:12" x14ac:dyDescent="0.3">
      <c r="A43" t="s">
        <v>63</v>
      </c>
      <c r="B43" t="s">
        <v>35</v>
      </c>
      <c r="C43" s="8">
        <v>34</v>
      </c>
      <c r="D43">
        <v>52</v>
      </c>
      <c r="E43" s="7">
        <v>4.92</v>
      </c>
      <c r="F43" t="s">
        <v>44</v>
      </c>
      <c r="G43" s="9">
        <f>1/5</f>
        <v>0.2</v>
      </c>
      <c r="H43" s="4"/>
      <c r="I43" s="9">
        <f>D43*E43</f>
        <v>255.84</v>
      </c>
      <c r="J43" s="8">
        <f>$J$56/I43/24</f>
        <v>8.1431102772566195</v>
      </c>
    </row>
    <row r="44" spans="1:12" x14ac:dyDescent="0.3">
      <c r="A44" t="s">
        <v>59</v>
      </c>
      <c r="B44" t="s">
        <v>36</v>
      </c>
      <c r="C44" s="8">
        <v>34</v>
      </c>
      <c r="D44">
        <v>52</v>
      </c>
      <c r="E44" s="7">
        <v>4.92</v>
      </c>
      <c r="F44">
        <v>100</v>
      </c>
      <c r="G44" s="6">
        <f>1/5</f>
        <v>0.2</v>
      </c>
      <c r="H44" s="4">
        <f>(F44/1000)*G44</f>
        <v>2.0000000000000004E-2</v>
      </c>
      <c r="I44" s="9">
        <f>((H44*D44)+((1-H44)*C44))*E44</f>
        <v>169.05119999999999</v>
      </c>
      <c r="J44" s="8">
        <f t="shared" ref="J44:J49" si="2">$J$56/I44/24</f>
        <v>12.323682608188131</v>
      </c>
    </row>
    <row r="45" spans="1:12" x14ac:dyDescent="0.3">
      <c r="A45" t="s">
        <v>62</v>
      </c>
      <c r="B45" t="s">
        <v>34</v>
      </c>
      <c r="C45" t="s">
        <v>52</v>
      </c>
      <c r="D45" t="s">
        <v>53</v>
      </c>
      <c r="E45">
        <v>3.3</v>
      </c>
      <c r="F45" t="s">
        <v>52</v>
      </c>
      <c r="G45" s="6">
        <f>1/5</f>
        <v>0.2</v>
      </c>
      <c r="H45" s="6"/>
      <c r="I45" s="9">
        <f>4.82*E45</f>
        <v>15.906000000000001</v>
      </c>
      <c r="J45" s="8">
        <f t="shared" si="2"/>
        <v>130.97782807326374</v>
      </c>
    </row>
    <row r="46" spans="1:12" x14ac:dyDescent="0.3">
      <c r="A46" t="s">
        <v>60</v>
      </c>
      <c r="B46" t="s">
        <v>37</v>
      </c>
      <c r="C46" s="5">
        <v>6.5000000000000002E-2</v>
      </c>
      <c r="D46">
        <v>23</v>
      </c>
      <c r="E46">
        <v>3.3</v>
      </c>
      <c r="F46">
        <v>300</v>
      </c>
      <c r="G46" s="6">
        <f>1/5</f>
        <v>0.2</v>
      </c>
      <c r="H46" s="4">
        <f>(F46/1000)*G46</f>
        <v>0.06</v>
      </c>
      <c r="I46" s="9">
        <f>((H46*D46)+((1-H46)*C46))*E46</f>
        <v>4.7556299999999991</v>
      </c>
      <c r="J46" s="8">
        <f t="shared" si="2"/>
        <v>438.07725439812049</v>
      </c>
    </row>
    <row r="47" spans="1:12" x14ac:dyDescent="0.3">
      <c r="A47" t="s">
        <v>61</v>
      </c>
      <c r="B47" t="s">
        <v>37</v>
      </c>
      <c r="C47" s="5">
        <v>6.5000000000000002E-2</v>
      </c>
      <c r="D47">
        <v>23</v>
      </c>
      <c r="E47">
        <v>3.3</v>
      </c>
      <c r="F47">
        <v>300</v>
      </c>
      <c r="G47">
        <f>1/100</f>
        <v>0.01</v>
      </c>
      <c r="H47" s="4">
        <f>(F47/1000)*G47</f>
        <v>3.0000000000000001E-3</v>
      </c>
      <c r="I47" s="9">
        <f>((H47*D47)+((1-H47)*C47))*E47</f>
        <v>0.44155650000000002</v>
      </c>
      <c r="J47" s="8">
        <f t="shared" si="2"/>
        <v>4718.1580009202289</v>
      </c>
    </row>
    <row r="48" spans="1:12" x14ac:dyDescent="0.3">
      <c r="C48" s="5"/>
      <c r="H48" s="4"/>
      <c r="I48" s="9"/>
      <c r="J48" s="8"/>
    </row>
    <row r="49" spans="1:11" x14ac:dyDescent="0.3">
      <c r="A49" t="s">
        <v>51</v>
      </c>
      <c r="B49" t="s">
        <v>36</v>
      </c>
      <c r="C49" s="5">
        <v>4.2999999999999997E-2</v>
      </c>
      <c r="D49">
        <v>13</v>
      </c>
      <c r="E49">
        <v>3.3</v>
      </c>
      <c r="F49">
        <v>100</v>
      </c>
      <c r="G49">
        <v>0.01</v>
      </c>
      <c r="H49" s="4">
        <f>(F49/1000)*G49</f>
        <v>1E-3</v>
      </c>
      <c r="I49" s="9">
        <f>((H49*D49)+((1-H49)*C49))*E49</f>
        <v>0.18465809999999996</v>
      </c>
      <c r="J49" s="8">
        <f t="shared" si="2"/>
        <v>11282.111823599038</v>
      </c>
    </row>
    <row r="52" spans="1:11" x14ac:dyDescent="0.3">
      <c r="A52" t="s">
        <v>21</v>
      </c>
      <c r="B52" t="s">
        <v>22</v>
      </c>
      <c r="C52" t="s">
        <v>26</v>
      </c>
      <c r="D52" t="s">
        <v>25</v>
      </c>
      <c r="E52" t="s">
        <v>33</v>
      </c>
      <c r="H52" t="s">
        <v>33</v>
      </c>
    </row>
    <row r="53" spans="1:11" x14ac:dyDescent="0.3">
      <c r="A53" t="s">
        <v>32</v>
      </c>
      <c r="B53" t="s">
        <v>34</v>
      </c>
      <c r="C53" t="s">
        <v>35</v>
      </c>
      <c r="D53" t="s">
        <v>36</v>
      </c>
      <c r="E53" t="s">
        <v>36</v>
      </c>
      <c r="H53" t="s">
        <v>37</v>
      </c>
    </row>
    <row r="54" spans="1:11" x14ac:dyDescent="0.3">
      <c r="A54" t="s">
        <v>31</v>
      </c>
      <c r="C54">
        <v>34</v>
      </c>
      <c r="D54">
        <v>34</v>
      </c>
      <c r="E54">
        <v>4.2999999999999997E-2</v>
      </c>
      <c r="H54">
        <v>6.5000000000000002E-2</v>
      </c>
    </row>
    <row r="55" spans="1:11" x14ac:dyDescent="0.3">
      <c r="A55" t="s">
        <v>23</v>
      </c>
      <c r="C55">
        <v>52</v>
      </c>
      <c r="D55">
        <v>52</v>
      </c>
      <c r="E55">
        <v>13</v>
      </c>
      <c r="H55">
        <v>23</v>
      </c>
      <c r="J55" t="s">
        <v>24</v>
      </c>
    </row>
    <row r="56" spans="1:11" x14ac:dyDescent="0.3">
      <c r="A56" t="s">
        <v>27</v>
      </c>
      <c r="B56">
        <f>1/5</f>
        <v>0.2</v>
      </c>
      <c r="C56" s="3">
        <v>100</v>
      </c>
      <c r="D56">
        <v>0.1</v>
      </c>
      <c r="E56">
        <v>0.1</v>
      </c>
      <c r="H56">
        <v>0.3</v>
      </c>
      <c r="J56">
        <v>50000</v>
      </c>
      <c r="K56" t="s">
        <v>58</v>
      </c>
    </row>
    <row r="57" spans="1:11" x14ac:dyDescent="0.3">
      <c r="A57" t="s">
        <v>28</v>
      </c>
      <c r="B57" s="2">
        <v>4.82</v>
      </c>
      <c r="C57" s="3">
        <f>((1-(C56/100))*C54+((C56/100)*C55))</f>
        <v>52</v>
      </c>
      <c r="D57" s="3">
        <f>((1-(D56/100))*D54+((D56/100)*D55))</f>
        <v>34.018000000000001</v>
      </c>
      <c r="E57" s="3">
        <f>((1-(E56/100))*E54+((E56/100)*E55))</f>
        <v>5.5956999999999993E-2</v>
      </c>
      <c r="F57" s="3"/>
      <c r="G57" s="3"/>
      <c r="H57" s="3">
        <f>((1-(H56/100))*H54+((H56/100)*H55))</f>
        <v>0.13380500000000001</v>
      </c>
      <c r="J57">
        <v>10000</v>
      </c>
    </row>
    <row r="58" spans="1:11" x14ac:dyDescent="0.3">
      <c r="A58" t="s">
        <v>24</v>
      </c>
      <c r="B58">
        <v>10000</v>
      </c>
      <c r="C58">
        <v>10000</v>
      </c>
      <c r="D58">
        <v>10000</v>
      </c>
      <c r="E58">
        <v>10000</v>
      </c>
      <c r="H58">
        <v>10000</v>
      </c>
      <c r="J58">
        <v>10000</v>
      </c>
    </row>
    <row r="59" spans="1:11" x14ac:dyDescent="0.3">
      <c r="A59" t="s">
        <v>30</v>
      </c>
      <c r="B59" s="7">
        <f>B58/B57/24</f>
        <v>86.445366528354086</v>
      </c>
      <c r="C59" s="7">
        <f>C58/C57/24</f>
        <v>8.0128205128205128</v>
      </c>
      <c r="D59" s="7">
        <f>D58/D57/24</f>
        <v>12.248417504458423</v>
      </c>
      <c r="E59" s="7">
        <f>E58/E57/24</f>
        <v>7446.1938035753656</v>
      </c>
      <c r="F59" s="7"/>
      <c r="G59" s="7"/>
      <c r="H59" s="7">
        <f>H58/H57/24</f>
        <v>3113.9842806073516</v>
      </c>
      <c r="J59">
        <v>10000</v>
      </c>
    </row>
    <row r="60" spans="1:11" x14ac:dyDescent="0.3">
      <c r="J60">
        <v>10000</v>
      </c>
    </row>
    <row r="64" spans="1:11" x14ac:dyDescent="0.3">
      <c r="E64" s="6">
        <f>(F44/1000)*G44</f>
        <v>2.0000000000000004E-2</v>
      </c>
    </row>
    <row r="65" spans="5:5" x14ac:dyDescent="0.3">
      <c r="E65" s="9">
        <f>1-E64</f>
        <v>0.98</v>
      </c>
    </row>
    <row r="66" spans="5:5" x14ac:dyDescent="0.3">
      <c r="E66" s="6">
        <f>E64*D44+E65*C44</f>
        <v>34.36</v>
      </c>
    </row>
  </sheetData>
  <sortState ref="A43:I48">
    <sortCondition ref="I43:I48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Keating</dc:creator>
  <cp:lastModifiedBy>Ash Tyndall</cp:lastModifiedBy>
  <dcterms:created xsi:type="dcterms:W3CDTF">2015-05-20T07:04:02Z</dcterms:created>
  <dcterms:modified xsi:type="dcterms:W3CDTF">2015-05-24T01:37:26Z</dcterms:modified>
</cp:coreProperties>
</file>