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s\Desktop\Data Analytics\Week_1_homework\"/>
    </mc:Choice>
  </mc:AlternateContent>
  <xr:revisionPtr revIDLastSave="0" documentId="13_ncr:1_{D3BAE665-3B51-4DFE-9F26-3C63938E8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Parent Category Pivot Table" sheetId="2" r:id="rId2"/>
    <sheet name="Sub-Category Pivot Table" sheetId="3" r:id="rId3"/>
    <sheet name="Date Created Pivot Table" sheetId="6" r:id="rId4"/>
    <sheet name="Bonus" sheetId="10" r:id="rId5"/>
    <sheet name="Bonus Statistical Analysis" sheetId="11" r:id="rId6"/>
  </sheets>
  <definedNames>
    <definedName name="_xlnm._FilterDatabase" localSheetId="5" hidden="1">'Bonus Statistical Analysis'!$A$1:$D$566</definedName>
    <definedName name="_xlnm._FilterDatabase" localSheetId="0" hidden="1">Crowdfunding!$A$1:$T$1001</definedName>
    <definedName name="_xlchart.v1.0" hidden="1">'Bonus Statistical Analysis'!$B$2:$B$1048576</definedName>
    <definedName name="_xlchart.v1.1" hidden="1">'Bonus Statistical Analysis'!$D$2:$D$1048576</definedName>
    <definedName name="_xlchart.v1.10" hidden="1">'Bonus Statistical Analysis'!$B$1</definedName>
    <definedName name="_xlchart.v1.11" hidden="1">'Bonus Statistical Analysis'!$B$2:$B$566</definedName>
    <definedName name="_xlchart.v1.12" hidden="1">'Bonus Statistical Analysis'!$D$1</definedName>
    <definedName name="_xlchart.v1.13" hidden="1">'Bonus Statistical Analysis'!$D$2:$D$566</definedName>
    <definedName name="_xlchart.v1.2" hidden="1">'Bonus Statistical Analysis'!$B$1</definedName>
    <definedName name="_xlchart.v1.3" hidden="1">'Bonus Statistical Analysis'!$B$2:$B$566</definedName>
    <definedName name="_xlchart.v1.4" hidden="1">'Bonus Statistical Analysis'!$D$1</definedName>
    <definedName name="_xlchart.v1.5" hidden="1">'Bonus Statistical Analysis'!$D$2:$D$566</definedName>
    <definedName name="_xlchart.v1.6" hidden="1">'Bonus Statistical Analysis'!$B$1</definedName>
    <definedName name="_xlchart.v1.7" hidden="1">'Bonus Statistical Analysis'!$B$2:$B$566</definedName>
    <definedName name="_xlchart.v1.8" hidden="1">'Bonus Statistical Analysis'!$D$1</definedName>
    <definedName name="_xlchart.v1.9" hidden="1">'Bonus Statistical Analysis'!$D$2:$D$566</definedName>
    <definedName name="successful">'Bonus Statistical Analysis'!$B$2:$B$566</definedName>
    <definedName name="unsuccessful">'Bonus Statistical Analysis'!$D$2:$D$365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1" l="1"/>
  <c r="A2" i="11" a="1"/>
  <c r="A2" i="11" s="1"/>
  <c r="C2" i="11" a="1"/>
  <c r="C2" i="11" s="1"/>
  <c r="G15" i="11" l="1"/>
  <c r="J11" i="11"/>
  <c r="J10" i="11"/>
  <c r="G11" i="11"/>
  <c r="G10" i="11"/>
  <c r="G12" i="11" s="1"/>
  <c r="G13" i="11" s="1"/>
  <c r="G14" i="11" l="1"/>
  <c r="J12" i="11"/>
  <c r="J14" i="11" s="1"/>
  <c r="J13" i="11" l="1"/>
  <c r="J7" i="11"/>
  <c r="G7" i="11"/>
  <c r="J8" i="11"/>
  <c r="G8" i="11"/>
  <c r="J6" i="11"/>
  <c r="G6" i="11"/>
  <c r="J5" i="11"/>
  <c r="G5" i="11"/>
  <c r="J4" i="11"/>
  <c r="G4" i="11"/>
  <c r="J3" i="11"/>
  <c r="G3" i="11"/>
  <c r="F2" i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B13" i="10"/>
  <c r="C12" i="10"/>
  <c r="C11" i="10"/>
  <c r="C10" i="10"/>
  <c r="C9" i="10"/>
  <c r="C8" i="10"/>
  <c r="C7" i="10"/>
  <c r="C6" i="10"/>
  <c r="C5" i="10"/>
  <c r="C4" i="10"/>
  <c r="C3" i="10"/>
  <c r="C2" i="10"/>
  <c r="B9" i="10"/>
  <c r="B12" i="10"/>
  <c r="B11" i="10"/>
  <c r="B10" i="10"/>
  <c r="B8" i="10"/>
  <c r="B7" i="10"/>
  <c r="B6" i="10"/>
  <c r="B5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G9" i="11" l="1"/>
  <c r="J9" i="11"/>
  <c r="E13" i="10"/>
  <c r="G13" i="10" s="1"/>
  <c r="E2" i="10"/>
  <c r="H2" i="10" s="1"/>
  <c r="F13" i="10"/>
  <c r="E12" i="10"/>
  <c r="G12" i="10" s="1"/>
  <c r="E11" i="10"/>
  <c r="G11" i="10" s="1"/>
  <c r="E10" i="10"/>
  <c r="G10" i="10" s="1"/>
  <c r="E9" i="10"/>
  <c r="G9" i="10" s="1"/>
  <c r="E8" i="10"/>
  <c r="H8" i="10" s="1"/>
  <c r="E7" i="10"/>
  <c r="G7" i="10" s="1"/>
  <c r="E6" i="10"/>
  <c r="G6" i="10" s="1"/>
  <c r="E5" i="10"/>
  <c r="F5" i="10" s="1"/>
  <c r="E4" i="10"/>
  <c r="G4" i="10" s="1"/>
  <c r="E3" i="10"/>
  <c r="F3" i="10" s="1"/>
  <c r="F9" i="10" l="1"/>
  <c r="H10" i="10"/>
  <c r="F10" i="10"/>
  <c r="H13" i="10"/>
  <c r="F12" i="10"/>
  <c r="H9" i="10"/>
  <c r="G8" i="10"/>
  <c r="F7" i="10"/>
  <c r="H4" i="10"/>
  <c r="H6" i="10"/>
  <c r="F6" i="10"/>
  <c r="G5" i="10"/>
  <c r="H5" i="10"/>
  <c r="F2" i="10"/>
  <c r="G2" i="10"/>
  <c r="F4" i="10"/>
  <c r="H3" i="10"/>
  <c r="F11" i="10"/>
  <c r="G3" i="10"/>
  <c r="H12" i="10"/>
  <c r="H11" i="10"/>
  <c r="F8" i="10"/>
  <c r="H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<sst xmlns="http://schemas.openxmlformats.org/spreadsheetml/2006/main" count="6154" uniqueCount="2124">
  <si>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</si>
  <si>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</si>
  <si>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</si>
  <si>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</si>
  <si>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</si>
  <si>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</si>
  <si>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</si>
  <si>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</si>
  <si>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</si>
  <si>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</si>
  <si>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</si>
  <si>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</si>
  <si>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</si>
  <si>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</si>
  <si>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</si>
  <si>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</si>
  <si>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</si>
  <si>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</si>
  <si>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</si>
  <si>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</si>
  <si>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</si>
  <si>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</si>
  <si>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</si>
  <si>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</si>
  <si>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</si>
  <si>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</si>
  <si>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</si>
  <si>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</si>
  <si>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</si>
  <si>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</si>
  <si>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</si>
  <si>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</si>
  <si>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</si>
  <si>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</si>
  <si>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</si>
  <si>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</si>
  <si>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</si>
  <si>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</si>
  <si>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</si>
  <si>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</si>
  <si>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</si>
  <si>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</si>
  <si>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</si>
  <si>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</si>
  <si>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</si>
  <si>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</si>
  <si>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</si>
  <si>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</si>
  <si>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</si>
  <si>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</si>
  <si>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</si>
  <si>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</si>
  <si>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</si>
  <si>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</si>
  <si>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</si>
  <si>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</si>
  <si>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</si>
  <si>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</si>
  <si>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</si>
  <si>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</si>
  <si>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</si>
  <si>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</si>
  <si>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</si>
  <si>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</si>
  <si>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</si>
  <si>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</si>
  <si>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</si>
  <si>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</si>
  <si>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</si>
  <si>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</si>
  <si>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</si>
  <si>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</si>
  <si>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</si>
  <si>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</si>
  <si>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</si>
  <si>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</si>
  <si>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</si>
  <si>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</si>
  <si>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</si>
  <si>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</si>
  <si>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</si>
  <si>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</si>
  <si>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</si>
  <si>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</si>
  <si>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</si>
  <si>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</si>
  <si>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</si>
  <si>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</si>
  <si>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</si>
  <si>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</si>
  <si>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</si>
  <si>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</si>
  <si>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</si>
  <si>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</si>
  <si>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</si>
  <si>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</si>
  <si>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</si>
  <si>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</si>
  <si>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</si>
  <si>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</si>
  <si>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</si>
  <si>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</si>
  <si>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</si>
  <si>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</si>
  <si>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</si>
  <si>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</si>
  <si>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</si>
  <si>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</si>
  <si>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</si>
  <si>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</si>
  <si>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</si>
  <si>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</si>
  <si>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</si>
  <si>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</si>
  <si>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</si>
  <si>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</si>
  <si>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</si>
  <si>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</si>
  <si>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</si>
  <si>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</si>
  <si>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</si>
  <si>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</si>
  <si>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</si>
  <si>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</si>
  <si>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</si>
  <si>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</si>
  <si>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</si>
  <si>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</si>
  <si>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</si>
  <si>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</si>
  <si>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</si>
  <si>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</si>
  <si>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</si>
  <si>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</si>
  <si>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</si>
  <si>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</si>
  <si>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</si>
  <si>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</si>
  <si>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</si>
  <si>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</si>
  <si>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</si>
  <si>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</si>
  <si>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</si>
  <si>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</si>
  <si>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</si>
  <si>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</si>
  <si>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</si>
  <si>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</si>
  <si>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</si>
  <si>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</si>
  <si>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</si>
  <si>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</si>
  <si>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</si>
  <si>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</si>
  <si>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</si>
  <si>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</si>
  <si>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</si>
  <si>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</si>
  <si>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</si>
  <si>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</si>
  <si>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</si>
  <si>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</si>
  <si>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</si>
  <si>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</si>
  <si>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</si>
  <si>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</si>
  <si>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</si>
  <si>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</si>
  <si>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</si>
  <si>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</si>
  <si>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</si>
  <si>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</si>
  <si>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</si>
  <si>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</si>
  <si>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</si>
  <si>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</si>
  <si>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</si>
  <si>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</si>
  <si>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</si>
  <si>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</si>
  <si>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</si>
  <si>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</si>
  <si>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</si>
  <si>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</si>
  <si>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</si>
  <si>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</si>
  <si>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</si>
  <si>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</si>
  <si>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</si>
  <si>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</si>
  <si>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</si>
  <si>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</si>
  <si>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</si>
  <si>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</si>
  <si>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</si>
  <si>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</si>
  <si>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</si>
  <si>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</si>
  <si>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</si>
  <si>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</si>
  <si>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</si>
  <si>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</si>
  <si>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</si>
  <si>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</si>
  <si>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</si>
  <si>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</si>
  <si>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</si>
  <si>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</si>
  <si>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</si>
  <si>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</si>
  <si>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</si>
  <si>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</si>
  <si>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</si>
  <si>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</si>
  <si>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</si>
  <si>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</si>
  <si>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</si>
  <si>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</si>
  <si>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</si>
  <si>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</si>
  <si>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</si>
  <si>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</si>
  <si>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</si>
  <si>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</si>
  <si>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</si>
  <si>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</si>
  <si>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</si>
  <si>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</si>
  <si>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</si>
  <si>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</si>
  <si>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</si>
  <si>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</si>
  <si>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</si>
  <si>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</si>
  <si>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</si>
  <si>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</si>
  <si>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</si>
  <si>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</si>
  <si>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</si>
  <si>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</si>
  <si>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</si>
  <si>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</si>
  <si>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</si>
  <si>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</si>
  <si>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</si>
  <si>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</si>
  <si>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</si>
  <si>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</si>
  <si>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</si>
  <si>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</si>
  <si>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</si>
  <si>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</si>
  <si>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</si>
  <si>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</si>
  <si>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</si>
  <si>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</si>
  <si>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</si>
  <si>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</si>
  <si>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</si>
  <si>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</si>
  <si>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</si>
  <si>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</si>
  <si>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</si>
  <si>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</si>
  <si>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</si>
  <si>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</si>
  <si>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</si>
  <si>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</si>
  <si>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</si>
  <si>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</si>
  <si>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</si>
  <si>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</si>
  <si>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</si>
  <si>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</si>
  <si>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</si>
  <si>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</si>
  <si>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</si>
  <si>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</si>
  <si>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</si>
  <si>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</si>
  <si>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</si>
  <si>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</si>
  <si>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</si>
  <si>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</si>
  <si>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</si>
  <si>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</si>
  <si>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</si>
  <si>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</si>
  <si>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</si>
  <si>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</si>
  <si>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</si>
  <si>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</si>
  <si>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</si>
  <si>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</si>
  <si>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</si>
  <si>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</si>
  <si>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</si>
  <si>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</si>
  <si>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</si>
  <si>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</si>
  <si>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</si>
  <si>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</si>
  <si>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</si>
  <si>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</si>
  <si>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</si>
  <si>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</si>
  <si>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</si>
  <si>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</si>
  <si>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</si>
  <si>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</si>
  <si>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</si>
  <si>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</si>
  <si>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</si>
  <si>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</si>
  <si>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</si>
  <si>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</si>
  <si>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</si>
  <si>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</si>
  <si>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</si>
  <si>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</si>
  <si>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</si>
  <si>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</si>
  <si>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</si>
  <si>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</si>
  <si>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</si>
  <si>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</si>
  <si>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</si>
  <si>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</si>
  <si>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</si>
  <si>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</si>
  <si>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</si>
  <si>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</si>
  <si>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</si>
  <si>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</si>
  <si>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</si>
  <si>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</si>
  <si>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</si>
  <si>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</si>
  <si>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</si>
  <si>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</si>
  <si>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</si>
  <si>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</si>
  <si>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</si>
  <si>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</si>
  <si>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</si>
  <si>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</si>
  <si>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</si>
  <si>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</si>
  <si>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</si>
  <si>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</si>
  <si>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</si>
  <si>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</si>
  <si>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</si>
  <si>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</si>
  <si>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</si>
  <si>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</si>
  <si>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</si>
  <si>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</si>
  <si>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</si>
  <si>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</si>
  <si>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</si>
  <si>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</si>
  <si>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</si>
  <si>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</si>
  <si>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</si>
  <si>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</si>
  <si>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</si>
  <si>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</si>
  <si>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</si>
  <si>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</si>
  <si>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</si>
  <si>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</si>
  <si>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</si>
  <si>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</si>
  <si>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</si>
  <si>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</si>
  <si>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</si>
  <si>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</si>
  <si>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</si>
  <si>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</si>
  <si>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</si>
  <si>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</si>
  <si>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</si>
  <si>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</si>
  <si>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</si>
  <si>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</si>
  <si>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</si>
  <si>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</si>
  <si>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</si>
  <si>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</si>
  <si>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</si>
  <si>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</si>
  <si>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</si>
  <si>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</si>
  <si>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</si>
  <si>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</si>
  <si>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</si>
  <si>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</si>
  <si>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</si>
  <si>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</si>
  <si>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</si>
  <si>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</si>
  <si>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</si>
  <si>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</si>
  <si>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</si>
  <si>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</si>
  <si>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</si>
  <si>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</si>
  <si>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</si>
  <si>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</si>
  <si>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</si>
  <si>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</si>
  <si>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</si>
  <si>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</si>
  <si>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</si>
  <si>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</si>
  <si>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</si>
  <si>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</si>
  <si>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</si>
  <si>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</si>
  <si>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</si>
  <si>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</si>
  <si>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</si>
  <si>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</si>
  <si>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</si>
  <si>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</si>
  <si>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</si>
  <si>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</si>
  <si>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</si>
  <si>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</si>
  <si>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</si>
  <si>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</si>
  <si>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</si>
  <si>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</si>
  <si>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</si>
  <si>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</si>
  <si>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</si>
  <si>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</si>
  <si>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</si>
  <si>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</si>
  <si>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</si>
  <si>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</si>
  <si>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</si>
  <si>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</si>
  <si>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</si>
  <si>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</si>
  <si>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</si>
  <si>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</si>
  <si>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</si>
  <si>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</si>
  <si>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</si>
  <si>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</si>
  <si>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</si>
  <si>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</si>
  <si>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</si>
  <si>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</si>
  <si>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</si>
  <si>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</si>
  <si>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</si>
  <si>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</si>
  <si>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</si>
  <si>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</si>
  <si>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</si>
  <si>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</si>
  <si>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</si>
  <si>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</si>
  <si>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</si>
  <si>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</si>
  <si>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</si>
  <si>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</si>
  <si>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</si>
  <si>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</si>
  <si>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</si>
  <si>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</si>
  <si>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</si>
  <si>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</si>
  <si>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</si>
  <si>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</si>
  <si>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</si>
  <si>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</si>
  <si>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</si>
  <si>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</si>
  <si>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</si>
  <si>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</si>
  <si>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</si>
  <si>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</si>
  <si>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</si>
  <si>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</si>
  <si>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</si>
  <si>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</si>
  <si>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</si>
  <si>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</si>
  <si>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</si>
  <si>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</si>
  <si>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</si>
  <si>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</si>
  <si>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</si>
  <si>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</si>
  <si>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</si>
  <si>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</si>
  <si>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</si>
  <si>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</si>
  <si>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</si>
  <si>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</si>
  <si>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</si>
  <si>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</si>
  <si>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</si>
  <si>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</si>
  <si>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</si>
  <si>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</si>
  <si>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</si>
  <si>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</si>
  <si>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</si>
  <si>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</si>
  <si>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</si>
  <si>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</si>
  <si>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</si>
  <si>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</si>
  <si>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</si>
  <si>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</si>
  <si>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</si>
  <si>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</si>
  <si>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</si>
  <si>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</si>
  <si>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</si>
  <si>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</si>
  <si>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</si>
  <si>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</si>
  <si>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</si>
  <si>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</si>
  <si>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</si>
  <si>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</si>
  <si>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</si>
  <si>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</si>
  <si>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</si>
  <si>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</si>
  <si>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</si>
  <si>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</si>
  <si>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</si>
  <si>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</si>
  <si>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</si>
  <si>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</si>
  <si>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</si>
  <si>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</si>
  <si>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</si>
  <si>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</si>
  <si>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</si>
  <si>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</si>
  <si>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</si>
  <si>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</si>
  <si>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</si>
  <si>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</si>
  <si>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</si>
  <si>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</si>
  <si>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</si>
  <si>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</si>
  <si>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</si>
  <si>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</si>
  <si>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</si>
  <si>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</si>
  <si>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</si>
  <si>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</si>
  <si>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</si>
  <si>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</si>
  <si>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</si>
  <si>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</si>
  <si>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</si>
  <si>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</si>
  <si>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</si>
  <si>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</si>
  <si>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</si>
  <si>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</si>
  <si>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</si>
  <si>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</si>
  <si>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</si>
  <si>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</si>
  <si>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</si>
  <si>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</si>
  <si>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</si>
  <si>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</si>
  <si>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</si>
  <si>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</si>
  <si>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</si>
  <si>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</si>
  <si>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</si>
  <si>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</si>
  <si>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</si>
  <si>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</si>
  <si>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</si>
  <si>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</si>
  <si>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</si>
  <si>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</si>
  <si>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</si>
  <si>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</si>
  <si>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</si>
  <si>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</si>
  <si>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</si>
  <si>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</si>
  <si>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</si>
  <si>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</si>
  <si>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</si>
  <si>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</si>
  <si>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</si>
  <si>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</si>
  <si>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</si>
  <si>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</si>
  <si>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</si>
  <si>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</si>
  <si>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</si>
  <si>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</si>
  <si>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</si>
  <si>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</si>
  <si>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</si>
  <si>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</si>
  <si>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</si>
  <si>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</si>
  <si>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</si>
  <si>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</si>
  <si>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</si>
  <si>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</si>
  <si>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</si>
  <si>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</si>
  <si>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</si>
  <si>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</si>
  <si>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</si>
  <si>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</si>
  <si>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</si>
  <si>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</si>
  <si>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</si>
  <si>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</si>
  <si>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</si>
  <si>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</si>
  <si>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</si>
  <si>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</si>
  <si>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</si>
  <si>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</si>
  <si>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</si>
  <si>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</si>
  <si>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</si>
  <si>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</si>
  <si>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</si>
  <si>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</si>
  <si>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</si>
  <si>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</si>
  <si>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</si>
  <si>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</si>
  <si>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</si>
  <si>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</si>
  <si>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</si>
  <si>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</si>
  <si>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</si>
  <si>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</si>
  <si>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</si>
  <si>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</si>
  <si>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</si>
  <si>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</si>
  <si>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</si>
  <si>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</si>
  <si>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</si>
  <si>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</si>
  <si>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</si>
  <si>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</si>
  <si>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</si>
  <si>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</si>
  <si>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</si>
  <si>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</si>
  <si>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</si>
  <si>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</si>
  <si>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</si>
  <si>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</si>
  <si>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</si>
  <si>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</si>
  <si>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</si>
  <si>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</si>
  <si>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</si>
  <si>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</si>
  <si>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</si>
  <si>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</si>
  <si>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</si>
  <si>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</si>
  <si>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</si>
  <si>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</si>
  <si>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</si>
  <si>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</si>
  <si>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</si>
  <si>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</si>
  <si>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</si>
  <si>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</si>
  <si>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</si>
  <si>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</si>
  <si>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</si>
  <si>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</si>
  <si>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</si>
  <si>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</si>
  <si>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</si>
  <si>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</si>
  <si>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</si>
  <si>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</si>
  <si>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</si>
  <si>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</si>
  <si>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</si>
  <si>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</si>
  <si>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</si>
  <si>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</si>
  <si>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</si>
  <si>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</si>
  <si>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</si>
  <si>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</si>
  <si>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</si>
  <si>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</si>
  <si>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</si>
  <si>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</si>
  <si>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</si>
  <si>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</si>
  <si>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</si>
  <si>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</si>
  <si>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</si>
  <si>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</si>
  <si>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</si>
  <si>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</si>
  <si>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</si>
  <si>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</si>
  <si>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</si>
  <si>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</si>
  <si>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</si>
  <si>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</si>
  <si>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</si>
  <si>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</si>
  <si>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</si>
  <si>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</si>
  <si>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</si>
  <si>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</si>
  <si>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</si>
  <si>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</si>
  <si>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</si>
  <si>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</si>
  <si>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</si>
  <si>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</si>
  <si>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</si>
  <si>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</si>
  <si>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</si>
  <si>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</si>
  <si>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</si>
  <si>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</si>
  <si>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</si>
  <si>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</si>
  <si>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</si>
  <si>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</si>
  <si>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</si>
  <si>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</si>
  <si>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</si>
  <si>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</si>
  <si>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</si>
  <si>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</si>
  <si>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</si>
  <si>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</si>
  <si>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</si>
  <si>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</si>
  <si>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</si>
  <si>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</si>
  <si>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</si>
  <si>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</si>
  <si>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</si>
  <si>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</si>
  <si>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</si>
  <si>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</si>
  <si>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</si>
  <si>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</si>
  <si>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</si>
  <si>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</si>
  <si>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</si>
  <si>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</si>
  <si>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</si>
  <si>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</si>
  <si>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</si>
  <si>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</si>
  <si>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</si>
  <si>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</si>
  <si>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</si>
  <si>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</si>
  <si>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</si>
  <si>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</si>
  <si>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</si>
  <si>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</si>
  <si>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</si>
  <si>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</si>
  <si>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</si>
  <si>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</si>
  <si>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</si>
  <si>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</si>
  <si>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</si>
  <si>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</si>
  <si>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</si>
  <si>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</si>
  <si>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</si>
  <si>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</si>
  <si>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</si>
  <si>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</si>
  <si>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</si>
  <si>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</si>
  <si>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</si>
  <si>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</si>
  <si>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</si>
  <si>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</si>
  <si>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</si>
  <si>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</si>
  <si>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</si>
  <si>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</si>
  <si>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</si>
  <si>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</si>
  <si>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</si>
  <si>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</si>
  <si>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</si>
  <si>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</si>
  <si>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</si>
  <si>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</si>
  <si>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</si>
  <si>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</si>
  <si>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</si>
  <si>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</si>
  <si>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</si>
  <si>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</si>
  <si>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</si>
  <si>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</si>
  <si>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</si>
  <si>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</si>
  <si>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</si>
  <si>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</si>
  <si>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</si>
  <si>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</si>
  <si>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</si>
  <si>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</si>
  <si>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</si>
  <si>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</si>
  <si>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</si>
  <si>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</si>
  <si>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</si>
  <si>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</si>
  <si>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</si>
  <si>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</si>
  <si>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</si>
  <si>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</si>
  <si>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</si>
  <si>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</si>
  <si>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</si>
  <si>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</si>
  <si>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</si>
  <si>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</si>
  <si>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</si>
  <si>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</si>
  <si>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</si>
  <si>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</si>
  <si>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</si>
  <si>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</si>
  <si>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</si>
  <si>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</si>
  <si>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</si>
  <si>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</si>
  <si>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</si>
  <si>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</si>
  <si>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</si>
  <si>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</si>
  <si>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</si>
  <si>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</si>
  <si>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</si>
  <si>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</si>
  <si>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</si>
  <si>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</si>
  <si>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</si>
  <si>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</si>
  <si>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</si>
  <si>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</si>
  <si>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</si>
  <si>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</si>
  <si>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</si>
  <si>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</si>
  <si>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</si>
  <si>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</si>
  <si>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</si>
  <si>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</si>
  <si>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</si>
  <si>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</si>
  <si>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</si>
  <si>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</si>
  <si>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</si>
  <si>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</si>
  <si>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</si>
  <si>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</si>
  <si>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</si>
  <si>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</si>
  <si>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</si>
  <si>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</si>
  <si>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</si>
  <si>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</si>
  <si>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</si>
  <si>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</si>
  <si>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</si>
  <si>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</si>
  <si>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</si>
  <si>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</si>
  <si>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</si>
  <si>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</si>
  <si>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</si>
  <si>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</si>
  <si>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</si>
  <si>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</si>
  <si>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</si>
  <si>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</si>
  <si>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</si>
  <si>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</si>
  <si>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</si>
  <si>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</si>
  <si>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</si>
  <si>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</si>
  <si>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</si>
  <si>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</si>
  <si>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</si>
  <si>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</si>
  <si>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</si>
  <si>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</si>
  <si>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</si>
  <si>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</si>
  <si>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</si>
  <si>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</si>
  <si>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</si>
  <si>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</si>
  <si>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</si>
  <si>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</si>
  <si>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</si>
  <si>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</si>
  <si>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</si>
  <si>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</si>
  <si>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</si>
  <si>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</si>
  <si>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</si>
  <si>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</si>
  <si>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</si>
  <si>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</si>
  <si>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</si>
  <si>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</si>
  <si>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</si>
  <si>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</si>
  <si>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</si>
  <si>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</si>
  <si>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</si>
  <si>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</si>
  <si>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</si>
  <si>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</si>
  <si>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</si>
  <si>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</si>
  <si>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</si>
  <si>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</si>
  <si>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</si>
  <si>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</si>
  <si>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</si>
  <si>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</si>
  <si>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</si>
  <si>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</si>
  <si>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</si>
  <si>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</si>
  <si>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</si>
  <si>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</si>
  <si>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</si>
  <si>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</si>
  <si>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</si>
  <si>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</si>
  <si>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</si>
  <si>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</si>
  <si>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</si>
  <si>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</si>
  <si>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</si>
  <si>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</si>
  <si>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</si>
  <si>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</si>
  <si>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</si>
  <si>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</si>
  <si>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</si>
  <si>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</si>
  <si>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</si>
  <si>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</si>
  <si>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</si>
  <si>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</si>
  <si>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</si>
  <si>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</si>
  <si>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</si>
  <si>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</si>
  <si>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</si>
  <si>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</si>
  <si>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</si>
  <si>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</si>
  <si>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</si>
  <si>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</si>
  <si>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</si>
  <si>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</si>
  <si>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</si>
  <si>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</si>
  <si>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</si>
  <si>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</si>
  <si>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</si>
  <si>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</si>
  <si>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</si>
  <si>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</si>
  <si>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</si>
  <si>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</si>
  <si>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</si>
  <si>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</si>
  <si>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</si>
  <si>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</si>
  <si>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</si>
  <si>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</si>
  <si>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</si>
  <si>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</si>
  <si>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</si>
  <si>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</si>
  <si>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</si>
  <si>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</si>
  <si>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</si>
  <si>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</si>
  <si>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</si>
  <si>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</si>
  <si>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</si>
  <si>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</si>
  <si>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</si>
  <si>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</si>
  <si>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</si>
  <si>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</si>
  <si>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</si>
  <si>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</si>
  <si>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</si>
  <si>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</si>
  <si>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</si>
  <si>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</si>
  <si>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</si>
  <si>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</si>
  <si>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</si>
  <si>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</si>
  <si>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</si>
  <si>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</si>
  <si>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</si>
  <si>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</si>
  <si>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</si>
  <si>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</si>
  <si>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</si>
  <si>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</si>
  <si>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</si>
  <si>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</si>
  <si>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</si>
  <si>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</si>
  <si>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</si>
  <si>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</si>
  <si>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</si>
  <si>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</si>
  <si>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</si>
  <si>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</si>
  <si>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</si>
  <si>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</si>
  <si>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</si>
  <si>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</si>
  <si>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</si>
  <si>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</si>
  <si>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</si>
  <si>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</si>
  <si>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</si>
  <si>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</si>
  <si>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</si>
  <si>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</si>
  <si>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</si>
  <si>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</si>
  <si>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</si>
  <si>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</si>
  <si>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</si>
  <si>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</si>
  <si>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</si>
  <si>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</si>
  <si>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</si>
  <si>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</si>
  <si>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</si>
  <si>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</si>
  <si>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</si>
  <si>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</si>
  <si>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</si>
  <si>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</si>
  <si>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</si>
  <si>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</si>
  <si>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</si>
  <si>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</si>
  <si>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</si>
  <si>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</si>
  <si>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</si>
  <si>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</si>
  <si>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</si>
  <si>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</si>
  <si>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</si>
  <si>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</si>
  <si>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</si>
  <si>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</si>
  <si>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</si>
  <si>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</si>
  <si>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</si>
  <si>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</si>
  <si>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</si>
  <si>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</si>
  <si>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</si>
  <si>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</si>
  <si>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</si>
  <si>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</si>
  <si>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</si>
  <si>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</si>
  <si>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</si>
  <si>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</si>
  <si>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</si>
  <si>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</si>
  <si>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</si>
  <si>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</si>
  <si>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</si>
  <si>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</si>
  <si>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</si>
  <si>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</si>
  <si>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</si>
  <si>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</si>
  <si>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</si>
  <si>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</si>
  <si>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</si>
  <si>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</si>
  <si>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</si>
  <si>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</si>
  <si>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</si>
  <si>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</si>
  <si>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</si>
  <si>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</si>
  <si>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</si>
  <si>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</si>
  <si>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</si>
  <si>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</si>
  <si>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</si>
  <si>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</si>
  <si>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</si>
  <si>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</si>
  <si>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</si>
  <si>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</si>
  <si>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</si>
  <si>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</si>
  <si>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</si>
  <si>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</si>
  <si>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</si>
  <si>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</si>
  <si>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</si>
  <si>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</si>
  <si>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</si>
  <si>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</si>
  <si>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</si>
  <si>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</si>
  <si>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</si>
  <si>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</si>
  <si>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</si>
  <si>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</si>
  <si>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</si>
  <si>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</si>
  <si>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</si>
  <si>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</si>
  <si>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</si>
  <si>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</si>
  <si>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</si>
  <si>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</si>
  <si>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</si>
  <si>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</si>
  <si>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</si>
  <si>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</si>
  <si>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</si>
  <si>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</si>
  <si>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</si>
  <si>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</si>
  <si>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</si>
  <si>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</si>
  <si>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</si>
  <si>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</si>
  <si>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</si>
  <si>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</si>
  <si>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</si>
  <si>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</si>
  <si>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</si>
  <si>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</si>
  <si>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</si>
  <si>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</si>
  <si>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</si>
  <si>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</si>
  <si>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</si>
  <si>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</si>
  <si>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</si>
  <si>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</si>
  <si>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</si>
  <si>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</si>
  <si>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</si>
  <si>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</si>
  <si>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</si>
  <si>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</si>
  <si>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</si>
  <si>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</si>
  <si>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</si>
  <si>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</si>
  <si>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</si>
  <si>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</si>
  <si>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</si>
  <si>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</si>
  <si>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</si>
  <si>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</si>
  <si>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</si>
  <si>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</si>
  <si>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</si>
  <si>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</si>
  <si>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</si>
  <si>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</si>
  <si>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</si>
  <si>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</si>
  <si>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</si>
  <si>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</si>
  <si>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</si>
  <si>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</si>
  <si>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</si>
  <si>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</si>
  <si>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</si>
  <si>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</si>
  <si>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</si>
  <si>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</si>
  <si>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</si>
  <si>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</si>
  <si>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</si>
  <si>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</si>
  <si>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</si>
  <si>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</si>
  <si>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</si>
  <si>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</si>
  <si>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</si>
  <si>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</si>
  <si>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</si>
  <si>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</si>
  <si>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</si>
  <si>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</si>
  <si>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</si>
  <si>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</si>
  <si>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</si>
  <si>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</si>
  <si>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</si>
  <si>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</si>
  <si>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</si>
  <si>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</si>
  <si>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</si>
  <si>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</si>
  <si>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</si>
  <si>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</si>
  <si>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</si>
  <si>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</si>
  <si>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</si>
  <si>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</si>
  <si>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</si>
  <si>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</si>
  <si>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</si>
  <si>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</si>
  <si>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</si>
  <si>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</si>
  <si>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</si>
  <si>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</si>
  <si>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</si>
  <si>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</si>
  <si>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</si>
  <si>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</si>
  <si>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</si>
  <si>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</si>
  <si>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</si>
  <si>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</si>
  <si>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</si>
  <si>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</si>
  <si>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</si>
  <si>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</si>
  <si>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</si>
  <si>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</si>
  <si>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</si>
  <si>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</si>
  <si>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</si>
  <si>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</si>
  <si>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</si>
  <si>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</si>
  <si>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</si>
  <si>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</si>
  <si>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</si>
  <si>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</si>
  <si>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</si>
  <si>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</si>
  <si>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</si>
  <si>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</si>
  <si>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</si>
  <si>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</si>
  <si>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</si>
  <si>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</si>
  <si>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</si>
  <si>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</si>
  <si>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</si>
  <si>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</si>
  <si>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</si>
  <si>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</si>
  <si>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</si>
  <si>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</si>
  <si>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</si>
  <si>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</si>
  <si>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</si>
  <si>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</si>
  <si>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</si>
  <si>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</si>
  <si>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</si>
  <si>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</si>
  <si>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</si>
  <si>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</si>
  <si>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</si>
  <si>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</si>
  <si>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</si>
  <si>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</si>
  <si>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</si>
  <si>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</si>
  <si>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</si>
  <si>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</si>
  <si>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</si>
  <si>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</si>
  <si>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</si>
  <si>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</si>
  <si>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</si>
  <si>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</si>
  <si>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</si>
  <si>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</si>
  <si>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</si>
  <si>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</si>
  <si>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</si>
  <si>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</si>
  <si>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</si>
  <si>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</si>
  <si>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</si>
  <si>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</si>
  <si>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</si>
  <si>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</si>
  <si>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</si>
  <si>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</si>
  <si>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</si>
  <si>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</si>
  <si>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</si>
  <si>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</si>
  <si>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</si>
  <si>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</si>
  <si>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</si>
  <si>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</si>
  <si>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</si>
  <si>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</si>
  <si>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</si>
  <si>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</si>
  <si>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</si>
  <si>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</si>
  <si>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</si>
  <si>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</si>
  <si>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</si>
  <si>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</si>
  <si>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</si>
  <si>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</si>
  <si>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</si>
  <si>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</si>
  <si>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</si>
  <si>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</si>
  <si>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</si>
  <si>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</si>
  <si>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</si>
  <si>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</si>
  <si>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</si>
  <si>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</si>
  <si>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</si>
  <si>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</si>
  <si>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</si>
  <si>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</si>
  <si>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</si>
  <si>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</si>
  <si>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</si>
  <si>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</si>
  <si>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</si>
  <si>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</si>
  <si>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</si>
  <si>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</si>
  <si>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</si>
  <si>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</si>
  <si>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</si>
  <si>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</si>
  <si>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</si>
  <si>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</si>
  <si>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</si>
  <si>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</si>
  <si>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</si>
  <si>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</si>
  <si>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</si>
  <si>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</si>
  <si>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</si>
  <si>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</si>
  <si>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</si>
  <si>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</si>
  <si>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</si>
  <si>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</si>
  <si>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</si>
  <si>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</si>
  <si>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</si>
  <si>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</si>
  <si>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</si>
  <si>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</si>
  <si>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</si>
  <si>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</si>
  <si>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</si>
  <si>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</si>
  <si>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</si>
  <si>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</si>
  <si>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</si>
  <si>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</si>
  <si>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</si>
  <si>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</si>
  <si>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</si>
  <si>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</si>
  <si>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</si>
  <si>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</si>
  <si>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</si>
  <si>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</si>
  <si>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</si>
  <si>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</si>
  <si>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</si>
  <si>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</si>
  <si>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</si>
  <si>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</si>
  <si>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</si>
  <si>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</si>
  <si>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</si>
  <si>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</si>
  <si>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</si>
  <si>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</si>
  <si>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</si>
  <si>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</si>
  <si>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</si>
  <si>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</si>
  <si>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</si>
  <si>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</si>
  <si>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</si>
  <si>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</si>
  <si>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</si>
  <si>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</si>
  <si>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</si>
  <si>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</si>
  <si>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</si>
  <si>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</si>
  <si>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</si>
  <si>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</si>
  <si>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</si>
  <si>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</si>
  <si>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</si>
  <si>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</si>
  <si>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</si>
  <si>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</si>
  <si>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</si>
  <si>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</si>
  <si>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</si>
  <si>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</si>
  <si>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</si>
  <si>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</si>
  <si>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</si>
  <si>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</si>
  <si>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</si>
  <si>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</si>
  <si>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</si>
  <si>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</si>
  <si>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</si>
  <si>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</si>
  <si>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</si>
  <si>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</si>
  <si>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</si>
  <si>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</si>
  <si>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</si>
  <si>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</si>
  <si>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</si>
  <si>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</si>
  <si>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</si>
  <si>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</si>
  <si>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</si>
  <si>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</si>
  <si>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</si>
  <si>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</si>
  <si>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</si>
  <si>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</si>
  <si>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</si>
  <si>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</si>
  <si>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</si>
  <si>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</si>
  <si>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</si>
  <si>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</si>
  <si>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</si>
  <si>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</si>
  <si>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</si>
  <si>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</si>
  <si>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</si>
  <si>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</si>
  <si>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</si>
  <si>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</si>
  <si>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</si>
  <si>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</si>
  <si>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</si>
  <si>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</si>
  <si>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</si>
  <si>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</si>
  <si>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</si>
  <si>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</si>
  <si>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</si>
  <si>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</si>
  <si>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</si>
  <si>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</si>
  <si>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</si>
  <si>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</si>
  <si>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</si>
  <si>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</si>
  <si>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</si>
  <si>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</si>
  <si>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</si>
  <si>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</si>
  <si>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</si>
  <si>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</si>
  <si>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</si>
  <si>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</si>
  <si>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</si>
  <si>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</si>
  <si>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</si>
  <si>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</si>
  <si>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</si>
  <si>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</si>
  <si>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</si>
  <si>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</si>
  <si>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</si>
  <si>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</si>
  <si>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</si>
  <si>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</si>
  <si>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</si>
  <si>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</si>
  <si>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</si>
  <si>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</si>
  <si>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</si>
  <si>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</si>
  <si>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</si>
  <si>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</si>
  <si>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</si>
  <si>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</si>
  <si>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</si>
  <si>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</si>
  <si>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</si>
  <si>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</si>
  <si>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</si>
  <si>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</si>
  <si>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</si>
  <si>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</si>
  <si>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</si>
  <si>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</si>
  <si>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</si>
  <si>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</si>
  <si>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</si>
  <si>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</si>
  <si>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</si>
  <si>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</si>
  <si>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</si>
  <si>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</si>
  <si>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</si>
  <si>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</si>
  <si>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</si>
  <si>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</si>
  <si>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</si>
  <si>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</si>
  <si>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</si>
  <si>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</si>
  <si>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</si>
  <si>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</si>
  <si>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</si>
  <si>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</si>
  <si>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</si>
  <si>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</si>
  <si>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</si>
  <si>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</si>
  <si>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</si>
  <si>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</si>
  <si>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</si>
  <si>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</si>
  <si>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</si>
  <si>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</si>
  <si>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</si>
  <si>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</si>
  <si>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</si>
  <si>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</si>
  <si>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</si>
  <si>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</si>
  <si>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</si>
  <si>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</si>
  <si>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</si>
  <si>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</si>
  <si>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</si>
  <si>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</si>
  <si>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</si>
  <si>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</si>
  <si>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</si>
  <si>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</si>
  <si>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</si>
  <si>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</si>
  <si>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</si>
  <si>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</si>
  <si>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</si>
  <si>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</si>
  <si>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</si>
  <si>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</si>
  <si>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</si>
  <si>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</si>
  <si>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</si>
  <si>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</si>
  <si>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</si>
  <si>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</si>
  <si>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</si>
  <si>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</si>
  <si>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</si>
  <si>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</si>
  <si>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</si>
  <si>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</si>
  <si>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</si>
  <si>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</si>
  <si>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</si>
  <si>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</si>
  <si>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</si>
  <si>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</si>
  <si>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</si>
  <si>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</si>
  <si>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</si>
  <si>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</si>
  <si>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</si>
  <si>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</si>
  <si>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</si>
  <si>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</si>
  <si>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</si>
  <si>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</si>
  <si>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</si>
  <si>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</si>
  <si>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</si>
  <si>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</si>
  <si>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</si>
  <si>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</si>
  <si>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</si>
  <si>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</si>
  <si>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</si>
  <si>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</si>
  <si>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</si>
  <si>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</si>
  <si>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</si>
  <si>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</si>
  <si>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</si>
  <si>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</si>
  <si>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</si>
  <si>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</si>
  <si>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</si>
  <si>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</si>
  <si>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</si>
  <si>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</si>
  <si>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</si>
  <si>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</si>
  <si>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</si>
  <si>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</si>
  <si>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</si>
  <si>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</si>
  <si>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</si>
  <si>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</si>
  <si>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</si>
  <si>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</si>
  <si>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</si>
  <si>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</si>
  <si>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</si>
  <si>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</si>
  <si>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</si>
  <si>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</si>
  <si>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</si>
  <si>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</si>
  <si>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</si>
  <si>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</si>
  <si>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</si>
  <si>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</si>
  <si>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</si>
  <si>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</si>
  <si>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</si>
  <si>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</si>
  <si>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</si>
  <si>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</si>
  <si>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</si>
  <si>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</si>
  <si>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</si>
  <si>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</si>
  <si>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</si>
  <si>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</si>
  <si>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</si>
  <si>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</si>
  <si>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</si>
  <si>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</si>
  <si>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</si>
  <si>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</si>
  <si>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</si>
  <si>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</si>
  <si>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</si>
  <si>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</si>
  <si>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</si>
  <si>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</si>
  <si>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</si>
  <si>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</si>
  <si>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</si>
  <si>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</si>
  <si>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</si>
  <si>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</si>
  <si>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</si>
  <si>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</si>
  <si>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</si>
  <si>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</si>
  <si>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</si>
  <si>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</si>
  <si>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</si>
  <si>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</si>
  <si>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</si>
  <si>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</si>
  <si>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</si>
  <si>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</si>
  <si>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</si>
  <si>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</si>
  <si>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</si>
  <si>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</si>
  <si>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</si>
  <si>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</si>
  <si>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</si>
  <si>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</si>
  <si>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</si>
  <si>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</si>
  <si>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</si>
  <si>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</si>
  <si>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</si>
  <si>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</si>
  <si>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</si>
  <si>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</si>
  <si>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</si>
  <si>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</si>
  <si>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</si>
  <si>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</si>
  <si>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</si>
  <si>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</si>
  <si>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</si>
  <si>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</si>
  <si>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</si>
  <si>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</si>
  <si>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</si>
  <si>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</si>
  <si>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</si>
  <si>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</si>
  <si>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</si>
  <si>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</si>
  <si>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</si>
  <si>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</si>
  <si>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</si>
  <si>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</si>
  <si>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</si>
  <si>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</si>
  <si>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</si>
  <si>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</si>
  <si>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</si>
  <si>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</si>
  <si>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</si>
  <si>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</si>
  <si>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</si>
  <si>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</si>
  <si>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</si>
  <si>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</si>
  <si>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</si>
  <si>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</si>
  <si>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</si>
  <si>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</si>
  <si>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</si>
  <si>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</si>
  <si>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</si>
  <si>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</si>
  <si>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</si>
  <si>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</si>
  <si>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</si>
  <si>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</si>
  <si>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</si>
  <si>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</si>
  <si>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</si>
  <si>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</si>
  <si>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</si>
  <si>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</si>
  <si>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</si>
  <si>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</si>
  <si>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</si>
  <si>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</si>
  <si>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</si>
  <si>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</si>
  <si>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</si>
  <si>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</si>
  <si>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</si>
  <si>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</si>
  <si>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</si>
  <si>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</si>
  <si>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</si>
  <si>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</si>
  <si>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</si>
  <si>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</si>
  <si>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</si>
  <si>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</si>
  <si>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</si>
  <si>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</si>
  <si>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</si>
  <si>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</si>
  <si>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</si>
  <si>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</si>
  <si>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</si>
  <si>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</si>
  <si>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</si>
  <si>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</si>
  <si>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</si>
  <si>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</si>
  <si>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</si>
  <si>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</si>
  <si>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</si>
  <si>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</si>
  <si>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</si>
  <si>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</si>
  <si>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</si>
  <si>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</si>
  <si>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</si>
  <si>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</si>
  <si>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</si>
  <si>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</si>
  <si>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</si>
  <si>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</si>
  <si>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</si>
  <si>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</si>
  <si>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</si>
  <si>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</si>
  <si>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</si>
  <si>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</si>
  <si>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</si>
  <si>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</si>
  <si>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</si>
  <si>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</si>
  <si>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</si>
  <si>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</si>
  <si>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</si>
  <si>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</si>
  <si>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</si>
  <si>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</si>
  <si>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</si>
  <si>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</si>
  <si>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</si>
  <si>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</si>
  <si>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</si>
  <si>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</si>
  <si>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</si>
  <si>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</si>
  <si>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</si>
  <si>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</si>
  <si>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</si>
  <si>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</si>
  <si>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</si>
  <si>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</si>
  <si>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</si>
  <si>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</si>
  <si>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</si>
  <si>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</si>
  <si>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</si>
  <si>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</si>
  <si>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</si>
  <si>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</si>
  <si>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</si>
  <si>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</si>
  <si>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</si>
  <si>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</si>
  <si>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</si>
  <si>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</si>
  <si>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</si>
  <si>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</si>
  <si>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</si>
  <si>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</si>
  <si>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</si>
  <si>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</si>
  <si>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</si>
  <si>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</si>
  <si>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</si>
  <si>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</si>
  <si>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</si>
  <si>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</si>
  <si>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</si>
  <si>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</si>
  <si>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</si>
  <si>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</si>
  <si>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</si>
  <si>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</si>
  <si>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</si>
  <si>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</si>
  <si>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</si>
  <si>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</si>
  <si>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</si>
  <si>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</si>
  <si>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</si>
  <si>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</si>
  <si>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</si>
  <si>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</si>
  <si>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</si>
  <si>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</si>
  <si>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</si>
  <si>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</si>
  <si>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</si>
  <si>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</si>
  <si>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</si>
  <si>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</si>
  <si>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</si>
  <si>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</si>
  <si>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</si>
  <si>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</si>
  <si>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</si>
  <si>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</si>
  <si>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</si>
  <si>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</si>
  <si>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</si>
  <si>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</si>
  <si>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</si>
  <si>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</si>
  <si>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</si>
  <si>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</si>
  <si>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</si>
  <si>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</si>
  <si>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</si>
  <si>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</si>
  <si>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</si>
  <si>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</si>
  <si>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</si>
  <si>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</si>
  <si>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</si>
  <si>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</si>
  <si>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</si>
  <si>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</si>
  <si>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</si>
  <si>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</si>
  <si>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</si>
  <si>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</si>
  <si>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</si>
  <si>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</si>
  <si>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</si>
  <si>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</si>
  <si>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</si>
  <si>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</si>
  <si>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</si>
  <si>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</si>
  <si>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</si>
  <si>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</si>
  <si>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</si>
  <si>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</si>
  <si>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</si>
  <si>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</si>
  <si>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</si>
  <si>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</si>
  <si>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</si>
  <si>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</si>
  <si>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</si>
  <si>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</si>
  <si>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</si>
  <si>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</si>
  <si>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</si>
  <si>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</si>
  <si>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</si>
  <si>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</si>
  <si>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</si>
  <si>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</si>
  <si>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</si>
  <si>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</si>
  <si>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</si>
  <si>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</si>
  <si>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</si>
  <si>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</si>
  <si>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</si>
  <si>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</si>
  <si>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</si>
  <si>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</si>
  <si>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</si>
  <si>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</si>
  <si>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</si>
  <si>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</si>
  <si>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</si>
  <si>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</si>
  <si>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</si>
  <si>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</si>
  <si>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</si>
  <si>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</si>
  <si>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</si>
  <si>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</si>
  <si>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</si>
  <si>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</si>
  <si>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</si>
  <si>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</si>
  <si>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</si>
  <si>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</si>
  <si>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</si>
  <si>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</si>
  <si>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</si>
  <si>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</si>
  <si>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</si>
  <si>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</si>
  <si>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</si>
  <si>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</si>
  <si>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</si>
  <si>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</si>
  <si>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</si>
  <si>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</si>
  <si>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</si>
  <si>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</si>
  <si>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</si>
  <si>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</si>
  <si>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</si>
  <si>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</si>
  <si>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</si>
  <si>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</si>
  <si>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</si>
  <si>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</si>
  <si>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</si>
  <si>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</si>
  <si>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</si>
  <si>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</si>
  <si>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</si>
  <si>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</si>
  <si>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</si>
  <si>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</si>
  <si>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</si>
  <si>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</si>
  <si>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</si>
  <si>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</si>
  <si>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</si>
  <si>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</si>
  <si>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</si>
  <si>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</si>
  <si>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</si>
  <si>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</si>
  <si>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</si>
  <si>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</si>
  <si>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</si>
  <si>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</si>
  <si>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</si>
  <si>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</si>
  <si>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</si>
  <si>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</si>
  <si>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</si>
  <si>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</si>
  <si>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</si>
  <si>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</si>
  <si>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</si>
  <si>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</si>
  <si>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</si>
  <si>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</si>
  <si>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</si>
  <si>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</si>
  <si>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</si>
  <si>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</si>
  <si>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</si>
  <si>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</si>
  <si>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</si>
  <si>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</si>
  <si>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</si>
  <si>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</si>
  <si>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</si>
  <si>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</si>
  <si>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</si>
  <si>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</si>
  <si>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</si>
  <si>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</si>
  <si>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</si>
  <si>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</si>
  <si>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</si>
  <si>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</si>
  <si>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</si>
  <si>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</si>
  <si>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</si>
  <si>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</si>
  <si>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</si>
  <si>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</si>
  <si>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</si>
  <si>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</si>
  <si>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</si>
  <si>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</si>
  <si>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(Multiple Items)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</si>
  <si>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</si>
  <si>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</si>
  <si>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</si>
  <si>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</si>
  <si>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</si>
  <si>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</si>
  <si>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</si>
  <si>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</si>
  <si>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</si>
  <si>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</si>
  <si>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10000 to 14999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</si>
  <si>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</si>
  <si>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</si>
  <si>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</si>
  <si>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</si>
  <si>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</si>
  <si>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</si>
  <si>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</si>
  <si>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</si>
  <si>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</si>
  <si>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</si>
  <si>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</si>
  <si>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Number of backers</t>
  </si>
  <si>
    <t>Median number of backers</t>
  </si>
  <si>
    <t>Minimum number of backers</t>
  </si>
  <si>
    <t>Maximum number of backers</t>
  </si>
  <si>
    <t>Variance of number of backers</t>
  </si>
  <si>
    <t>Standard Deviation of number of backers</t>
  </si>
  <si>
    <t>Z-Score number Median</t>
  </si>
  <si>
    <t>First Quartile</t>
  </si>
  <si>
    <t>Third Quartile</t>
  </si>
  <si>
    <t>Interquartile Range</t>
  </si>
  <si>
    <t>Upperbounds</t>
  </si>
  <si>
    <t>Lowerbounds</t>
  </si>
  <si>
    <t>Outliers</t>
  </si>
  <si>
    <t>Sucessful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</si>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</sst>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0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0" fillId="0" borderId="12" xfId="0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656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8EBAE2"/>
        </patternFill>
      </fill>
    </dxf>
    <dxf>
      <fill>
        <patternFill>
          <bgColor rgb="FFFF656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8EBAE2"/>
        </patternFill>
      </fill>
    </dxf>
    <dxf>
      <fill>
        <patternFill>
          <bgColor rgb="FFFF656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8EBAE2"/>
        </patternFill>
      </fill>
    </dxf>
  </dxfs>
  <tableStyles count="0" defaultTableStyle="TableStyleMedium2" defaultPivotStyle="PivotStyleLight16"/>
  <colors>
    <mruColors>
      <color rgb="FF75ABDD"/>
      <color rgb="FFF64448"/>
      <color rgb="FF8EBAE2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[CrowdfundingBook_solved.xlsx]Parent Category 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Category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9-4969-9088-A3BEC74327CC}"/>
            </c:ext>
          </c:extLst>
        </c:ser>
        <c:ser>
          <c:idx val="1"/>
          <c:order val="1"/>
          <c:tx>
            <c:strRef>
              <c:f>'Parent 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9-4969-9088-A3BEC74327CC}"/>
            </c:ext>
          </c:extLst>
        </c:ser>
        <c:ser>
          <c:idx val="2"/>
          <c:order val="2"/>
          <c:tx>
            <c:strRef>
              <c:f>'Parent 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29-4969-9088-A3BEC74327CC}"/>
            </c:ext>
          </c:extLst>
        </c:ser>
        <c:ser>
          <c:idx val="3"/>
          <c:order val="3"/>
          <c:tx>
            <c:strRef>
              <c:f>'Parent 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29-4969-9088-A3BEC7432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4553871"/>
        <c:axId val="1205435519"/>
      </c:barChart>
      <c:catAx>
        <c:axId val="120455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435519"/>
        <c:crosses val="autoZero"/>
        <c:auto val="1"/>
        <c:lblAlgn val="ctr"/>
        <c:lblOffset val="100"/>
        <c:noMultiLvlLbl val="0"/>
      </c:catAx>
      <c:valAx>
        <c:axId val="120543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Outcomes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55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[CrowdfundingBook_solved.xlsx]Sub-Category 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Sub-Category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F-4300-BCCB-C136C108CE79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F-4300-BCCB-C136C108CE79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0F-4300-BCCB-C136C108CE79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0F-4300-BCCB-C136C108C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5963151"/>
        <c:axId val="1205437999"/>
      </c:barChart>
      <c:catAx>
        <c:axId val="120596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437999"/>
        <c:crosses val="autoZero"/>
        <c:auto val="1"/>
        <c:lblAlgn val="ctr"/>
        <c:lblOffset val="100"/>
        <c:noMultiLvlLbl val="0"/>
      </c:catAx>
      <c:valAx>
        <c:axId val="1205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Outcomes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96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[CrowdfundingBook_solved.xlsx]Date Created 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vs Month Created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E-4DDE-AF1A-F12452C27791}"/>
            </c:ext>
          </c:extLst>
        </c:ser>
        <c:ser>
          <c:idx val="1"/>
          <c:order val="1"/>
          <c:tx>
            <c:strRef>
              <c:f>'Date Created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E-4DDE-AF1A-F12452C27791}"/>
            </c:ext>
          </c:extLst>
        </c:ser>
        <c:ser>
          <c:idx val="2"/>
          <c:order val="2"/>
          <c:tx>
            <c:strRef>
              <c:f>'Date Created Pivot 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E-4DDE-AF1A-F12452C27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847631"/>
        <c:axId val="248427407"/>
      </c:lineChart>
      <c:catAx>
        <c:axId val="120984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27407"/>
        <c:crosses val="autoZero"/>
        <c:auto val="1"/>
        <c:lblAlgn val="ctr"/>
        <c:lblOffset val="100"/>
        <c:noMultiLvlLbl val="0"/>
      </c:catAx>
      <c:valAx>
        <c:axId val="24842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Outcome</a:t>
                </a:r>
                <a:r>
                  <a:rPr lang="en-AU" baseline="0"/>
                  <a:t> Count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84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</a:t>
            </a:r>
            <a:r>
              <a:rPr lang="en-AU" baseline="0"/>
              <a:t> Based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0.00%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D-414D-B4F7-0FB444D47DE1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0.00%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D-414D-B4F7-0FB444D47DE1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0.00%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D-414D-B4F7-0FB444D4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912063"/>
        <c:axId val="243196431"/>
      </c:lineChart>
      <c:catAx>
        <c:axId val="160791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Goal Amounts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96431"/>
        <c:crosses val="autoZero"/>
        <c:auto val="1"/>
        <c:lblAlgn val="ctr"/>
        <c:lblOffset val="100"/>
        <c:noMultiLvlLbl val="0"/>
      </c:catAx>
      <c:valAx>
        <c:axId val="2431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Outcome</a:t>
                </a:r>
                <a:r>
                  <a:rPr lang="en-AU" baseline="0"/>
                  <a:t> Chance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1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>
      <cx:tx>
        <cx:txData>
          <cx:v>Success vs Failed Number of Backers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 vs Failed Number of Backers Plot</a:t>
          </a:r>
        </a:p>
      </cx:txPr>
    </cx:title>
    <cx:plotArea>
      <cx:plotAreaRegion>
        <cx:series layoutId="boxWhisker" uniqueId="{24FD6BF1-E5C4-4A04-8186-83E7786E3CAD}">
          <cx:tx>
            <cx:txData>
              <cx:f>_xlchart.v1.6</cx:f>
              <cx:v>Sucessful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8564766-470A-490A-A0C1-0AA3EDCB5FF0}">
          <cx:tx>
            <cx:txData>
              <cx:f>_xlchart.v1.8</cx:f>
              <cx:v>Failed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Backer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Backer Count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1</xdr:row>
      <xdr:rowOff>190499</xdr:rowOff>
    </xdr:from>
    <xdr:to>
      <xdr:col>16</xdr:col>
      <xdr:colOff>38100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BB770-E7C4-AD83-39E8-BCBBB97F5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</xdr:colOff>
      <xdr:row>3</xdr:row>
      <xdr:rowOff>19050</xdr:rowOff>
    </xdr:from>
    <xdr:to>
      <xdr:col>19</xdr:col>
      <xdr:colOff>28575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ED930-0EE0-3711-D916-E542D6D65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33336</xdr:colOff>
      <xdr:row>2</xdr:row>
      <xdr:rowOff>190499</xdr:rowOff>
    </xdr:from>
    <xdr:to>
      <xdr:col>16</xdr:col>
      <xdr:colOff>685799</xdr:colOff>
      <xdr:row>27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3458C-522C-D511-94CA-20BF2F5BD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200024</xdr:rowOff>
    </xdr:from>
    <xdr:to>
      <xdr:col>6</xdr:col>
      <xdr:colOff>590551</xdr:colOff>
      <xdr:row>36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285F29-E610-E3DC-4E78-27C6D8603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16</xdr:row>
      <xdr:rowOff>0</xdr:rowOff>
    </xdr:from>
    <xdr:to>
      <xdr:col>9</xdr:col>
      <xdr:colOff>1638299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F2371A8-4558-85DF-C7E7-9A4C9C98E6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8199" y="3200400"/>
              <a:ext cx="8391525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Robertson" refreshedDate="45275.742192824073" createdVersion="8" refreshedVersion="8" minRefreshableVersion="3" recordCount="1000" xr:uid="{90984AE0-6B2D-4F39-A554-CD11387E8E8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MixedTypes="1" containsNumber="1" minValue="1" maxValue="113.17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Robertson" refreshedDate="45275.749134953701" createdVersion="8" refreshedVersion="8" minRefreshableVersion="3" recordCount="1001" xr:uid="{B8ED5BD3-3F62-4396-87CB-3A02788A7100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Average Donation" numFmtId="0">
      <sharedItems containsBlank="1" containsMixedTypes="1" containsNumber="1" minValue="1" maxValue="113.17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e v="#DIV/0!"/>
    <n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92.15"/>
    <n v="1040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00.02"/>
    <n v="131"/>
    <x v="1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03.21"/>
    <n v="59"/>
    <x v="0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99.34"/>
    <n v="69"/>
    <x v="0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75.83"/>
    <n v="174"/>
    <x v="1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60.56"/>
    <n v="21"/>
    <x v="0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64.94"/>
    <n v="328"/>
    <x v="1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31"/>
    <n v="20"/>
    <x v="2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72.91"/>
    <n v="52"/>
    <x v="0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62.9"/>
    <n v="266"/>
    <x v="1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112.22"/>
    <n v="48"/>
    <x v="0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102.35"/>
    <n v="89"/>
    <x v="0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105.05"/>
    <n v="245"/>
    <x v="1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94.15"/>
    <n v="67"/>
    <x v="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84.99"/>
    <n v="47"/>
    <x v="0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110.41"/>
    <n v="649"/>
    <x v="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07.96"/>
    <n v="159"/>
    <x v="1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45.1"/>
    <n v="67"/>
    <x v="3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5"/>
    <n v="49"/>
    <x v="0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05.97"/>
    <n v="112"/>
    <x v="1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9.06"/>
    <n v="41"/>
    <x v="0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85.04"/>
    <n v="128"/>
    <x v="1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105.23"/>
    <n v="332"/>
    <x v="1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39"/>
    <n v="113"/>
    <x v="1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73.03"/>
    <n v="216"/>
    <x v="1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35.01"/>
    <n v="48"/>
    <x v="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106.6"/>
    <n v="80"/>
    <x v="0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62"/>
    <n v="105"/>
    <x v="1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94"/>
    <n v="329"/>
    <x v="1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12.05"/>
    <n v="161"/>
    <x v="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48.01"/>
    <n v="310"/>
    <x v="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38"/>
    <n v="87"/>
    <x v="0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5"/>
    <n v="378"/>
    <x v="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85"/>
    <n v="151"/>
    <x v="1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95.99"/>
    <n v="150"/>
    <x v="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68.81"/>
    <n v="157"/>
    <x v="1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5.97"/>
    <n v="140"/>
    <x v="1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75.260000000000005"/>
    <n v="325"/>
    <x v="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7.13"/>
    <n v="51"/>
    <x v="0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75.14"/>
    <n v="169"/>
    <x v="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107.42"/>
    <n v="213"/>
    <x v="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36"/>
    <n v="444"/>
    <x v="1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27"/>
    <n v="186"/>
    <x v="1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107.56"/>
    <n v="659"/>
    <x v="1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94.38"/>
    <n v="48"/>
    <x v="0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46.16"/>
    <n v="115"/>
    <x v="1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.85"/>
    <n v="475"/>
    <x v="1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53.01"/>
    <n v="387"/>
    <x v="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45.06"/>
    <n v="190"/>
    <x v="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.01"/>
    <n v="92"/>
    <x v="0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2.79"/>
    <n v="34"/>
    <x v="0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59.12"/>
    <n v="140"/>
    <x v="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44.93"/>
    <n v="90"/>
    <x v="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89.66"/>
    <n v="178"/>
    <x v="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70.08"/>
    <n v="144"/>
    <x v="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31.06"/>
    <n v="215"/>
    <x v="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9.06"/>
    <n v="227"/>
    <x v="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30.09"/>
    <n v="275"/>
    <x v="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85"/>
    <n v="144"/>
    <x v="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82"/>
    <n v="93"/>
    <x v="0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58.04"/>
    <n v="723"/>
    <x v="1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1.4"/>
    <n v="12"/>
    <x v="0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71.95"/>
    <n v="98"/>
    <x v="0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61.04"/>
    <n v="236"/>
    <x v="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108.92"/>
    <n v="45"/>
    <x v="0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29"/>
    <n v="162"/>
    <x v="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58.98"/>
    <n v="255"/>
    <x v="1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111.82"/>
    <n v="24"/>
    <x v="3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64"/>
    <n v="124"/>
    <x v="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85.32"/>
    <n v="108"/>
    <x v="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74.48"/>
    <n v="670"/>
    <x v="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105.15"/>
    <n v="661"/>
    <x v="1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56.19"/>
    <n v="122"/>
    <x v="1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85.92"/>
    <n v="151"/>
    <x v="1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57"/>
    <n v="78"/>
    <x v="0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79.64"/>
    <n v="47"/>
    <x v="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41.02"/>
    <n v="301"/>
    <x v="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48"/>
    <n v="70"/>
    <x v="0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55.21"/>
    <n v="637"/>
    <x v="1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92.11"/>
    <n v="225"/>
    <x v="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83.18"/>
    <n v="1497"/>
    <x v="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40"/>
    <n v="38"/>
    <x v="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11.13"/>
    <n v="132"/>
    <x v="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90.56"/>
    <n v="131"/>
    <x v="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61.11"/>
    <n v="168"/>
    <x v="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83.02"/>
    <n v="62"/>
    <x v="0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110.76"/>
    <n v="261"/>
    <x v="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89.46"/>
    <n v="253"/>
    <x v="1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57.85"/>
    <n v="79"/>
    <x v="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110"/>
    <n v="48"/>
    <x v="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103.97"/>
    <n v="259"/>
    <x v="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108"/>
    <n v="61"/>
    <x v="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48.93"/>
    <n v="304"/>
    <x v="1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37.67"/>
    <n v="113"/>
    <x v="1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65"/>
    <n v="217"/>
    <x v="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106.61"/>
    <n v="927"/>
    <x v="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27.01"/>
    <n v="34"/>
    <x v="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91.16"/>
    <n v="197"/>
    <x v="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56.05"/>
    <n v="1021"/>
    <x v="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31.02"/>
    <n v="282"/>
    <x v="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6.510000000000005"/>
    <n v="25"/>
    <x v="0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89.01"/>
    <n v="143"/>
    <x v="1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03.46"/>
    <n v="145"/>
    <x v="1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95.28"/>
    <n v="359"/>
    <x v="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75.900000000000006"/>
    <n v="186"/>
    <x v="1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107.58"/>
    <n v="595"/>
    <x v="1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1.32"/>
    <n v="59"/>
    <x v="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1.98"/>
    <n v="15"/>
    <x v="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08.95"/>
    <n v="120"/>
    <x v="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5"/>
    <n v="269"/>
    <x v="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94.94"/>
    <n v="377"/>
    <x v="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109.65"/>
    <n v="727"/>
    <x v="1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44"/>
    <n v="87"/>
    <x v="0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6.79"/>
    <n v="88"/>
    <x v="0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30.99"/>
    <n v="174"/>
    <x v="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94.79"/>
    <n v="118"/>
    <x v="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69.790000000000006"/>
    <n v="215"/>
    <x v="1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63"/>
    <n v="149"/>
    <x v="1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110.03"/>
    <n v="219"/>
    <x v="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26"/>
    <n v="64"/>
    <x v="0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49.99"/>
    <n v="19"/>
    <x v="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101.72"/>
    <n v="368"/>
    <x v="1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47.08"/>
    <n v="160"/>
    <x v="1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89.94"/>
    <n v="39"/>
    <x v="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.97"/>
    <n v="51"/>
    <x v="0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80.069999999999993"/>
    <n v="60"/>
    <x v="3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86.47"/>
    <n v="3"/>
    <x v="3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28"/>
    <n v="155"/>
    <x v="1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68"/>
    <n v="101"/>
    <x v="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43.08"/>
    <n v="116"/>
    <x v="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87.96"/>
    <n v="311"/>
    <x v="1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4.99"/>
    <n v="90"/>
    <x v="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46.91"/>
    <n v="71"/>
    <x v="0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46.91"/>
    <n v="3"/>
    <x v="3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94.24"/>
    <n v="262"/>
    <x v="1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80.14"/>
    <n v="96"/>
    <x v="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9.04"/>
    <n v="21"/>
    <x v="0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65.989999999999995"/>
    <n v="223"/>
    <x v="1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0.99"/>
    <n v="102"/>
    <x v="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98.31"/>
    <n v="230"/>
    <x v="1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04.6"/>
    <n v="136"/>
    <x v="1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86.07"/>
    <n v="129"/>
    <x v="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76.989999999999995"/>
    <n v="237"/>
    <x v="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29.76"/>
    <n v="17"/>
    <x v="3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46.92"/>
    <n v="112"/>
    <x v="1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05.19"/>
    <n v="121"/>
    <x v="1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69.91"/>
    <n v="220"/>
    <x v="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0.01"/>
    <n v="64"/>
    <x v="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52.01"/>
    <n v="423"/>
    <x v="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31"/>
    <n v="93"/>
    <x v="0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95.04"/>
    <n v="59"/>
    <x v="0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75.97"/>
    <n v="65"/>
    <x v="0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1.010000000000005"/>
    <n v="74"/>
    <x v="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73.73"/>
    <n v="53"/>
    <x v="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113.17"/>
    <n v="221"/>
    <x v="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5.01"/>
    <n v="100"/>
    <x v="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79.180000000000007"/>
    <n v="162"/>
    <x v="1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57.33"/>
    <n v="78"/>
    <x v="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58.18"/>
    <n v="150"/>
    <x v="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36.03"/>
    <n v="253"/>
    <x v="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7.99"/>
    <n v="100"/>
    <x v="1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44.01"/>
    <n v="122"/>
    <x v="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55.08"/>
    <n v="137"/>
    <x v="1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74"/>
    <n v="416"/>
    <x v="1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42"/>
    <n v="31"/>
    <x v="0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77.989999999999995"/>
    <n v="424"/>
    <x v="1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82.51"/>
    <n v="3"/>
    <x v="0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4.2"/>
    <n v="11"/>
    <x v="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25.5"/>
    <n v="83"/>
    <x v="0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00.98"/>
    <n v="163"/>
    <x v="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111.83"/>
    <n v="895"/>
    <x v="1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42"/>
    <n v="26"/>
    <x v="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110.05"/>
    <n v="75"/>
    <x v="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59"/>
    <n v="416"/>
    <x v="1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32.99"/>
    <n v="96"/>
    <x v="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45.01"/>
    <n v="358"/>
    <x v="1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81.98"/>
    <n v="308"/>
    <x v="1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39.08"/>
    <n v="62"/>
    <x v="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59"/>
    <n v="722"/>
    <x v="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0.99"/>
    <n v="69"/>
    <x v="0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31.03"/>
    <n v="293"/>
    <x v="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37.79"/>
    <n v="72"/>
    <x v="0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.01"/>
    <n v="32"/>
    <x v="0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95.97"/>
    <n v="230"/>
    <x v="1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"/>
    <x v="0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102.05"/>
    <n v="24"/>
    <x v="3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105.75"/>
    <n v="69"/>
    <x v="0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07"/>
    <n v="38"/>
    <x v="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35.049999999999997"/>
    <n v="20"/>
    <x v="0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.34"/>
    <n v="46"/>
    <x v="0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69.17"/>
    <n v="123"/>
    <x v="1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109.08"/>
    <n v="362"/>
    <x v="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51.78"/>
    <n v="63"/>
    <x v="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82.01"/>
    <n v="298"/>
    <x v="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35.96"/>
    <n v="10"/>
    <x v="0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74.459999999999994"/>
    <n v="54"/>
    <x v="0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1.11"/>
    <n v="681"/>
    <x v="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.790000000000006"/>
    <n v="79"/>
    <x v="3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3"/>
    <n v="134"/>
    <x v="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63.23"/>
    <n v="3"/>
    <x v="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70.180000000000007"/>
    <n v="432"/>
    <x v="1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61.33"/>
    <n v="39"/>
    <x v="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99"/>
    <n v="426"/>
    <x v="1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96.98"/>
    <n v="101"/>
    <x v="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51"/>
    <n v="21"/>
    <x v="2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28.04"/>
    <n v="67"/>
    <x v="0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60.98"/>
    <n v="95"/>
    <x v="0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73.209999999999994"/>
    <n v="152"/>
    <x v="1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40"/>
    <n v="195"/>
    <x v="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86.81"/>
    <n v="1023"/>
    <x v="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2.13"/>
    <n v="4"/>
    <x v="0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03.98"/>
    <n v="155"/>
    <x v="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62"/>
    <n v="45"/>
    <x v="0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1.01"/>
    <n v="216"/>
    <x v="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89.99"/>
    <n v="332"/>
    <x v="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39.24"/>
    <n v="8"/>
    <x v="0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54.99"/>
    <n v="99"/>
    <x v="0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47.99"/>
    <n v="138"/>
    <x v="1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7.97"/>
    <n v="94"/>
    <x v="0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52"/>
    <n v="404"/>
    <x v="1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30"/>
    <n v="260"/>
    <x v="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98.21"/>
    <n v="367"/>
    <x v="1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08.96"/>
    <n v="169"/>
    <x v="1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67"/>
    <n v="120"/>
    <x v="1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64.989999999999995"/>
    <n v="194"/>
    <x v="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99.84"/>
    <n v="420"/>
    <x v="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82.43"/>
    <n v="77"/>
    <x v="3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63.29"/>
    <n v="171"/>
    <x v="1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96.77"/>
    <n v="158"/>
    <x v="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54.91"/>
    <n v="109"/>
    <x v="1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39.01"/>
    <n v="42"/>
    <x v="0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75.84"/>
    <n v="11"/>
    <x v="0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45.05"/>
    <n v="159"/>
    <x v="1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104.52"/>
    <n v="422"/>
    <x v="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76.27"/>
    <n v="98"/>
    <x v="0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69.02"/>
    <n v="419"/>
    <x v="1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8"/>
    <n v="102"/>
    <x v="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42.92"/>
    <n v="128"/>
    <x v="1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3.03"/>
    <n v="445"/>
    <x v="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75.25"/>
    <n v="570"/>
    <x v="1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69.02"/>
    <n v="509"/>
    <x v="1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65.989999999999995"/>
    <n v="326"/>
    <x v="1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8.01"/>
    <n v="933"/>
    <x v="1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60.11"/>
    <n v="211"/>
    <x v="1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6"/>
    <n v="273"/>
    <x v="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38.020000000000003"/>
    <n v="54"/>
    <x v="0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106.15"/>
    <n v="626"/>
    <x v="1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1.02"/>
    <n v="89"/>
    <x v="0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96.65"/>
    <n v="185"/>
    <x v="1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57"/>
    <n v="120"/>
    <x v="1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63.93"/>
    <n v="23"/>
    <x v="0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90.46"/>
    <n v="146"/>
    <x v="1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72.17"/>
    <n v="268"/>
    <x v="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77.930000000000007"/>
    <n v="598"/>
    <x v="1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38.07"/>
    <n v="158"/>
    <x v="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57.94"/>
    <n v="31"/>
    <x v="0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49.79"/>
    <n v="313"/>
    <x v="1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54.05"/>
    <n v="371"/>
    <x v="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0"/>
    <n v="363"/>
    <x v="1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70.13"/>
    <n v="123"/>
    <x v="1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27"/>
    <n v="77"/>
    <x v="0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51.99"/>
    <n v="234"/>
    <x v="1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56.42"/>
    <n v="181"/>
    <x v="1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101.63"/>
    <n v="253"/>
    <x v="1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5.01"/>
    <n v="27"/>
    <x v="3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32.020000000000003"/>
    <n v="1"/>
    <x v="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82.02"/>
    <n v="304"/>
    <x v="1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37.96"/>
    <n v="137"/>
    <x v="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51.53"/>
    <n v="32"/>
    <x v="0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81.2"/>
    <n v="242"/>
    <x v="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40.03"/>
    <n v="97"/>
    <x v="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89.94"/>
    <n v="1066"/>
    <x v="1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6.69"/>
    <n v="326"/>
    <x v="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25.01"/>
    <n v="171"/>
    <x v="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36.99"/>
    <n v="581"/>
    <x v="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73.010000000000005"/>
    <n v="92"/>
    <x v="0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68.239999999999995"/>
    <n v="108"/>
    <x v="1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2.31"/>
    <n v="19"/>
    <x v="0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61.77"/>
    <n v="83"/>
    <x v="0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25.03"/>
    <n v="706"/>
    <x v="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06.29"/>
    <n v="17"/>
    <x v="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75.069999999999993"/>
    <n v="210"/>
    <x v="1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39.97"/>
    <n v="98"/>
    <x v="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39.979999999999997"/>
    <n v="1684"/>
    <x v="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101.02"/>
    <n v="54"/>
    <x v="0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76.81"/>
    <n v="457"/>
    <x v="1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71.7"/>
    <n v="10"/>
    <x v="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33.28"/>
    <n v="16"/>
    <x v="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43.92"/>
    <n v="1340"/>
    <x v="1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n v="36"/>
    <x v="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88.21"/>
    <n v="55"/>
    <x v="0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65.239999999999995"/>
    <n v="94"/>
    <x v="0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69.959999999999994"/>
    <n v="144"/>
    <x v="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39.880000000000003"/>
    <n v="51"/>
    <x v="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41.02"/>
    <n v="1345"/>
    <x v="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98.91"/>
    <n v="32"/>
    <x v="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7.78"/>
    <n v="83"/>
    <x v="0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80.77"/>
    <n v="546"/>
    <x v="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94.28"/>
    <n v="286"/>
    <x v="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3.430000000000007"/>
    <n v="8"/>
    <x v="0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65.97"/>
    <n v="132"/>
    <x v="1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109.04"/>
    <n v="74"/>
    <x v="0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41.16"/>
    <n v="75"/>
    <x v="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99.13"/>
    <n v="20"/>
    <x v="0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105.88"/>
    <n v="203"/>
    <x v="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49"/>
    <n v="310"/>
    <x v="1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"/>
    <n v="395"/>
    <x v="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31.02"/>
    <n v="295"/>
    <x v="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103.87"/>
    <n v="34"/>
    <x v="0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59.27"/>
    <n v="67"/>
    <x v="0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42.3"/>
    <n v="19"/>
    <x v="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53.12"/>
    <n v="16"/>
    <x v="0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50.8"/>
    <n v="39"/>
    <x v="3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1.15"/>
    <n v="10"/>
    <x v="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65"/>
    <n v="94"/>
    <x v="0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38"/>
    <n v="167"/>
    <x v="1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82.62"/>
    <n v="24"/>
    <x v="0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7.94"/>
    <n v="164"/>
    <x v="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80.78"/>
    <n v="91"/>
    <x v="0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5.98"/>
    <n v="46"/>
    <x v="0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0.36"/>
    <n v="39"/>
    <x v="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54"/>
    <n v="134"/>
    <x v="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101.79"/>
    <n v="23"/>
    <x v="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5"/>
    <n v="185"/>
    <x v="1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77.069999999999993"/>
    <n v="444"/>
    <x v="1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88.08"/>
    <n v="200"/>
    <x v="1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47.04"/>
    <n v="124"/>
    <x v="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11"/>
    <n v="187"/>
    <x v="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87"/>
    <n v="114"/>
    <x v="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63.99"/>
    <n v="97"/>
    <x v="0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05.99"/>
    <n v="123"/>
    <x v="1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73.989999999999995"/>
    <n v="179"/>
    <x v="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4.02"/>
    <n v="80"/>
    <x v="3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88.97"/>
    <n v="94"/>
    <x v="0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76.989999999999995"/>
    <n v="85"/>
    <x v="0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97.15"/>
    <n v="67"/>
    <x v="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33.01"/>
    <n v="54"/>
    <x v="0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99.95"/>
    <n v="42"/>
    <x v="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69.97"/>
    <n v="15"/>
    <x v="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110.32"/>
    <n v="34"/>
    <x v="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66.010000000000005"/>
    <n v="1401"/>
    <x v="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41.01"/>
    <n v="72"/>
    <x v="0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103.96"/>
    <n v="53"/>
    <x v="0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47.01"/>
    <n v="128"/>
    <x v="1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29.61"/>
    <n v="35"/>
    <x v="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81.010000000000005"/>
    <n v="411"/>
    <x v="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94.35"/>
    <n v="124"/>
    <x v="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26.06"/>
    <n v="59"/>
    <x v="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85.78"/>
    <n v="37"/>
    <x v="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03.73"/>
    <n v="185"/>
    <x v="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49.83"/>
    <n v="12"/>
    <x v="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63.89"/>
    <n v="299"/>
    <x v="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47"/>
    <n v="226"/>
    <x v="1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08.48"/>
    <n v="174"/>
    <x v="1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72.02"/>
    <n v="372"/>
    <x v="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59.93"/>
    <n v="160"/>
    <x v="1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78.209999999999994"/>
    <n v="1616"/>
    <x v="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104.78"/>
    <n v="733"/>
    <x v="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5.52"/>
    <n v="592"/>
    <x v="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24.93"/>
    <n v="19"/>
    <x v="0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69.87"/>
    <n v="277"/>
    <x v="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95.73"/>
    <n v="273"/>
    <x v="1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30"/>
    <n v="159"/>
    <x v="1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59.01"/>
    <n v="68"/>
    <x v="0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84.76"/>
    <n v="1592"/>
    <x v="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8.010000000000005"/>
    <n v="730"/>
    <x v="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50.05"/>
    <n v="13"/>
    <x v="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9.16"/>
    <n v="55"/>
    <x v="0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93.7"/>
    <n v="361"/>
    <x v="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40.14"/>
    <n v="10"/>
    <x v="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70.09"/>
    <n v="14"/>
    <x v="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66.180000000000007"/>
    <n v="40"/>
    <x v="0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47.71"/>
    <n v="160"/>
    <x v="1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62.9"/>
    <n v="184"/>
    <x v="1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86.61"/>
    <n v="64"/>
    <x v="0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75.13"/>
    <n v="225"/>
    <x v="1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41"/>
    <n v="172"/>
    <x v="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50.01"/>
    <n v="146"/>
    <x v="1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96.96"/>
    <n v="76"/>
    <x v="0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100.93"/>
    <n v="39"/>
    <x v="0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89.23"/>
    <n v="11"/>
    <x v="3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87.98"/>
    <n v="122"/>
    <x v="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89.54"/>
    <n v="187"/>
    <x v="1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29.09"/>
    <n v="7"/>
    <x v="0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42.01"/>
    <n v="66"/>
    <x v="0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47"/>
    <n v="229"/>
    <x v="1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110.44"/>
    <n v="469"/>
    <x v="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41.99"/>
    <n v="130"/>
    <x v="1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48.01"/>
    <n v="167"/>
    <x v="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31.02"/>
    <n v="174"/>
    <x v="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99.2"/>
    <n v="718"/>
    <x v="1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6.02"/>
    <n v="64"/>
    <x v="0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46.06"/>
    <n v="1530"/>
    <x v="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73.650000000000006"/>
    <n v="40"/>
    <x v="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55.99"/>
    <n v="86"/>
    <x v="0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68.989999999999995"/>
    <n v="316"/>
    <x v="1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60.98"/>
    <n v="90"/>
    <x v="0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10.98"/>
    <n v="182"/>
    <x v="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25"/>
    <n v="356"/>
    <x v="1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78.760000000000005"/>
    <n v="132"/>
    <x v="1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87.96"/>
    <n v="46"/>
    <x v="0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49.99"/>
    <n v="36"/>
    <x v="2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99.52"/>
    <n v="105"/>
    <x v="1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104.82"/>
    <n v="669"/>
    <x v="1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108.01"/>
    <n v="62"/>
    <x v="2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29"/>
    <n v="85"/>
    <x v="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30.03"/>
    <n v="11"/>
    <x v="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1.01"/>
    <n v="44"/>
    <x v="0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62.87"/>
    <n v="55"/>
    <x v="0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47.01"/>
    <n v="57"/>
    <x v="0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27"/>
    <n v="123"/>
    <x v="1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68.33"/>
    <n v="128"/>
    <x v="1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50.97"/>
    <n v="64"/>
    <x v="0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54.02"/>
    <n v="127"/>
    <x v="1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97.06"/>
    <n v="11"/>
    <x v="0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24.87"/>
    <n v="40"/>
    <x v="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84.42"/>
    <n v="288"/>
    <x v="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47.09"/>
    <n v="573"/>
    <x v="1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78"/>
    <n v="113"/>
    <x v="1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62.97"/>
    <n v="46"/>
    <x v="0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81.010000000000005"/>
    <n v="91"/>
    <x v="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5.319999999999993"/>
    <n v="68"/>
    <x v="0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04.44"/>
    <n v="192"/>
    <x v="1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69.989999999999995"/>
    <n v="83"/>
    <x v="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83.02"/>
    <n v="54"/>
    <x v="0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90.3"/>
    <n v="17"/>
    <x v="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03.98"/>
    <n v="117"/>
    <x v="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54.93"/>
    <n v="1052"/>
    <x v="1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51.92"/>
    <n v="123"/>
    <x v="1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60.03"/>
    <n v="179"/>
    <x v="1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44"/>
    <n v="355"/>
    <x v="1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53"/>
    <n v="162"/>
    <x v="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54.5"/>
    <n v="25"/>
    <x v="0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75.040000000000006"/>
    <n v="199"/>
    <x v="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.909999999999997"/>
    <n v="35"/>
    <x v="3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36.950000000000003"/>
    <n v="176"/>
    <x v="1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3.17"/>
    <n v="511"/>
    <x v="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29.99"/>
    <n v="82"/>
    <x v="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86"/>
    <n v="24"/>
    <x v="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75.010000000000005"/>
    <n v="50"/>
    <x v="0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101.2"/>
    <n v="967"/>
    <x v="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29"/>
    <n v="123"/>
    <x v="1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98.23"/>
    <n v="63"/>
    <x v="0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87"/>
    <n v="56"/>
    <x v="0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5.21"/>
    <n v="44"/>
    <x v="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"/>
    <n v="118"/>
    <x v="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94.98"/>
    <n v="104"/>
    <x v="1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8.96"/>
    <n v="27"/>
    <x v="0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55.99"/>
    <n v="351"/>
    <x v="1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54.04"/>
    <n v="90"/>
    <x v="0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82.38"/>
    <n v="172"/>
    <x v="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67"/>
    <n v="141"/>
    <x v="1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107.91"/>
    <n v="31"/>
    <x v="0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69.010000000000005"/>
    <n v="108"/>
    <x v="1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39.01"/>
    <n v="133"/>
    <x v="1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10.36"/>
    <n v="188"/>
    <x v="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94.86"/>
    <n v="332"/>
    <x v="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.94"/>
    <n v="575"/>
    <x v="1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101.25"/>
    <n v="41"/>
    <x v="0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64.959999999999994"/>
    <n v="184"/>
    <x v="1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7.01"/>
    <n v="286"/>
    <x v="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50.97"/>
    <n v="319"/>
    <x v="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4.94"/>
    <n v="39"/>
    <x v="0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84.03"/>
    <n v="178"/>
    <x v="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102.86"/>
    <n v="365"/>
    <x v="1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39.96"/>
    <n v="114"/>
    <x v="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51"/>
    <n v="30"/>
    <x v="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40.82"/>
    <n v="54"/>
    <x v="0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59"/>
    <n v="236"/>
    <x v="1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71.16"/>
    <n v="513"/>
    <x v="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99.49"/>
    <n v="101"/>
    <x v="1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03.99"/>
    <n v="81"/>
    <x v="0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76.56"/>
    <n v="16"/>
    <x v="0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87.07"/>
    <n v="53"/>
    <x v="0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49"/>
    <n v="260"/>
    <x v="1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42.97"/>
    <n v="31"/>
    <x v="0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33.43"/>
    <n v="14"/>
    <x v="0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83.98"/>
    <n v="179"/>
    <x v="1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101.42"/>
    <n v="220"/>
    <x v="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9.87"/>
    <n v="102"/>
    <x v="1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31.92"/>
    <n v="192"/>
    <x v="1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70.989999999999995"/>
    <n v="305"/>
    <x v="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77.03"/>
    <n v="24"/>
    <x v="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101.78"/>
    <n v="724"/>
    <x v="1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1.06"/>
    <n v="547"/>
    <x v="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68.02"/>
    <n v="415"/>
    <x v="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30.87"/>
    <n v="1"/>
    <x v="0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27.91"/>
    <n v="34"/>
    <x v="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79.989999999999995"/>
    <n v="24"/>
    <x v="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38"/>
    <n v="48"/>
    <x v="0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e v="#DIV/0!"/>
    <n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59.99"/>
    <n v="70"/>
    <x v="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37.04"/>
    <n v="530"/>
    <x v="1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99.96"/>
    <n v="180"/>
    <x v="1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111.68"/>
    <n v="92"/>
    <x v="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36.01"/>
    <n v="14"/>
    <x v="0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66.010000000000005"/>
    <n v="927"/>
    <x v="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4.05"/>
    <n v="40"/>
    <x v="0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53"/>
    <n v="112"/>
    <x v="1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95"/>
    <n v="71"/>
    <x v="0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70.91"/>
    <n v="119"/>
    <x v="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98.06"/>
    <n v="24"/>
    <x v="0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53.05"/>
    <n v="139"/>
    <x v="1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93.14"/>
    <n v="39"/>
    <x v="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8.95"/>
    <n v="22"/>
    <x v="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36.07"/>
    <n v="56"/>
    <x v="0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63.03"/>
    <n v="43"/>
    <x v="0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84.72"/>
    <n v="112"/>
    <x v="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62.2"/>
    <n v="7"/>
    <x v="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98"/>
    <n v="102"/>
    <x v="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106.44"/>
    <n v="426"/>
    <x v="1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29.98"/>
    <n v="146"/>
    <x v="1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85.81"/>
    <n v="32"/>
    <x v="0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.819999999999993"/>
    <n v="700"/>
    <x v="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41"/>
    <n v="84"/>
    <x v="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28.06"/>
    <n v="84"/>
    <x v="0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88.05"/>
    <n v="156"/>
    <x v="1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31"/>
    <n v="100"/>
    <x v="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90.34"/>
    <n v="80"/>
    <x v="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63.78"/>
    <n v="11"/>
    <x v="0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54"/>
    <n v="92"/>
    <x v="0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48.99"/>
    <n v="96"/>
    <x v="2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63.86"/>
    <n v="503"/>
    <x v="1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83"/>
    <n v="159"/>
    <x v="1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5.08"/>
    <n v="15"/>
    <x v="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62.04"/>
    <n v="482"/>
    <x v="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04.98"/>
    <n v="150"/>
    <x v="1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4.04"/>
    <n v="117"/>
    <x v="1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44.01"/>
    <n v="38"/>
    <x v="0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92.47"/>
    <n v="73"/>
    <x v="0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57.07"/>
    <n v="266"/>
    <x v="1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.08"/>
    <n v="24"/>
    <x v="0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9.39"/>
    <n v="3"/>
    <x v="0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77.02"/>
    <n v="16"/>
    <x v="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92.17"/>
    <n v="277"/>
    <x v="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61.01"/>
    <n v="89"/>
    <x v="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78.069999999999993"/>
    <n v="164"/>
    <x v="1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80.75"/>
    <n v="969"/>
    <x v="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59.99"/>
    <n v="271"/>
    <x v="1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110.03"/>
    <n v="284"/>
    <x v="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38"/>
    <n v="59"/>
    <x v="0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6.37"/>
    <n v="99"/>
    <x v="0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72.98"/>
    <n v="44"/>
    <x v="0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26.01"/>
    <n v="152"/>
    <x v="1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104.36"/>
    <n v="224"/>
    <x v="1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102.19"/>
    <n v="240"/>
    <x v="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54.12"/>
    <n v="199"/>
    <x v="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63.22"/>
    <n v="137"/>
    <x v="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4.03"/>
    <n v="101"/>
    <x v="1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49.99"/>
    <n v="794"/>
    <x v="1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56.02"/>
    <n v="370"/>
    <x v="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48.81"/>
    <n v="13"/>
    <x v="0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60.08"/>
    <n v="138"/>
    <x v="1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78.989999999999995"/>
    <n v="84"/>
    <x v="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53.99"/>
    <n v="205"/>
    <x v="1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111.46"/>
    <n v="44"/>
    <x v="0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60.92"/>
    <n v="219"/>
    <x v="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26"/>
    <n v="186"/>
    <x v="1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80.989999999999995"/>
    <n v="237"/>
    <x v="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5"/>
    <n v="306"/>
    <x v="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"/>
    <n v="94"/>
    <x v="0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2.09"/>
    <n v="54"/>
    <x v="3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24.99"/>
    <n v="112"/>
    <x v="1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69.22"/>
    <n v="369"/>
    <x v="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93.94"/>
    <n v="63"/>
    <x v="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98.41"/>
    <n v="65"/>
    <x v="0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41.78"/>
    <n v="19"/>
    <x v="3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65.989999999999995"/>
    <n v="17"/>
    <x v="0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72.06"/>
    <n v="101"/>
    <x v="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48"/>
    <n v="342"/>
    <x v="1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54.1"/>
    <n v="64"/>
    <x v="0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107.88"/>
    <n v="52"/>
    <x v="0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67.03"/>
    <n v="322"/>
    <x v="1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64.010000000000005"/>
    <n v="120"/>
    <x v="1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96.07"/>
    <n v="147"/>
    <x v="1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51.18"/>
    <n v="951"/>
    <x v="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43.92"/>
    <n v="73"/>
    <x v="0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91.02"/>
    <n v="79"/>
    <x v="0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50.13"/>
    <n v="65"/>
    <x v="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7.72"/>
    <n v="82"/>
    <x v="0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61.04"/>
    <n v="1038"/>
    <x v="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80.010000000000005"/>
    <n v="13"/>
    <x v="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47"/>
    <n v="155"/>
    <x v="1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1.13"/>
    <n v="7"/>
    <x v="0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89.99"/>
    <n v="209"/>
    <x v="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43.03"/>
    <n v="100"/>
    <x v="0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68"/>
    <n v="202"/>
    <x v="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73"/>
    <n v="162"/>
    <x v="1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62.34"/>
    <n v="4"/>
    <x v="0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67.099999999999994"/>
    <n v="207"/>
    <x v="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79.98"/>
    <n v="128"/>
    <x v="1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62.18"/>
    <n v="120"/>
    <x v="1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53.01"/>
    <n v="171"/>
    <x v="1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57.74"/>
    <n v="187"/>
    <x v="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40.03"/>
    <n v="188"/>
    <x v="1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81.02"/>
    <n v="131"/>
    <x v="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35.049999999999997"/>
    <n v="284"/>
    <x v="1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02.92"/>
    <n v="120"/>
    <x v="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8"/>
    <n v="419"/>
    <x v="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75.73"/>
    <n v="14"/>
    <x v="3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45.03"/>
    <n v="139"/>
    <x v="1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73.62"/>
    <n v="174"/>
    <x v="1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56.99"/>
    <n v="155"/>
    <x v="1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85.22"/>
    <n v="170"/>
    <x v="1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50.96"/>
    <n v="190"/>
    <x v="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63.56"/>
    <n v="250"/>
    <x v="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81"/>
    <n v="49"/>
    <x v="0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86.04"/>
    <n v="28"/>
    <x v="0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90.04"/>
    <n v="268"/>
    <x v="1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74.010000000000005"/>
    <n v="620"/>
    <x v="1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92.44"/>
    <n v="3"/>
    <x v="0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56"/>
    <n v="160"/>
    <x v="1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32.979999999999997"/>
    <n v="279"/>
    <x v="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93.6"/>
    <n v="77"/>
    <x v="0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69.87"/>
    <n v="206"/>
    <x v="1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72.13"/>
    <n v="694"/>
    <x v="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30.04"/>
    <n v="152"/>
    <x v="1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3.97"/>
    <n v="65"/>
    <x v="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8.66"/>
    <n v="63"/>
    <x v="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59.99"/>
    <n v="310"/>
    <x v="1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111.16"/>
    <n v="43"/>
    <x v="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53.04"/>
    <n v="83"/>
    <x v="0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55.99"/>
    <n v="79"/>
    <x v="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69.989999999999995"/>
    <n v="114"/>
    <x v="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49"/>
    <n v="65"/>
    <x v="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03.85"/>
    <n v="79"/>
    <x v="0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99.13"/>
    <n v="11"/>
    <x v="0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107.38"/>
    <n v="56"/>
    <x v="2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76.92"/>
    <n v="17"/>
    <x v="0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58.13"/>
    <n v="120"/>
    <x v="1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03.74"/>
    <n v="145"/>
    <x v="1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87.96"/>
    <n v="221"/>
    <x v="1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28"/>
    <n v="48"/>
    <x v="0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38"/>
    <n v="93"/>
    <x v="0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30"/>
    <n v="89"/>
    <x v="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103.5"/>
    <n v="41"/>
    <x v="0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85.99"/>
    <n v="63"/>
    <x v="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98.01"/>
    <n v="48"/>
    <x v="0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44.99"/>
    <n v="88"/>
    <x v="0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31.01"/>
    <n v="127"/>
    <x v="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59.97"/>
    <n v="2339"/>
    <x v="1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9"/>
    <n v="508"/>
    <x v="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50.05"/>
    <n v="191"/>
    <x v="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8.97"/>
    <n v="42"/>
    <x v="0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58.86"/>
    <n v="8"/>
    <x v="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.010000000000005"/>
    <n v="60"/>
    <x v="3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76.010000000000005"/>
    <n v="47"/>
    <x v="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96.6"/>
    <n v="82"/>
    <x v="0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76.959999999999994"/>
    <n v="54"/>
    <x v="0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67.98"/>
    <n v="98"/>
    <x v="0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88.78"/>
    <n v="77"/>
    <x v="0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25"/>
    <n v="33"/>
    <x v="0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44.92"/>
    <n v="240"/>
    <x v="1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79.400000000000006"/>
    <n v="64"/>
    <x v="3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29.01"/>
    <n v="176"/>
    <x v="1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3.59"/>
    <n v="20"/>
    <x v="0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07.97"/>
    <n v="359"/>
    <x v="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68.989999999999995"/>
    <n v="469"/>
    <x v="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11.02"/>
    <n v="122"/>
    <x v="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25"/>
    <n v="56"/>
    <x v="0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2.16"/>
    <n v="44"/>
    <x v="0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47"/>
    <n v="34"/>
    <x v="3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6.04"/>
    <n v="123"/>
    <x v="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01.04"/>
    <n v="190"/>
    <x v="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39.93"/>
    <n v="84"/>
    <x v="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83.16"/>
    <n v="18"/>
    <x v="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39.979999999999997"/>
    <n v="1037"/>
    <x v="1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47.99"/>
    <n v="97"/>
    <x v="0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95.98"/>
    <n v="86"/>
    <x v="0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78.73"/>
    <n v="150"/>
    <x v="1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56.08"/>
    <n v="358"/>
    <x v="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69.09"/>
    <n v="543"/>
    <x v="1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102.05"/>
    <n v="68"/>
    <x v="0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07.32"/>
    <n v="192"/>
    <x v="1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51.97"/>
    <n v="932"/>
    <x v="1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71.14"/>
    <n v="429"/>
    <x v="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6.49"/>
    <n v="101"/>
    <x v="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42.94"/>
    <n v="227"/>
    <x v="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30.04"/>
    <n v="142"/>
    <x v="1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0.62"/>
    <n v="91"/>
    <x v="0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6.02"/>
    <n v="64"/>
    <x v="0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96.91"/>
    <n v="84"/>
    <x v="0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62.87"/>
    <n v="134"/>
    <x v="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108.99"/>
    <n v="59"/>
    <x v="0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27"/>
    <n v="153"/>
    <x v="1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65"/>
    <n v="447"/>
    <x v="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111.52"/>
    <n v="84"/>
    <x v="0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10.99"/>
    <n v="175"/>
    <x v="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6.75"/>
    <n v="54"/>
    <x v="0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97.02"/>
    <n v="312"/>
    <x v="1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2.09"/>
    <n v="123"/>
    <x v="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82.99"/>
    <n v="99"/>
    <x v="0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03.04"/>
    <n v="128"/>
    <x v="1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68.92"/>
    <n v="159"/>
    <x v="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87.74"/>
    <n v="707"/>
    <x v="1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75.02"/>
    <n v="142"/>
    <x v="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0.86"/>
    <n v="148"/>
    <x v="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90"/>
    <n v="20"/>
    <x v="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72.900000000000006"/>
    <n v="1841"/>
    <x v="1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08.49"/>
    <n v="162"/>
    <x v="1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01.98"/>
    <n v="473"/>
    <x v="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44.01"/>
    <n v="24"/>
    <x v="0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65.94"/>
    <n v="518"/>
    <x v="1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.99"/>
    <n v="248"/>
    <x v="1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28"/>
    <n v="100"/>
    <x v="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85.83"/>
    <n v="153"/>
    <x v="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84.92"/>
    <n v="37"/>
    <x v="3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90.48"/>
    <n v="4"/>
    <x v="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25"/>
    <n v="157"/>
    <x v="1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92.01"/>
    <n v="270"/>
    <x v="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93.07"/>
    <n v="134"/>
    <x v="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61.01"/>
    <n v="50"/>
    <x v="0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92.04"/>
    <n v="89"/>
    <x v="3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81.13"/>
    <n v="165"/>
    <x v="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73.5"/>
    <n v="18"/>
    <x v="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85.22"/>
    <n v="186"/>
    <x v="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110.97"/>
    <n v="413"/>
    <x v="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32.97"/>
    <n v="90"/>
    <x v="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6.01"/>
    <n v="92"/>
    <x v="0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84.97"/>
    <n v="527"/>
    <x v="1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25.01"/>
    <n v="319"/>
    <x v="1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66"/>
    <n v="354"/>
    <x v="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87.34"/>
    <n v="33"/>
    <x v="3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27.93"/>
    <n v="136"/>
    <x v="1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103.8"/>
    <n v="2"/>
    <x v="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31.94"/>
    <n v="61"/>
    <x v="0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99.5"/>
    <n v="30"/>
    <x v="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08.85"/>
    <n v="1179"/>
    <x v="1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0.76"/>
    <n v="1126"/>
    <x v="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9.65"/>
    <n v="13"/>
    <x v="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101.71"/>
    <n v="712"/>
    <x v="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61.5"/>
    <n v="30"/>
    <x v="0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35"/>
    <n v="213"/>
    <x v="1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40.049999999999997"/>
    <n v="229"/>
    <x v="1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110.97"/>
    <n v="35"/>
    <x v="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6.96"/>
    <n v="157"/>
    <x v="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30.97"/>
    <n v="232"/>
    <x v="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47.04"/>
    <n v="92"/>
    <x v="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88.07"/>
    <n v="257"/>
    <x v="1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7.01"/>
    <n v="168"/>
    <x v="1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26.03"/>
    <n v="167"/>
    <x v="1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67.819999999999993"/>
    <n v="772"/>
    <x v="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9.96"/>
    <n v="407"/>
    <x v="1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110.02"/>
    <n v="564"/>
    <x v="1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89.96"/>
    <n v="68"/>
    <x v="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79.010000000000005"/>
    <n v="34"/>
    <x v="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86.87"/>
    <n v="655"/>
    <x v="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62.04"/>
    <n v="177"/>
    <x v="1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26.97"/>
    <n v="113"/>
    <x v="1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54.12"/>
    <n v="728"/>
    <x v="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41.04"/>
    <n v="208"/>
    <x v="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55.05"/>
    <n v="31"/>
    <x v="0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7.94"/>
    <n v="57"/>
    <x v="0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3.92"/>
    <n v="231"/>
    <x v="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32"/>
    <n v="87"/>
    <x v="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53.9"/>
    <n v="271"/>
    <x v="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106.5"/>
    <n v="49"/>
    <x v="3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33"/>
    <n v="113"/>
    <x v="1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43"/>
    <n v="191"/>
    <x v="1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86.86"/>
    <n v="136"/>
    <x v="1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96.8"/>
    <n v="10"/>
    <x v="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33"/>
    <n v="66"/>
    <x v="0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68.03"/>
    <n v="49"/>
    <x v="0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58.87"/>
    <n v="788"/>
    <x v="1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105.05"/>
    <n v="80"/>
    <x v="0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33.049999999999997"/>
    <n v="106"/>
    <x v="1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78.819999999999993"/>
    <n v="51"/>
    <x v="3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68.2"/>
    <n v="215"/>
    <x v="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75.73"/>
    <n v="141"/>
    <x v="1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31"/>
    <n v="115"/>
    <x v="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01.88"/>
    <n v="193"/>
    <x v="1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52.88"/>
    <n v="730"/>
    <x v="1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71.010000000000005"/>
    <n v="100"/>
    <x v="0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102.39"/>
    <n v="88"/>
    <x v="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74.47"/>
    <n v="37"/>
    <x v="0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51.01"/>
    <n v="31"/>
    <x v="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90"/>
    <n v="26"/>
    <x v="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97.14"/>
    <n v="34"/>
    <x v="0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2.069999999999993"/>
    <n v="1186"/>
    <x v="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75.239999999999995"/>
    <n v="125"/>
    <x v="1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32.97"/>
    <n v="14"/>
    <x v="0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1"/>
    <n v="55"/>
    <x v="0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45.04"/>
    <n v="110"/>
    <x v="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52.96"/>
    <n v="188"/>
    <x v="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60.02"/>
    <n v="87"/>
    <x v="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44.03"/>
    <n v="203"/>
    <x v="1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.03"/>
    <n v="197"/>
    <x v="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8.01"/>
    <n v="107"/>
    <x v="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32.049999999999997"/>
    <n v="269"/>
    <x v="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73.61"/>
    <n v="51"/>
    <x v="0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08.71"/>
    <n v="1180"/>
    <x v="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42.98"/>
    <n v="264"/>
    <x v="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83.32"/>
    <n v="30"/>
    <x v="0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42"/>
    <n v="63"/>
    <x v="0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55.93"/>
    <n v="193"/>
    <x v="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105.04"/>
    <n v="77"/>
    <x v="0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48"/>
    <n v="226"/>
    <x v="1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112.66"/>
    <n v="239"/>
    <x v="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81.94"/>
    <n v="92"/>
    <x v="0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64.05"/>
    <n v="130"/>
    <x v="1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106.39"/>
    <n v="615"/>
    <x v="1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76.010000000000005"/>
    <n v="369"/>
    <x v="1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11.07"/>
    <n v="1095"/>
    <x v="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95.94"/>
    <n v="51"/>
    <x v="0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43.04"/>
    <n v="801"/>
    <x v="1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67.97"/>
    <n v="291"/>
    <x v="1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89.99"/>
    <n v="350"/>
    <x v="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58.1"/>
    <n v="357"/>
    <x v="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84"/>
    <n v="126"/>
    <x v="1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88.85"/>
    <n v="388"/>
    <x v="1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65.959999999999994"/>
    <n v="457"/>
    <x v="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74.8"/>
    <n v="267"/>
    <x v="1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.989999999999995"/>
    <n v="69"/>
    <x v="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32.01"/>
    <n v="51"/>
    <x v="0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4.73"/>
    <n v="1"/>
    <x v="0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25"/>
    <n v="109"/>
    <x v="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04.98"/>
    <n v="315"/>
    <x v="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64.989999999999995"/>
    <n v="158"/>
    <x v="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4.35"/>
    <n v="154"/>
    <x v="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44"/>
    <n v="90"/>
    <x v="0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64.739999999999995"/>
    <n v="75"/>
    <x v="0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4.01"/>
    <n v="853"/>
    <x v="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34.06"/>
    <n v="139"/>
    <x v="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93.27"/>
    <n v="190"/>
    <x v="1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3"/>
    <n v="100"/>
    <x v="1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83.81"/>
    <n v="143"/>
    <x v="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63.99"/>
    <n v="563"/>
    <x v="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81.91"/>
    <n v="31"/>
    <x v="0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3.05"/>
    <n v="99"/>
    <x v="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01.98"/>
    <n v="198"/>
    <x v="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105.94"/>
    <n v="509"/>
    <x v="1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101.58"/>
    <n v="238"/>
    <x v="1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62.97"/>
    <n v="338"/>
    <x v="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29.05"/>
    <n v="133"/>
    <x v="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77.930000000000007"/>
    <n v="208"/>
    <x v="1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80.81"/>
    <n v="51"/>
    <x v="0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76.010000000000005"/>
    <n v="652"/>
    <x v="1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72.989999999999995"/>
    <n v="114"/>
    <x v="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53"/>
    <n v="102"/>
    <x v="1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54.16"/>
    <n v="357"/>
    <x v="1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32.950000000000003"/>
    <n v="140"/>
    <x v="1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79.37"/>
    <n v="69"/>
    <x v="0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41.17"/>
    <n v="36"/>
    <x v="0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77.430000000000007"/>
    <n v="252"/>
    <x v="1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57.16"/>
    <n v="106"/>
    <x v="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77.180000000000007"/>
    <n v="187"/>
    <x v="1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24.95"/>
    <n v="387"/>
    <x v="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7.18"/>
    <n v="347"/>
    <x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46"/>
    <n v="186"/>
    <x v="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88.02"/>
    <n v="43"/>
    <x v="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25.99"/>
    <n v="162"/>
    <x v="1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02.69"/>
    <n v="185"/>
    <x v="1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72.959999999999994"/>
    <n v="24"/>
    <x v="0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57.19"/>
    <n v="90"/>
    <x v="0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84.01"/>
    <n v="273"/>
    <x v="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98.67"/>
    <n v="170"/>
    <x v="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42.01"/>
    <n v="188"/>
    <x v="1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2"/>
    <n v="347"/>
    <x v="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81.569999999999993"/>
    <n v="69"/>
    <x v="0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37.04"/>
    <n v="25"/>
    <x v="0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03.03"/>
    <n v="77"/>
    <x v="0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84.33"/>
    <n v="37"/>
    <x v="0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102.6"/>
    <n v="544"/>
    <x v="1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79.989999999999995"/>
    <n v="229"/>
    <x v="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70.06"/>
    <n v="39"/>
    <x v="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41.91"/>
    <n v="238"/>
    <x v="1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57.99"/>
    <n v="64"/>
    <x v="0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40.94"/>
    <n v="118"/>
    <x v="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70"/>
    <n v="85"/>
    <x v="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73.84"/>
    <n v="29"/>
    <x v="0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41.98"/>
    <n v="210"/>
    <x v="1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77.930000000000007"/>
    <n v="170"/>
    <x v="1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06.02"/>
    <n v="116"/>
    <x v="1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47.02"/>
    <n v="259"/>
    <x v="1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76.02"/>
    <n v="231"/>
    <x v="1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54.12"/>
    <n v="128"/>
    <x v="1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57.29"/>
    <n v="189"/>
    <x v="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3.81"/>
    <n v="7"/>
    <x v="0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105.03"/>
    <n v="774"/>
    <x v="1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90.26"/>
    <n v="28"/>
    <x v="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76.98"/>
    <n v="52"/>
    <x v="0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102.6"/>
    <n v="407"/>
    <x v="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55.01"/>
    <n v="156"/>
    <x v="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32.130000000000003"/>
    <n v="252"/>
    <x v="1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50.64"/>
    <n v="2"/>
    <x v="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49.69"/>
    <n v="12"/>
    <x v="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54.89"/>
    <n v="164"/>
    <x v="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46.93"/>
    <n v="163"/>
    <x v="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4.95"/>
    <n v="20"/>
    <x v="0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"/>
    <n v="319"/>
    <x v="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107.76"/>
    <n v="479"/>
    <x v="1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02.08"/>
    <n v="20"/>
    <x v="3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24.98"/>
    <n v="199"/>
    <x v="1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.94"/>
    <n v="795"/>
    <x v="1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67.95"/>
    <n v="51"/>
    <x v="0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26.07"/>
    <n v="57"/>
    <x v="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05"/>
    <n v="156"/>
    <x v="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.83"/>
    <n v="36"/>
    <x v="0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77.67"/>
    <n v="58"/>
    <x v="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57.83"/>
    <n v="237"/>
    <x v="1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92.96"/>
    <n v="59"/>
    <x v="0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37.950000000000003"/>
    <n v="183"/>
    <x v="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1.84"/>
    <n v="1"/>
    <x v="0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40"/>
    <n v="176"/>
    <x v="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101.1"/>
    <n v="238"/>
    <x v="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84.01"/>
    <n v="488"/>
    <x v="1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103.42"/>
    <n v="224"/>
    <x v="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05.13"/>
    <n v="18"/>
    <x v="0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89.22"/>
    <n v="46"/>
    <x v="0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52"/>
    <n v="117"/>
    <x v="1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64.959999999999994"/>
    <n v="217"/>
    <x v="1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46.24"/>
    <n v="112"/>
    <x v="1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51.15"/>
    <n v="73"/>
    <x v="0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33.909999999999997"/>
    <n v="212"/>
    <x v="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92.02"/>
    <n v="240"/>
    <x v="1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07.43"/>
    <n v="182"/>
    <x v="1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75.849999999999994"/>
    <n v="164"/>
    <x v="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80.48"/>
    <n v="2"/>
    <x v="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86.98"/>
    <n v="50"/>
    <x v="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5.14"/>
    <n v="110"/>
    <x v="1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7.3"/>
    <n v="49"/>
    <x v="0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93.35"/>
    <n v="62"/>
    <x v="2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71.989999999999995"/>
    <n v="13"/>
    <x v="0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92.61"/>
    <n v="65"/>
    <x v="0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04.99"/>
    <n v="160"/>
    <x v="1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30.96"/>
    <n v="81"/>
    <x v="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"/>
    <n v="32"/>
    <x v="0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.19"/>
    <n v="10"/>
    <x v="0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73.92"/>
    <n v="27"/>
    <x v="0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36.99"/>
    <n v="63"/>
    <x v="3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46.9"/>
    <n v="161"/>
    <x v="1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2.02"/>
    <n v="1097"/>
    <x v="1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45.01"/>
    <n v="70"/>
    <x v="3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94.29"/>
    <n v="60"/>
    <x v="0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.02"/>
    <n v="367"/>
    <x v="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97.04"/>
    <n v="1109"/>
    <x v="1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43.01"/>
    <n v="19"/>
    <x v="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94.92"/>
    <n v="127"/>
    <x v="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2.150000000000006"/>
    <n v="735"/>
    <x v="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1.01"/>
    <n v="5"/>
    <x v="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"/>
    <n v="85"/>
    <x v="0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43.87"/>
    <n v="119"/>
    <x v="1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40.06"/>
    <n v="296"/>
    <x v="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43.83"/>
    <n v="85"/>
    <x v="0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.93"/>
    <n v="356"/>
    <x v="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41.07"/>
    <n v="386"/>
    <x v="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54.97"/>
    <n v="792"/>
    <x v="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77.010000000000005"/>
    <n v="137"/>
    <x v="1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71.2"/>
    <n v="338"/>
    <x v="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91.94"/>
    <n v="108"/>
    <x v="1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97.07"/>
    <n v="61"/>
    <x v="0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58.92"/>
    <n v="28"/>
    <x v="0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58.02"/>
    <n v="228"/>
    <x v="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103.87"/>
    <n v="22"/>
    <x v="0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93.47"/>
    <n v="374"/>
    <x v="1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61.97"/>
    <n v="155"/>
    <x v="1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92.04"/>
    <n v="322"/>
    <x v="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7.27"/>
    <n v="74"/>
    <x v="0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3.92"/>
    <n v="864"/>
    <x v="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84.97"/>
    <n v="143"/>
    <x v="1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105.97"/>
    <n v="40"/>
    <x v="0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36.97"/>
    <n v="178"/>
    <x v="1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1.53"/>
    <n v="85"/>
    <x v="0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81"/>
    <n v="146"/>
    <x v="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26.01"/>
    <n v="152"/>
    <x v="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26"/>
    <n v="67"/>
    <x v="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34.17"/>
    <n v="40"/>
    <x v="0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8"/>
    <n v="217"/>
    <x v="1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6.55"/>
    <n v="52"/>
    <x v="0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3.05"/>
    <n v="500"/>
    <x v="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06.86"/>
    <n v="88"/>
    <x v="0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46.02"/>
    <n v="113"/>
    <x v="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100.17"/>
    <n v="427"/>
    <x v="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01.44"/>
    <n v="78"/>
    <x v="3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7.97"/>
    <n v="52"/>
    <x v="0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75"/>
    <n v="157"/>
    <x v="1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42.98"/>
    <n v="73"/>
    <x v="0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33.119999999999997"/>
    <n v="61"/>
    <x v="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01.13"/>
    <n v="57"/>
    <x v="0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5.99"/>
    <n v="57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e v="#DIV/0!"/>
    <n v="0"/>
    <x v="0"/>
    <x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92.15"/>
    <n v="1040"/>
    <x v="1"/>
    <x v="1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00.02"/>
    <n v="131"/>
    <x v="1"/>
    <x v="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103.21"/>
    <n v="59"/>
    <x v="0"/>
    <x v="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99.34"/>
    <n v="69"/>
    <x v="0"/>
    <x v="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75.83"/>
    <n v="174"/>
    <x v="1"/>
    <x v="5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60.56"/>
    <n v="21"/>
    <x v="0"/>
    <x v="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64.94"/>
    <n v="328"/>
    <x v="1"/>
    <x v="7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31"/>
    <n v="20"/>
    <x v="2"/>
    <x v="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72.91"/>
    <n v="52"/>
    <x v="0"/>
    <x v="9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62.9"/>
    <n v="266"/>
    <x v="1"/>
    <x v="10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112.22"/>
    <n v="48"/>
    <x v="0"/>
    <x v="11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102.35"/>
    <n v="89"/>
    <x v="0"/>
    <x v="12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105.05"/>
    <n v="245"/>
    <x v="1"/>
    <x v="13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94.15"/>
    <n v="67"/>
    <x v="0"/>
    <x v="14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84.99"/>
    <n v="47"/>
    <x v="0"/>
    <x v="15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110.41"/>
    <n v="649"/>
    <x v="1"/>
    <x v="16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07.96"/>
    <n v="159"/>
    <x v="1"/>
    <x v="17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45.1"/>
    <n v="67"/>
    <x v="3"/>
    <x v="18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5"/>
    <n v="49"/>
    <x v="0"/>
    <x v="19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05.97"/>
    <n v="112"/>
    <x v="1"/>
    <x v="20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69.06"/>
    <n v="41"/>
    <x v="0"/>
    <x v="21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85.04"/>
    <n v="128"/>
    <x v="1"/>
    <x v="22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105.23"/>
    <n v="332"/>
    <x v="1"/>
    <x v="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39"/>
    <n v="113"/>
    <x v="1"/>
    <x v="24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73.03"/>
    <n v="216"/>
    <x v="1"/>
    <x v="25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35.01"/>
    <n v="48"/>
    <x v="3"/>
    <x v="26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106.6"/>
    <n v="80"/>
    <x v="0"/>
    <x v="27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62"/>
    <n v="105"/>
    <x v="1"/>
    <x v="28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94"/>
    <n v="329"/>
    <x v="1"/>
    <x v="29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12.05"/>
    <n v="161"/>
    <x v="1"/>
    <x v="30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48.01"/>
    <n v="310"/>
    <x v="1"/>
    <x v="3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38"/>
    <n v="87"/>
    <x v="0"/>
    <x v="3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5"/>
    <n v="378"/>
    <x v="1"/>
    <x v="33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85"/>
    <n v="151"/>
    <x v="1"/>
    <x v="34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95.99"/>
    <n v="150"/>
    <x v="1"/>
    <x v="35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68.81"/>
    <n v="157"/>
    <x v="1"/>
    <x v="36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05.97"/>
    <n v="140"/>
    <x v="1"/>
    <x v="3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75.260000000000005"/>
    <n v="325"/>
    <x v="1"/>
    <x v="38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7.13"/>
    <n v="51"/>
    <x v="0"/>
    <x v="39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75.14"/>
    <n v="169"/>
    <x v="1"/>
    <x v="40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107.42"/>
    <n v="213"/>
    <x v="1"/>
    <x v="41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36"/>
    <n v="444"/>
    <x v="1"/>
    <x v="42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27"/>
    <n v="186"/>
    <x v="1"/>
    <x v="43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107.56"/>
    <n v="659"/>
    <x v="1"/>
    <x v="13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94.38"/>
    <n v="48"/>
    <x v="0"/>
    <x v="44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46.16"/>
    <n v="115"/>
    <x v="1"/>
    <x v="45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.85"/>
    <n v="475"/>
    <x v="1"/>
    <x v="46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53.01"/>
    <n v="387"/>
    <x v="1"/>
    <x v="47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45.06"/>
    <n v="190"/>
    <x v="1"/>
    <x v="48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n v="2"/>
    <x v="0"/>
    <x v="49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9.01"/>
    <n v="92"/>
    <x v="0"/>
    <x v="50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2.79"/>
    <n v="34"/>
    <x v="0"/>
    <x v="51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59.12"/>
    <n v="140"/>
    <x v="1"/>
    <x v="5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44.93"/>
    <n v="90"/>
    <x v="0"/>
    <x v="5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89.66"/>
    <n v="178"/>
    <x v="1"/>
    <x v="54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70.08"/>
    <n v="144"/>
    <x v="1"/>
    <x v="55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31.06"/>
    <n v="215"/>
    <x v="1"/>
    <x v="5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9.06"/>
    <n v="227"/>
    <x v="1"/>
    <x v="57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30.09"/>
    <n v="275"/>
    <x v="1"/>
    <x v="58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85"/>
    <n v="144"/>
    <x v="1"/>
    <x v="59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82"/>
    <n v="93"/>
    <x v="0"/>
    <x v="60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58.04"/>
    <n v="723"/>
    <x v="1"/>
    <x v="61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1.4"/>
    <n v="12"/>
    <x v="0"/>
    <x v="62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71.95"/>
    <n v="98"/>
    <x v="0"/>
    <x v="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61.04"/>
    <n v="236"/>
    <x v="1"/>
    <x v="6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108.92"/>
    <n v="45"/>
    <x v="0"/>
    <x v="65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29"/>
    <n v="162"/>
    <x v="1"/>
    <x v="66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58.98"/>
    <n v="255"/>
    <x v="1"/>
    <x v="67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111.82"/>
    <n v="24"/>
    <x v="3"/>
    <x v="68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64"/>
    <n v="124"/>
    <x v="1"/>
    <x v="69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85.32"/>
    <n v="108"/>
    <x v="1"/>
    <x v="70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74.48"/>
    <n v="670"/>
    <x v="1"/>
    <x v="7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105.15"/>
    <n v="661"/>
    <x v="1"/>
    <x v="39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56.19"/>
    <n v="122"/>
    <x v="1"/>
    <x v="72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85.92"/>
    <n v="151"/>
    <x v="1"/>
    <x v="7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57"/>
    <n v="78"/>
    <x v="0"/>
    <x v="7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79.64"/>
    <n v="47"/>
    <x v="0"/>
    <x v="75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41.02"/>
    <n v="301"/>
    <x v="1"/>
    <x v="7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48"/>
    <n v="70"/>
    <x v="0"/>
    <x v="77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55.21"/>
    <n v="637"/>
    <x v="1"/>
    <x v="78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92.11"/>
    <n v="225"/>
    <x v="1"/>
    <x v="79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83.18"/>
    <n v="1497"/>
    <x v="1"/>
    <x v="80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40"/>
    <n v="38"/>
    <x v="0"/>
    <x v="81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11.13"/>
    <n v="132"/>
    <x v="1"/>
    <x v="8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90.56"/>
    <n v="131"/>
    <x v="1"/>
    <x v="83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61.11"/>
    <n v="168"/>
    <x v="1"/>
    <x v="84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83.02"/>
    <n v="62"/>
    <x v="0"/>
    <x v="85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110.76"/>
    <n v="261"/>
    <x v="1"/>
    <x v="8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89.46"/>
    <n v="253"/>
    <x v="1"/>
    <x v="87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57.85"/>
    <n v="79"/>
    <x v="0"/>
    <x v="88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110"/>
    <n v="48"/>
    <x v="0"/>
    <x v="89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103.97"/>
    <n v="259"/>
    <x v="1"/>
    <x v="90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108"/>
    <n v="61"/>
    <x v="3"/>
    <x v="9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48.93"/>
    <n v="304"/>
    <x v="1"/>
    <x v="80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37.67"/>
    <n v="113"/>
    <x v="1"/>
    <x v="11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65"/>
    <n v="217"/>
    <x v="1"/>
    <x v="92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106.61"/>
    <n v="927"/>
    <x v="1"/>
    <x v="86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27.01"/>
    <n v="34"/>
    <x v="0"/>
    <x v="93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91.16"/>
    <n v="197"/>
    <x v="1"/>
    <x v="55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n v="1"/>
    <x v="0"/>
    <x v="49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56.05"/>
    <n v="1021"/>
    <x v="1"/>
    <x v="5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31.02"/>
    <n v="282"/>
    <x v="1"/>
    <x v="94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66.510000000000005"/>
    <n v="25"/>
    <x v="0"/>
    <x v="9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89.01"/>
    <n v="143"/>
    <x v="1"/>
    <x v="96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03.46"/>
    <n v="145"/>
    <x v="1"/>
    <x v="97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95.28"/>
    <n v="359"/>
    <x v="1"/>
    <x v="9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75.900000000000006"/>
    <n v="186"/>
    <x v="1"/>
    <x v="99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107.58"/>
    <n v="595"/>
    <x v="1"/>
    <x v="100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1.32"/>
    <n v="59"/>
    <x v="0"/>
    <x v="101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71.98"/>
    <n v="15"/>
    <x v="0"/>
    <x v="10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08.95"/>
    <n v="120"/>
    <x v="1"/>
    <x v="103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35"/>
    <n v="269"/>
    <x v="1"/>
    <x v="104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94.94"/>
    <n v="377"/>
    <x v="1"/>
    <x v="5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109.65"/>
    <n v="727"/>
    <x v="1"/>
    <x v="10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44"/>
    <n v="87"/>
    <x v="0"/>
    <x v="106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6.79"/>
    <n v="88"/>
    <x v="0"/>
    <x v="107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30.99"/>
    <n v="174"/>
    <x v="1"/>
    <x v="108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94.79"/>
    <n v="118"/>
    <x v="1"/>
    <x v="10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69.790000000000006"/>
    <n v="215"/>
    <x v="1"/>
    <x v="110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63"/>
    <n v="149"/>
    <x v="1"/>
    <x v="111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110.03"/>
    <n v="219"/>
    <x v="1"/>
    <x v="11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26"/>
    <n v="64"/>
    <x v="0"/>
    <x v="113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49.99"/>
    <n v="19"/>
    <x v="0"/>
    <x v="114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101.72"/>
    <n v="368"/>
    <x v="1"/>
    <x v="1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47.08"/>
    <n v="160"/>
    <x v="1"/>
    <x v="80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89.94"/>
    <n v="39"/>
    <x v="0"/>
    <x v="116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78.97"/>
    <n v="51"/>
    <x v="0"/>
    <x v="11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80.069999999999993"/>
    <n v="60"/>
    <x v="3"/>
    <x v="118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86.47"/>
    <n v="3"/>
    <x v="3"/>
    <x v="12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28"/>
    <n v="155"/>
    <x v="1"/>
    <x v="11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68"/>
    <n v="101"/>
    <x v="1"/>
    <x v="120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43.08"/>
    <n v="116"/>
    <x v="1"/>
    <x v="12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87.96"/>
    <n v="311"/>
    <x v="1"/>
    <x v="122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4.99"/>
    <n v="90"/>
    <x v="0"/>
    <x v="123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46.91"/>
    <n v="71"/>
    <x v="0"/>
    <x v="124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46.91"/>
    <n v="3"/>
    <x v="3"/>
    <x v="125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94.24"/>
    <n v="262"/>
    <x v="1"/>
    <x v="126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80.14"/>
    <n v="96"/>
    <x v="0"/>
    <x v="127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59.04"/>
    <n v="21"/>
    <x v="0"/>
    <x v="128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65.989999999999995"/>
    <n v="223"/>
    <x v="1"/>
    <x v="129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60.99"/>
    <n v="102"/>
    <x v="1"/>
    <x v="130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98.31"/>
    <n v="230"/>
    <x v="1"/>
    <x v="124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04.6"/>
    <n v="136"/>
    <x v="1"/>
    <x v="131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86.07"/>
    <n v="129"/>
    <x v="1"/>
    <x v="18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76.989999999999995"/>
    <n v="237"/>
    <x v="1"/>
    <x v="132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29.76"/>
    <n v="17"/>
    <x v="3"/>
    <x v="133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46.92"/>
    <n v="112"/>
    <x v="1"/>
    <x v="134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05.19"/>
    <n v="121"/>
    <x v="1"/>
    <x v="3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69.91"/>
    <n v="220"/>
    <x v="1"/>
    <x v="135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n v="1"/>
    <x v="0"/>
    <x v="49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0.01"/>
    <n v="64"/>
    <x v="0"/>
    <x v="50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52.01"/>
    <n v="423"/>
    <x v="1"/>
    <x v="136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31"/>
    <n v="93"/>
    <x v="0"/>
    <x v="137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95.04"/>
    <n v="59"/>
    <x v="0"/>
    <x v="13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75.97"/>
    <n v="65"/>
    <x v="0"/>
    <x v="139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1.010000000000005"/>
    <n v="74"/>
    <x v="3"/>
    <x v="140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73.73"/>
    <n v="53"/>
    <x v="0"/>
    <x v="141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113.17"/>
    <n v="221"/>
    <x v="1"/>
    <x v="142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5.01"/>
    <n v="100"/>
    <x v="1"/>
    <x v="143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79.180000000000007"/>
    <n v="162"/>
    <x v="1"/>
    <x v="55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57.33"/>
    <n v="78"/>
    <x v="0"/>
    <x v="51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58.18"/>
    <n v="150"/>
    <x v="1"/>
    <x v="144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36.03"/>
    <n v="253"/>
    <x v="1"/>
    <x v="67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7.99"/>
    <n v="100"/>
    <x v="1"/>
    <x v="20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44.01"/>
    <n v="122"/>
    <x v="1"/>
    <x v="145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55.08"/>
    <n v="137"/>
    <x v="1"/>
    <x v="146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74"/>
    <n v="416"/>
    <x v="1"/>
    <x v="147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42"/>
    <n v="31"/>
    <x v="0"/>
    <x v="148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77.989999999999995"/>
    <n v="424"/>
    <x v="1"/>
    <x v="149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82.51"/>
    <n v="3"/>
    <x v="0"/>
    <x v="109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4.2"/>
    <n v="11"/>
    <x v="0"/>
    <x v="6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25.5"/>
    <n v="83"/>
    <x v="0"/>
    <x v="150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00.98"/>
    <n v="163"/>
    <x v="1"/>
    <x v="151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111.83"/>
    <n v="895"/>
    <x v="1"/>
    <x v="44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42"/>
    <n v="26"/>
    <x v="0"/>
    <x v="15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110.05"/>
    <n v="75"/>
    <x v="0"/>
    <x v="153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59"/>
    <n v="416"/>
    <x v="1"/>
    <x v="154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32.99"/>
    <n v="96"/>
    <x v="0"/>
    <x v="155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45.01"/>
    <n v="358"/>
    <x v="1"/>
    <x v="15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81.98"/>
    <n v="308"/>
    <x v="1"/>
    <x v="15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39.08"/>
    <n v="62"/>
    <x v="0"/>
    <x v="15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59"/>
    <n v="722"/>
    <x v="1"/>
    <x v="1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40.99"/>
    <n v="69"/>
    <x v="0"/>
    <x v="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31.03"/>
    <n v="293"/>
    <x v="1"/>
    <x v="160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37.79"/>
    <n v="72"/>
    <x v="0"/>
    <x v="161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.01"/>
    <n v="32"/>
    <x v="0"/>
    <x v="162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95.97"/>
    <n v="230"/>
    <x v="1"/>
    <x v="163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75"/>
    <n v="32"/>
    <x v="0"/>
    <x v="164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102.05"/>
    <n v="24"/>
    <x v="3"/>
    <x v="16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105.75"/>
    <n v="69"/>
    <x v="0"/>
    <x v="3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07"/>
    <n v="38"/>
    <x v="0"/>
    <x v="99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35.049999999999997"/>
    <n v="20"/>
    <x v="0"/>
    <x v="166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.34"/>
    <n v="46"/>
    <x v="0"/>
    <x v="16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69.17"/>
    <n v="123"/>
    <x v="1"/>
    <x v="105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109.08"/>
    <n v="362"/>
    <x v="1"/>
    <x v="16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51.78"/>
    <n v="63"/>
    <x v="0"/>
    <x v="16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82.01"/>
    <n v="298"/>
    <x v="1"/>
    <x v="169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35.96"/>
    <n v="10"/>
    <x v="0"/>
    <x v="170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74.459999999999994"/>
    <n v="54"/>
    <x v="0"/>
    <x v="171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n v="2"/>
    <x v="0"/>
    <x v="49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91.11"/>
    <n v="681"/>
    <x v="1"/>
    <x v="144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.790000000000006"/>
    <n v="79"/>
    <x v="3"/>
    <x v="1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43"/>
    <n v="134"/>
    <x v="1"/>
    <x v="17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63.23"/>
    <n v="3"/>
    <x v="0"/>
    <x v="174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70.180000000000007"/>
    <n v="432"/>
    <x v="1"/>
    <x v="175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61.33"/>
    <n v="39"/>
    <x v="3"/>
    <x v="17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99"/>
    <n v="426"/>
    <x v="1"/>
    <x v="177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96.98"/>
    <n v="101"/>
    <x v="1"/>
    <x v="17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51"/>
    <n v="21"/>
    <x v="2"/>
    <x v="179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28.04"/>
    <n v="67"/>
    <x v="0"/>
    <x v="31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60.98"/>
    <n v="95"/>
    <x v="0"/>
    <x v="180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73.209999999999994"/>
    <n v="152"/>
    <x v="1"/>
    <x v="170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40"/>
    <n v="195"/>
    <x v="1"/>
    <x v="181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86.81"/>
    <n v="1023"/>
    <x v="1"/>
    <x v="34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2.13"/>
    <n v="4"/>
    <x v="0"/>
    <x v="182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03.98"/>
    <n v="155"/>
    <x v="1"/>
    <x v="183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62"/>
    <n v="45"/>
    <x v="0"/>
    <x v="184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31.01"/>
    <n v="216"/>
    <x v="1"/>
    <x v="18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89.99"/>
    <n v="332"/>
    <x v="1"/>
    <x v="186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39.24"/>
    <n v="8"/>
    <x v="0"/>
    <x v="6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54.99"/>
    <n v="99"/>
    <x v="0"/>
    <x v="187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47.99"/>
    <n v="138"/>
    <x v="1"/>
    <x v="188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87.97"/>
    <n v="94"/>
    <x v="0"/>
    <x v="189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52"/>
    <n v="404"/>
    <x v="1"/>
    <x v="190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30"/>
    <n v="260"/>
    <x v="1"/>
    <x v="191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98.21"/>
    <n v="367"/>
    <x v="1"/>
    <x v="192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08.96"/>
    <n v="169"/>
    <x v="1"/>
    <x v="193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67"/>
    <n v="120"/>
    <x v="1"/>
    <x v="194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64.989999999999995"/>
    <n v="194"/>
    <x v="1"/>
    <x v="1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99.84"/>
    <n v="420"/>
    <x v="1"/>
    <x v="196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82.43"/>
    <n v="77"/>
    <x v="3"/>
    <x v="10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63.29"/>
    <n v="171"/>
    <x v="1"/>
    <x v="45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96.77"/>
    <n v="158"/>
    <x v="1"/>
    <x v="19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54.91"/>
    <n v="109"/>
    <x v="1"/>
    <x v="46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39.01"/>
    <n v="42"/>
    <x v="0"/>
    <x v="45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75.84"/>
    <n v="11"/>
    <x v="0"/>
    <x v="176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45.05"/>
    <n v="159"/>
    <x v="1"/>
    <x v="198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104.52"/>
    <n v="422"/>
    <x v="1"/>
    <x v="199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76.27"/>
    <n v="98"/>
    <x v="0"/>
    <x v="142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69.02"/>
    <n v="419"/>
    <x v="1"/>
    <x v="200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8"/>
    <n v="102"/>
    <x v="1"/>
    <x v="74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42.92"/>
    <n v="128"/>
    <x v="1"/>
    <x v="201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3.03"/>
    <n v="445"/>
    <x v="1"/>
    <x v="202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75.25"/>
    <n v="570"/>
    <x v="1"/>
    <x v="4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69.02"/>
    <n v="509"/>
    <x v="1"/>
    <x v="203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65.989999999999995"/>
    <n v="326"/>
    <x v="1"/>
    <x v="42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8.01"/>
    <n v="933"/>
    <x v="1"/>
    <x v="204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60.11"/>
    <n v="211"/>
    <x v="1"/>
    <x v="205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6"/>
    <n v="273"/>
    <x v="1"/>
    <x v="20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n v="3"/>
    <x v="0"/>
    <x v="49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38.020000000000003"/>
    <n v="54"/>
    <x v="0"/>
    <x v="196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106.15"/>
    <n v="626"/>
    <x v="1"/>
    <x v="207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1.02"/>
    <n v="89"/>
    <x v="0"/>
    <x v="208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96.65"/>
    <n v="185"/>
    <x v="1"/>
    <x v="39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57"/>
    <n v="120"/>
    <x v="1"/>
    <x v="209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63.93"/>
    <n v="23"/>
    <x v="0"/>
    <x v="27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90.46"/>
    <n v="146"/>
    <x v="1"/>
    <x v="45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72.17"/>
    <n v="268"/>
    <x v="1"/>
    <x v="129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77.930000000000007"/>
    <n v="598"/>
    <x v="1"/>
    <x v="188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38.07"/>
    <n v="158"/>
    <x v="1"/>
    <x v="210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57.94"/>
    <n v="31"/>
    <x v="0"/>
    <x v="211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49.79"/>
    <n v="313"/>
    <x v="1"/>
    <x v="37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54.05"/>
    <n v="371"/>
    <x v="1"/>
    <x v="134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0"/>
    <n v="363"/>
    <x v="1"/>
    <x v="212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70.13"/>
    <n v="123"/>
    <x v="1"/>
    <x v="99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27"/>
    <n v="77"/>
    <x v="0"/>
    <x v="213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51.99"/>
    <n v="234"/>
    <x v="1"/>
    <x v="214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56.42"/>
    <n v="181"/>
    <x v="1"/>
    <x v="4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101.63"/>
    <n v="253"/>
    <x v="1"/>
    <x v="215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5.01"/>
    <n v="27"/>
    <x v="3"/>
    <x v="21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32.020000000000003"/>
    <n v="1"/>
    <x v="2"/>
    <x v="217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82.02"/>
    <n v="304"/>
    <x v="1"/>
    <x v="218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37.96"/>
    <n v="137"/>
    <x v="1"/>
    <x v="21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51.53"/>
    <n v="32"/>
    <x v="0"/>
    <x v="27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81.2"/>
    <n v="242"/>
    <x v="1"/>
    <x v="220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40.03"/>
    <n v="97"/>
    <x v="0"/>
    <x v="221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89.94"/>
    <n v="1066"/>
    <x v="1"/>
    <x v="100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96.69"/>
    <n v="326"/>
    <x v="1"/>
    <x v="222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25.01"/>
    <n v="171"/>
    <x v="1"/>
    <x v="223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36.99"/>
    <n v="581"/>
    <x v="1"/>
    <x v="224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73.010000000000005"/>
    <n v="92"/>
    <x v="0"/>
    <x v="22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68.239999999999995"/>
    <n v="108"/>
    <x v="1"/>
    <x v="221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52.31"/>
    <n v="19"/>
    <x v="0"/>
    <x v="22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61.77"/>
    <n v="83"/>
    <x v="0"/>
    <x v="22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25.03"/>
    <n v="706"/>
    <x v="1"/>
    <x v="228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06.29"/>
    <n v="17"/>
    <x v="3"/>
    <x v="2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75.069999999999993"/>
    <n v="210"/>
    <x v="1"/>
    <x v="230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39.97"/>
    <n v="98"/>
    <x v="0"/>
    <x v="231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39.979999999999997"/>
    <n v="1684"/>
    <x v="1"/>
    <x v="232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101.02"/>
    <n v="54"/>
    <x v="0"/>
    <x v="233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76.81"/>
    <n v="457"/>
    <x v="1"/>
    <x v="3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71.7"/>
    <n v="10"/>
    <x v="0"/>
    <x v="234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33.28"/>
    <n v="16"/>
    <x v="3"/>
    <x v="23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43.92"/>
    <n v="1340"/>
    <x v="1"/>
    <x v="236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n v="36"/>
    <x v="0"/>
    <x v="237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88.21"/>
    <n v="55"/>
    <x v="0"/>
    <x v="63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65.239999999999995"/>
    <n v="94"/>
    <x v="0"/>
    <x v="238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69.959999999999994"/>
    <n v="144"/>
    <x v="1"/>
    <x v="23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39.880000000000003"/>
    <n v="51"/>
    <x v="0"/>
    <x v="240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n v="5"/>
    <x v="0"/>
    <x v="49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41.02"/>
    <n v="1345"/>
    <x v="1"/>
    <x v="241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98.91"/>
    <n v="32"/>
    <x v="0"/>
    <x v="242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7.78"/>
    <n v="83"/>
    <x v="0"/>
    <x v="23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80.77"/>
    <n v="546"/>
    <x v="1"/>
    <x v="23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94.28"/>
    <n v="286"/>
    <x v="1"/>
    <x v="72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3.430000000000007"/>
    <n v="8"/>
    <x v="0"/>
    <x v="243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65.97"/>
    <n v="132"/>
    <x v="1"/>
    <x v="244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109.04"/>
    <n v="74"/>
    <x v="0"/>
    <x v="245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41.16"/>
    <n v="75"/>
    <x v="3"/>
    <x v="51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99.13"/>
    <n v="20"/>
    <x v="0"/>
    <x v="36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105.88"/>
    <n v="203"/>
    <x v="1"/>
    <x v="24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49"/>
    <n v="310"/>
    <x v="1"/>
    <x v="247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"/>
    <n v="395"/>
    <x v="1"/>
    <x v="248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31.02"/>
    <n v="295"/>
    <x v="1"/>
    <x v="221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103.87"/>
    <n v="34"/>
    <x v="0"/>
    <x v="2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59.27"/>
    <n v="67"/>
    <x v="0"/>
    <x v="250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42.3"/>
    <n v="19"/>
    <x v="0"/>
    <x v="141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53.12"/>
    <n v="16"/>
    <x v="0"/>
    <x v="68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50.8"/>
    <n v="39"/>
    <x v="3"/>
    <x v="251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1.15"/>
    <n v="10"/>
    <x v="0"/>
    <x v="17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65"/>
    <n v="94"/>
    <x v="0"/>
    <x v="194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38"/>
    <n v="167"/>
    <x v="1"/>
    <x v="252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82.62"/>
    <n v="24"/>
    <x v="0"/>
    <x v="150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37.94"/>
    <n v="164"/>
    <x v="1"/>
    <x v="253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80.78"/>
    <n v="91"/>
    <x v="0"/>
    <x v="107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25.98"/>
    <n v="46"/>
    <x v="0"/>
    <x v="5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0.36"/>
    <n v="39"/>
    <x v="0"/>
    <x v="254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54"/>
    <n v="134"/>
    <x v="1"/>
    <x v="255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101.79"/>
    <n v="23"/>
    <x v="2"/>
    <x v="57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45"/>
    <n v="185"/>
    <x v="1"/>
    <x v="256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77.069999999999993"/>
    <n v="444"/>
    <x v="1"/>
    <x v="257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88.08"/>
    <n v="200"/>
    <x v="1"/>
    <x v="25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47.04"/>
    <n v="124"/>
    <x v="1"/>
    <x v="259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11"/>
    <n v="187"/>
    <x v="1"/>
    <x v="260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87"/>
    <n v="114"/>
    <x v="1"/>
    <x v="26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63.99"/>
    <n v="97"/>
    <x v="0"/>
    <x v="262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05.99"/>
    <n v="123"/>
    <x v="1"/>
    <x v="263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73.989999999999995"/>
    <n v="179"/>
    <x v="1"/>
    <x v="264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4.02"/>
    <n v="80"/>
    <x v="3"/>
    <x v="265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88.97"/>
    <n v="94"/>
    <x v="0"/>
    <x v="224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76.989999999999995"/>
    <n v="85"/>
    <x v="0"/>
    <x v="266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97.15"/>
    <n v="67"/>
    <x v="0"/>
    <x v="267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33.01"/>
    <n v="54"/>
    <x v="0"/>
    <x v="9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99.95"/>
    <n v="42"/>
    <x v="0"/>
    <x v="268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69.97"/>
    <n v="15"/>
    <x v="0"/>
    <x v="269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110.32"/>
    <n v="34"/>
    <x v="0"/>
    <x v="270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66.010000000000005"/>
    <n v="1401"/>
    <x v="1"/>
    <x v="271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41.01"/>
    <n v="72"/>
    <x v="0"/>
    <x v="27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103.96"/>
    <n v="53"/>
    <x v="0"/>
    <x v="273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n v="5"/>
    <x v="0"/>
    <x v="49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47.01"/>
    <n v="128"/>
    <x v="1"/>
    <x v="274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29.61"/>
    <n v="35"/>
    <x v="0"/>
    <x v="254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81.010000000000005"/>
    <n v="411"/>
    <x v="1"/>
    <x v="27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94.35"/>
    <n v="124"/>
    <x v="1"/>
    <x v="17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26.06"/>
    <n v="59"/>
    <x v="2"/>
    <x v="99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85.78"/>
    <n v="37"/>
    <x v="0"/>
    <x v="174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03.73"/>
    <n v="185"/>
    <x v="1"/>
    <x v="142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49.83"/>
    <n v="12"/>
    <x v="0"/>
    <x v="276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63.89"/>
    <n v="299"/>
    <x v="1"/>
    <x v="277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47"/>
    <n v="226"/>
    <x v="1"/>
    <x v="278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08.48"/>
    <n v="174"/>
    <x v="1"/>
    <x v="39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72.02"/>
    <n v="372"/>
    <x v="1"/>
    <x v="271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59.93"/>
    <n v="160"/>
    <x v="1"/>
    <x v="279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78.209999999999994"/>
    <n v="1616"/>
    <x v="1"/>
    <x v="129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104.78"/>
    <n v="733"/>
    <x v="1"/>
    <x v="192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105.52"/>
    <n v="592"/>
    <x v="1"/>
    <x v="196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24.93"/>
    <n v="19"/>
    <x v="0"/>
    <x v="51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69.87"/>
    <n v="277"/>
    <x v="1"/>
    <x v="280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95.73"/>
    <n v="273"/>
    <x v="1"/>
    <x v="110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30"/>
    <n v="159"/>
    <x v="1"/>
    <x v="281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59.01"/>
    <n v="68"/>
    <x v="0"/>
    <x v="282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84.76"/>
    <n v="1592"/>
    <x v="1"/>
    <x v="283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8.010000000000005"/>
    <n v="730"/>
    <x v="1"/>
    <x v="284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50.05"/>
    <n v="13"/>
    <x v="0"/>
    <x v="16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9.16"/>
    <n v="55"/>
    <x v="0"/>
    <x v="270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93.7"/>
    <n v="361"/>
    <x v="1"/>
    <x v="54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40.14"/>
    <n v="10"/>
    <x v="0"/>
    <x v="78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70.09"/>
    <n v="14"/>
    <x v="0"/>
    <x v="285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66.180000000000007"/>
    <n v="40"/>
    <x v="0"/>
    <x v="9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47.71"/>
    <n v="160"/>
    <x v="1"/>
    <x v="286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62.9"/>
    <n v="184"/>
    <x v="1"/>
    <x v="287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86.61"/>
    <n v="64"/>
    <x v="0"/>
    <x v="109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75.13"/>
    <n v="225"/>
    <x v="1"/>
    <x v="288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41"/>
    <n v="172"/>
    <x v="1"/>
    <x v="289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50.01"/>
    <n v="146"/>
    <x v="1"/>
    <x v="290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96.96"/>
    <n v="76"/>
    <x v="0"/>
    <x v="291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100.93"/>
    <n v="39"/>
    <x v="0"/>
    <x v="292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89.23"/>
    <n v="11"/>
    <x v="3"/>
    <x v="29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87.98"/>
    <n v="122"/>
    <x v="1"/>
    <x v="294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89.54"/>
    <n v="187"/>
    <x v="1"/>
    <x v="126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29.09"/>
    <n v="7"/>
    <x v="0"/>
    <x v="295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42.01"/>
    <n v="66"/>
    <x v="0"/>
    <x v="29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47"/>
    <n v="229"/>
    <x v="1"/>
    <x v="29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110.44"/>
    <n v="469"/>
    <x v="1"/>
    <x v="298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41.99"/>
    <n v="130"/>
    <x v="1"/>
    <x v="10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48.01"/>
    <n v="167"/>
    <x v="1"/>
    <x v="299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31.02"/>
    <n v="174"/>
    <x v="1"/>
    <x v="211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99.2"/>
    <n v="718"/>
    <x v="1"/>
    <x v="300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6.02"/>
    <n v="64"/>
    <x v="0"/>
    <x v="301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n v="2"/>
    <x v="0"/>
    <x v="49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46.06"/>
    <n v="1530"/>
    <x v="1"/>
    <x v="302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73.650000000000006"/>
    <n v="40"/>
    <x v="0"/>
    <x v="174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55.99"/>
    <n v="86"/>
    <x v="0"/>
    <x v="303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68.989999999999995"/>
    <n v="316"/>
    <x v="1"/>
    <x v="304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60.98"/>
    <n v="90"/>
    <x v="0"/>
    <x v="305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10.98"/>
    <n v="182"/>
    <x v="1"/>
    <x v="306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25"/>
    <n v="356"/>
    <x v="1"/>
    <x v="307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78.760000000000005"/>
    <n v="132"/>
    <x v="1"/>
    <x v="110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87.96"/>
    <n v="46"/>
    <x v="0"/>
    <x v="308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49.99"/>
    <n v="36"/>
    <x v="2"/>
    <x v="30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99.52"/>
    <n v="105"/>
    <x v="1"/>
    <x v="17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104.82"/>
    <n v="669"/>
    <x v="1"/>
    <x v="38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108.01"/>
    <n v="62"/>
    <x v="2"/>
    <x v="310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29"/>
    <n v="85"/>
    <x v="0"/>
    <x v="311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30.03"/>
    <n v="11"/>
    <x v="0"/>
    <x v="312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1.01"/>
    <n v="44"/>
    <x v="0"/>
    <x v="313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62.87"/>
    <n v="55"/>
    <x v="0"/>
    <x v="2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47.01"/>
    <n v="57"/>
    <x v="0"/>
    <x v="314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27"/>
    <n v="123"/>
    <x v="1"/>
    <x v="315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68.33"/>
    <n v="128"/>
    <x v="1"/>
    <x v="115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50.97"/>
    <n v="64"/>
    <x v="0"/>
    <x v="316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54.02"/>
    <n v="127"/>
    <x v="1"/>
    <x v="317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97.06"/>
    <n v="11"/>
    <x v="0"/>
    <x v="318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24.87"/>
    <n v="40"/>
    <x v="0"/>
    <x v="100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84.42"/>
    <n v="288"/>
    <x v="1"/>
    <x v="4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47.09"/>
    <n v="573"/>
    <x v="1"/>
    <x v="31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78"/>
    <n v="113"/>
    <x v="1"/>
    <x v="320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62.97"/>
    <n v="46"/>
    <x v="0"/>
    <x v="321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81.010000000000005"/>
    <n v="91"/>
    <x v="3"/>
    <x v="322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5.319999999999993"/>
    <n v="68"/>
    <x v="0"/>
    <x v="286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04.44"/>
    <n v="192"/>
    <x v="1"/>
    <x v="115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69.989999999999995"/>
    <n v="83"/>
    <x v="0"/>
    <x v="222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83.02"/>
    <n v="54"/>
    <x v="0"/>
    <x v="323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90.3"/>
    <n v="17"/>
    <x v="3"/>
    <x v="234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03.98"/>
    <n v="117"/>
    <x v="1"/>
    <x v="324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54.93"/>
    <n v="1052"/>
    <x v="1"/>
    <x v="61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51.92"/>
    <n v="123"/>
    <x v="1"/>
    <x v="32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60.03"/>
    <n v="179"/>
    <x v="1"/>
    <x v="32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44"/>
    <n v="355"/>
    <x v="1"/>
    <x v="327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53"/>
    <n v="162"/>
    <x v="1"/>
    <x v="32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54.5"/>
    <n v="25"/>
    <x v="0"/>
    <x v="23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75.040000000000006"/>
    <n v="199"/>
    <x v="1"/>
    <x v="182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.909999999999997"/>
    <n v="35"/>
    <x v="3"/>
    <x v="329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36.950000000000003"/>
    <n v="176"/>
    <x v="1"/>
    <x v="1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63.17"/>
    <n v="511"/>
    <x v="1"/>
    <x v="73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29.99"/>
    <n v="82"/>
    <x v="0"/>
    <x v="12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86"/>
    <n v="24"/>
    <x v="3"/>
    <x v="330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75.010000000000005"/>
    <n v="50"/>
    <x v="0"/>
    <x v="331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101.2"/>
    <n v="967"/>
    <x v="1"/>
    <x v="99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n v="4"/>
    <x v="0"/>
    <x v="49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29"/>
    <n v="123"/>
    <x v="1"/>
    <x v="332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98.23"/>
    <n v="63"/>
    <x v="0"/>
    <x v="249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87"/>
    <n v="56"/>
    <x v="0"/>
    <x v="333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5.21"/>
    <n v="44"/>
    <x v="0"/>
    <x v="33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37"/>
    <n v="118"/>
    <x v="1"/>
    <x v="33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94.98"/>
    <n v="104"/>
    <x v="1"/>
    <x v="336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8.96"/>
    <n v="27"/>
    <x v="0"/>
    <x v="337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55.99"/>
    <n v="351"/>
    <x v="1"/>
    <x v="338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54.04"/>
    <n v="90"/>
    <x v="0"/>
    <x v="339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82.38"/>
    <n v="172"/>
    <x v="1"/>
    <x v="126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67"/>
    <n v="141"/>
    <x v="1"/>
    <x v="340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107.91"/>
    <n v="31"/>
    <x v="0"/>
    <x v="34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69.010000000000005"/>
    <n v="108"/>
    <x v="1"/>
    <x v="342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39.01"/>
    <n v="133"/>
    <x v="1"/>
    <x v="343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10.36"/>
    <n v="188"/>
    <x v="1"/>
    <x v="17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94.86"/>
    <n v="332"/>
    <x v="1"/>
    <x v="344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.94"/>
    <n v="575"/>
    <x v="1"/>
    <x v="279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101.25"/>
    <n v="41"/>
    <x v="0"/>
    <x v="36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64.959999999999994"/>
    <n v="184"/>
    <x v="1"/>
    <x v="122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7.01"/>
    <n v="286"/>
    <x v="1"/>
    <x v="345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50.97"/>
    <n v="319"/>
    <x v="1"/>
    <x v="346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104.94"/>
    <n v="39"/>
    <x v="0"/>
    <x v="34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84.03"/>
    <n v="178"/>
    <x v="1"/>
    <x v="8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102.86"/>
    <n v="365"/>
    <x v="1"/>
    <x v="23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39.96"/>
    <n v="114"/>
    <x v="1"/>
    <x v="57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51"/>
    <n v="30"/>
    <x v="0"/>
    <x v="348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40.82"/>
    <n v="54"/>
    <x v="0"/>
    <x v="86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59"/>
    <n v="236"/>
    <x v="1"/>
    <x v="34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71.16"/>
    <n v="513"/>
    <x v="1"/>
    <x v="350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99.49"/>
    <n v="101"/>
    <x v="1"/>
    <x v="215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103.99"/>
    <n v="81"/>
    <x v="0"/>
    <x v="351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76.56"/>
    <n v="16"/>
    <x v="0"/>
    <x v="352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87.07"/>
    <n v="53"/>
    <x v="0"/>
    <x v="353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49"/>
    <n v="260"/>
    <x v="1"/>
    <x v="354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42.97"/>
    <n v="31"/>
    <x v="0"/>
    <x v="355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33.43"/>
    <n v="14"/>
    <x v="0"/>
    <x v="356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83.98"/>
    <n v="179"/>
    <x v="1"/>
    <x v="357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101.42"/>
    <n v="220"/>
    <x v="1"/>
    <x v="127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9.87"/>
    <n v="102"/>
    <x v="1"/>
    <x v="7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31.92"/>
    <n v="192"/>
    <x v="1"/>
    <x v="35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70.989999999999995"/>
    <n v="305"/>
    <x v="1"/>
    <x v="120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77.03"/>
    <n v="24"/>
    <x v="3"/>
    <x v="359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101.78"/>
    <n v="724"/>
    <x v="1"/>
    <x v="251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1.06"/>
    <n v="547"/>
    <x v="1"/>
    <x v="360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68.02"/>
    <n v="415"/>
    <x v="1"/>
    <x v="135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30.87"/>
    <n v="1"/>
    <x v="0"/>
    <x v="71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27.91"/>
    <n v="34"/>
    <x v="0"/>
    <x v="53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79.989999999999995"/>
    <n v="24"/>
    <x v="0"/>
    <x v="361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38"/>
    <n v="48"/>
    <x v="0"/>
    <x v="362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e v="#DIV/0!"/>
    <n v="0"/>
    <x v="0"/>
    <x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59.99"/>
    <n v="70"/>
    <x v="0"/>
    <x v="363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37.04"/>
    <n v="530"/>
    <x v="1"/>
    <x v="129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99.96"/>
    <n v="180"/>
    <x v="1"/>
    <x v="364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111.68"/>
    <n v="92"/>
    <x v="0"/>
    <x v="19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36.01"/>
    <n v="14"/>
    <x v="0"/>
    <x v="365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66.010000000000005"/>
    <n v="927"/>
    <x v="1"/>
    <x v="366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4.05"/>
    <n v="40"/>
    <x v="0"/>
    <x v="161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53"/>
    <n v="112"/>
    <x v="1"/>
    <x v="36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95"/>
    <n v="71"/>
    <x v="0"/>
    <x v="368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70.91"/>
    <n v="119"/>
    <x v="1"/>
    <x v="54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98.06"/>
    <n v="24"/>
    <x v="0"/>
    <x v="369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53.05"/>
    <n v="139"/>
    <x v="1"/>
    <x v="370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93.14"/>
    <n v="39"/>
    <x v="3"/>
    <x v="16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58.95"/>
    <n v="22"/>
    <x v="3"/>
    <x v="371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36.07"/>
    <n v="56"/>
    <x v="0"/>
    <x v="221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63.03"/>
    <n v="43"/>
    <x v="0"/>
    <x v="372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84.72"/>
    <n v="112"/>
    <x v="1"/>
    <x v="373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62.2"/>
    <n v="7"/>
    <x v="0"/>
    <x v="234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98"/>
    <n v="102"/>
    <x v="1"/>
    <x v="374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106.44"/>
    <n v="426"/>
    <x v="1"/>
    <x v="23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29.98"/>
    <n v="146"/>
    <x v="1"/>
    <x v="375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85.81"/>
    <n v="32"/>
    <x v="0"/>
    <x v="27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.819999999999993"/>
    <n v="700"/>
    <x v="1"/>
    <x v="121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41"/>
    <n v="84"/>
    <x v="0"/>
    <x v="376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28.06"/>
    <n v="84"/>
    <x v="0"/>
    <x v="377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88.05"/>
    <n v="156"/>
    <x v="1"/>
    <x v="98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31"/>
    <n v="100"/>
    <x v="0"/>
    <x v="378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90.34"/>
    <n v="80"/>
    <x v="0"/>
    <x v="175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63.78"/>
    <n v="11"/>
    <x v="0"/>
    <x v="352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54"/>
    <n v="92"/>
    <x v="0"/>
    <x v="200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48.99"/>
    <n v="96"/>
    <x v="2"/>
    <x v="37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63.86"/>
    <n v="503"/>
    <x v="1"/>
    <x v="105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83"/>
    <n v="159"/>
    <x v="1"/>
    <x v="380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55.08"/>
    <n v="15"/>
    <x v="0"/>
    <x v="166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62.04"/>
    <n v="482"/>
    <x v="1"/>
    <x v="381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04.98"/>
    <n v="150"/>
    <x v="1"/>
    <x v="382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94.04"/>
    <n v="117"/>
    <x v="1"/>
    <x v="38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44.01"/>
    <n v="38"/>
    <x v="0"/>
    <x v="384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92.47"/>
    <n v="73"/>
    <x v="0"/>
    <x v="38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57.07"/>
    <n v="266"/>
    <x v="1"/>
    <x v="326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109.08"/>
    <n v="24"/>
    <x v="0"/>
    <x v="386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9.39"/>
    <n v="3"/>
    <x v="0"/>
    <x v="240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77.02"/>
    <n v="16"/>
    <x v="0"/>
    <x v="80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92.17"/>
    <n v="277"/>
    <x v="1"/>
    <x v="286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61.01"/>
    <n v="89"/>
    <x v="0"/>
    <x v="387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78.069999999999993"/>
    <n v="164"/>
    <x v="1"/>
    <x v="39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80.75"/>
    <n v="969"/>
    <x v="1"/>
    <x v="388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59.99"/>
    <n v="271"/>
    <x v="1"/>
    <x v="38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110.03"/>
    <n v="284"/>
    <x v="1"/>
    <x v="390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n v="4"/>
    <x v="3"/>
    <x v="49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38"/>
    <n v="59"/>
    <x v="0"/>
    <x v="391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6.37"/>
    <n v="99"/>
    <x v="0"/>
    <x v="45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72.98"/>
    <n v="44"/>
    <x v="0"/>
    <x v="392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26.01"/>
    <n v="152"/>
    <x v="1"/>
    <x v="353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104.36"/>
    <n v="224"/>
    <x v="1"/>
    <x v="18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102.19"/>
    <n v="240"/>
    <x v="1"/>
    <x v="393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54.12"/>
    <n v="199"/>
    <x v="1"/>
    <x v="394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63.22"/>
    <n v="137"/>
    <x v="1"/>
    <x v="105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4.03"/>
    <n v="101"/>
    <x v="1"/>
    <x v="395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49.99"/>
    <n v="794"/>
    <x v="1"/>
    <x v="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56.02"/>
    <n v="370"/>
    <x v="1"/>
    <x v="40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48.81"/>
    <n v="13"/>
    <x v="0"/>
    <x v="150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60.08"/>
    <n v="138"/>
    <x v="1"/>
    <x v="72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78.989999999999995"/>
    <n v="84"/>
    <x v="0"/>
    <x v="397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53.99"/>
    <n v="205"/>
    <x v="1"/>
    <x v="398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111.46"/>
    <n v="44"/>
    <x v="0"/>
    <x v="9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60.92"/>
    <n v="219"/>
    <x v="1"/>
    <x v="146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26"/>
    <n v="186"/>
    <x v="1"/>
    <x v="399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80.989999999999995"/>
    <n v="237"/>
    <x v="1"/>
    <x v="400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5"/>
    <n v="306"/>
    <x v="1"/>
    <x v="401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"/>
    <n v="94"/>
    <x v="0"/>
    <x v="16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2.09"/>
    <n v="54"/>
    <x v="3"/>
    <x v="115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24.99"/>
    <n v="112"/>
    <x v="1"/>
    <x v="402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69.22"/>
    <n v="369"/>
    <x v="1"/>
    <x v="358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93.94"/>
    <n v="63"/>
    <x v="0"/>
    <x v="21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98.41"/>
    <n v="65"/>
    <x v="0"/>
    <x v="25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41.78"/>
    <n v="19"/>
    <x v="3"/>
    <x v="95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65.989999999999995"/>
    <n v="17"/>
    <x v="0"/>
    <x v="242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72.06"/>
    <n v="101"/>
    <x v="1"/>
    <x v="215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48"/>
    <n v="342"/>
    <x v="1"/>
    <x v="403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54.1"/>
    <n v="64"/>
    <x v="0"/>
    <x v="83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107.88"/>
    <n v="52"/>
    <x v="0"/>
    <x v="344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67.03"/>
    <n v="322"/>
    <x v="1"/>
    <x v="404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64.010000000000005"/>
    <n v="120"/>
    <x v="1"/>
    <x v="4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96.07"/>
    <n v="147"/>
    <x v="1"/>
    <x v="158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51.18"/>
    <n v="951"/>
    <x v="1"/>
    <x v="406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43.92"/>
    <n v="73"/>
    <x v="0"/>
    <x v="388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91.02"/>
    <n v="79"/>
    <x v="0"/>
    <x v="407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50.13"/>
    <n v="65"/>
    <x v="0"/>
    <x v="408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67.72"/>
    <n v="82"/>
    <x v="0"/>
    <x v="99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61.04"/>
    <n v="1038"/>
    <x v="1"/>
    <x v="408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80.010000000000005"/>
    <n v="13"/>
    <x v="0"/>
    <x v="259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47"/>
    <n v="155"/>
    <x v="1"/>
    <x v="409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1.13"/>
    <n v="7"/>
    <x v="0"/>
    <x v="144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89.99"/>
    <n v="209"/>
    <x v="1"/>
    <x v="410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43.03"/>
    <n v="100"/>
    <x v="0"/>
    <x v="236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68"/>
    <n v="202"/>
    <x v="1"/>
    <x v="41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73"/>
    <n v="162"/>
    <x v="1"/>
    <x v="412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62.34"/>
    <n v="4"/>
    <x v="0"/>
    <x v="172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n v="5"/>
    <x v="0"/>
    <x v="49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67.099999999999994"/>
    <n v="207"/>
    <x v="1"/>
    <x v="346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79.98"/>
    <n v="128"/>
    <x v="1"/>
    <x v="413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62.18"/>
    <n v="120"/>
    <x v="1"/>
    <x v="40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53.01"/>
    <n v="171"/>
    <x v="1"/>
    <x v="414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57.74"/>
    <n v="187"/>
    <x v="1"/>
    <x v="37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40.03"/>
    <n v="188"/>
    <x v="1"/>
    <x v="41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81.02"/>
    <n v="131"/>
    <x v="1"/>
    <x v="416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35.049999999999997"/>
    <n v="284"/>
    <x v="1"/>
    <x v="41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02.92"/>
    <n v="120"/>
    <x v="1"/>
    <x v="124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28"/>
    <n v="419"/>
    <x v="1"/>
    <x v="41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75.73"/>
    <n v="14"/>
    <x v="3"/>
    <x v="27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45.03"/>
    <n v="139"/>
    <x v="1"/>
    <x v="325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73.62"/>
    <n v="174"/>
    <x v="1"/>
    <x v="150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56.99"/>
    <n v="155"/>
    <x v="1"/>
    <x v="41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85.22"/>
    <n v="170"/>
    <x v="1"/>
    <x v="73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50.96"/>
    <n v="190"/>
    <x v="1"/>
    <x v="20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63.56"/>
    <n v="250"/>
    <x v="1"/>
    <x v="12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81"/>
    <n v="49"/>
    <x v="0"/>
    <x v="420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86.04"/>
    <n v="28"/>
    <x v="0"/>
    <x v="355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90.04"/>
    <n v="268"/>
    <x v="1"/>
    <x v="58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74.010000000000005"/>
    <n v="620"/>
    <x v="1"/>
    <x v="421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92.44"/>
    <n v="3"/>
    <x v="0"/>
    <x v="251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56"/>
    <n v="160"/>
    <x v="1"/>
    <x v="422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32.979999999999997"/>
    <n v="279"/>
    <x v="1"/>
    <x v="423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93.6"/>
    <n v="77"/>
    <x v="0"/>
    <x v="197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69.87"/>
    <n v="206"/>
    <x v="1"/>
    <x v="288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72.13"/>
    <n v="694"/>
    <x v="1"/>
    <x v="110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30.04"/>
    <n v="152"/>
    <x v="1"/>
    <x v="87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73.97"/>
    <n v="65"/>
    <x v="0"/>
    <x v="42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8.66"/>
    <n v="63"/>
    <x v="3"/>
    <x v="215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59.99"/>
    <n v="310"/>
    <x v="1"/>
    <x v="425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111.16"/>
    <n v="43"/>
    <x v="2"/>
    <x v="42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53.04"/>
    <n v="83"/>
    <x v="0"/>
    <x v="339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55.99"/>
    <n v="79"/>
    <x v="3"/>
    <x v="427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69.989999999999995"/>
    <n v="114"/>
    <x v="1"/>
    <x v="428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49"/>
    <n v="65"/>
    <x v="0"/>
    <x v="42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103.85"/>
    <n v="79"/>
    <x v="0"/>
    <x v="167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99.13"/>
    <n v="11"/>
    <x v="0"/>
    <x v="115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107.38"/>
    <n v="56"/>
    <x v="2"/>
    <x v="430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76.92"/>
    <n v="17"/>
    <x v="0"/>
    <x v="431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58.13"/>
    <n v="120"/>
    <x v="1"/>
    <x v="346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03.74"/>
    <n v="145"/>
    <x v="1"/>
    <x v="30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87.96"/>
    <n v="221"/>
    <x v="1"/>
    <x v="432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28"/>
    <n v="48"/>
    <x v="0"/>
    <x v="433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38"/>
    <n v="93"/>
    <x v="0"/>
    <x v="434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30"/>
    <n v="89"/>
    <x v="0"/>
    <x v="43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103.5"/>
    <n v="41"/>
    <x v="0"/>
    <x v="6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85.99"/>
    <n v="63"/>
    <x v="3"/>
    <x v="41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98.01"/>
    <n v="48"/>
    <x v="0"/>
    <x v="436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n v="2"/>
    <x v="0"/>
    <x v="49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44.99"/>
    <n v="88"/>
    <x v="0"/>
    <x v="437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31.01"/>
    <n v="127"/>
    <x v="1"/>
    <x v="438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59.97"/>
    <n v="2339"/>
    <x v="1"/>
    <x v="439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9"/>
    <n v="508"/>
    <x v="1"/>
    <x v="440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50.05"/>
    <n v="191"/>
    <x v="1"/>
    <x v="441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98.97"/>
    <n v="42"/>
    <x v="0"/>
    <x v="442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58.86"/>
    <n v="8"/>
    <x v="0"/>
    <x v="443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81.010000000000005"/>
    <n v="60"/>
    <x v="3"/>
    <x v="444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76.010000000000005"/>
    <n v="47"/>
    <x v="0"/>
    <x v="424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96.6"/>
    <n v="82"/>
    <x v="0"/>
    <x v="385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76.959999999999994"/>
    <n v="54"/>
    <x v="0"/>
    <x v="445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67.98"/>
    <n v="98"/>
    <x v="0"/>
    <x v="54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88.78"/>
    <n v="77"/>
    <x v="0"/>
    <x v="215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25"/>
    <n v="33"/>
    <x v="0"/>
    <x v="446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44.92"/>
    <n v="240"/>
    <x v="1"/>
    <x v="447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79.400000000000006"/>
    <n v="64"/>
    <x v="3"/>
    <x v="270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29.01"/>
    <n v="176"/>
    <x v="1"/>
    <x v="448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73.59"/>
    <n v="20"/>
    <x v="0"/>
    <x v="70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107.97"/>
    <n v="359"/>
    <x v="1"/>
    <x v="449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68.989999999999995"/>
    <n v="469"/>
    <x v="1"/>
    <x v="450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11.02"/>
    <n v="122"/>
    <x v="1"/>
    <x v="451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25"/>
    <n v="56"/>
    <x v="0"/>
    <x v="452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2.16"/>
    <n v="44"/>
    <x v="0"/>
    <x v="125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47"/>
    <n v="34"/>
    <x v="3"/>
    <x v="453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36.04"/>
    <n v="123"/>
    <x v="1"/>
    <x v="269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01.04"/>
    <n v="190"/>
    <x v="1"/>
    <x v="45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39.93"/>
    <n v="84"/>
    <x v="0"/>
    <x v="41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83.16"/>
    <n v="18"/>
    <x v="3"/>
    <x v="455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39.979999999999997"/>
    <n v="1037"/>
    <x v="1"/>
    <x v="456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47.99"/>
    <n v="97"/>
    <x v="0"/>
    <x v="45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95.98"/>
    <n v="86"/>
    <x v="0"/>
    <x v="45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78.73"/>
    <n v="150"/>
    <x v="1"/>
    <x v="459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56.08"/>
    <n v="358"/>
    <x v="1"/>
    <x v="9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69.09"/>
    <n v="543"/>
    <x v="1"/>
    <x v="460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102.05"/>
    <n v="68"/>
    <x v="0"/>
    <x v="461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07.32"/>
    <n v="192"/>
    <x v="1"/>
    <x v="38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51.97"/>
    <n v="932"/>
    <x v="1"/>
    <x v="462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71.14"/>
    <n v="429"/>
    <x v="1"/>
    <x v="463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6.49"/>
    <n v="101"/>
    <x v="1"/>
    <x v="464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42.94"/>
    <n v="227"/>
    <x v="1"/>
    <x v="257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30.04"/>
    <n v="142"/>
    <x v="1"/>
    <x v="465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70.62"/>
    <n v="91"/>
    <x v="0"/>
    <x v="385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6.02"/>
    <n v="64"/>
    <x v="0"/>
    <x v="466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96.91"/>
    <n v="84"/>
    <x v="0"/>
    <x v="467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62.87"/>
    <n v="134"/>
    <x v="1"/>
    <x v="468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108.99"/>
    <n v="59"/>
    <x v="0"/>
    <x v="46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27"/>
    <n v="153"/>
    <x v="1"/>
    <x v="470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65"/>
    <n v="447"/>
    <x v="1"/>
    <x v="471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111.52"/>
    <n v="84"/>
    <x v="0"/>
    <x v="75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n v="3"/>
    <x v="0"/>
    <x v="49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10.99"/>
    <n v="175"/>
    <x v="1"/>
    <x v="472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6.75"/>
    <n v="54"/>
    <x v="0"/>
    <x v="100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97.02"/>
    <n v="312"/>
    <x v="1"/>
    <x v="473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92.09"/>
    <n v="123"/>
    <x v="1"/>
    <x v="220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82.99"/>
    <n v="99"/>
    <x v="0"/>
    <x v="474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03.04"/>
    <n v="128"/>
    <x v="1"/>
    <x v="475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68.92"/>
    <n v="159"/>
    <x v="1"/>
    <x v="170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87.74"/>
    <n v="707"/>
    <x v="1"/>
    <x v="231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75.02"/>
    <n v="142"/>
    <x v="1"/>
    <x v="129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50.86"/>
    <n v="148"/>
    <x v="1"/>
    <x v="47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90"/>
    <n v="20"/>
    <x v="0"/>
    <x v="443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72.900000000000006"/>
    <n v="1841"/>
    <x v="1"/>
    <x v="381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08.49"/>
    <n v="162"/>
    <x v="1"/>
    <x v="45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101.98"/>
    <n v="473"/>
    <x v="1"/>
    <x v="47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44.01"/>
    <n v="24"/>
    <x v="0"/>
    <x v="478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65.94"/>
    <n v="518"/>
    <x v="1"/>
    <x v="14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.99"/>
    <n v="248"/>
    <x v="1"/>
    <x v="47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28"/>
    <n v="100"/>
    <x v="1"/>
    <x v="480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85.83"/>
    <n v="153"/>
    <x v="1"/>
    <x v="300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84.92"/>
    <n v="37"/>
    <x v="3"/>
    <x v="63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90.48"/>
    <n v="4"/>
    <x v="3"/>
    <x v="101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25"/>
    <n v="157"/>
    <x v="1"/>
    <x v="481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92.01"/>
    <n v="270"/>
    <x v="1"/>
    <x v="358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93.07"/>
    <n v="134"/>
    <x v="1"/>
    <x v="246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61.01"/>
    <n v="50"/>
    <x v="0"/>
    <x v="482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92.04"/>
    <n v="89"/>
    <x v="3"/>
    <x v="168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81.13"/>
    <n v="165"/>
    <x v="1"/>
    <x v="48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73.5"/>
    <n v="18"/>
    <x v="0"/>
    <x v="234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85.22"/>
    <n v="186"/>
    <x v="1"/>
    <x v="393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110.97"/>
    <n v="413"/>
    <x v="1"/>
    <x v="130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32.97"/>
    <n v="90"/>
    <x v="3"/>
    <x v="31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6.01"/>
    <n v="92"/>
    <x v="0"/>
    <x v="484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84.97"/>
    <n v="527"/>
    <x v="1"/>
    <x v="48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25.01"/>
    <n v="319"/>
    <x v="1"/>
    <x v="486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66"/>
    <n v="354"/>
    <x v="1"/>
    <x v="487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87.34"/>
    <n v="33"/>
    <x v="3"/>
    <x v="226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27.93"/>
    <n v="136"/>
    <x v="1"/>
    <x v="80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103.8"/>
    <n v="2"/>
    <x v="0"/>
    <x v="27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31.94"/>
    <n v="61"/>
    <x v="0"/>
    <x v="27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99.5"/>
    <n v="30"/>
    <x v="0"/>
    <x v="36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08.85"/>
    <n v="1179"/>
    <x v="1"/>
    <x v="406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0.76"/>
    <n v="1126"/>
    <x v="1"/>
    <x v="393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29.65"/>
    <n v="13"/>
    <x v="0"/>
    <x v="68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101.71"/>
    <n v="712"/>
    <x v="1"/>
    <x v="382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61.5"/>
    <n v="30"/>
    <x v="0"/>
    <x v="298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35"/>
    <n v="213"/>
    <x v="1"/>
    <x v="488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40.049999999999997"/>
    <n v="229"/>
    <x v="1"/>
    <x v="489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110.97"/>
    <n v="35"/>
    <x v="3"/>
    <x v="490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36.96"/>
    <n v="157"/>
    <x v="1"/>
    <x v="491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n v="1"/>
    <x v="0"/>
    <x v="49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30.97"/>
    <n v="232"/>
    <x v="1"/>
    <x v="492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47.04"/>
    <n v="92"/>
    <x v="3"/>
    <x v="493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88.07"/>
    <n v="257"/>
    <x v="1"/>
    <x v="231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37.01"/>
    <n v="168"/>
    <x v="1"/>
    <x v="494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26.03"/>
    <n v="167"/>
    <x v="1"/>
    <x v="495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67.819999999999993"/>
    <n v="772"/>
    <x v="1"/>
    <x v="496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9.96"/>
    <n v="407"/>
    <x v="1"/>
    <x v="49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110.02"/>
    <n v="564"/>
    <x v="1"/>
    <x v="49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89.96"/>
    <n v="68"/>
    <x v="0"/>
    <x v="498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79.010000000000005"/>
    <n v="34"/>
    <x v="0"/>
    <x v="15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86.87"/>
    <n v="655"/>
    <x v="1"/>
    <x v="49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62.04"/>
    <n v="177"/>
    <x v="1"/>
    <x v="16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26.97"/>
    <n v="113"/>
    <x v="1"/>
    <x v="500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54.12"/>
    <n v="728"/>
    <x v="1"/>
    <x v="496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41.04"/>
    <n v="208"/>
    <x v="1"/>
    <x v="40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55.05"/>
    <n v="31"/>
    <x v="0"/>
    <x v="501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107.94"/>
    <n v="57"/>
    <x v="0"/>
    <x v="502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73.92"/>
    <n v="231"/>
    <x v="1"/>
    <x v="503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32"/>
    <n v="87"/>
    <x v="0"/>
    <x v="504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53.9"/>
    <n v="271"/>
    <x v="1"/>
    <x v="50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106.5"/>
    <n v="49"/>
    <x v="3"/>
    <x v="150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33"/>
    <n v="113"/>
    <x v="1"/>
    <x v="506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43"/>
    <n v="191"/>
    <x v="1"/>
    <x v="507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86.86"/>
    <n v="136"/>
    <x v="1"/>
    <x v="373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96.8"/>
    <n v="10"/>
    <x v="0"/>
    <x v="234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33"/>
    <n v="66"/>
    <x v="0"/>
    <x v="50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68.03"/>
    <n v="49"/>
    <x v="0"/>
    <x v="1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58.87"/>
    <n v="788"/>
    <x v="1"/>
    <x v="5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105.05"/>
    <n v="80"/>
    <x v="0"/>
    <x v="509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33.049999999999997"/>
    <n v="106"/>
    <x v="1"/>
    <x v="55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78.819999999999993"/>
    <n v="51"/>
    <x v="3"/>
    <x v="75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68.2"/>
    <n v="215"/>
    <x v="1"/>
    <x v="510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75.73"/>
    <n v="141"/>
    <x v="1"/>
    <x v="188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31"/>
    <n v="115"/>
    <x v="1"/>
    <x v="51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01.88"/>
    <n v="193"/>
    <x v="1"/>
    <x v="7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52.88"/>
    <n v="730"/>
    <x v="1"/>
    <x v="512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71.010000000000005"/>
    <n v="100"/>
    <x v="0"/>
    <x v="513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102.39"/>
    <n v="88"/>
    <x v="2"/>
    <x v="24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74.47"/>
    <n v="37"/>
    <x v="0"/>
    <x v="430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51.01"/>
    <n v="31"/>
    <x v="3"/>
    <x v="260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90"/>
    <n v="26"/>
    <x v="0"/>
    <x v="514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97.14"/>
    <n v="34"/>
    <x v="0"/>
    <x v="243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72.069999999999993"/>
    <n v="1186"/>
    <x v="1"/>
    <x v="48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75.239999999999995"/>
    <n v="125"/>
    <x v="1"/>
    <x v="46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32.97"/>
    <n v="14"/>
    <x v="0"/>
    <x v="249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1"/>
    <n v="55"/>
    <x v="0"/>
    <x v="373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45.04"/>
    <n v="110"/>
    <x v="1"/>
    <x v="515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52.96"/>
    <n v="188"/>
    <x v="1"/>
    <x v="24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60.02"/>
    <n v="87"/>
    <x v="0"/>
    <x v="516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n v="1"/>
    <x v="0"/>
    <x v="49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44.03"/>
    <n v="203"/>
    <x v="1"/>
    <x v="88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86.03"/>
    <n v="197"/>
    <x v="1"/>
    <x v="2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28.01"/>
    <n v="107"/>
    <x v="1"/>
    <x v="517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32.049999999999997"/>
    <n v="269"/>
    <x v="1"/>
    <x v="205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73.61"/>
    <n v="51"/>
    <x v="0"/>
    <x v="109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08.71"/>
    <n v="1180"/>
    <x v="1"/>
    <x v="70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42.98"/>
    <n v="264"/>
    <x v="1"/>
    <x v="177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83.32"/>
    <n v="30"/>
    <x v="0"/>
    <x v="161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42"/>
    <n v="63"/>
    <x v="0"/>
    <x v="518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55.93"/>
    <n v="193"/>
    <x v="1"/>
    <x v="394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105.04"/>
    <n v="77"/>
    <x v="0"/>
    <x v="89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48"/>
    <n v="226"/>
    <x v="1"/>
    <x v="519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112.66"/>
    <n v="239"/>
    <x v="1"/>
    <x v="520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81.94"/>
    <n v="92"/>
    <x v="0"/>
    <x v="521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64.05"/>
    <n v="130"/>
    <x v="1"/>
    <x v="236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106.39"/>
    <n v="615"/>
    <x v="1"/>
    <x v="221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76.010000000000005"/>
    <n v="369"/>
    <x v="1"/>
    <x v="522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11.07"/>
    <n v="1095"/>
    <x v="1"/>
    <x v="46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95.94"/>
    <n v="51"/>
    <x v="0"/>
    <x v="523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43.04"/>
    <n v="801"/>
    <x v="1"/>
    <x v="52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67.97"/>
    <n v="291"/>
    <x v="1"/>
    <x v="155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89.99"/>
    <n v="350"/>
    <x v="1"/>
    <x v="525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58.1"/>
    <n v="357"/>
    <x v="1"/>
    <x v="526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84"/>
    <n v="126"/>
    <x v="1"/>
    <x v="527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88.85"/>
    <n v="388"/>
    <x v="1"/>
    <x v="144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65.959999999999994"/>
    <n v="457"/>
    <x v="1"/>
    <x v="346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74.8"/>
    <n v="267"/>
    <x v="1"/>
    <x v="172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.989999999999995"/>
    <n v="69"/>
    <x v="0"/>
    <x v="131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32.01"/>
    <n v="51"/>
    <x v="0"/>
    <x v="110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64.73"/>
    <n v="1"/>
    <x v="0"/>
    <x v="528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25"/>
    <n v="109"/>
    <x v="1"/>
    <x v="529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104.98"/>
    <n v="315"/>
    <x v="1"/>
    <x v="265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64.989999999999995"/>
    <n v="158"/>
    <x v="1"/>
    <x v="34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94.35"/>
    <n v="154"/>
    <x v="1"/>
    <x v="530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44"/>
    <n v="90"/>
    <x v="0"/>
    <x v="531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64.739999999999995"/>
    <n v="75"/>
    <x v="0"/>
    <x v="11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4.01"/>
    <n v="853"/>
    <x v="1"/>
    <x v="532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34.06"/>
    <n v="139"/>
    <x v="1"/>
    <x v="210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93.27"/>
    <n v="190"/>
    <x v="1"/>
    <x v="144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33"/>
    <n v="100"/>
    <x v="1"/>
    <x v="5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83.81"/>
    <n v="143"/>
    <x v="1"/>
    <x v="287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63.99"/>
    <n v="563"/>
    <x v="1"/>
    <x v="227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81.91"/>
    <n v="31"/>
    <x v="0"/>
    <x v="254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3.05"/>
    <n v="99"/>
    <x v="3"/>
    <x v="11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01.98"/>
    <n v="198"/>
    <x v="1"/>
    <x v="534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105.94"/>
    <n v="509"/>
    <x v="1"/>
    <x v="4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101.58"/>
    <n v="238"/>
    <x v="1"/>
    <x v="460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62.97"/>
    <n v="338"/>
    <x v="1"/>
    <x v="535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29.05"/>
    <n v="133"/>
    <x v="1"/>
    <x v="253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n v="1"/>
    <x v="0"/>
    <x v="49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77.930000000000007"/>
    <n v="208"/>
    <x v="1"/>
    <x v="415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80.81"/>
    <n v="51"/>
    <x v="0"/>
    <x v="249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76.010000000000005"/>
    <n v="652"/>
    <x v="1"/>
    <x v="50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72.989999999999995"/>
    <n v="114"/>
    <x v="1"/>
    <x v="536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53"/>
    <n v="102"/>
    <x v="1"/>
    <x v="15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54.16"/>
    <n v="357"/>
    <x v="1"/>
    <x v="1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32.950000000000003"/>
    <n v="140"/>
    <x v="1"/>
    <x v="537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79.37"/>
    <n v="69"/>
    <x v="0"/>
    <x v="164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41.17"/>
    <n v="36"/>
    <x v="0"/>
    <x v="37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77.430000000000007"/>
    <n v="252"/>
    <x v="1"/>
    <x v="16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57.16"/>
    <n v="106"/>
    <x v="1"/>
    <x v="25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77.180000000000007"/>
    <n v="187"/>
    <x v="1"/>
    <x v="72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24.95"/>
    <n v="387"/>
    <x v="1"/>
    <x v="538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97.18"/>
    <n v="347"/>
    <x v="1"/>
    <x v="503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46"/>
    <n v="186"/>
    <x v="1"/>
    <x v="539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88.02"/>
    <n v="43"/>
    <x v="3"/>
    <x v="540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25.99"/>
    <n v="162"/>
    <x v="1"/>
    <x v="402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02.69"/>
    <n v="185"/>
    <x v="1"/>
    <x v="105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72.959999999999994"/>
    <n v="24"/>
    <x v="0"/>
    <x v="541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57.19"/>
    <n v="90"/>
    <x v="0"/>
    <x v="246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84.01"/>
    <n v="273"/>
    <x v="1"/>
    <x v="542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98.67"/>
    <n v="170"/>
    <x v="1"/>
    <x v="543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42.01"/>
    <n v="188"/>
    <x v="1"/>
    <x v="544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2"/>
    <n v="347"/>
    <x v="1"/>
    <x v="545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81.569999999999993"/>
    <n v="69"/>
    <x v="0"/>
    <x v="109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37.04"/>
    <n v="25"/>
    <x v="0"/>
    <x v="176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103.03"/>
    <n v="77"/>
    <x v="0"/>
    <x v="546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84.33"/>
    <n v="37"/>
    <x v="0"/>
    <x v="65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102.6"/>
    <n v="544"/>
    <x v="1"/>
    <x v="4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79.989999999999995"/>
    <n v="229"/>
    <x v="1"/>
    <x v="547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70.06"/>
    <n v="39"/>
    <x v="0"/>
    <x v="15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"/>
    <n v="370"/>
    <x v="1"/>
    <x v="175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41.91"/>
    <n v="238"/>
    <x v="1"/>
    <x v="548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57.99"/>
    <n v="64"/>
    <x v="0"/>
    <x v="54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40.94"/>
    <n v="118"/>
    <x v="1"/>
    <x v="550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70"/>
    <n v="85"/>
    <x v="0"/>
    <x v="551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73.84"/>
    <n v="29"/>
    <x v="0"/>
    <x v="24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41.98"/>
    <n v="210"/>
    <x v="1"/>
    <x v="552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77.930000000000007"/>
    <n v="170"/>
    <x v="1"/>
    <x v="393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06.02"/>
    <n v="116"/>
    <x v="1"/>
    <x v="553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47.02"/>
    <n v="259"/>
    <x v="1"/>
    <x v="34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76.02"/>
    <n v="231"/>
    <x v="1"/>
    <x v="554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54.12"/>
    <n v="128"/>
    <x v="1"/>
    <x v="134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57.29"/>
    <n v="189"/>
    <x v="1"/>
    <x v="7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103.81"/>
    <n v="7"/>
    <x v="0"/>
    <x v="37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105.03"/>
    <n v="774"/>
    <x v="1"/>
    <x v="555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90.26"/>
    <n v="28"/>
    <x v="0"/>
    <x v="11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76.98"/>
    <n v="52"/>
    <x v="0"/>
    <x v="556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102.6"/>
    <n v="407"/>
    <x v="1"/>
    <x v="300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n v="2"/>
    <x v="0"/>
    <x v="49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55.01"/>
    <n v="156"/>
    <x v="1"/>
    <x v="122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32.130000000000003"/>
    <n v="252"/>
    <x v="1"/>
    <x v="460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50.64"/>
    <n v="2"/>
    <x v="2"/>
    <x v="443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49.69"/>
    <n v="12"/>
    <x v="0"/>
    <x v="3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54.89"/>
    <n v="164"/>
    <x v="1"/>
    <x v="64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46.93"/>
    <n v="163"/>
    <x v="1"/>
    <x v="271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44.95"/>
    <n v="20"/>
    <x v="0"/>
    <x v="142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"/>
    <n v="319"/>
    <x v="1"/>
    <x v="557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107.76"/>
    <n v="479"/>
    <x v="1"/>
    <x v="17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02.08"/>
    <n v="20"/>
    <x v="3"/>
    <x v="102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24.98"/>
    <n v="199"/>
    <x v="1"/>
    <x v="55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.94"/>
    <n v="795"/>
    <x v="1"/>
    <x v="559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67.95"/>
    <n v="51"/>
    <x v="0"/>
    <x v="560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26.07"/>
    <n v="57"/>
    <x v="0"/>
    <x v="561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05"/>
    <n v="156"/>
    <x v="1"/>
    <x v="562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25.83"/>
    <n v="36"/>
    <x v="0"/>
    <x v="550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77.67"/>
    <n v="58"/>
    <x v="2"/>
    <x v="1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57.83"/>
    <n v="237"/>
    <x v="1"/>
    <x v="38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92.96"/>
    <n v="59"/>
    <x v="0"/>
    <x v="537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37.950000000000003"/>
    <n v="183"/>
    <x v="1"/>
    <x v="56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31.84"/>
    <n v="1"/>
    <x v="0"/>
    <x v="63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40"/>
    <n v="176"/>
    <x v="1"/>
    <x v="564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101.1"/>
    <n v="238"/>
    <x v="1"/>
    <x v="174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84.01"/>
    <n v="488"/>
    <x v="1"/>
    <x v="565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103.42"/>
    <n v="224"/>
    <x v="1"/>
    <x v="167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05.13"/>
    <n v="18"/>
    <x v="0"/>
    <x v="27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89.22"/>
    <n v="46"/>
    <x v="0"/>
    <x v="95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52"/>
    <n v="117"/>
    <x v="1"/>
    <x v="566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64.959999999999994"/>
    <n v="217"/>
    <x v="1"/>
    <x v="229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46.24"/>
    <n v="112"/>
    <x v="1"/>
    <x v="72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51.15"/>
    <n v="73"/>
    <x v="0"/>
    <x v="192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33.909999999999997"/>
    <n v="212"/>
    <x v="1"/>
    <x v="358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92.02"/>
    <n v="240"/>
    <x v="1"/>
    <x v="567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07.43"/>
    <n v="182"/>
    <x v="1"/>
    <x v="339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75.849999999999994"/>
    <n v="164"/>
    <x v="1"/>
    <x v="227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80.48"/>
    <n v="2"/>
    <x v="0"/>
    <x v="356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86.98"/>
    <n v="50"/>
    <x v="3"/>
    <x v="56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5.14"/>
    <n v="110"/>
    <x v="1"/>
    <x v="8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57.3"/>
    <n v="49"/>
    <x v="0"/>
    <x v="109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93.35"/>
    <n v="62"/>
    <x v="2"/>
    <x v="569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71.989999999999995"/>
    <n v="13"/>
    <x v="0"/>
    <x v="373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92.61"/>
    <n v="65"/>
    <x v="0"/>
    <x v="109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04.99"/>
    <n v="160"/>
    <x v="1"/>
    <x v="493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30.96"/>
    <n v="81"/>
    <x v="0"/>
    <x v="570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3"/>
    <n v="32"/>
    <x v="0"/>
    <x v="571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84.19"/>
    <n v="10"/>
    <x v="0"/>
    <x v="483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73.92"/>
    <n v="27"/>
    <x v="0"/>
    <x v="171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36.99"/>
    <n v="63"/>
    <x v="3"/>
    <x v="415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46.9"/>
    <n v="161"/>
    <x v="1"/>
    <x v="84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n v="5"/>
    <x v="0"/>
    <x v="49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2.02"/>
    <n v="1097"/>
    <x v="1"/>
    <x v="57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45.01"/>
    <n v="70"/>
    <x v="3"/>
    <x v="428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94.29"/>
    <n v="60"/>
    <x v="0"/>
    <x v="356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101.02"/>
    <n v="367"/>
    <x v="1"/>
    <x v="573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97.04"/>
    <n v="1109"/>
    <x v="1"/>
    <x v="175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43.01"/>
    <n v="19"/>
    <x v="0"/>
    <x v="268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94.92"/>
    <n v="127"/>
    <x v="1"/>
    <x v="54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2.150000000000006"/>
    <n v="735"/>
    <x v="1"/>
    <x v="192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1.01"/>
    <n v="5"/>
    <x v="0"/>
    <x v="406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"/>
    <n v="85"/>
    <x v="0"/>
    <x v="12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43.87"/>
    <n v="119"/>
    <x v="1"/>
    <x v="2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40.06"/>
    <n v="296"/>
    <x v="1"/>
    <x v="574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43.83"/>
    <n v="85"/>
    <x v="0"/>
    <x v="49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84.93"/>
    <n v="356"/>
    <x v="1"/>
    <x v="287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41.07"/>
    <n v="386"/>
    <x v="1"/>
    <x v="512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54.97"/>
    <n v="792"/>
    <x v="1"/>
    <x v="242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77.010000000000005"/>
    <n v="137"/>
    <x v="1"/>
    <x v="57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71.2"/>
    <n v="338"/>
    <x v="1"/>
    <x v="493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91.94"/>
    <n v="108"/>
    <x v="1"/>
    <x v="576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97.07"/>
    <n v="61"/>
    <x v="0"/>
    <x v="57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58.92"/>
    <n v="28"/>
    <x v="0"/>
    <x v="3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58.02"/>
    <n v="228"/>
    <x v="1"/>
    <x v="578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103.87"/>
    <n v="22"/>
    <x v="0"/>
    <x v="526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93.47"/>
    <n v="374"/>
    <x v="1"/>
    <x v="23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61.97"/>
    <n v="155"/>
    <x v="1"/>
    <x v="1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92.04"/>
    <n v="322"/>
    <x v="1"/>
    <x v="382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7.27"/>
    <n v="74"/>
    <x v="0"/>
    <x v="109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93.92"/>
    <n v="864"/>
    <x v="1"/>
    <x v="4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84.97"/>
    <n v="143"/>
    <x v="1"/>
    <x v="579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105.97"/>
    <n v="40"/>
    <x v="0"/>
    <x v="580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36.97"/>
    <n v="178"/>
    <x v="1"/>
    <x v="581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1.53"/>
    <n v="85"/>
    <x v="0"/>
    <x v="5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81"/>
    <n v="146"/>
    <x v="1"/>
    <x v="582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26.01"/>
    <n v="152"/>
    <x v="1"/>
    <x v="345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26"/>
    <n v="67"/>
    <x v="0"/>
    <x v="583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34.17"/>
    <n v="40"/>
    <x v="0"/>
    <x v="45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8"/>
    <n v="217"/>
    <x v="1"/>
    <x v="584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76.55"/>
    <n v="52"/>
    <x v="0"/>
    <x v="251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3.05"/>
    <n v="500"/>
    <x v="1"/>
    <x v="3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106.86"/>
    <n v="88"/>
    <x v="0"/>
    <x v="251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46.02"/>
    <n v="113"/>
    <x v="1"/>
    <x v="585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100.17"/>
    <n v="427"/>
    <x v="1"/>
    <x v="22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101.44"/>
    <n v="78"/>
    <x v="3"/>
    <x v="51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87.97"/>
    <n v="52"/>
    <x v="0"/>
    <x v="586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75"/>
    <n v="157"/>
    <x v="1"/>
    <x v="587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42.98"/>
    <n v="73"/>
    <x v="0"/>
    <x v="192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33.119999999999997"/>
    <n v="61"/>
    <x v="3"/>
    <x v="279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101.13"/>
    <n v="57"/>
    <x v="0"/>
    <x v="82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5.99"/>
    <n v="57"/>
    <x v="3"/>
    <x v="58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m/>
    <x v="4"/>
    <x v="589"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77C6C-E8A6-49F1-A21F-72FF11511A8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BFB972-AFD0-4480-A35A-A5A7381D84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E7A61-89AF-4267-9B67-19361799671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7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H1" sqref="H1:H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6.5" bestFit="1" customWidth="1"/>
    <col min="7" max="7" width="14.75" bestFit="1" customWidth="1"/>
    <col min="9" max="9" width="13" bestFit="1" customWidth="1"/>
    <col min="12" max="13" width="11.125" bestFit="1" customWidth="1"/>
    <col min="14" max="14" width="22.375" style="6" bestFit="1" customWidth="1"/>
    <col min="15" max="15" width="21" style="6" bestFit="1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e">
        <f>ROUND((E2/I2), 2)</f>
        <v>#DIV/0!</v>
      </c>
      <c r="G2">
        <f>ROUND(((E2/D2)*100),0)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(L2/86400)+DATE(1970,1,1)</f>
        <v>42336.25</v>
      </c>
      <c r="O2" s="6">
        <f>(M2/86400)+DATE(1970,1,1)</f>
        <v>42353.25</v>
      </c>
      <c r="P2" t="b">
        <v>0</v>
      </c>
      <c r="Q2" t="b">
        <v>0</v>
      </c>
      <c r="R2" t="s">
        <v>17</v>
      </c>
      <c r="S2" t="str">
        <f>_xlfn.TEXTBEFORE(R2,"/",1)</f>
        <v>food</v>
      </c>
      <c r="T2" t="str">
        <f>_xlfn.TEXTAFTER(R2,"/",1)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ROUND((E3/I3), 2)</f>
        <v>92.15</v>
      </c>
      <c r="G3">
        <f t="shared" ref="G3:G66" si="1">ROUND(((E3/D3)*100),0)</f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(L3/86400)+DATE(1970,1,1)</f>
        <v>41870.208333333336</v>
      </c>
      <c r="O3" s="6">
        <f t="shared" ref="O3:O66" si="3">(M3/86400)+DATE(1970,1,1)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_xlfn.TEXTBEFORE(R3,"/",1)</f>
        <v>music</v>
      </c>
      <c r="T3" t="str">
        <f t="shared" ref="T3:T66" si="5">_xlfn.TEXTAFTER(R3,"/",1)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100.02</v>
      </c>
      <c r="G4">
        <f t="shared" si="1"/>
        <v>131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103.21</v>
      </c>
      <c r="G5">
        <f t="shared" si="1"/>
        <v>59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99.34</v>
      </c>
      <c r="G6">
        <f t="shared" si="1"/>
        <v>69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75.83</v>
      </c>
      <c r="G7">
        <f t="shared" si="1"/>
        <v>174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60.56</v>
      </c>
      <c r="G8">
        <f t="shared" si="1"/>
        <v>21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64.94</v>
      </c>
      <c r="G9">
        <f t="shared" si="1"/>
        <v>328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31</v>
      </c>
      <c r="G10">
        <f t="shared" si="1"/>
        <v>20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72.91</v>
      </c>
      <c r="G11">
        <f t="shared" si="1"/>
        <v>52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62.9</v>
      </c>
      <c r="G12">
        <f t="shared" si="1"/>
        <v>266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112.22</v>
      </c>
      <c r="G13">
        <f t="shared" si="1"/>
        <v>48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102.35</v>
      </c>
      <c r="G14">
        <f t="shared" si="1"/>
        <v>89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105.05</v>
      </c>
      <c r="G15">
        <f t="shared" si="1"/>
        <v>245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94.15</v>
      </c>
      <c r="G16">
        <f t="shared" si="1"/>
        <v>67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84.99</v>
      </c>
      <c r="G17">
        <f t="shared" si="1"/>
        <v>47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110.41</v>
      </c>
      <c r="G18">
        <f t="shared" si="1"/>
        <v>649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107.96</v>
      </c>
      <c r="G19">
        <f t="shared" si="1"/>
        <v>159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45.1</v>
      </c>
      <c r="G20">
        <f t="shared" si="1"/>
        <v>67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45</v>
      </c>
      <c r="G21">
        <f t="shared" si="1"/>
        <v>49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105.97</v>
      </c>
      <c r="G22">
        <f t="shared" si="1"/>
        <v>112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69.06</v>
      </c>
      <c r="G23">
        <f t="shared" si="1"/>
        <v>41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85.04</v>
      </c>
      <c r="G24">
        <f t="shared" si="1"/>
        <v>128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105.23</v>
      </c>
      <c r="G25">
        <f t="shared" si="1"/>
        <v>332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39</v>
      </c>
      <c r="G26">
        <f t="shared" si="1"/>
        <v>113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73.03</v>
      </c>
      <c r="G27">
        <f t="shared" si="1"/>
        <v>216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35.01</v>
      </c>
      <c r="G28">
        <f t="shared" si="1"/>
        <v>48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106.6</v>
      </c>
      <c r="G29">
        <f t="shared" si="1"/>
        <v>80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62</v>
      </c>
      <c r="G30">
        <f t="shared" si="1"/>
        <v>105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94</v>
      </c>
      <c r="G31">
        <f t="shared" si="1"/>
        <v>329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112.05</v>
      </c>
      <c r="G32">
        <f t="shared" si="1"/>
        <v>161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48.01</v>
      </c>
      <c r="G33">
        <f t="shared" si="1"/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38</v>
      </c>
      <c r="G34">
        <f t="shared" si="1"/>
        <v>87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35</v>
      </c>
      <c r="G35">
        <f t="shared" si="1"/>
        <v>378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85</v>
      </c>
      <c r="G36">
        <f t="shared" si="1"/>
        <v>151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95.99</v>
      </c>
      <c r="G37">
        <f t="shared" si="1"/>
        <v>150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68.81</v>
      </c>
      <c r="G38">
        <f t="shared" si="1"/>
        <v>157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105.97</v>
      </c>
      <c r="G39">
        <f t="shared" si="1"/>
        <v>140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75.260000000000005</v>
      </c>
      <c r="G40">
        <f t="shared" si="1"/>
        <v>325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57.13</v>
      </c>
      <c r="G41">
        <f t="shared" si="1"/>
        <v>51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75.14</v>
      </c>
      <c r="G42">
        <f t="shared" si="1"/>
        <v>169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107.42</v>
      </c>
      <c r="G43">
        <f t="shared" si="1"/>
        <v>213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36</v>
      </c>
      <c r="G44">
        <f t="shared" si="1"/>
        <v>444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27</v>
      </c>
      <c r="G45">
        <f t="shared" si="1"/>
        <v>186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107.56</v>
      </c>
      <c r="G46">
        <f t="shared" si="1"/>
        <v>659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94.38</v>
      </c>
      <c r="G47">
        <f t="shared" si="1"/>
        <v>48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46.16</v>
      </c>
      <c r="G48">
        <f t="shared" si="1"/>
        <v>115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47.85</v>
      </c>
      <c r="G49">
        <f t="shared" si="1"/>
        <v>475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53.01</v>
      </c>
      <c r="G50">
        <f t="shared" si="1"/>
        <v>387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45.06</v>
      </c>
      <c r="G51">
        <f t="shared" si="1"/>
        <v>190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>
        <f t="shared" si="1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99.01</v>
      </c>
      <c r="G53">
        <f t="shared" si="1"/>
        <v>92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32.79</v>
      </c>
      <c r="G54">
        <f t="shared" si="1"/>
        <v>34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59.12</v>
      </c>
      <c r="G55">
        <f t="shared" si="1"/>
        <v>140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44.93</v>
      </c>
      <c r="G56">
        <f t="shared" si="1"/>
        <v>90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89.66</v>
      </c>
      <c r="G57">
        <f t="shared" si="1"/>
        <v>178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70.08</v>
      </c>
      <c r="G58">
        <f t="shared" si="1"/>
        <v>144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31.06</v>
      </c>
      <c r="G59">
        <f t="shared" si="1"/>
        <v>215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29.06</v>
      </c>
      <c r="G60">
        <f t="shared" si="1"/>
        <v>227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30.09</v>
      </c>
      <c r="G61">
        <f t="shared" si="1"/>
        <v>275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85</v>
      </c>
      <c r="G62">
        <f t="shared" si="1"/>
        <v>144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82</v>
      </c>
      <c r="G63">
        <f t="shared" si="1"/>
        <v>93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58.04</v>
      </c>
      <c r="G64">
        <f t="shared" si="1"/>
        <v>723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111.4</v>
      </c>
      <c r="G65">
        <f t="shared" si="1"/>
        <v>12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71.95</v>
      </c>
      <c r="G66">
        <f t="shared" si="1"/>
        <v>98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ROUND((E67/I67), 2)</f>
        <v>61.04</v>
      </c>
      <c r="G67">
        <f t="shared" ref="G67:G130" si="7">ROUND(((E67/D67)*100),0)</f>
        <v>236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8">(L67/86400)+DATE(1970,1,1)</f>
        <v>40570.25</v>
      </c>
      <c r="O67" s="6">
        <f t="shared" ref="O67:O130" si="9">(M67/86400)+DATE(1970,1,1)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_xlfn.TEXTBEFORE(R67,"/",1)</f>
        <v>theater</v>
      </c>
      <c r="T67" t="str">
        <f t="shared" ref="T67:T130" si="11">_xlfn.TEXTAFTER(R67,"/",1)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108.92</v>
      </c>
      <c r="G68">
        <f t="shared" si="7"/>
        <v>45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8"/>
        <v>42102.208333333328</v>
      </c>
      <c r="O68" s="6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29</v>
      </c>
      <c r="G69">
        <f t="shared" si="7"/>
        <v>162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8"/>
        <v>40203.25</v>
      </c>
      <c r="O69" s="6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58.98</v>
      </c>
      <c r="G70">
        <f t="shared" si="7"/>
        <v>255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8"/>
        <v>42943.208333333328</v>
      </c>
      <c r="O70" s="6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111.82</v>
      </c>
      <c r="G71">
        <f t="shared" si="7"/>
        <v>24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8"/>
        <v>40531.25</v>
      </c>
      <c r="O71" s="6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64</v>
      </c>
      <c r="G72">
        <f t="shared" si="7"/>
        <v>124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8"/>
        <v>40484.208333333336</v>
      </c>
      <c r="O72" s="6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85.32</v>
      </c>
      <c r="G73">
        <f t="shared" si="7"/>
        <v>108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8"/>
        <v>43799.25</v>
      </c>
      <c r="O73" s="6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74.48</v>
      </c>
      <c r="G74">
        <f t="shared" si="7"/>
        <v>670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8"/>
        <v>42186.208333333328</v>
      </c>
      <c r="O74" s="6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105.15</v>
      </c>
      <c r="G75">
        <f t="shared" si="7"/>
        <v>661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8"/>
        <v>42701.25</v>
      </c>
      <c r="O75" s="6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56.19</v>
      </c>
      <c r="G76">
        <f t="shared" si="7"/>
        <v>122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8"/>
        <v>42456.208333333328</v>
      </c>
      <c r="O76" s="6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85.92</v>
      </c>
      <c r="G77">
        <f t="shared" si="7"/>
        <v>151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8"/>
        <v>43296.208333333328</v>
      </c>
      <c r="O77" s="6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57</v>
      </c>
      <c r="G78">
        <f t="shared" si="7"/>
        <v>78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8"/>
        <v>42027.25</v>
      </c>
      <c r="O78" s="6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79.64</v>
      </c>
      <c r="G79">
        <f t="shared" si="7"/>
        <v>47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8"/>
        <v>40448.208333333336</v>
      </c>
      <c r="O79" s="6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41.02</v>
      </c>
      <c r="G80">
        <f t="shared" si="7"/>
        <v>301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8"/>
        <v>43206.208333333328</v>
      </c>
      <c r="O80" s="6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48</v>
      </c>
      <c r="G81">
        <f t="shared" si="7"/>
        <v>70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8"/>
        <v>43267.208333333328</v>
      </c>
      <c r="O81" s="6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55.21</v>
      </c>
      <c r="G82">
        <f t="shared" si="7"/>
        <v>637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8"/>
        <v>42976.208333333328</v>
      </c>
      <c r="O82" s="6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92.11</v>
      </c>
      <c r="G83">
        <f t="shared" si="7"/>
        <v>225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8"/>
        <v>43062.25</v>
      </c>
      <c r="O83" s="6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83.18</v>
      </c>
      <c r="G84">
        <f t="shared" si="7"/>
        <v>1497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8"/>
        <v>43482.25</v>
      </c>
      <c r="O84" s="6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40</v>
      </c>
      <c r="G85">
        <f t="shared" si="7"/>
        <v>38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8"/>
        <v>42579.208333333328</v>
      </c>
      <c r="O85" s="6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111.13</v>
      </c>
      <c r="G86">
        <f t="shared" si="7"/>
        <v>132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8"/>
        <v>41118.208333333336</v>
      </c>
      <c r="O86" s="6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90.56</v>
      </c>
      <c r="G87">
        <f t="shared" si="7"/>
        <v>131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8"/>
        <v>40797.208333333336</v>
      </c>
      <c r="O87" s="6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61.11</v>
      </c>
      <c r="G88">
        <f t="shared" si="7"/>
        <v>168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8"/>
        <v>42128.208333333328</v>
      </c>
      <c r="O88" s="6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83.02</v>
      </c>
      <c r="G89">
        <f t="shared" si="7"/>
        <v>62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8"/>
        <v>40610.25</v>
      </c>
      <c r="O89" s="6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110.76</v>
      </c>
      <c r="G90">
        <f t="shared" si="7"/>
        <v>261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8"/>
        <v>42110.208333333328</v>
      </c>
      <c r="O90" s="6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89.46</v>
      </c>
      <c r="G91">
        <f t="shared" si="7"/>
        <v>253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8"/>
        <v>40283.208333333336</v>
      </c>
      <c r="O91" s="6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57.85</v>
      </c>
      <c r="G92">
        <f t="shared" si="7"/>
        <v>79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8"/>
        <v>42425.25</v>
      </c>
      <c r="O92" s="6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110</v>
      </c>
      <c r="G93">
        <f t="shared" si="7"/>
        <v>48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8"/>
        <v>42588.208333333328</v>
      </c>
      <c r="O93" s="6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103.97</v>
      </c>
      <c r="G94">
        <f t="shared" si="7"/>
        <v>259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8"/>
        <v>40352.208333333336</v>
      </c>
      <c r="O94" s="6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108</v>
      </c>
      <c r="G95">
        <f t="shared" si="7"/>
        <v>61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8"/>
        <v>41202.208333333336</v>
      </c>
      <c r="O95" s="6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48.93</v>
      </c>
      <c r="G96">
        <f t="shared" si="7"/>
        <v>304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8"/>
        <v>43562.208333333328</v>
      </c>
      <c r="O96" s="6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37.67</v>
      </c>
      <c r="G97">
        <f t="shared" si="7"/>
        <v>113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8"/>
        <v>43752.208333333328</v>
      </c>
      <c r="O97" s="6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65</v>
      </c>
      <c r="G98">
        <f t="shared" si="7"/>
        <v>217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8"/>
        <v>40612.25</v>
      </c>
      <c r="O98" s="6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106.61</v>
      </c>
      <c r="G99">
        <f t="shared" si="7"/>
        <v>927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8"/>
        <v>42180.208333333328</v>
      </c>
      <c r="O99" s="6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27.01</v>
      </c>
      <c r="G100">
        <f t="shared" si="7"/>
        <v>34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8"/>
        <v>42212.208333333328</v>
      </c>
      <c r="O100" s="6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91.16</v>
      </c>
      <c r="G101">
        <f t="shared" si="7"/>
        <v>197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8"/>
        <v>41968.25</v>
      </c>
      <c r="O101" s="6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>
        <f t="shared" si="7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8"/>
        <v>40835.208333333336</v>
      </c>
      <c r="O102" s="6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56.05</v>
      </c>
      <c r="G103">
        <f t="shared" si="7"/>
        <v>1021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8"/>
        <v>42056.25</v>
      </c>
      <c r="O103" s="6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31.02</v>
      </c>
      <c r="G104">
        <f t="shared" si="7"/>
        <v>282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8"/>
        <v>43234.208333333328</v>
      </c>
      <c r="O104" s="6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66.510000000000005</v>
      </c>
      <c r="G105">
        <f t="shared" si="7"/>
        <v>25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8"/>
        <v>40475.208333333336</v>
      </c>
      <c r="O105" s="6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89.01</v>
      </c>
      <c r="G106">
        <f t="shared" si="7"/>
        <v>143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8"/>
        <v>42878.208333333328</v>
      </c>
      <c r="O106" s="6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103.46</v>
      </c>
      <c r="G107">
        <f t="shared" si="7"/>
        <v>145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8"/>
        <v>41366.208333333336</v>
      </c>
      <c r="O107" s="6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95.28</v>
      </c>
      <c r="G108">
        <f t="shared" si="7"/>
        <v>359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8"/>
        <v>43716.208333333328</v>
      </c>
      <c r="O108" s="6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75.900000000000006</v>
      </c>
      <c r="G109">
        <f t="shared" si="7"/>
        <v>186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8"/>
        <v>43213.208333333328</v>
      </c>
      <c r="O109" s="6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107.58</v>
      </c>
      <c r="G110">
        <f t="shared" si="7"/>
        <v>595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8"/>
        <v>41005.208333333336</v>
      </c>
      <c r="O110" s="6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51.32</v>
      </c>
      <c r="G111">
        <f t="shared" si="7"/>
        <v>59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8"/>
        <v>41651.25</v>
      </c>
      <c r="O111" s="6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71.98</v>
      </c>
      <c r="G112">
        <f t="shared" si="7"/>
        <v>15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8"/>
        <v>43354.208333333328</v>
      </c>
      <c r="O112" s="6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108.95</v>
      </c>
      <c r="G113">
        <f t="shared" si="7"/>
        <v>120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8"/>
        <v>41174.208333333336</v>
      </c>
      <c r="O113" s="6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35</v>
      </c>
      <c r="G114">
        <f t="shared" si="7"/>
        <v>269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8"/>
        <v>41875.208333333336</v>
      </c>
      <c r="O114" s="6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94.94</v>
      </c>
      <c r="G115">
        <f t="shared" si="7"/>
        <v>377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8"/>
        <v>42990.208333333328</v>
      </c>
      <c r="O115" s="6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109.65</v>
      </c>
      <c r="G116">
        <f t="shared" si="7"/>
        <v>727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8"/>
        <v>43564.208333333328</v>
      </c>
      <c r="O116" s="6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44</v>
      </c>
      <c r="G117">
        <f t="shared" si="7"/>
        <v>87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8"/>
        <v>43056.25</v>
      </c>
      <c r="O117" s="6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86.79</v>
      </c>
      <c r="G118">
        <f t="shared" si="7"/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8"/>
        <v>42265.208333333328</v>
      </c>
      <c r="O118" s="6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30.99</v>
      </c>
      <c r="G119">
        <f t="shared" si="7"/>
        <v>174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8"/>
        <v>40808.208333333336</v>
      </c>
      <c r="O119" s="6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94.79</v>
      </c>
      <c r="G120">
        <f t="shared" si="7"/>
        <v>118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8"/>
        <v>41665.25</v>
      </c>
      <c r="O120" s="6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69.790000000000006</v>
      </c>
      <c r="G121">
        <f t="shared" si="7"/>
        <v>215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8"/>
        <v>41806.208333333336</v>
      </c>
      <c r="O121" s="6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63</v>
      </c>
      <c r="G122">
        <f t="shared" si="7"/>
        <v>149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8"/>
        <v>42111.208333333328</v>
      </c>
      <c r="O122" s="6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110.03</v>
      </c>
      <c r="G123">
        <f t="shared" si="7"/>
        <v>219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8"/>
        <v>41917.208333333336</v>
      </c>
      <c r="O123" s="6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26</v>
      </c>
      <c r="G124">
        <f t="shared" si="7"/>
        <v>64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8"/>
        <v>41970.25</v>
      </c>
      <c r="O124" s="6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49.99</v>
      </c>
      <c r="G125">
        <f t="shared" si="7"/>
        <v>19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8"/>
        <v>42332.25</v>
      </c>
      <c r="O125" s="6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101.72</v>
      </c>
      <c r="G126">
        <f t="shared" si="7"/>
        <v>368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8"/>
        <v>43598.208333333328</v>
      </c>
      <c r="O126" s="6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47.08</v>
      </c>
      <c r="G127">
        <f t="shared" si="7"/>
        <v>160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8"/>
        <v>43362.208333333328</v>
      </c>
      <c r="O127" s="6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89.94</v>
      </c>
      <c r="G128">
        <f t="shared" si="7"/>
        <v>39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8"/>
        <v>42596.208333333328</v>
      </c>
      <c r="O128" s="6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78.97</v>
      </c>
      <c r="G129">
        <f t="shared" si="7"/>
        <v>51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8"/>
        <v>40310.208333333336</v>
      </c>
      <c r="O129" s="6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80.069999999999993</v>
      </c>
      <c r="G130">
        <f t="shared" si="7"/>
        <v>60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8"/>
        <v>40417.208333333336</v>
      </c>
      <c r="O130" s="6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ROUND((E131/I131), 2)</f>
        <v>86.47</v>
      </c>
      <c r="G131">
        <f t="shared" ref="G131:G194" si="13">ROUND(((E131/D131)*100),0)</f>
        <v>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4">(L131/86400)+DATE(1970,1,1)</f>
        <v>42038.25</v>
      </c>
      <c r="O131" s="6">
        <f t="shared" ref="O131:O194" si="15">(M131/86400)+DATE(1970,1,1)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_xlfn.TEXTBEFORE(R131,"/",1)</f>
        <v>food</v>
      </c>
      <c r="T131" t="str">
        <f t="shared" ref="T131:T194" si="17">_xlfn.TEXTAFTER(R131,"/",1)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28</v>
      </c>
      <c r="G132">
        <f t="shared" si="13"/>
        <v>155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4"/>
        <v>40842.208333333336</v>
      </c>
      <c r="O132" s="6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68</v>
      </c>
      <c r="G133">
        <f t="shared" si="13"/>
        <v>101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4"/>
        <v>41607.25</v>
      </c>
      <c r="O133" s="6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43.08</v>
      </c>
      <c r="G134">
        <f t="shared" si="13"/>
        <v>116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4"/>
        <v>43112.25</v>
      </c>
      <c r="O134" s="6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87.96</v>
      </c>
      <c r="G135">
        <f t="shared" si="13"/>
        <v>311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4"/>
        <v>40767.208333333336</v>
      </c>
      <c r="O135" s="6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94.99</v>
      </c>
      <c r="G136">
        <f t="shared" si="13"/>
        <v>90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4"/>
        <v>40713.208333333336</v>
      </c>
      <c r="O136" s="6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46.91</v>
      </c>
      <c r="G137">
        <f t="shared" si="13"/>
        <v>71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4"/>
        <v>41340.25</v>
      </c>
      <c r="O137" s="6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46.91</v>
      </c>
      <c r="G138">
        <f t="shared" si="13"/>
        <v>3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4"/>
        <v>41797.208333333336</v>
      </c>
      <c r="O138" s="6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94.24</v>
      </c>
      <c r="G139">
        <f t="shared" si="13"/>
        <v>262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4"/>
        <v>40457.208333333336</v>
      </c>
      <c r="O139" s="6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80.14</v>
      </c>
      <c r="G140">
        <f t="shared" si="13"/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4"/>
        <v>41180.208333333336</v>
      </c>
      <c r="O140" s="6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59.04</v>
      </c>
      <c r="G141">
        <f t="shared" si="13"/>
        <v>21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4"/>
        <v>42115.208333333328</v>
      </c>
      <c r="O141" s="6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65.989999999999995</v>
      </c>
      <c r="G142">
        <f t="shared" si="13"/>
        <v>223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4"/>
        <v>43156.25</v>
      </c>
      <c r="O142" s="6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60.99</v>
      </c>
      <c r="G143">
        <f t="shared" si="13"/>
        <v>102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4"/>
        <v>42167.208333333328</v>
      </c>
      <c r="O143" s="6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98.31</v>
      </c>
      <c r="G144">
        <f t="shared" si="13"/>
        <v>230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4"/>
        <v>41005.208333333336</v>
      </c>
      <c r="O144" s="6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104.6</v>
      </c>
      <c r="G145">
        <f t="shared" si="13"/>
        <v>136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4"/>
        <v>40357.208333333336</v>
      </c>
      <c r="O145" s="6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86.07</v>
      </c>
      <c r="G146">
        <f t="shared" si="13"/>
        <v>129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4"/>
        <v>43633.208333333328</v>
      </c>
      <c r="O146" s="6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76.989999999999995</v>
      </c>
      <c r="G147">
        <f t="shared" si="13"/>
        <v>237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4"/>
        <v>41889.208333333336</v>
      </c>
      <c r="O147" s="6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29.76</v>
      </c>
      <c r="G148">
        <f t="shared" si="13"/>
        <v>17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4"/>
        <v>40855.25</v>
      </c>
      <c r="O148" s="6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46.92</v>
      </c>
      <c r="G149">
        <f t="shared" si="13"/>
        <v>112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4"/>
        <v>42534.208333333328</v>
      </c>
      <c r="O149" s="6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105.19</v>
      </c>
      <c r="G150">
        <f t="shared" si="13"/>
        <v>121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4"/>
        <v>42941.208333333328</v>
      </c>
      <c r="O150" s="6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69.91</v>
      </c>
      <c r="G151">
        <f t="shared" si="13"/>
        <v>220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4"/>
        <v>41275.25</v>
      </c>
      <c r="O151" s="6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>
        <f t="shared" si="13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4"/>
        <v>43450.25</v>
      </c>
      <c r="O152" s="6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60.01</v>
      </c>
      <c r="G153">
        <f t="shared" si="13"/>
        <v>64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4"/>
        <v>41799.208333333336</v>
      </c>
      <c r="O153" s="6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52.01</v>
      </c>
      <c r="G154">
        <f t="shared" si="13"/>
        <v>423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4"/>
        <v>42783.25</v>
      </c>
      <c r="O154" s="6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31</v>
      </c>
      <c r="G155">
        <f t="shared" si="13"/>
        <v>93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4"/>
        <v>41201.208333333336</v>
      </c>
      <c r="O155" s="6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95.04</v>
      </c>
      <c r="G156">
        <f t="shared" si="13"/>
        <v>59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4"/>
        <v>42502.208333333328</v>
      </c>
      <c r="O156" s="6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75.97</v>
      </c>
      <c r="G157">
        <f t="shared" si="13"/>
        <v>65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4"/>
        <v>40262.208333333336</v>
      </c>
      <c r="O157" s="6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71.010000000000005</v>
      </c>
      <c r="G158">
        <f t="shared" si="13"/>
        <v>74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4"/>
        <v>43743.208333333328</v>
      </c>
      <c r="O158" s="6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73.73</v>
      </c>
      <c r="G159">
        <f t="shared" si="13"/>
        <v>53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4"/>
        <v>41638.25</v>
      </c>
      <c r="O159" s="6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113.17</v>
      </c>
      <c r="G160">
        <f t="shared" si="13"/>
        <v>221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4"/>
        <v>42346.25</v>
      </c>
      <c r="O160" s="6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105.01</v>
      </c>
      <c r="G161">
        <f t="shared" si="13"/>
        <v>100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4"/>
        <v>43551.208333333328</v>
      </c>
      <c r="O161" s="6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79.180000000000007</v>
      </c>
      <c r="G162">
        <f t="shared" si="13"/>
        <v>162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4"/>
        <v>43582.208333333328</v>
      </c>
      <c r="O162" s="6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57.33</v>
      </c>
      <c r="G163">
        <f t="shared" si="13"/>
        <v>78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4"/>
        <v>42270.208333333328</v>
      </c>
      <c r="O163" s="6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58.18</v>
      </c>
      <c r="G164">
        <f t="shared" si="13"/>
        <v>150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4"/>
        <v>43442.25</v>
      </c>
      <c r="O164" s="6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36.03</v>
      </c>
      <c r="G165">
        <f t="shared" si="13"/>
        <v>253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4"/>
        <v>43028.208333333328</v>
      </c>
      <c r="O165" s="6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107.99</v>
      </c>
      <c r="G166">
        <f t="shared" si="13"/>
        <v>100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4"/>
        <v>43016.208333333328</v>
      </c>
      <c r="O166" s="6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44.01</v>
      </c>
      <c r="G167">
        <f t="shared" si="13"/>
        <v>122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4"/>
        <v>42948.208333333328</v>
      </c>
      <c r="O167" s="6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55.08</v>
      </c>
      <c r="G168">
        <f t="shared" si="13"/>
        <v>137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4"/>
        <v>40534.25</v>
      </c>
      <c r="O168" s="6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74</v>
      </c>
      <c r="G169">
        <f t="shared" si="13"/>
        <v>416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4"/>
        <v>41435.208333333336</v>
      </c>
      <c r="O169" s="6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42</v>
      </c>
      <c r="G170">
        <f t="shared" si="13"/>
        <v>31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4"/>
        <v>43518.25</v>
      </c>
      <c r="O170" s="6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77.989999999999995</v>
      </c>
      <c r="G171">
        <f t="shared" si="13"/>
        <v>424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4"/>
        <v>41077.208333333336</v>
      </c>
      <c r="O171" s="6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82.51</v>
      </c>
      <c r="G172">
        <f t="shared" si="13"/>
        <v>3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4"/>
        <v>42950.208333333328</v>
      </c>
      <c r="O172" s="6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104.2</v>
      </c>
      <c r="G173">
        <f t="shared" si="13"/>
        <v>11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4"/>
        <v>41718.208333333336</v>
      </c>
      <c r="O173" s="6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25.5</v>
      </c>
      <c r="G174">
        <f t="shared" si="13"/>
        <v>83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4"/>
        <v>41839.208333333336</v>
      </c>
      <c r="O174" s="6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100.98</v>
      </c>
      <c r="G175">
        <f t="shared" si="13"/>
        <v>163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4"/>
        <v>41412.208333333336</v>
      </c>
      <c r="O175" s="6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111.83</v>
      </c>
      <c r="G176">
        <f t="shared" si="13"/>
        <v>895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4"/>
        <v>42282.208333333328</v>
      </c>
      <c r="O176" s="6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42</v>
      </c>
      <c r="G177">
        <f t="shared" si="13"/>
        <v>26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4"/>
        <v>42613.208333333328</v>
      </c>
      <c r="O177" s="6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110.05</v>
      </c>
      <c r="G178">
        <f t="shared" si="13"/>
        <v>75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4"/>
        <v>42616.208333333328</v>
      </c>
      <c r="O178" s="6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59</v>
      </c>
      <c r="G179">
        <f t="shared" si="13"/>
        <v>416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4"/>
        <v>40497.25</v>
      </c>
      <c r="O179" s="6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32.99</v>
      </c>
      <c r="G180">
        <f t="shared" si="13"/>
        <v>96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4"/>
        <v>42999.208333333328</v>
      </c>
      <c r="O180" s="6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45.01</v>
      </c>
      <c r="G181">
        <f t="shared" si="13"/>
        <v>358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4"/>
        <v>41350.208333333336</v>
      </c>
      <c r="O181" s="6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81.98</v>
      </c>
      <c r="G182">
        <f t="shared" si="13"/>
        <v>308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4"/>
        <v>40259.208333333336</v>
      </c>
      <c r="O182" s="6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39.08</v>
      </c>
      <c r="G183">
        <f t="shared" si="13"/>
        <v>62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4"/>
        <v>43012.208333333328</v>
      </c>
      <c r="O183" s="6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59</v>
      </c>
      <c r="G184">
        <f t="shared" si="13"/>
        <v>722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4"/>
        <v>43631.208333333328</v>
      </c>
      <c r="O184" s="6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40.99</v>
      </c>
      <c r="G185">
        <f t="shared" si="13"/>
        <v>69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4"/>
        <v>40430.208333333336</v>
      </c>
      <c r="O185" s="6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31.03</v>
      </c>
      <c r="G186">
        <f t="shared" si="13"/>
        <v>293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4"/>
        <v>43588.208333333328</v>
      </c>
      <c r="O186" s="6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37.79</v>
      </c>
      <c r="G187">
        <f t="shared" si="13"/>
        <v>72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4"/>
        <v>43233.208333333328</v>
      </c>
      <c r="O187" s="6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32.01</v>
      </c>
      <c r="G188">
        <f t="shared" si="13"/>
        <v>32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4"/>
        <v>41782.208333333336</v>
      </c>
      <c r="O188" s="6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95.97</v>
      </c>
      <c r="G189">
        <f t="shared" si="13"/>
        <v>230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4"/>
        <v>41328.25</v>
      </c>
      <c r="O189" s="6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75</v>
      </c>
      <c r="G190">
        <f t="shared" si="13"/>
        <v>32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4"/>
        <v>41975.25</v>
      </c>
      <c r="O190" s="6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102.05</v>
      </c>
      <c r="G191">
        <f t="shared" si="13"/>
        <v>24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4"/>
        <v>42433.25</v>
      </c>
      <c r="O191" s="6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105.75</v>
      </c>
      <c r="G192">
        <f t="shared" si="13"/>
        <v>69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4"/>
        <v>41429.208333333336</v>
      </c>
      <c r="O192" s="6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37.07</v>
      </c>
      <c r="G193">
        <f t="shared" si="13"/>
        <v>38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4"/>
        <v>43536.208333333328</v>
      </c>
      <c r="O193" s="6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35.049999999999997</v>
      </c>
      <c r="G194">
        <f t="shared" si="13"/>
        <v>20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4"/>
        <v>41817.208333333336</v>
      </c>
      <c r="O194" s="6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ROUND((E195/I195), 2)</f>
        <v>46.34</v>
      </c>
      <c r="G195">
        <f t="shared" ref="G195:G258" si="19">ROUND(((E195/D195)*100),0)</f>
        <v>46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20">(L195/86400)+DATE(1970,1,1)</f>
        <v>43198.208333333328</v>
      </c>
      <c r="O195" s="6">
        <f t="shared" ref="O195:O258" si="21">(M195/86400)+DATE(1970,1,1)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_xlfn.TEXTBEFORE(R195,"/",1)</f>
        <v>music</v>
      </c>
      <c r="T195" t="str">
        <f t="shared" ref="T195:T258" si="23">_xlfn.TEXTAFTER(R195,"/",1)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69.17</v>
      </c>
      <c r="G196">
        <f t="shared" si="19"/>
        <v>123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20"/>
        <v>42261.208333333328</v>
      </c>
      <c r="O196" s="6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109.08</v>
      </c>
      <c r="G197">
        <f t="shared" si="19"/>
        <v>362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20"/>
        <v>43310.208333333328</v>
      </c>
      <c r="O197" s="6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51.78</v>
      </c>
      <c r="G198">
        <f t="shared" si="19"/>
        <v>63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20"/>
        <v>42616.208333333328</v>
      </c>
      <c r="O198" s="6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82.01</v>
      </c>
      <c r="G199">
        <f t="shared" si="19"/>
        <v>298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20"/>
        <v>42909.208333333328</v>
      </c>
      <c r="O199" s="6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35.96</v>
      </c>
      <c r="G200">
        <f t="shared" si="19"/>
        <v>10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20"/>
        <v>40396.208333333336</v>
      </c>
      <c r="O200" s="6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74.459999999999994</v>
      </c>
      <c r="G201">
        <f t="shared" si="19"/>
        <v>54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20"/>
        <v>42192.208333333328</v>
      </c>
      <c r="O201" s="6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>
        <f t="shared" si="19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20"/>
        <v>40262.208333333336</v>
      </c>
      <c r="O202" s="6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91.11</v>
      </c>
      <c r="G203">
        <f t="shared" si="19"/>
        <v>681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20"/>
        <v>41845.208333333336</v>
      </c>
      <c r="O203" s="6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79.790000000000006</v>
      </c>
      <c r="G204">
        <f t="shared" si="19"/>
        <v>79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20"/>
        <v>40818.208333333336</v>
      </c>
      <c r="O204" s="6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43</v>
      </c>
      <c r="G205">
        <f t="shared" si="19"/>
        <v>134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20"/>
        <v>42752.25</v>
      </c>
      <c r="O205" s="6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63.23</v>
      </c>
      <c r="G206">
        <f t="shared" si="19"/>
        <v>3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20"/>
        <v>40636.208333333336</v>
      </c>
      <c r="O206" s="6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70.180000000000007</v>
      </c>
      <c r="G207">
        <f t="shared" si="19"/>
        <v>432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20"/>
        <v>43390.208333333328</v>
      </c>
      <c r="O207" s="6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61.33</v>
      </c>
      <c r="G208">
        <f t="shared" si="19"/>
        <v>39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20"/>
        <v>40236.25</v>
      </c>
      <c r="O208" s="6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99</v>
      </c>
      <c r="G209">
        <f t="shared" si="19"/>
        <v>426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20"/>
        <v>43340.208333333328</v>
      </c>
      <c r="O209" s="6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96.98</v>
      </c>
      <c r="G210">
        <f t="shared" si="19"/>
        <v>101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20"/>
        <v>43048.25</v>
      </c>
      <c r="O210" s="6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51</v>
      </c>
      <c r="G211">
        <f t="shared" si="19"/>
        <v>21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20"/>
        <v>42496.208333333328</v>
      </c>
      <c r="O211" s="6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28.04</v>
      </c>
      <c r="G212">
        <f t="shared" si="19"/>
        <v>67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20"/>
        <v>42797.25</v>
      </c>
      <c r="O212" s="6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60.98</v>
      </c>
      <c r="G213">
        <f t="shared" si="19"/>
        <v>95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20"/>
        <v>41513.208333333336</v>
      </c>
      <c r="O213" s="6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73.209999999999994</v>
      </c>
      <c r="G214">
        <f t="shared" si="19"/>
        <v>152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20"/>
        <v>43814.25</v>
      </c>
      <c r="O214" s="6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40</v>
      </c>
      <c r="G215">
        <f t="shared" si="19"/>
        <v>195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20"/>
        <v>40488.208333333336</v>
      </c>
      <c r="O215" s="6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86.81</v>
      </c>
      <c r="G216">
        <f t="shared" si="19"/>
        <v>1023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20"/>
        <v>40409.208333333336</v>
      </c>
      <c r="O216" s="6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42.13</v>
      </c>
      <c r="G217">
        <f t="shared" si="19"/>
        <v>4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20"/>
        <v>43509.25</v>
      </c>
      <c r="O217" s="6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103.98</v>
      </c>
      <c r="G218">
        <f t="shared" si="19"/>
        <v>155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20"/>
        <v>40869.25</v>
      </c>
      <c r="O218" s="6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62</v>
      </c>
      <c r="G219">
        <f t="shared" si="19"/>
        <v>45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20"/>
        <v>43583.208333333328</v>
      </c>
      <c r="O219" s="6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31.01</v>
      </c>
      <c r="G220">
        <f t="shared" si="19"/>
        <v>216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20"/>
        <v>40858.25</v>
      </c>
      <c r="O220" s="6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89.99</v>
      </c>
      <c r="G221">
        <f t="shared" si="19"/>
        <v>332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20"/>
        <v>41137.208333333336</v>
      </c>
      <c r="O221" s="6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39.24</v>
      </c>
      <c r="G222">
        <f t="shared" si="19"/>
        <v>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20"/>
        <v>40725.208333333336</v>
      </c>
      <c r="O222" s="6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54.99</v>
      </c>
      <c r="G223">
        <f t="shared" si="19"/>
        <v>99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20"/>
        <v>41081.208333333336</v>
      </c>
      <c r="O223" s="6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47.99</v>
      </c>
      <c r="G224">
        <f t="shared" si="19"/>
        <v>138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20"/>
        <v>41914.208333333336</v>
      </c>
      <c r="O224" s="6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87.97</v>
      </c>
      <c r="G225">
        <f t="shared" si="19"/>
        <v>94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20"/>
        <v>42445.208333333328</v>
      </c>
      <c r="O225" s="6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52</v>
      </c>
      <c r="G226">
        <f t="shared" si="19"/>
        <v>404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20"/>
        <v>41906.208333333336</v>
      </c>
      <c r="O226" s="6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30</v>
      </c>
      <c r="G227">
        <f t="shared" si="19"/>
        <v>260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20"/>
        <v>41762.208333333336</v>
      </c>
      <c r="O227" s="6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98.21</v>
      </c>
      <c r="G228">
        <f t="shared" si="19"/>
        <v>367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20"/>
        <v>40276.208333333336</v>
      </c>
      <c r="O228" s="6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108.96</v>
      </c>
      <c r="G229">
        <f t="shared" si="19"/>
        <v>169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20"/>
        <v>42139.208333333328</v>
      </c>
      <c r="O229" s="6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67</v>
      </c>
      <c r="G230">
        <f t="shared" si="19"/>
        <v>120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20"/>
        <v>42613.208333333328</v>
      </c>
      <c r="O230" s="6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64.989999999999995</v>
      </c>
      <c r="G231">
        <f t="shared" si="19"/>
        <v>194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20"/>
        <v>42887.208333333328</v>
      </c>
      <c r="O231" s="6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99.84</v>
      </c>
      <c r="G232">
        <f t="shared" si="19"/>
        <v>420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20"/>
        <v>43805.25</v>
      </c>
      <c r="O232" s="6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82.43</v>
      </c>
      <c r="G233">
        <f t="shared" si="19"/>
        <v>77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20"/>
        <v>41415.208333333336</v>
      </c>
      <c r="O233" s="6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63.29</v>
      </c>
      <c r="G234">
        <f t="shared" si="19"/>
        <v>171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20"/>
        <v>42576.208333333328</v>
      </c>
      <c r="O234" s="6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96.77</v>
      </c>
      <c r="G235">
        <f t="shared" si="19"/>
        <v>158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20"/>
        <v>40706.208333333336</v>
      </c>
      <c r="O235" s="6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54.91</v>
      </c>
      <c r="G236">
        <f t="shared" si="19"/>
        <v>109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20"/>
        <v>42969.208333333328</v>
      </c>
      <c r="O236" s="6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39.01</v>
      </c>
      <c r="G237">
        <f t="shared" si="19"/>
        <v>42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20"/>
        <v>42779.25</v>
      </c>
      <c r="O237" s="6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75.84</v>
      </c>
      <c r="G238">
        <f t="shared" si="19"/>
        <v>11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20"/>
        <v>43641.208333333328</v>
      </c>
      <c r="O238" s="6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45.05</v>
      </c>
      <c r="G239">
        <f t="shared" si="19"/>
        <v>159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20"/>
        <v>41754.208333333336</v>
      </c>
      <c r="O239" s="6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104.52</v>
      </c>
      <c r="G240">
        <f t="shared" si="19"/>
        <v>422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20"/>
        <v>43083.25</v>
      </c>
      <c r="O240" s="6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76.27</v>
      </c>
      <c r="G241">
        <f t="shared" si="19"/>
        <v>98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20"/>
        <v>42245.208333333328</v>
      </c>
      <c r="O241" s="6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69.02</v>
      </c>
      <c r="G242">
        <f t="shared" si="19"/>
        <v>419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20"/>
        <v>40396.208333333336</v>
      </c>
      <c r="O242" s="6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101.98</v>
      </c>
      <c r="G243">
        <f t="shared" si="19"/>
        <v>102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20"/>
        <v>41742.208333333336</v>
      </c>
      <c r="O243" s="6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42.92</v>
      </c>
      <c r="G244">
        <f t="shared" si="19"/>
        <v>128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20"/>
        <v>42865.208333333328</v>
      </c>
      <c r="O244" s="6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43.03</v>
      </c>
      <c r="G245">
        <f t="shared" si="19"/>
        <v>445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20"/>
        <v>43163.25</v>
      </c>
      <c r="O245" s="6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75.25</v>
      </c>
      <c r="G246">
        <f t="shared" si="19"/>
        <v>570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20"/>
        <v>41834.208333333336</v>
      </c>
      <c r="O246" s="6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69.02</v>
      </c>
      <c r="G247">
        <f t="shared" si="19"/>
        <v>509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20"/>
        <v>41736.208333333336</v>
      </c>
      <c r="O247" s="6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65.989999999999995</v>
      </c>
      <c r="G248">
        <f t="shared" si="19"/>
        <v>326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20"/>
        <v>41491.208333333336</v>
      </c>
      <c r="O248" s="6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98.01</v>
      </c>
      <c r="G249">
        <f t="shared" si="19"/>
        <v>933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20"/>
        <v>42726.25</v>
      </c>
      <c r="O249" s="6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60.11</v>
      </c>
      <c r="G250">
        <f t="shared" si="19"/>
        <v>211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20"/>
        <v>42004.25</v>
      </c>
      <c r="O250" s="6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26</v>
      </c>
      <c r="G251">
        <f t="shared" si="19"/>
        <v>273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20"/>
        <v>42006.25</v>
      </c>
      <c r="O251" s="6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>
        <f t="shared" si="19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20"/>
        <v>40203.25</v>
      </c>
      <c r="O252" s="6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38.020000000000003</v>
      </c>
      <c r="G253">
        <f t="shared" si="19"/>
        <v>54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20"/>
        <v>41252.25</v>
      </c>
      <c r="O253" s="6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106.15</v>
      </c>
      <c r="G254">
        <f t="shared" si="19"/>
        <v>626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20"/>
        <v>41572.208333333336</v>
      </c>
      <c r="O254" s="6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81.02</v>
      </c>
      <c r="G255">
        <f t="shared" si="19"/>
        <v>89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20"/>
        <v>40641.208333333336</v>
      </c>
      <c r="O255" s="6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96.65</v>
      </c>
      <c r="G256">
        <f t="shared" si="19"/>
        <v>185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20"/>
        <v>42787.25</v>
      </c>
      <c r="O256" s="6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57</v>
      </c>
      <c r="G257">
        <f t="shared" si="19"/>
        <v>120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20"/>
        <v>40590.25</v>
      </c>
      <c r="O257" s="6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63.93</v>
      </c>
      <c r="G258">
        <f t="shared" si="19"/>
        <v>23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20"/>
        <v>42393.25</v>
      </c>
      <c r="O258" s="6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ROUND((E259/I259), 2)</f>
        <v>90.46</v>
      </c>
      <c r="G259">
        <f t="shared" ref="G259:G322" si="25">ROUND(((E259/D259)*100),0)</f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26">(L259/86400)+DATE(1970,1,1)</f>
        <v>41338.25</v>
      </c>
      <c r="O259" s="6">
        <f t="shared" ref="O259:O322" si="27">(M259/86400)+DATE(1970,1,1)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_xlfn.TEXTBEFORE(R259,"/",1)</f>
        <v>theater</v>
      </c>
      <c r="T259" t="str">
        <f t="shared" ref="T259:T322" si="29">_xlfn.TEXTAFTER(R259,"/",1)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72.17</v>
      </c>
      <c r="G260">
        <f t="shared" si="25"/>
        <v>268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26"/>
        <v>42712.25</v>
      </c>
      <c r="O260" s="6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77.930000000000007</v>
      </c>
      <c r="G261">
        <f t="shared" si="25"/>
        <v>598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26"/>
        <v>41251.25</v>
      </c>
      <c r="O261" s="6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38.07</v>
      </c>
      <c r="G262">
        <f t="shared" si="25"/>
        <v>158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26"/>
        <v>41180.208333333336</v>
      </c>
      <c r="O262" s="6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57.94</v>
      </c>
      <c r="G263">
        <f t="shared" si="25"/>
        <v>31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26"/>
        <v>40415.208333333336</v>
      </c>
      <c r="O263" s="6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49.79</v>
      </c>
      <c r="G264">
        <f t="shared" si="25"/>
        <v>313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26"/>
        <v>40638.208333333336</v>
      </c>
      <c r="O264" s="6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54.05</v>
      </c>
      <c r="G265">
        <f t="shared" si="25"/>
        <v>371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26"/>
        <v>40187.25</v>
      </c>
      <c r="O265" s="6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30</v>
      </c>
      <c r="G266">
        <f t="shared" si="25"/>
        <v>363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26"/>
        <v>41317.25</v>
      </c>
      <c r="O266" s="6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70.13</v>
      </c>
      <c r="G267">
        <f t="shared" si="25"/>
        <v>123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26"/>
        <v>42372.25</v>
      </c>
      <c r="O267" s="6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27</v>
      </c>
      <c r="G268">
        <f t="shared" si="25"/>
        <v>77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26"/>
        <v>41950.25</v>
      </c>
      <c r="O268" s="6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51.99</v>
      </c>
      <c r="G269">
        <f t="shared" si="25"/>
        <v>234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26"/>
        <v>41206.208333333336</v>
      </c>
      <c r="O269" s="6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56.42</v>
      </c>
      <c r="G270">
        <f t="shared" si="25"/>
        <v>181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26"/>
        <v>41186.208333333336</v>
      </c>
      <c r="O270" s="6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101.63</v>
      </c>
      <c r="G271">
        <f t="shared" si="25"/>
        <v>253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26"/>
        <v>43496.25</v>
      </c>
      <c r="O271" s="6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25.01</v>
      </c>
      <c r="G272">
        <f t="shared" si="25"/>
        <v>27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26"/>
        <v>40514.25</v>
      </c>
      <c r="O272" s="6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32.020000000000003</v>
      </c>
      <c r="G273">
        <f t="shared" si="25"/>
        <v>1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26"/>
        <v>42345.25</v>
      </c>
      <c r="O273" s="6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82.02</v>
      </c>
      <c r="G274">
        <f t="shared" si="25"/>
        <v>304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26"/>
        <v>43656.208333333328</v>
      </c>
      <c r="O274" s="6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37.96</v>
      </c>
      <c r="G275">
        <f t="shared" si="25"/>
        <v>137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26"/>
        <v>42995.208333333328</v>
      </c>
      <c r="O275" s="6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51.53</v>
      </c>
      <c r="G276">
        <f t="shared" si="25"/>
        <v>32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26"/>
        <v>43045.25</v>
      </c>
      <c r="O276" s="6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81.2</v>
      </c>
      <c r="G277">
        <f t="shared" si="25"/>
        <v>242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26"/>
        <v>43561.208333333328</v>
      </c>
      <c r="O277" s="6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40.03</v>
      </c>
      <c r="G278">
        <f t="shared" si="25"/>
        <v>97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26"/>
        <v>41018.208333333336</v>
      </c>
      <c r="O278" s="6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89.94</v>
      </c>
      <c r="G279">
        <f t="shared" si="25"/>
        <v>1066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26"/>
        <v>40378.208333333336</v>
      </c>
      <c r="O279" s="6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96.69</v>
      </c>
      <c r="G280">
        <f t="shared" si="25"/>
        <v>326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26"/>
        <v>41239.25</v>
      </c>
      <c r="O280" s="6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25.01</v>
      </c>
      <c r="G281">
        <f t="shared" si="25"/>
        <v>171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26"/>
        <v>43346.208333333328</v>
      </c>
      <c r="O281" s="6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36.99</v>
      </c>
      <c r="G282">
        <f t="shared" si="25"/>
        <v>581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26"/>
        <v>43060.25</v>
      </c>
      <c r="O282" s="6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73.010000000000005</v>
      </c>
      <c r="G283">
        <f t="shared" si="25"/>
        <v>92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26"/>
        <v>40979.25</v>
      </c>
      <c r="O283" s="6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68.239999999999995</v>
      </c>
      <c r="G284">
        <f t="shared" si="25"/>
        <v>108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26"/>
        <v>42701.25</v>
      </c>
      <c r="O284" s="6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52.31</v>
      </c>
      <c r="G285">
        <f t="shared" si="25"/>
        <v>19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26"/>
        <v>42520.208333333328</v>
      </c>
      <c r="O285" s="6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61.77</v>
      </c>
      <c r="G286">
        <f t="shared" si="25"/>
        <v>83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26"/>
        <v>41030.208333333336</v>
      </c>
      <c r="O286" s="6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25.03</v>
      </c>
      <c r="G287">
        <f t="shared" si="25"/>
        <v>706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26"/>
        <v>42623.208333333328</v>
      </c>
      <c r="O287" s="6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106.29</v>
      </c>
      <c r="G288">
        <f t="shared" si="25"/>
        <v>17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26"/>
        <v>42697.25</v>
      </c>
      <c r="O288" s="6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75.069999999999993</v>
      </c>
      <c r="G289">
        <f t="shared" si="25"/>
        <v>210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26"/>
        <v>42122.208333333328</v>
      </c>
      <c r="O289" s="6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39.97</v>
      </c>
      <c r="G290">
        <f t="shared" si="25"/>
        <v>98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26"/>
        <v>40982.208333333336</v>
      </c>
      <c r="O290" s="6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39.979999999999997</v>
      </c>
      <c r="G291">
        <f t="shared" si="25"/>
        <v>1684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26"/>
        <v>42219.208333333328</v>
      </c>
      <c r="O291" s="6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101.02</v>
      </c>
      <c r="G292">
        <f t="shared" si="25"/>
        <v>54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26"/>
        <v>41404.208333333336</v>
      </c>
      <c r="O292" s="6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76.81</v>
      </c>
      <c r="G293">
        <f t="shared" si="25"/>
        <v>457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26"/>
        <v>40831.208333333336</v>
      </c>
      <c r="O293" s="6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71.7</v>
      </c>
      <c r="G294">
        <f t="shared" si="25"/>
        <v>10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26"/>
        <v>40984.208333333336</v>
      </c>
      <c r="O294" s="6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33.28</v>
      </c>
      <c r="G295">
        <f t="shared" si="25"/>
        <v>16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26"/>
        <v>40456.208333333336</v>
      </c>
      <c r="O295" s="6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43.92</v>
      </c>
      <c r="G296">
        <f t="shared" si="25"/>
        <v>1340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26"/>
        <v>43399.208333333328</v>
      </c>
      <c r="O296" s="6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>
        <f t="shared" si="25"/>
        <v>36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26"/>
        <v>41562.208333333336</v>
      </c>
      <c r="O297" s="6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88.21</v>
      </c>
      <c r="G298">
        <f t="shared" si="25"/>
        <v>55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26"/>
        <v>43493.25</v>
      </c>
      <c r="O298" s="6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65.239999999999995</v>
      </c>
      <c r="G299">
        <f t="shared" si="25"/>
        <v>94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26"/>
        <v>41653.25</v>
      </c>
      <c r="O299" s="6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69.959999999999994</v>
      </c>
      <c r="G300">
        <f t="shared" si="25"/>
        <v>144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26"/>
        <v>42426.25</v>
      </c>
      <c r="O300" s="6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39.880000000000003</v>
      </c>
      <c r="G301">
        <f t="shared" si="25"/>
        <v>51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26"/>
        <v>42432.25</v>
      </c>
      <c r="O301" s="6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>
        <f t="shared" si="25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26"/>
        <v>42977.208333333328</v>
      </c>
      <c r="O302" s="6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41.02</v>
      </c>
      <c r="G303">
        <f t="shared" si="25"/>
        <v>1345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26"/>
        <v>42061.25</v>
      </c>
      <c r="O303" s="6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98.91</v>
      </c>
      <c r="G304">
        <f t="shared" si="25"/>
        <v>32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26"/>
        <v>43345.208333333328</v>
      </c>
      <c r="O304" s="6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87.78</v>
      </c>
      <c r="G305">
        <f t="shared" si="25"/>
        <v>83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26"/>
        <v>42376.25</v>
      </c>
      <c r="O305" s="6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80.77</v>
      </c>
      <c r="G306">
        <f t="shared" si="25"/>
        <v>546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26"/>
        <v>42589.208333333328</v>
      </c>
      <c r="O306" s="6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94.28</v>
      </c>
      <c r="G307">
        <f t="shared" si="25"/>
        <v>286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26"/>
        <v>42448.208333333328</v>
      </c>
      <c r="O307" s="6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73.430000000000007</v>
      </c>
      <c r="G308">
        <f t="shared" si="25"/>
        <v>8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26"/>
        <v>42930.208333333328</v>
      </c>
      <c r="O308" s="6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65.97</v>
      </c>
      <c r="G309">
        <f t="shared" si="25"/>
        <v>132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26"/>
        <v>41066.208333333336</v>
      </c>
      <c r="O309" s="6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109.04</v>
      </c>
      <c r="G310">
        <f t="shared" si="25"/>
        <v>74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26"/>
        <v>40651.208333333336</v>
      </c>
      <c r="O310" s="6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41.16</v>
      </c>
      <c r="G311">
        <f t="shared" si="25"/>
        <v>75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26"/>
        <v>40807.208333333336</v>
      </c>
      <c r="O311" s="6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99.13</v>
      </c>
      <c r="G312">
        <f t="shared" si="25"/>
        <v>20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26"/>
        <v>40277.208333333336</v>
      </c>
      <c r="O312" s="6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105.88</v>
      </c>
      <c r="G313">
        <f t="shared" si="25"/>
        <v>203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26"/>
        <v>40590.25</v>
      </c>
      <c r="O313" s="6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49</v>
      </c>
      <c r="G314">
        <f t="shared" si="25"/>
        <v>310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26"/>
        <v>41572.208333333336</v>
      </c>
      <c r="O314" s="6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</v>
      </c>
      <c r="G315">
        <f t="shared" si="25"/>
        <v>395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26"/>
        <v>40966.25</v>
      </c>
      <c r="O315" s="6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31.02</v>
      </c>
      <c r="G316">
        <f t="shared" si="25"/>
        <v>295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26"/>
        <v>43536.208333333328</v>
      </c>
      <c r="O316" s="6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103.87</v>
      </c>
      <c r="G317">
        <f t="shared" si="25"/>
        <v>34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26"/>
        <v>41783.208333333336</v>
      </c>
      <c r="O317" s="6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59.27</v>
      </c>
      <c r="G318">
        <f t="shared" si="25"/>
        <v>67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26"/>
        <v>43788.25</v>
      </c>
      <c r="O318" s="6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42.3</v>
      </c>
      <c r="G319">
        <f t="shared" si="25"/>
        <v>19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26"/>
        <v>42869.208333333328</v>
      </c>
      <c r="O319" s="6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53.12</v>
      </c>
      <c r="G320">
        <f t="shared" si="25"/>
        <v>16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26"/>
        <v>41684.25</v>
      </c>
      <c r="O320" s="6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50.8</v>
      </c>
      <c r="G321">
        <f t="shared" si="25"/>
        <v>39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26"/>
        <v>40402.208333333336</v>
      </c>
      <c r="O321" s="6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101.15</v>
      </c>
      <c r="G322">
        <f t="shared" si="25"/>
        <v>10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26"/>
        <v>40673.208333333336</v>
      </c>
      <c r="O322" s="6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ROUND((E323/I323), 2)</f>
        <v>65</v>
      </c>
      <c r="G323">
        <f t="shared" ref="G323:G386" si="31">ROUND(((E323/D323)*100),0)</f>
        <v>94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32">(L323/86400)+DATE(1970,1,1)</f>
        <v>40634.208333333336</v>
      </c>
      <c r="O323" s="6">
        <f t="shared" ref="O323:O386" si="33">(M323/86400)+DATE(1970,1,1)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_xlfn.TEXTBEFORE(R323,"/",1)</f>
        <v>film &amp; video</v>
      </c>
      <c r="T323" t="str">
        <f t="shared" ref="T323:T386" si="35">_xlfn.TEXTAFTER(R323,"/",1)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38</v>
      </c>
      <c r="G324">
        <f t="shared" si="31"/>
        <v>167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32"/>
        <v>40507.25</v>
      </c>
      <c r="O324" s="6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82.62</v>
      </c>
      <c r="G325">
        <f t="shared" si="31"/>
        <v>24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32"/>
        <v>41725.208333333336</v>
      </c>
      <c r="O325" s="6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37.94</v>
      </c>
      <c r="G326">
        <f t="shared" si="31"/>
        <v>164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32"/>
        <v>42176.208333333328</v>
      </c>
      <c r="O326" s="6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80.78</v>
      </c>
      <c r="G327">
        <f t="shared" si="31"/>
        <v>91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32"/>
        <v>43267.208333333328</v>
      </c>
      <c r="O327" s="6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25.98</v>
      </c>
      <c r="G328">
        <f t="shared" si="31"/>
        <v>46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32"/>
        <v>42364.25</v>
      </c>
      <c r="O328" s="6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30.36</v>
      </c>
      <c r="G329">
        <f t="shared" si="31"/>
        <v>39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32"/>
        <v>43705.208333333328</v>
      </c>
      <c r="O329" s="6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54</v>
      </c>
      <c r="G330">
        <f t="shared" si="31"/>
        <v>134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32"/>
        <v>43434.25</v>
      </c>
      <c r="O330" s="6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101.79</v>
      </c>
      <c r="G331">
        <f t="shared" si="31"/>
        <v>23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32"/>
        <v>42716.25</v>
      </c>
      <c r="O331" s="6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45</v>
      </c>
      <c r="G332">
        <f t="shared" si="31"/>
        <v>185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32"/>
        <v>43077.25</v>
      </c>
      <c r="O332" s="6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77.069999999999993</v>
      </c>
      <c r="G333">
        <f t="shared" si="31"/>
        <v>444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32"/>
        <v>40896.25</v>
      </c>
      <c r="O333" s="6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88.08</v>
      </c>
      <c r="G334">
        <f t="shared" si="31"/>
        <v>200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32"/>
        <v>41361.208333333336</v>
      </c>
      <c r="O334" s="6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47.04</v>
      </c>
      <c r="G335">
        <f t="shared" si="31"/>
        <v>124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32"/>
        <v>43424.25</v>
      </c>
      <c r="O335" s="6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111</v>
      </c>
      <c r="G336">
        <f t="shared" si="31"/>
        <v>187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32"/>
        <v>43110.25</v>
      </c>
      <c r="O336" s="6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87</v>
      </c>
      <c r="G337">
        <f t="shared" si="31"/>
        <v>114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32"/>
        <v>43784.25</v>
      </c>
      <c r="O337" s="6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63.99</v>
      </c>
      <c r="G338">
        <f t="shared" si="31"/>
        <v>97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32"/>
        <v>40527.25</v>
      </c>
      <c r="O338" s="6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105.99</v>
      </c>
      <c r="G339">
        <f t="shared" si="31"/>
        <v>123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32"/>
        <v>43780.25</v>
      </c>
      <c r="O339" s="6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73.989999999999995</v>
      </c>
      <c r="G340">
        <f t="shared" si="31"/>
        <v>179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32"/>
        <v>40821.208333333336</v>
      </c>
      <c r="O340" s="6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84.02</v>
      </c>
      <c r="G341">
        <f t="shared" si="31"/>
        <v>80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32"/>
        <v>42949.208333333328</v>
      </c>
      <c r="O341" s="6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88.97</v>
      </c>
      <c r="G342">
        <f t="shared" si="31"/>
        <v>94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32"/>
        <v>40889.25</v>
      </c>
      <c r="O342" s="6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76.989999999999995</v>
      </c>
      <c r="G343">
        <f t="shared" si="31"/>
        <v>85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32"/>
        <v>42244.208333333328</v>
      </c>
      <c r="O343" s="6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97.15</v>
      </c>
      <c r="G344">
        <f t="shared" si="31"/>
        <v>67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32"/>
        <v>41475.208333333336</v>
      </c>
      <c r="O344" s="6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33.01</v>
      </c>
      <c r="G345">
        <f t="shared" si="31"/>
        <v>54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32"/>
        <v>41597.25</v>
      </c>
      <c r="O345" s="6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99.95</v>
      </c>
      <c r="G346">
        <f t="shared" si="31"/>
        <v>42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32"/>
        <v>43122.25</v>
      </c>
      <c r="O346" s="6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69.97</v>
      </c>
      <c r="G347">
        <f t="shared" si="31"/>
        <v>15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32"/>
        <v>42194.208333333328</v>
      </c>
      <c r="O347" s="6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110.32</v>
      </c>
      <c r="G348">
        <f t="shared" si="31"/>
        <v>34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32"/>
        <v>42971.208333333328</v>
      </c>
      <c r="O348" s="6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66.010000000000005</v>
      </c>
      <c r="G349">
        <f t="shared" si="31"/>
        <v>1401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32"/>
        <v>42046.25</v>
      </c>
      <c r="O349" s="6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41.01</v>
      </c>
      <c r="G350">
        <f t="shared" si="31"/>
        <v>72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32"/>
        <v>42782.25</v>
      </c>
      <c r="O350" s="6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103.96</v>
      </c>
      <c r="G351">
        <f t="shared" si="31"/>
        <v>53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32"/>
        <v>42930.208333333328</v>
      </c>
      <c r="O351" s="6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>
        <f t="shared" si="31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32"/>
        <v>42144.208333333328</v>
      </c>
      <c r="O352" s="6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47.01</v>
      </c>
      <c r="G353">
        <f t="shared" si="31"/>
        <v>128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32"/>
        <v>42240.208333333328</v>
      </c>
      <c r="O353" s="6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29.61</v>
      </c>
      <c r="G354">
        <f t="shared" si="31"/>
        <v>35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32"/>
        <v>42315.25</v>
      </c>
      <c r="O354" s="6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81.010000000000005</v>
      </c>
      <c r="G355">
        <f t="shared" si="31"/>
        <v>411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32"/>
        <v>43651.208333333328</v>
      </c>
      <c r="O355" s="6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94.35</v>
      </c>
      <c r="G356">
        <f t="shared" si="31"/>
        <v>124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32"/>
        <v>41520.208333333336</v>
      </c>
      <c r="O356" s="6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26.06</v>
      </c>
      <c r="G357">
        <f t="shared" si="31"/>
        <v>59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32"/>
        <v>42757.25</v>
      </c>
      <c r="O357" s="6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85.78</v>
      </c>
      <c r="G358">
        <f t="shared" si="31"/>
        <v>37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32"/>
        <v>40922.25</v>
      </c>
      <c r="O358" s="6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103.73</v>
      </c>
      <c r="G359">
        <f t="shared" si="31"/>
        <v>185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32"/>
        <v>42250.208333333328</v>
      </c>
      <c r="O359" s="6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49.83</v>
      </c>
      <c r="G360">
        <f t="shared" si="31"/>
        <v>12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32"/>
        <v>43322.208333333328</v>
      </c>
      <c r="O360" s="6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63.89</v>
      </c>
      <c r="G361">
        <f t="shared" si="31"/>
        <v>299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32"/>
        <v>40782.208333333336</v>
      </c>
      <c r="O361" s="6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47</v>
      </c>
      <c r="G362">
        <f t="shared" si="31"/>
        <v>226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32"/>
        <v>40544.25</v>
      </c>
      <c r="O362" s="6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108.48</v>
      </c>
      <c r="G363">
        <f t="shared" si="31"/>
        <v>174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32"/>
        <v>43015.208333333328</v>
      </c>
      <c r="O363" s="6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72.02</v>
      </c>
      <c r="G364">
        <f t="shared" si="31"/>
        <v>372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32"/>
        <v>40570.25</v>
      </c>
      <c r="O364" s="6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59.93</v>
      </c>
      <c r="G365">
        <f t="shared" si="31"/>
        <v>160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32"/>
        <v>40904.25</v>
      </c>
      <c r="O365" s="6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78.209999999999994</v>
      </c>
      <c r="G366">
        <f t="shared" si="31"/>
        <v>1616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32"/>
        <v>43164.25</v>
      </c>
      <c r="O366" s="6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104.78</v>
      </c>
      <c r="G367">
        <f t="shared" si="31"/>
        <v>733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32"/>
        <v>42733.25</v>
      </c>
      <c r="O367" s="6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105.52</v>
      </c>
      <c r="G368">
        <f t="shared" si="31"/>
        <v>592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32"/>
        <v>40546.25</v>
      </c>
      <c r="O368" s="6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24.93</v>
      </c>
      <c r="G369">
        <f t="shared" si="31"/>
        <v>19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32"/>
        <v>41930.208333333336</v>
      </c>
      <c r="O369" s="6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69.87</v>
      </c>
      <c r="G370">
        <f t="shared" si="31"/>
        <v>277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32"/>
        <v>40464.208333333336</v>
      </c>
      <c r="O370" s="6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95.73</v>
      </c>
      <c r="G371">
        <f t="shared" si="31"/>
        <v>273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32"/>
        <v>41308.25</v>
      </c>
      <c r="O371" s="6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30</v>
      </c>
      <c r="G372">
        <f t="shared" si="31"/>
        <v>159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32"/>
        <v>43570.208333333328</v>
      </c>
      <c r="O372" s="6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59.01</v>
      </c>
      <c r="G373">
        <f t="shared" si="31"/>
        <v>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32"/>
        <v>42043.25</v>
      </c>
      <c r="O373" s="6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84.76</v>
      </c>
      <c r="G374">
        <f t="shared" si="31"/>
        <v>1592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32"/>
        <v>42012.25</v>
      </c>
      <c r="O374" s="6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78.010000000000005</v>
      </c>
      <c r="G375">
        <f t="shared" si="31"/>
        <v>730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32"/>
        <v>42964.208333333328</v>
      </c>
      <c r="O375" s="6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50.05</v>
      </c>
      <c r="G376">
        <f t="shared" si="31"/>
        <v>13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32"/>
        <v>43476.25</v>
      </c>
      <c r="O376" s="6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59.16</v>
      </c>
      <c r="G377">
        <f t="shared" si="31"/>
        <v>55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32"/>
        <v>42293.208333333328</v>
      </c>
      <c r="O377" s="6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93.7</v>
      </c>
      <c r="G378">
        <f t="shared" si="31"/>
        <v>361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32"/>
        <v>41826.208333333336</v>
      </c>
      <c r="O378" s="6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40.14</v>
      </c>
      <c r="G379">
        <f t="shared" si="31"/>
        <v>10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32"/>
        <v>43760.208333333328</v>
      </c>
      <c r="O379" s="6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70.09</v>
      </c>
      <c r="G380">
        <f t="shared" si="31"/>
        <v>14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32"/>
        <v>43241.208333333328</v>
      </c>
      <c r="O380" s="6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66.180000000000007</v>
      </c>
      <c r="G381">
        <f t="shared" si="31"/>
        <v>40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32"/>
        <v>40843.208333333336</v>
      </c>
      <c r="O381" s="6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47.71</v>
      </c>
      <c r="G382">
        <f t="shared" si="31"/>
        <v>160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32"/>
        <v>41448.208333333336</v>
      </c>
      <c r="O382" s="6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62.9</v>
      </c>
      <c r="G383">
        <f t="shared" si="31"/>
        <v>184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32"/>
        <v>42163.208333333328</v>
      </c>
      <c r="O383" s="6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86.61</v>
      </c>
      <c r="G384">
        <f t="shared" si="31"/>
        <v>64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32"/>
        <v>43024.208333333328</v>
      </c>
      <c r="O384" s="6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75.13</v>
      </c>
      <c r="G385">
        <f t="shared" si="31"/>
        <v>225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32"/>
        <v>43509.25</v>
      </c>
      <c r="O385" s="6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41</v>
      </c>
      <c r="G386">
        <f t="shared" si="31"/>
        <v>172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32"/>
        <v>42776.25</v>
      </c>
      <c r="O386" s="6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ROUND((E387/I387), 2)</f>
        <v>50.01</v>
      </c>
      <c r="G387">
        <f t="shared" ref="G387:G450" si="37">ROUND(((E387/D387)*100),0)</f>
        <v>146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38">(L387/86400)+DATE(1970,1,1)</f>
        <v>43553.208333333328</v>
      </c>
      <c r="O387" s="6">
        <f t="shared" ref="O387:O450" si="39">(M387/86400)+DATE(1970,1,1)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_xlfn.TEXTBEFORE(R387,"/",1)</f>
        <v>publishing</v>
      </c>
      <c r="T387" t="str">
        <f t="shared" ref="T387:T450" si="41">_xlfn.TEXTAFTER(R387,"/",1)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96.96</v>
      </c>
      <c r="G388">
        <f t="shared" si="37"/>
        <v>76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38"/>
        <v>40355.208333333336</v>
      </c>
      <c r="O388" s="6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100.93</v>
      </c>
      <c r="G389">
        <f t="shared" si="37"/>
        <v>39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38"/>
        <v>41072.208333333336</v>
      </c>
      <c r="O389" s="6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89.23</v>
      </c>
      <c r="G390">
        <f t="shared" si="37"/>
        <v>11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38"/>
        <v>40912.25</v>
      </c>
      <c r="O390" s="6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87.98</v>
      </c>
      <c r="G391">
        <f t="shared" si="37"/>
        <v>122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38"/>
        <v>40479.208333333336</v>
      </c>
      <c r="O391" s="6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89.54</v>
      </c>
      <c r="G392">
        <f t="shared" si="37"/>
        <v>187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38"/>
        <v>41530.208333333336</v>
      </c>
      <c r="O392" s="6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29.09</v>
      </c>
      <c r="G393">
        <f t="shared" si="37"/>
        <v>7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38"/>
        <v>41653.25</v>
      </c>
      <c r="O393" s="6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42.01</v>
      </c>
      <c r="G394">
        <f t="shared" si="37"/>
        <v>66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38"/>
        <v>40549.25</v>
      </c>
      <c r="O394" s="6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47</v>
      </c>
      <c r="G395">
        <f t="shared" si="37"/>
        <v>229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38"/>
        <v>42933.208333333328</v>
      </c>
      <c r="O395" s="6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110.44</v>
      </c>
      <c r="G396">
        <f t="shared" si="37"/>
        <v>469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38"/>
        <v>41484.208333333336</v>
      </c>
      <c r="O396" s="6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41.99</v>
      </c>
      <c r="G397">
        <f t="shared" si="37"/>
        <v>130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38"/>
        <v>40885.25</v>
      </c>
      <c r="O397" s="6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48.01</v>
      </c>
      <c r="G398">
        <f t="shared" si="37"/>
        <v>167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38"/>
        <v>43378.208333333328</v>
      </c>
      <c r="O398" s="6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31.02</v>
      </c>
      <c r="G399">
        <f t="shared" si="37"/>
        <v>174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38"/>
        <v>41417.208333333336</v>
      </c>
      <c r="O399" s="6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99.2</v>
      </c>
      <c r="G400">
        <f t="shared" si="37"/>
        <v>718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38"/>
        <v>43228.208333333328</v>
      </c>
      <c r="O400" s="6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66.02</v>
      </c>
      <c r="G401">
        <f t="shared" si="37"/>
        <v>64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38"/>
        <v>40576.25</v>
      </c>
      <c r="O401" s="6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>
        <f t="shared" si="37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38"/>
        <v>41502.208333333336</v>
      </c>
      <c r="O402" s="6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46.06</v>
      </c>
      <c r="G403">
        <f t="shared" si="37"/>
        <v>1530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38"/>
        <v>43765.208333333328</v>
      </c>
      <c r="O403" s="6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73.650000000000006</v>
      </c>
      <c r="G404">
        <f t="shared" si="37"/>
        <v>40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38"/>
        <v>40914.25</v>
      </c>
      <c r="O404" s="6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55.99</v>
      </c>
      <c r="G405">
        <f t="shared" si="37"/>
        <v>86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38"/>
        <v>40310.208333333336</v>
      </c>
      <c r="O405" s="6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68.989999999999995</v>
      </c>
      <c r="G406">
        <f t="shared" si="37"/>
        <v>316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38"/>
        <v>43053.25</v>
      </c>
      <c r="O406" s="6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60.98</v>
      </c>
      <c r="G407">
        <f t="shared" si="37"/>
        <v>90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38"/>
        <v>43255.208333333328</v>
      </c>
      <c r="O407" s="6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110.98</v>
      </c>
      <c r="G408">
        <f t="shared" si="37"/>
        <v>182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38"/>
        <v>41304.25</v>
      </c>
      <c r="O408" s="6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25</v>
      </c>
      <c r="G409">
        <f t="shared" si="37"/>
        <v>356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38"/>
        <v>43751.208333333328</v>
      </c>
      <c r="O409" s="6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78.760000000000005</v>
      </c>
      <c r="G410">
        <f t="shared" si="37"/>
        <v>132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38"/>
        <v>42541.208333333328</v>
      </c>
      <c r="O410" s="6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87.96</v>
      </c>
      <c r="G411">
        <f t="shared" si="37"/>
        <v>46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38"/>
        <v>42843.208333333328</v>
      </c>
      <c r="O411" s="6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49.99</v>
      </c>
      <c r="G412">
        <f t="shared" si="37"/>
        <v>36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38"/>
        <v>42122.208333333328</v>
      </c>
      <c r="O412" s="6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99.52</v>
      </c>
      <c r="G413">
        <f t="shared" si="37"/>
        <v>105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38"/>
        <v>42884.208333333328</v>
      </c>
      <c r="O413" s="6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104.82</v>
      </c>
      <c r="G414">
        <f t="shared" si="37"/>
        <v>669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38"/>
        <v>41642.25</v>
      </c>
      <c r="O414" s="6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108.01</v>
      </c>
      <c r="G415">
        <f t="shared" si="37"/>
        <v>62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38"/>
        <v>43431.25</v>
      </c>
      <c r="O415" s="6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29</v>
      </c>
      <c r="G416">
        <f t="shared" si="37"/>
        <v>85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38"/>
        <v>40288.208333333336</v>
      </c>
      <c r="O416" s="6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30.03</v>
      </c>
      <c r="G417">
        <f t="shared" si="37"/>
        <v>11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38"/>
        <v>40921.25</v>
      </c>
      <c r="O417" s="6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41.01</v>
      </c>
      <c r="G418">
        <f t="shared" si="37"/>
        <v>44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38"/>
        <v>40560.25</v>
      </c>
      <c r="O418" s="6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62.87</v>
      </c>
      <c r="G419">
        <f t="shared" si="37"/>
        <v>55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38"/>
        <v>43407.208333333328</v>
      </c>
      <c r="O419" s="6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47.01</v>
      </c>
      <c r="G420">
        <f t="shared" si="37"/>
        <v>57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38"/>
        <v>41035.208333333336</v>
      </c>
      <c r="O420" s="6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27</v>
      </c>
      <c r="G421">
        <f t="shared" si="37"/>
        <v>123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38"/>
        <v>40899.25</v>
      </c>
      <c r="O421" s="6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68.33</v>
      </c>
      <c r="G422">
        <f t="shared" si="37"/>
        <v>128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38"/>
        <v>42911.208333333328</v>
      </c>
      <c r="O422" s="6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50.97</v>
      </c>
      <c r="G423">
        <f t="shared" si="37"/>
        <v>64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38"/>
        <v>42915.208333333328</v>
      </c>
      <c r="O423" s="6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54.02</v>
      </c>
      <c r="G424">
        <f t="shared" si="37"/>
        <v>127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38"/>
        <v>40285.208333333336</v>
      </c>
      <c r="O424" s="6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97.06</v>
      </c>
      <c r="G425">
        <f t="shared" si="37"/>
        <v>11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38"/>
        <v>40808.208333333336</v>
      </c>
      <c r="O425" s="6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24.87</v>
      </c>
      <c r="G426">
        <f t="shared" si="37"/>
        <v>40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38"/>
        <v>43208.208333333328</v>
      </c>
      <c r="O426" s="6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84.42</v>
      </c>
      <c r="G427">
        <f t="shared" si="37"/>
        <v>288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38"/>
        <v>42213.208333333328</v>
      </c>
      <c r="O427" s="6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47.09</v>
      </c>
      <c r="G428">
        <f t="shared" si="37"/>
        <v>573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38"/>
        <v>41332.25</v>
      </c>
      <c r="O428" s="6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78</v>
      </c>
      <c r="G429">
        <f t="shared" si="37"/>
        <v>113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38"/>
        <v>41895.208333333336</v>
      </c>
      <c r="O429" s="6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62.97</v>
      </c>
      <c r="G430">
        <f t="shared" si="37"/>
        <v>46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38"/>
        <v>40585.25</v>
      </c>
      <c r="O430" s="6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81.010000000000005</v>
      </c>
      <c r="G431">
        <f t="shared" si="37"/>
        <v>91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38"/>
        <v>41680.25</v>
      </c>
      <c r="O431" s="6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65.319999999999993</v>
      </c>
      <c r="G432">
        <f t="shared" si="37"/>
        <v>68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38"/>
        <v>43737.208333333328</v>
      </c>
      <c r="O432" s="6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104.44</v>
      </c>
      <c r="G433">
        <f t="shared" si="37"/>
        <v>192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38"/>
        <v>43273.208333333328</v>
      </c>
      <c r="O433" s="6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69.989999999999995</v>
      </c>
      <c r="G434">
        <f t="shared" si="37"/>
        <v>83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38"/>
        <v>41761.208333333336</v>
      </c>
      <c r="O434" s="6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83.02</v>
      </c>
      <c r="G435">
        <f t="shared" si="37"/>
        <v>54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38"/>
        <v>41603.25</v>
      </c>
      <c r="O435" s="6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90.3</v>
      </c>
      <c r="G436">
        <f t="shared" si="37"/>
        <v>17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38"/>
        <v>42705.25</v>
      </c>
      <c r="O436" s="6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103.98</v>
      </c>
      <c r="G437">
        <f t="shared" si="37"/>
        <v>117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38"/>
        <v>41988.25</v>
      </c>
      <c r="O437" s="6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54.93</v>
      </c>
      <c r="G438">
        <f t="shared" si="37"/>
        <v>1052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38"/>
        <v>43575.208333333328</v>
      </c>
      <c r="O438" s="6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51.92</v>
      </c>
      <c r="G439">
        <f t="shared" si="37"/>
        <v>123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38"/>
        <v>42260.208333333328</v>
      </c>
      <c r="O439" s="6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60.03</v>
      </c>
      <c r="G440">
        <f t="shared" si="37"/>
        <v>179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38"/>
        <v>41337.25</v>
      </c>
      <c r="O440" s="6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44</v>
      </c>
      <c r="G441">
        <f t="shared" si="37"/>
        <v>355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38"/>
        <v>42680.208333333328</v>
      </c>
      <c r="O441" s="6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53</v>
      </c>
      <c r="G442">
        <f t="shared" si="37"/>
        <v>162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38"/>
        <v>42916.208333333328</v>
      </c>
      <c r="O442" s="6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54.5</v>
      </c>
      <c r="G443">
        <f t="shared" si="37"/>
        <v>25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38"/>
        <v>41025.208333333336</v>
      </c>
      <c r="O443" s="6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75.040000000000006</v>
      </c>
      <c r="G444">
        <f t="shared" si="37"/>
        <v>199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38"/>
        <v>42980.208333333328</v>
      </c>
      <c r="O444" s="6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35.909999999999997</v>
      </c>
      <c r="G445">
        <f t="shared" si="37"/>
        <v>35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38"/>
        <v>40451.208333333336</v>
      </c>
      <c r="O445" s="6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36.950000000000003</v>
      </c>
      <c r="G446">
        <f t="shared" si="37"/>
        <v>176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38"/>
        <v>40748.208333333336</v>
      </c>
      <c r="O446" s="6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63.17</v>
      </c>
      <c r="G447">
        <f t="shared" si="37"/>
        <v>511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38"/>
        <v>40515.25</v>
      </c>
      <c r="O447" s="6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29.99</v>
      </c>
      <c r="G448">
        <f t="shared" si="37"/>
        <v>82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38"/>
        <v>41261.25</v>
      </c>
      <c r="O448" s="6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86</v>
      </c>
      <c r="G449">
        <f t="shared" si="37"/>
        <v>24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38"/>
        <v>43088.25</v>
      </c>
      <c r="O449" s="6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75.010000000000005</v>
      </c>
      <c r="G450">
        <f t="shared" si="37"/>
        <v>50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38"/>
        <v>41378.208333333336</v>
      </c>
      <c r="O450" s="6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ROUND((E451/I451), 2)</f>
        <v>101.2</v>
      </c>
      <c r="G451">
        <f t="shared" ref="G451:G514" si="43">ROUND(((E451/D451)*100),0)</f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44">(L451/86400)+DATE(1970,1,1)</f>
        <v>43530.25</v>
      </c>
      <c r="O451" s="6">
        <f t="shared" ref="O451:O514" si="45">(M451/86400)+DATE(1970,1,1)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_xlfn.TEXTBEFORE(R451,"/",1)</f>
        <v>games</v>
      </c>
      <c r="T451" t="str">
        <f t="shared" ref="T451:T514" si="47">_xlfn.TEXTAFTER(R451,"/",1)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>
        <f t="shared" si="43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44"/>
        <v>43394.208333333328</v>
      </c>
      <c r="O452" s="6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29</v>
      </c>
      <c r="G453">
        <f t="shared" si="43"/>
        <v>123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44"/>
        <v>42935.208333333328</v>
      </c>
      <c r="O453" s="6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98.23</v>
      </c>
      <c r="G454">
        <f t="shared" si="43"/>
        <v>63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44"/>
        <v>40365.208333333336</v>
      </c>
      <c r="O454" s="6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87</v>
      </c>
      <c r="G455">
        <f t="shared" si="43"/>
        <v>56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44"/>
        <v>42705.25</v>
      </c>
      <c r="O455" s="6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45.21</v>
      </c>
      <c r="G456">
        <f t="shared" si="43"/>
        <v>44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44"/>
        <v>41568.208333333336</v>
      </c>
      <c r="O456" s="6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37</v>
      </c>
      <c r="G457">
        <f t="shared" si="43"/>
        <v>118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44"/>
        <v>40809.208333333336</v>
      </c>
      <c r="O457" s="6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94.98</v>
      </c>
      <c r="G458">
        <f t="shared" si="43"/>
        <v>104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44"/>
        <v>43141.25</v>
      </c>
      <c r="O458" s="6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28.96</v>
      </c>
      <c r="G459">
        <f t="shared" si="43"/>
        <v>27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44"/>
        <v>42657.208333333328</v>
      </c>
      <c r="O459" s="6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55.99</v>
      </c>
      <c r="G460">
        <f t="shared" si="43"/>
        <v>351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44"/>
        <v>40265.208333333336</v>
      </c>
      <c r="O460" s="6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54.04</v>
      </c>
      <c r="G461">
        <f t="shared" si="43"/>
        <v>90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44"/>
        <v>42001.25</v>
      </c>
      <c r="O461" s="6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82.38</v>
      </c>
      <c r="G462">
        <f t="shared" si="43"/>
        <v>172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44"/>
        <v>40399.208333333336</v>
      </c>
      <c r="O462" s="6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67</v>
      </c>
      <c r="G463">
        <f t="shared" si="43"/>
        <v>141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44"/>
        <v>41757.208333333336</v>
      </c>
      <c r="O463" s="6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107.91</v>
      </c>
      <c r="G464">
        <f t="shared" si="43"/>
        <v>31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44"/>
        <v>41304.25</v>
      </c>
      <c r="O464" s="6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69.010000000000005</v>
      </c>
      <c r="G465">
        <f t="shared" si="43"/>
        <v>108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44"/>
        <v>41639.25</v>
      </c>
      <c r="O465" s="6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39.01</v>
      </c>
      <c r="G466">
        <f t="shared" si="43"/>
        <v>133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44"/>
        <v>43142.25</v>
      </c>
      <c r="O466" s="6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110.36</v>
      </c>
      <c r="G467">
        <f t="shared" si="43"/>
        <v>188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44"/>
        <v>43127.25</v>
      </c>
      <c r="O467" s="6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94.86</v>
      </c>
      <c r="G468">
        <f t="shared" si="43"/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44"/>
        <v>41409.208333333336</v>
      </c>
      <c r="O468" s="6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57.94</v>
      </c>
      <c r="G469">
        <f t="shared" si="43"/>
        <v>575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44"/>
        <v>42331.25</v>
      </c>
      <c r="O469" s="6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101.25</v>
      </c>
      <c r="G470">
        <f t="shared" si="43"/>
        <v>41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44"/>
        <v>43569.208333333328</v>
      </c>
      <c r="O470" s="6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64.959999999999994</v>
      </c>
      <c r="G471">
        <f t="shared" si="43"/>
        <v>184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44"/>
        <v>42142.208333333328</v>
      </c>
      <c r="O471" s="6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27.01</v>
      </c>
      <c r="G472">
        <f t="shared" si="43"/>
        <v>286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44"/>
        <v>42716.25</v>
      </c>
      <c r="O472" s="6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50.97</v>
      </c>
      <c r="G473">
        <f t="shared" si="43"/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44"/>
        <v>41031.208333333336</v>
      </c>
      <c r="O473" s="6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104.94</v>
      </c>
      <c r="G474">
        <f t="shared" si="43"/>
        <v>39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44"/>
        <v>43535.208333333328</v>
      </c>
      <c r="O474" s="6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84.03</v>
      </c>
      <c r="G475">
        <f t="shared" si="43"/>
        <v>178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44"/>
        <v>43277.208333333328</v>
      </c>
      <c r="O475" s="6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102.86</v>
      </c>
      <c r="G476">
        <f t="shared" si="43"/>
        <v>365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44"/>
        <v>41989.25</v>
      </c>
      <c r="O476" s="6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39.96</v>
      </c>
      <c r="G477">
        <f t="shared" si="43"/>
        <v>114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44"/>
        <v>41450.208333333336</v>
      </c>
      <c r="O477" s="6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51</v>
      </c>
      <c r="G478">
        <f t="shared" si="43"/>
        <v>30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44"/>
        <v>43322.208333333328</v>
      </c>
      <c r="O478" s="6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40.82</v>
      </c>
      <c r="G479">
        <f t="shared" si="43"/>
        <v>54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44"/>
        <v>40720.208333333336</v>
      </c>
      <c r="O479" s="6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59</v>
      </c>
      <c r="G480">
        <f t="shared" si="43"/>
        <v>236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44"/>
        <v>42072.208333333328</v>
      </c>
      <c r="O480" s="6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71.16</v>
      </c>
      <c r="G481">
        <f t="shared" si="43"/>
        <v>513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44"/>
        <v>42945.208333333328</v>
      </c>
      <c r="O481" s="6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99.49</v>
      </c>
      <c r="G482">
        <f t="shared" si="43"/>
        <v>101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44"/>
        <v>40248.25</v>
      </c>
      <c r="O482" s="6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103.99</v>
      </c>
      <c r="G483">
        <f t="shared" si="43"/>
        <v>81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44"/>
        <v>41913.208333333336</v>
      </c>
      <c r="O483" s="6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76.56</v>
      </c>
      <c r="G484">
        <f t="shared" si="43"/>
        <v>16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44"/>
        <v>40963.25</v>
      </c>
      <c r="O484" s="6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87.07</v>
      </c>
      <c r="G485">
        <f t="shared" si="43"/>
        <v>53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44"/>
        <v>43811.25</v>
      </c>
      <c r="O485" s="6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49</v>
      </c>
      <c r="G486">
        <f t="shared" si="43"/>
        <v>260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44"/>
        <v>41855.208333333336</v>
      </c>
      <c r="O486" s="6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42.97</v>
      </c>
      <c r="G487">
        <f t="shared" si="43"/>
        <v>31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44"/>
        <v>43626.208333333328</v>
      </c>
      <c r="O487" s="6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33.43</v>
      </c>
      <c r="G488">
        <f t="shared" si="43"/>
        <v>14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44"/>
        <v>43168.25</v>
      </c>
      <c r="O488" s="6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83.98</v>
      </c>
      <c r="G489">
        <f t="shared" si="43"/>
        <v>179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44"/>
        <v>42845.208333333328</v>
      </c>
      <c r="O489" s="6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101.42</v>
      </c>
      <c r="G490">
        <f t="shared" si="43"/>
        <v>220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44"/>
        <v>42403.25</v>
      </c>
      <c r="O490" s="6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109.87</v>
      </c>
      <c r="G491">
        <f t="shared" si="43"/>
        <v>102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44"/>
        <v>40406.208333333336</v>
      </c>
      <c r="O491" s="6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31.92</v>
      </c>
      <c r="G492">
        <f t="shared" si="43"/>
        <v>192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44"/>
        <v>43786.25</v>
      </c>
      <c r="O492" s="6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70.989999999999995</v>
      </c>
      <c r="G493">
        <f t="shared" si="43"/>
        <v>305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44"/>
        <v>41456.208333333336</v>
      </c>
      <c r="O493" s="6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77.03</v>
      </c>
      <c r="G494">
        <f t="shared" si="43"/>
        <v>24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44"/>
        <v>40336.208333333336</v>
      </c>
      <c r="O494" s="6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101.78</v>
      </c>
      <c r="G495">
        <f t="shared" si="43"/>
        <v>724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44"/>
        <v>43645.208333333328</v>
      </c>
      <c r="O495" s="6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51.06</v>
      </c>
      <c r="G496">
        <f t="shared" si="43"/>
        <v>547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44"/>
        <v>40990.208333333336</v>
      </c>
      <c r="O496" s="6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68.02</v>
      </c>
      <c r="G497">
        <f t="shared" si="43"/>
        <v>415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44"/>
        <v>41800.208333333336</v>
      </c>
      <c r="O497" s="6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30.87</v>
      </c>
      <c r="G498">
        <f t="shared" si="43"/>
        <v>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44"/>
        <v>42876.208333333328</v>
      </c>
      <c r="O498" s="6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27.91</v>
      </c>
      <c r="G499">
        <f t="shared" si="43"/>
        <v>34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44"/>
        <v>42724.25</v>
      </c>
      <c r="O499" s="6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79.989999999999995</v>
      </c>
      <c r="G500">
        <f t="shared" si="43"/>
        <v>24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44"/>
        <v>42005.25</v>
      </c>
      <c r="O500" s="6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38</v>
      </c>
      <c r="G501">
        <f t="shared" si="43"/>
        <v>48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44"/>
        <v>42444.208333333328</v>
      </c>
      <c r="O501" s="6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e">
        <f t="shared" si="42"/>
        <v>#DIV/0!</v>
      </c>
      <c r="G502">
        <f t="shared" si="43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44"/>
        <v>41395.208333333336</v>
      </c>
      <c r="O502" s="6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59.99</v>
      </c>
      <c r="G503">
        <f t="shared" si="43"/>
        <v>70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44"/>
        <v>41345.208333333336</v>
      </c>
      <c r="O503" s="6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37.04</v>
      </c>
      <c r="G504">
        <f t="shared" si="43"/>
        <v>530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44"/>
        <v>41117.208333333336</v>
      </c>
      <c r="O504" s="6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99.96</v>
      </c>
      <c r="G505">
        <f t="shared" si="43"/>
        <v>180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44"/>
        <v>42186.208333333328</v>
      </c>
      <c r="O505" s="6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111.68</v>
      </c>
      <c r="G506">
        <f t="shared" si="43"/>
        <v>92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44"/>
        <v>42142.208333333328</v>
      </c>
      <c r="O506" s="6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36.01</v>
      </c>
      <c r="G507">
        <f t="shared" si="43"/>
        <v>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44"/>
        <v>41341.25</v>
      </c>
      <c r="O507" s="6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66.010000000000005</v>
      </c>
      <c r="G508">
        <f t="shared" si="43"/>
        <v>927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44"/>
        <v>43062.25</v>
      </c>
      <c r="O508" s="6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44.05</v>
      </c>
      <c r="G509">
        <f t="shared" si="43"/>
        <v>40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44"/>
        <v>41373.208333333336</v>
      </c>
      <c r="O509" s="6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53</v>
      </c>
      <c r="G510">
        <f t="shared" si="43"/>
        <v>112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44"/>
        <v>43310.208333333328</v>
      </c>
      <c r="O510" s="6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95</v>
      </c>
      <c r="G511">
        <f t="shared" si="43"/>
        <v>71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44"/>
        <v>41034.208333333336</v>
      </c>
      <c r="O511" s="6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70.91</v>
      </c>
      <c r="G512">
        <f t="shared" si="43"/>
        <v>119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44"/>
        <v>43251.208333333328</v>
      </c>
      <c r="O512" s="6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98.06</v>
      </c>
      <c r="G513">
        <f t="shared" si="43"/>
        <v>24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44"/>
        <v>43671.208333333328</v>
      </c>
      <c r="O513" s="6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53.05</v>
      </c>
      <c r="G514">
        <f t="shared" si="43"/>
        <v>139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44"/>
        <v>41825.208333333336</v>
      </c>
      <c r="O514" s="6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ROUND((E515/I515), 2)</f>
        <v>93.14</v>
      </c>
      <c r="G515">
        <f t="shared" ref="G515:G578" si="49">ROUND(((E515/D515)*100),0)</f>
        <v>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50">(L515/86400)+DATE(1970,1,1)</f>
        <v>40430.208333333336</v>
      </c>
      <c r="O515" s="6">
        <f t="shared" ref="O515:O578" si="51">(M515/86400)+DATE(1970,1,1)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_xlfn.TEXTBEFORE(R515,"/",1)</f>
        <v>film &amp; video</v>
      </c>
      <c r="T515" t="str">
        <f t="shared" ref="T515:T578" si="53">_xlfn.TEXTAFTER(R515,"/",1)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58.95</v>
      </c>
      <c r="G516">
        <f t="shared" si="49"/>
        <v>22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50"/>
        <v>41614.25</v>
      </c>
      <c r="O516" s="6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36.07</v>
      </c>
      <c r="G517">
        <f t="shared" si="49"/>
        <v>56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50"/>
        <v>40900.25</v>
      </c>
      <c r="O517" s="6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63.03</v>
      </c>
      <c r="G518">
        <f t="shared" si="49"/>
        <v>43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50"/>
        <v>40396.208333333336</v>
      </c>
      <c r="O518" s="6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84.72</v>
      </c>
      <c r="G519">
        <f t="shared" si="49"/>
        <v>112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50"/>
        <v>42860.208333333328</v>
      </c>
      <c r="O519" s="6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62.2</v>
      </c>
      <c r="G520">
        <f t="shared" si="49"/>
        <v>7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50"/>
        <v>43154.25</v>
      </c>
      <c r="O520" s="6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101.98</v>
      </c>
      <c r="G521">
        <f t="shared" si="49"/>
        <v>102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50"/>
        <v>42012.25</v>
      </c>
      <c r="O521" s="6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106.44</v>
      </c>
      <c r="G522">
        <f t="shared" si="49"/>
        <v>426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50"/>
        <v>43574.208333333328</v>
      </c>
      <c r="O522" s="6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29.98</v>
      </c>
      <c r="G523">
        <f t="shared" si="49"/>
        <v>146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50"/>
        <v>42605.208333333328</v>
      </c>
      <c r="O523" s="6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85.81</v>
      </c>
      <c r="G524">
        <f t="shared" si="49"/>
        <v>32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50"/>
        <v>41093.208333333336</v>
      </c>
      <c r="O524" s="6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70.819999999999993</v>
      </c>
      <c r="G525">
        <f t="shared" si="49"/>
        <v>700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50"/>
        <v>40241.25</v>
      </c>
      <c r="O525" s="6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41</v>
      </c>
      <c r="G526">
        <f t="shared" si="49"/>
        <v>84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50"/>
        <v>40294.208333333336</v>
      </c>
      <c r="O526" s="6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28.06</v>
      </c>
      <c r="G527">
        <f t="shared" si="49"/>
        <v>84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50"/>
        <v>40505.25</v>
      </c>
      <c r="O527" s="6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88.05</v>
      </c>
      <c r="G528">
        <f t="shared" si="49"/>
        <v>156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50"/>
        <v>42364.25</v>
      </c>
      <c r="O528" s="6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31</v>
      </c>
      <c r="G529">
        <f t="shared" si="49"/>
        <v>100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50"/>
        <v>42405.25</v>
      </c>
      <c r="O529" s="6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90.34</v>
      </c>
      <c r="G530">
        <f t="shared" si="49"/>
        <v>80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50"/>
        <v>41601.25</v>
      </c>
      <c r="O530" s="6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63.78</v>
      </c>
      <c r="G531">
        <f t="shared" si="49"/>
        <v>11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50"/>
        <v>41769.208333333336</v>
      </c>
      <c r="O531" s="6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54</v>
      </c>
      <c r="G532">
        <f t="shared" si="49"/>
        <v>92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50"/>
        <v>40421.208333333336</v>
      </c>
      <c r="O532" s="6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48.99</v>
      </c>
      <c r="G533">
        <f t="shared" si="49"/>
        <v>96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50"/>
        <v>41589.25</v>
      </c>
      <c r="O533" s="6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63.86</v>
      </c>
      <c r="G534">
        <f t="shared" si="49"/>
        <v>503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50"/>
        <v>43125.25</v>
      </c>
      <c r="O534" s="6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83</v>
      </c>
      <c r="G535">
        <f t="shared" si="49"/>
        <v>159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50"/>
        <v>41479.208333333336</v>
      </c>
      <c r="O535" s="6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55.08</v>
      </c>
      <c r="G536">
        <f t="shared" si="49"/>
        <v>15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50"/>
        <v>43329.208333333328</v>
      </c>
      <c r="O536" s="6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62.04</v>
      </c>
      <c r="G537">
        <f t="shared" si="49"/>
        <v>482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50"/>
        <v>43259.208333333328</v>
      </c>
      <c r="O537" s="6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104.98</v>
      </c>
      <c r="G538">
        <f t="shared" si="49"/>
        <v>150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50"/>
        <v>40414.208333333336</v>
      </c>
      <c r="O538" s="6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94.04</v>
      </c>
      <c r="G539">
        <f t="shared" si="49"/>
        <v>117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50"/>
        <v>43342.208333333328</v>
      </c>
      <c r="O539" s="6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44.01</v>
      </c>
      <c r="G540">
        <f t="shared" si="49"/>
        <v>38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50"/>
        <v>41539.208333333336</v>
      </c>
      <c r="O540" s="6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92.47</v>
      </c>
      <c r="G541">
        <f t="shared" si="49"/>
        <v>73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50"/>
        <v>43647.208333333328</v>
      </c>
      <c r="O541" s="6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57.07</v>
      </c>
      <c r="G542">
        <f t="shared" si="49"/>
        <v>266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50"/>
        <v>43225.208333333328</v>
      </c>
      <c r="O542" s="6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109.08</v>
      </c>
      <c r="G543">
        <f t="shared" si="49"/>
        <v>24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50"/>
        <v>42165.208333333328</v>
      </c>
      <c r="O543" s="6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39.39</v>
      </c>
      <c r="G544">
        <f t="shared" si="49"/>
        <v>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50"/>
        <v>42391.25</v>
      </c>
      <c r="O544" s="6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77.02</v>
      </c>
      <c r="G545">
        <f t="shared" si="49"/>
        <v>16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50"/>
        <v>41528.208333333336</v>
      </c>
      <c r="O545" s="6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92.17</v>
      </c>
      <c r="G546">
        <f t="shared" si="49"/>
        <v>277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50"/>
        <v>42377.25</v>
      </c>
      <c r="O546" s="6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61.01</v>
      </c>
      <c r="G547">
        <f t="shared" si="49"/>
        <v>89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50"/>
        <v>43824.25</v>
      </c>
      <c r="O547" s="6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78.069999999999993</v>
      </c>
      <c r="G548">
        <f t="shared" si="49"/>
        <v>164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50"/>
        <v>43360.208333333328</v>
      </c>
      <c r="O548" s="6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80.75</v>
      </c>
      <c r="G549">
        <f t="shared" si="49"/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50"/>
        <v>42029.25</v>
      </c>
      <c r="O549" s="6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59.99</v>
      </c>
      <c r="G550">
        <f t="shared" si="49"/>
        <v>271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50"/>
        <v>42461.208333333328</v>
      </c>
      <c r="O550" s="6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110.03</v>
      </c>
      <c r="G551">
        <f t="shared" si="49"/>
        <v>284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50"/>
        <v>41422.208333333336</v>
      </c>
      <c r="O551" s="6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>
        <f t="shared" si="49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50"/>
        <v>40968.25</v>
      </c>
      <c r="O552" s="6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38</v>
      </c>
      <c r="G553">
        <f t="shared" si="49"/>
        <v>59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50"/>
        <v>41993.25</v>
      </c>
      <c r="O553" s="6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96.37</v>
      </c>
      <c r="G554">
        <f t="shared" si="49"/>
        <v>99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50"/>
        <v>42700.25</v>
      </c>
      <c r="O554" s="6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72.98</v>
      </c>
      <c r="G555">
        <f t="shared" si="49"/>
        <v>44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50"/>
        <v>40545.25</v>
      </c>
      <c r="O555" s="6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26.01</v>
      </c>
      <c r="G556">
        <f t="shared" si="49"/>
        <v>152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50"/>
        <v>42723.25</v>
      </c>
      <c r="O556" s="6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104.36</v>
      </c>
      <c r="G557">
        <f t="shared" si="49"/>
        <v>224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50"/>
        <v>41731.208333333336</v>
      </c>
      <c r="O557" s="6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102.19</v>
      </c>
      <c r="G558">
        <f t="shared" si="49"/>
        <v>240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50"/>
        <v>40792.208333333336</v>
      </c>
      <c r="O558" s="6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54.12</v>
      </c>
      <c r="G559">
        <f t="shared" si="49"/>
        <v>199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50"/>
        <v>42279.208333333328</v>
      </c>
      <c r="O559" s="6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63.22</v>
      </c>
      <c r="G560">
        <f t="shared" si="49"/>
        <v>137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50"/>
        <v>42424.25</v>
      </c>
      <c r="O560" s="6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104.03</v>
      </c>
      <c r="G561">
        <f t="shared" si="49"/>
        <v>101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50"/>
        <v>42584.208333333328</v>
      </c>
      <c r="O561" s="6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49.99</v>
      </c>
      <c r="G562">
        <f t="shared" si="49"/>
        <v>794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50"/>
        <v>40865.25</v>
      </c>
      <c r="O562" s="6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56.02</v>
      </c>
      <c r="G563">
        <f t="shared" si="49"/>
        <v>370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50"/>
        <v>40833.208333333336</v>
      </c>
      <c r="O563" s="6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48.81</v>
      </c>
      <c r="G564">
        <f t="shared" si="49"/>
        <v>13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50"/>
        <v>43536.208333333328</v>
      </c>
      <c r="O564" s="6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60.08</v>
      </c>
      <c r="G565">
        <f t="shared" si="49"/>
        <v>138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50"/>
        <v>43417.25</v>
      </c>
      <c r="O565" s="6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78.989999999999995</v>
      </c>
      <c r="G566">
        <f t="shared" si="49"/>
        <v>84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50"/>
        <v>42078.208333333328</v>
      </c>
      <c r="O566" s="6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53.99</v>
      </c>
      <c r="G567">
        <f t="shared" si="49"/>
        <v>205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50"/>
        <v>40862.25</v>
      </c>
      <c r="O567" s="6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111.46</v>
      </c>
      <c r="G568">
        <f t="shared" si="49"/>
        <v>44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50"/>
        <v>42424.25</v>
      </c>
      <c r="O568" s="6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60.92</v>
      </c>
      <c r="G569">
        <f t="shared" si="49"/>
        <v>219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50"/>
        <v>41830.208333333336</v>
      </c>
      <c r="O569" s="6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26</v>
      </c>
      <c r="G570">
        <f t="shared" si="49"/>
        <v>186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50"/>
        <v>40374.208333333336</v>
      </c>
      <c r="O570" s="6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80.989999999999995</v>
      </c>
      <c r="G571">
        <f t="shared" si="49"/>
        <v>237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50"/>
        <v>40554.25</v>
      </c>
      <c r="O571" s="6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35</v>
      </c>
      <c r="G572">
        <f t="shared" si="49"/>
        <v>306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50"/>
        <v>41993.25</v>
      </c>
      <c r="O572" s="6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94.14</v>
      </c>
      <c r="G573">
        <f t="shared" si="49"/>
        <v>94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50"/>
        <v>42174.208333333328</v>
      </c>
      <c r="O573" s="6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52.09</v>
      </c>
      <c r="G574">
        <f t="shared" si="49"/>
        <v>54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50"/>
        <v>42275.208333333328</v>
      </c>
      <c r="O574" s="6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24.99</v>
      </c>
      <c r="G575">
        <f t="shared" si="49"/>
        <v>112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50"/>
        <v>41761.208333333336</v>
      </c>
      <c r="O575" s="6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69.22</v>
      </c>
      <c r="G576">
        <f t="shared" si="49"/>
        <v>369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50"/>
        <v>43806.25</v>
      </c>
      <c r="O576" s="6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93.94</v>
      </c>
      <c r="G577">
        <f t="shared" si="49"/>
        <v>63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50"/>
        <v>41779.208333333336</v>
      </c>
      <c r="O577" s="6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98.41</v>
      </c>
      <c r="G578">
        <f t="shared" si="49"/>
        <v>65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50"/>
        <v>43040.208333333328</v>
      </c>
      <c r="O578" s="6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ROUND((E579/I579), 2)</f>
        <v>41.78</v>
      </c>
      <c r="G579">
        <f t="shared" ref="G579:G642" si="55">ROUND(((E579/D579)*100),0)</f>
        <v>19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56">(L579/86400)+DATE(1970,1,1)</f>
        <v>40613.25</v>
      </c>
      <c r="O579" s="6">
        <f t="shared" ref="O579:O642" si="57">(M579/86400)+DATE(1970,1,1)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_xlfn.TEXTBEFORE(R579,"/",1)</f>
        <v>music</v>
      </c>
      <c r="T579" t="str">
        <f t="shared" ref="T579:T642" si="59">_xlfn.TEXTAFTER(R579,"/",1)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65.989999999999995</v>
      </c>
      <c r="G580">
        <f t="shared" si="55"/>
        <v>17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56"/>
        <v>40878.25</v>
      </c>
      <c r="O580" s="6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72.06</v>
      </c>
      <c r="G581">
        <f t="shared" si="55"/>
        <v>101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56"/>
        <v>40762.208333333336</v>
      </c>
      <c r="O581" s="6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48</v>
      </c>
      <c r="G582">
        <f t="shared" si="55"/>
        <v>342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56"/>
        <v>41696.25</v>
      </c>
      <c r="O582" s="6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54.1</v>
      </c>
      <c r="G583">
        <f t="shared" si="55"/>
        <v>64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56"/>
        <v>40662.208333333336</v>
      </c>
      <c r="O583" s="6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107.88</v>
      </c>
      <c r="G584">
        <f t="shared" si="55"/>
        <v>52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56"/>
        <v>42165.208333333328</v>
      </c>
      <c r="O584" s="6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67.03</v>
      </c>
      <c r="G585">
        <f t="shared" si="55"/>
        <v>322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56"/>
        <v>40959.25</v>
      </c>
      <c r="O585" s="6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64.010000000000005</v>
      </c>
      <c r="G586">
        <f t="shared" si="55"/>
        <v>120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56"/>
        <v>41024.208333333336</v>
      </c>
      <c r="O586" s="6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96.07</v>
      </c>
      <c r="G587">
        <f t="shared" si="55"/>
        <v>147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56"/>
        <v>40255.208333333336</v>
      </c>
      <c r="O587" s="6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51.18</v>
      </c>
      <c r="G588">
        <f t="shared" si="55"/>
        <v>951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56"/>
        <v>40499.25</v>
      </c>
      <c r="O588" s="6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43.92</v>
      </c>
      <c r="G589">
        <f t="shared" si="55"/>
        <v>73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56"/>
        <v>43484.25</v>
      </c>
      <c r="O589" s="6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91.02</v>
      </c>
      <c r="G590">
        <f t="shared" si="55"/>
        <v>79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56"/>
        <v>40262.208333333336</v>
      </c>
      <c r="O590" s="6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50.13</v>
      </c>
      <c r="G591">
        <f t="shared" si="55"/>
        <v>65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56"/>
        <v>42190.208333333328</v>
      </c>
      <c r="O591" s="6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67.72</v>
      </c>
      <c r="G592">
        <f t="shared" si="55"/>
        <v>82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56"/>
        <v>41994.25</v>
      </c>
      <c r="O592" s="6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61.04</v>
      </c>
      <c r="G593">
        <f t="shared" si="55"/>
        <v>1038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56"/>
        <v>40373.208333333336</v>
      </c>
      <c r="O593" s="6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80.010000000000005</v>
      </c>
      <c r="G594">
        <f t="shared" si="55"/>
        <v>13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56"/>
        <v>41789.208333333336</v>
      </c>
      <c r="O594" s="6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47</v>
      </c>
      <c r="G595">
        <f t="shared" si="55"/>
        <v>155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56"/>
        <v>41724.208333333336</v>
      </c>
      <c r="O595" s="6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71.13</v>
      </c>
      <c r="G596">
        <f t="shared" si="55"/>
        <v>7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56"/>
        <v>42548.208333333328</v>
      </c>
      <c r="O596" s="6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89.99</v>
      </c>
      <c r="G597">
        <f t="shared" si="55"/>
        <v>209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56"/>
        <v>40253.208333333336</v>
      </c>
      <c r="O597" s="6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43.03</v>
      </c>
      <c r="G598">
        <f t="shared" si="55"/>
        <v>100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56"/>
        <v>42434.25</v>
      </c>
      <c r="O598" s="6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68</v>
      </c>
      <c r="G599">
        <f t="shared" si="55"/>
        <v>202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56"/>
        <v>43786.25</v>
      </c>
      <c r="O599" s="6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73</v>
      </c>
      <c r="G600">
        <f t="shared" si="55"/>
        <v>162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56"/>
        <v>40344.208333333336</v>
      </c>
      <c r="O600" s="6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62.34</v>
      </c>
      <c r="G601">
        <f t="shared" si="55"/>
        <v>4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56"/>
        <v>42047.25</v>
      </c>
      <c r="O601" s="6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>
        <f t="shared" si="55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56"/>
        <v>41485.208333333336</v>
      </c>
      <c r="O602" s="6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67.099999999999994</v>
      </c>
      <c r="G603">
        <f t="shared" si="55"/>
        <v>207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56"/>
        <v>41789.208333333336</v>
      </c>
      <c r="O603" s="6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79.98</v>
      </c>
      <c r="G604">
        <f t="shared" si="55"/>
        <v>128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56"/>
        <v>42160.208333333328</v>
      </c>
      <c r="O604" s="6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62.18</v>
      </c>
      <c r="G605">
        <f t="shared" si="55"/>
        <v>120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56"/>
        <v>43573.208333333328</v>
      </c>
      <c r="O605" s="6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53.01</v>
      </c>
      <c r="G606">
        <f t="shared" si="55"/>
        <v>171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56"/>
        <v>40565.25</v>
      </c>
      <c r="O606" s="6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57.74</v>
      </c>
      <c r="G607">
        <f t="shared" si="55"/>
        <v>187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56"/>
        <v>42280.208333333328</v>
      </c>
      <c r="O607" s="6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40.03</v>
      </c>
      <c r="G608">
        <f t="shared" si="55"/>
        <v>188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56"/>
        <v>42436.25</v>
      </c>
      <c r="O608" s="6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81.02</v>
      </c>
      <c r="G609">
        <f t="shared" si="55"/>
        <v>131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56"/>
        <v>41721.208333333336</v>
      </c>
      <c r="O609" s="6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35.049999999999997</v>
      </c>
      <c r="G610">
        <f t="shared" si="55"/>
        <v>284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56"/>
        <v>43530.25</v>
      </c>
      <c r="O610" s="6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102.92</v>
      </c>
      <c r="G611">
        <f t="shared" si="55"/>
        <v>120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56"/>
        <v>43481.25</v>
      </c>
      <c r="O611" s="6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28</v>
      </c>
      <c r="G612">
        <f t="shared" si="55"/>
        <v>419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56"/>
        <v>41259.25</v>
      </c>
      <c r="O612" s="6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75.73</v>
      </c>
      <c r="G613">
        <f t="shared" si="55"/>
        <v>14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56"/>
        <v>41480.208333333336</v>
      </c>
      <c r="O613" s="6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45.03</v>
      </c>
      <c r="G614">
        <f t="shared" si="55"/>
        <v>139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56"/>
        <v>40474.208333333336</v>
      </c>
      <c r="O614" s="6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73.62</v>
      </c>
      <c r="G615">
        <f t="shared" si="55"/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56"/>
        <v>42973.208333333328</v>
      </c>
      <c r="O615" s="6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56.99</v>
      </c>
      <c r="G616">
        <f t="shared" si="55"/>
        <v>155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56"/>
        <v>42746.25</v>
      </c>
      <c r="O616" s="6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85.22</v>
      </c>
      <c r="G617">
        <f t="shared" si="55"/>
        <v>170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56"/>
        <v>42489.208333333328</v>
      </c>
      <c r="O617" s="6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50.96</v>
      </c>
      <c r="G618">
        <f t="shared" si="55"/>
        <v>190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56"/>
        <v>41537.208333333336</v>
      </c>
      <c r="O618" s="6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63.56</v>
      </c>
      <c r="G619">
        <f t="shared" si="55"/>
        <v>250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56"/>
        <v>41794.208333333336</v>
      </c>
      <c r="O619" s="6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81</v>
      </c>
      <c r="G620">
        <f t="shared" si="55"/>
        <v>49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56"/>
        <v>41396.208333333336</v>
      </c>
      <c r="O620" s="6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86.04</v>
      </c>
      <c r="G621">
        <f t="shared" si="55"/>
        <v>28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56"/>
        <v>40669.208333333336</v>
      </c>
      <c r="O621" s="6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90.04</v>
      </c>
      <c r="G622">
        <f t="shared" si="55"/>
        <v>268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56"/>
        <v>42559.208333333328</v>
      </c>
      <c r="O622" s="6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74.010000000000005</v>
      </c>
      <c r="G623">
        <f t="shared" si="55"/>
        <v>620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56"/>
        <v>42626.208333333328</v>
      </c>
      <c r="O623" s="6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92.44</v>
      </c>
      <c r="G624">
        <f t="shared" si="55"/>
        <v>3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56"/>
        <v>43205.208333333328</v>
      </c>
      <c r="O624" s="6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56</v>
      </c>
      <c r="G625">
        <f t="shared" si="55"/>
        <v>160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56"/>
        <v>42201.208333333328</v>
      </c>
      <c r="O625" s="6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32.979999999999997</v>
      </c>
      <c r="G626">
        <f t="shared" si="55"/>
        <v>279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56"/>
        <v>42029.25</v>
      </c>
      <c r="O626" s="6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93.6</v>
      </c>
      <c r="G627">
        <f t="shared" si="55"/>
        <v>77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56"/>
        <v>43857.25</v>
      </c>
      <c r="O627" s="6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69.87</v>
      </c>
      <c r="G628">
        <f t="shared" si="55"/>
        <v>206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56"/>
        <v>40449.208333333336</v>
      </c>
      <c r="O628" s="6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72.13</v>
      </c>
      <c r="G629">
        <f t="shared" si="55"/>
        <v>694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56"/>
        <v>40345.208333333336</v>
      </c>
      <c r="O629" s="6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30.04</v>
      </c>
      <c r="G630">
        <f t="shared" si="55"/>
        <v>152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56"/>
        <v>40455.208333333336</v>
      </c>
      <c r="O630" s="6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73.97</v>
      </c>
      <c r="G631">
        <f t="shared" si="55"/>
        <v>65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56"/>
        <v>42557.208333333328</v>
      </c>
      <c r="O631" s="6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68.66</v>
      </c>
      <c r="G632">
        <f t="shared" si="55"/>
        <v>63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56"/>
        <v>43586.208333333328</v>
      </c>
      <c r="O632" s="6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59.99</v>
      </c>
      <c r="G633">
        <f t="shared" si="55"/>
        <v>310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56"/>
        <v>43550.208333333328</v>
      </c>
      <c r="O633" s="6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111.16</v>
      </c>
      <c r="G634">
        <f t="shared" si="55"/>
        <v>43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56"/>
        <v>41945.208333333336</v>
      </c>
      <c r="O634" s="6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53.04</v>
      </c>
      <c r="G635">
        <f t="shared" si="55"/>
        <v>83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56"/>
        <v>42315.25</v>
      </c>
      <c r="O635" s="6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55.99</v>
      </c>
      <c r="G636">
        <f t="shared" si="55"/>
        <v>79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56"/>
        <v>42819.208333333328</v>
      </c>
      <c r="O636" s="6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69.989999999999995</v>
      </c>
      <c r="G637">
        <f t="shared" si="55"/>
        <v>114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56"/>
        <v>41314.25</v>
      </c>
      <c r="O637" s="6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49</v>
      </c>
      <c r="G638">
        <f t="shared" si="55"/>
        <v>65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56"/>
        <v>40926.25</v>
      </c>
      <c r="O638" s="6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103.85</v>
      </c>
      <c r="G639">
        <f t="shared" si="55"/>
        <v>79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56"/>
        <v>42688.25</v>
      </c>
      <c r="O639" s="6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99.13</v>
      </c>
      <c r="G640">
        <f t="shared" si="55"/>
        <v>11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56"/>
        <v>40386.208333333336</v>
      </c>
      <c r="O640" s="6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107.38</v>
      </c>
      <c r="G641">
        <f t="shared" si="55"/>
        <v>56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56"/>
        <v>43309.208333333328</v>
      </c>
      <c r="O641" s="6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76.92</v>
      </c>
      <c r="G642">
        <f t="shared" si="55"/>
        <v>17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56"/>
        <v>42387.25</v>
      </c>
      <c r="O642" s="6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ROUND((E643/I643), 2)</f>
        <v>58.13</v>
      </c>
      <c r="G643">
        <f t="shared" ref="G643:G706" si="61">ROUND(((E643/D643)*100),0)</f>
        <v>120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62">(L643/86400)+DATE(1970,1,1)</f>
        <v>42786.25</v>
      </c>
      <c r="O643" s="6">
        <f t="shared" ref="O643:O706" si="63">(M643/86400)+DATE(1970,1,1)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_xlfn.TEXTBEFORE(R643,"/",1)</f>
        <v>theater</v>
      </c>
      <c r="T643" t="str">
        <f t="shared" ref="T643:T706" si="65">_xlfn.TEXTAFTER(R643,"/",1)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103.74</v>
      </c>
      <c r="G644">
        <f t="shared" si="61"/>
        <v>145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62"/>
        <v>43451.25</v>
      </c>
      <c r="O644" s="6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87.96</v>
      </c>
      <c r="G645">
        <f t="shared" si="61"/>
        <v>221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62"/>
        <v>42795.25</v>
      </c>
      <c r="O645" s="6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28</v>
      </c>
      <c r="G646">
        <f t="shared" si="61"/>
        <v>48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62"/>
        <v>43452.25</v>
      </c>
      <c r="O646" s="6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38</v>
      </c>
      <c r="G647">
        <f t="shared" si="61"/>
        <v>93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62"/>
        <v>43369.208333333328</v>
      </c>
      <c r="O647" s="6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30</v>
      </c>
      <c r="G648">
        <f t="shared" si="61"/>
        <v>89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62"/>
        <v>41346.208333333336</v>
      </c>
      <c r="O648" s="6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103.5</v>
      </c>
      <c r="G649">
        <f t="shared" si="61"/>
        <v>41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62"/>
        <v>43199.208333333328</v>
      </c>
      <c r="O649" s="6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85.99</v>
      </c>
      <c r="G650">
        <f t="shared" si="61"/>
        <v>63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62"/>
        <v>42922.208333333328</v>
      </c>
      <c r="O650" s="6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98.01</v>
      </c>
      <c r="G651">
        <f t="shared" si="61"/>
        <v>48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62"/>
        <v>40471.208333333336</v>
      </c>
      <c r="O651" s="6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>
        <f t="shared" si="61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62"/>
        <v>41828.208333333336</v>
      </c>
      <c r="O652" s="6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44.99</v>
      </c>
      <c r="G653">
        <f t="shared" si="61"/>
        <v>88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62"/>
        <v>41692.25</v>
      </c>
      <c r="O653" s="6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31.01</v>
      </c>
      <c r="G654">
        <f t="shared" si="61"/>
        <v>127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62"/>
        <v>42587.208333333328</v>
      </c>
      <c r="O654" s="6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59.97</v>
      </c>
      <c r="G655">
        <f t="shared" si="61"/>
        <v>2339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62"/>
        <v>42468.208333333328</v>
      </c>
      <c r="O655" s="6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59</v>
      </c>
      <c r="G656">
        <f t="shared" si="61"/>
        <v>508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62"/>
        <v>42240.208333333328</v>
      </c>
      <c r="O656" s="6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50.05</v>
      </c>
      <c r="G657">
        <f t="shared" si="61"/>
        <v>191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62"/>
        <v>42796.25</v>
      </c>
      <c r="O657" s="6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98.97</v>
      </c>
      <c r="G658">
        <f t="shared" si="61"/>
        <v>42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62"/>
        <v>43097.25</v>
      </c>
      <c r="O658" s="6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58.86</v>
      </c>
      <c r="G659">
        <f t="shared" si="61"/>
        <v>8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62"/>
        <v>43096.25</v>
      </c>
      <c r="O659" s="6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81.010000000000005</v>
      </c>
      <c r="G660">
        <f t="shared" si="61"/>
        <v>60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62"/>
        <v>42246.208333333328</v>
      </c>
      <c r="O660" s="6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76.010000000000005</v>
      </c>
      <c r="G661">
        <f t="shared" si="61"/>
        <v>47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62"/>
        <v>40570.25</v>
      </c>
      <c r="O661" s="6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96.6</v>
      </c>
      <c r="G662">
        <f t="shared" si="61"/>
        <v>82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62"/>
        <v>42237.208333333328</v>
      </c>
      <c r="O662" s="6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76.959999999999994</v>
      </c>
      <c r="G663">
        <f t="shared" si="61"/>
        <v>54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62"/>
        <v>40996.208333333336</v>
      </c>
      <c r="O663" s="6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67.98</v>
      </c>
      <c r="G664">
        <f t="shared" si="61"/>
        <v>98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62"/>
        <v>43443.25</v>
      </c>
      <c r="O664" s="6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88.78</v>
      </c>
      <c r="G665">
        <f t="shared" si="61"/>
        <v>77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62"/>
        <v>40458.208333333336</v>
      </c>
      <c r="O665" s="6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25</v>
      </c>
      <c r="G666">
        <f t="shared" si="61"/>
        <v>33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62"/>
        <v>40959.25</v>
      </c>
      <c r="O666" s="6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44.92</v>
      </c>
      <c r="G667">
        <f t="shared" si="61"/>
        <v>240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62"/>
        <v>40733.208333333336</v>
      </c>
      <c r="O667" s="6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79.400000000000006</v>
      </c>
      <c r="G668">
        <f t="shared" si="61"/>
        <v>64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62"/>
        <v>41516.208333333336</v>
      </c>
      <c r="O668" s="6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29.01</v>
      </c>
      <c r="G669">
        <f t="shared" si="61"/>
        <v>176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62"/>
        <v>41892.208333333336</v>
      </c>
      <c r="O669" s="6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73.59</v>
      </c>
      <c r="G670">
        <f t="shared" si="61"/>
        <v>20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62"/>
        <v>41122.208333333336</v>
      </c>
      <c r="O670" s="6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107.97</v>
      </c>
      <c r="G671">
        <f t="shared" si="61"/>
        <v>359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62"/>
        <v>42912.208333333328</v>
      </c>
      <c r="O671" s="6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68.989999999999995</v>
      </c>
      <c r="G672">
        <f t="shared" si="61"/>
        <v>469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62"/>
        <v>42425.25</v>
      </c>
      <c r="O672" s="6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111.02</v>
      </c>
      <c r="G673">
        <f t="shared" si="61"/>
        <v>122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62"/>
        <v>40390.208333333336</v>
      </c>
      <c r="O673" s="6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25</v>
      </c>
      <c r="G674">
        <f t="shared" si="61"/>
        <v>56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62"/>
        <v>43180.208333333328</v>
      </c>
      <c r="O674" s="6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42.16</v>
      </c>
      <c r="G675">
        <f t="shared" si="61"/>
        <v>44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62"/>
        <v>42475.208333333328</v>
      </c>
      <c r="O675" s="6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47</v>
      </c>
      <c r="G676">
        <f t="shared" si="61"/>
        <v>34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62"/>
        <v>40774.208333333336</v>
      </c>
      <c r="O676" s="6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36.04</v>
      </c>
      <c r="G677">
        <f t="shared" si="61"/>
        <v>123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62"/>
        <v>43719.208333333328</v>
      </c>
      <c r="O677" s="6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101.04</v>
      </c>
      <c r="G678">
        <f t="shared" si="61"/>
        <v>190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62"/>
        <v>41178.208333333336</v>
      </c>
      <c r="O678" s="6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39.93</v>
      </c>
      <c r="G679">
        <f t="shared" si="61"/>
        <v>84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62"/>
        <v>42561.208333333328</v>
      </c>
      <c r="O679" s="6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83.16</v>
      </c>
      <c r="G680">
        <f t="shared" si="61"/>
        <v>18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62"/>
        <v>43484.25</v>
      </c>
      <c r="O680" s="6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39.979999999999997</v>
      </c>
      <c r="G681">
        <f t="shared" si="61"/>
        <v>1037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62"/>
        <v>43756.208333333328</v>
      </c>
      <c r="O681" s="6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47.99</v>
      </c>
      <c r="G682">
        <f t="shared" si="61"/>
        <v>97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62"/>
        <v>43813.25</v>
      </c>
      <c r="O682" s="6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95.98</v>
      </c>
      <c r="G683">
        <f t="shared" si="61"/>
        <v>86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62"/>
        <v>40898.25</v>
      </c>
      <c r="O683" s="6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78.73</v>
      </c>
      <c r="G684">
        <f t="shared" si="61"/>
        <v>150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62"/>
        <v>41619.25</v>
      </c>
      <c r="O684" s="6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56.08</v>
      </c>
      <c r="G685">
        <f t="shared" si="61"/>
        <v>358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62"/>
        <v>43359.208333333328</v>
      </c>
      <c r="O685" s="6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69.09</v>
      </c>
      <c r="G686">
        <f t="shared" si="61"/>
        <v>543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62"/>
        <v>40358.208333333336</v>
      </c>
      <c r="O686" s="6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102.05</v>
      </c>
      <c r="G687">
        <f t="shared" si="61"/>
        <v>68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62"/>
        <v>42239.208333333328</v>
      </c>
      <c r="O687" s="6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107.32</v>
      </c>
      <c r="G688">
        <f t="shared" si="61"/>
        <v>192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62"/>
        <v>43186.208333333328</v>
      </c>
      <c r="O688" s="6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51.97</v>
      </c>
      <c r="G689">
        <f t="shared" si="61"/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62"/>
        <v>42806.25</v>
      </c>
      <c r="O689" s="6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71.14</v>
      </c>
      <c r="G690">
        <f t="shared" si="61"/>
        <v>429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62"/>
        <v>43475.25</v>
      </c>
      <c r="O690" s="6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106.49</v>
      </c>
      <c r="G691">
        <f t="shared" si="61"/>
        <v>101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62"/>
        <v>41576.208333333336</v>
      </c>
      <c r="O691" s="6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42.94</v>
      </c>
      <c r="G692">
        <f t="shared" si="61"/>
        <v>227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62"/>
        <v>40874.25</v>
      </c>
      <c r="O692" s="6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30.04</v>
      </c>
      <c r="G693">
        <f t="shared" si="61"/>
        <v>142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62"/>
        <v>41185.208333333336</v>
      </c>
      <c r="O693" s="6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70.62</v>
      </c>
      <c r="G694">
        <f t="shared" si="61"/>
        <v>91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62"/>
        <v>43655.208333333328</v>
      </c>
      <c r="O694" s="6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66.02</v>
      </c>
      <c r="G695">
        <f t="shared" si="61"/>
        <v>64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62"/>
        <v>43025.208333333328</v>
      </c>
      <c r="O695" s="6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96.91</v>
      </c>
      <c r="G696">
        <f t="shared" si="61"/>
        <v>84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62"/>
        <v>43066.25</v>
      </c>
      <c r="O696" s="6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62.87</v>
      </c>
      <c r="G697">
        <f t="shared" si="61"/>
        <v>134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62"/>
        <v>42322.25</v>
      </c>
      <c r="O697" s="6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108.99</v>
      </c>
      <c r="G698">
        <f t="shared" si="61"/>
        <v>59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62"/>
        <v>42114.208333333328</v>
      </c>
      <c r="O698" s="6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27</v>
      </c>
      <c r="G699">
        <f t="shared" si="61"/>
        <v>153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62"/>
        <v>43190.208333333328</v>
      </c>
      <c r="O699" s="6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65</v>
      </c>
      <c r="G700">
        <f t="shared" si="61"/>
        <v>447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62"/>
        <v>40871.25</v>
      </c>
      <c r="O700" s="6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111.52</v>
      </c>
      <c r="G701">
        <f t="shared" si="61"/>
        <v>84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62"/>
        <v>43641.208333333328</v>
      </c>
      <c r="O701" s="6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>
        <f t="shared" si="61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62"/>
        <v>40203.25</v>
      </c>
      <c r="O702" s="6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110.99</v>
      </c>
      <c r="G703">
        <f t="shared" si="61"/>
        <v>175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62"/>
        <v>40629.208333333336</v>
      </c>
      <c r="O703" s="6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56.75</v>
      </c>
      <c r="G704">
        <f t="shared" si="61"/>
        <v>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62"/>
        <v>41477.208333333336</v>
      </c>
      <c r="O704" s="6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97.02</v>
      </c>
      <c r="G705">
        <f t="shared" si="61"/>
        <v>312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62"/>
        <v>41020.208333333336</v>
      </c>
      <c r="O705" s="6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92.09</v>
      </c>
      <c r="G706">
        <f t="shared" si="61"/>
        <v>123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62"/>
        <v>42555.208333333328</v>
      </c>
      <c r="O706" s="6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ROUND((E707/I707), 2)</f>
        <v>82.99</v>
      </c>
      <c r="G707">
        <f t="shared" ref="G707:G770" si="67">ROUND(((E707/D707)*100),0)</f>
        <v>99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68">(L707/86400)+DATE(1970,1,1)</f>
        <v>41619.25</v>
      </c>
      <c r="O707" s="6">
        <f t="shared" ref="O707:O770" si="69">(M707/86400)+DATE(1970,1,1)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_xlfn.TEXTBEFORE(R707,"/",1)</f>
        <v>publishing</v>
      </c>
      <c r="T707" t="str">
        <f t="shared" ref="T707:T770" si="71">_xlfn.TEXTAFTER(R707,"/",1)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103.04</v>
      </c>
      <c r="G708">
        <f t="shared" si="67"/>
        <v>128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68"/>
        <v>43471.25</v>
      </c>
      <c r="O708" s="6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68.92</v>
      </c>
      <c r="G709">
        <f t="shared" si="67"/>
        <v>159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68"/>
        <v>43442.25</v>
      </c>
      <c r="O709" s="6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87.74</v>
      </c>
      <c r="G710">
        <f t="shared" si="67"/>
        <v>707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68"/>
        <v>42877.208333333328</v>
      </c>
      <c r="O710" s="6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75.02</v>
      </c>
      <c r="G711">
        <f t="shared" si="67"/>
        <v>142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68"/>
        <v>41018.208333333336</v>
      </c>
      <c r="O711" s="6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50.86</v>
      </c>
      <c r="G712">
        <f t="shared" si="67"/>
        <v>148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68"/>
        <v>43295.208333333328</v>
      </c>
      <c r="O712" s="6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90</v>
      </c>
      <c r="G713">
        <f t="shared" si="67"/>
        <v>20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68"/>
        <v>42393.25</v>
      </c>
      <c r="O713" s="6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72.900000000000006</v>
      </c>
      <c r="G714">
        <f t="shared" si="67"/>
        <v>1841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68"/>
        <v>42559.208333333328</v>
      </c>
      <c r="O714" s="6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108.49</v>
      </c>
      <c r="G715">
        <f t="shared" si="67"/>
        <v>162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68"/>
        <v>42604.208333333328</v>
      </c>
      <c r="O715" s="6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101.98</v>
      </c>
      <c r="G716">
        <f t="shared" si="67"/>
        <v>473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68"/>
        <v>41870.208333333336</v>
      </c>
      <c r="O716" s="6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44.01</v>
      </c>
      <c r="G717">
        <f t="shared" si="67"/>
        <v>24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68"/>
        <v>40397.208333333336</v>
      </c>
      <c r="O717" s="6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65.94</v>
      </c>
      <c r="G718">
        <f t="shared" si="67"/>
        <v>518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68"/>
        <v>41465.208333333336</v>
      </c>
      <c r="O718" s="6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24.99</v>
      </c>
      <c r="G719">
        <f t="shared" si="67"/>
        <v>248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68"/>
        <v>40777.208333333336</v>
      </c>
      <c r="O719" s="6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28</v>
      </c>
      <c r="G720">
        <f t="shared" si="67"/>
        <v>100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68"/>
        <v>41442.208333333336</v>
      </c>
      <c r="O720" s="6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85.83</v>
      </c>
      <c r="G721">
        <f t="shared" si="67"/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68"/>
        <v>41058.208333333336</v>
      </c>
      <c r="O721" s="6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84.92</v>
      </c>
      <c r="G722">
        <f t="shared" si="67"/>
        <v>37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68"/>
        <v>43152.25</v>
      </c>
      <c r="O722" s="6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90.48</v>
      </c>
      <c r="G723">
        <f t="shared" si="67"/>
        <v>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68"/>
        <v>43194.208333333328</v>
      </c>
      <c r="O723" s="6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25</v>
      </c>
      <c r="G724">
        <f t="shared" si="67"/>
        <v>157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68"/>
        <v>43045.25</v>
      </c>
      <c r="O724" s="6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92.01</v>
      </c>
      <c r="G725">
        <f t="shared" si="67"/>
        <v>270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68"/>
        <v>42431.25</v>
      </c>
      <c r="O725" s="6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93.07</v>
      </c>
      <c r="G726">
        <f t="shared" si="67"/>
        <v>134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68"/>
        <v>41934.208333333336</v>
      </c>
      <c r="O726" s="6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61.01</v>
      </c>
      <c r="G727">
        <f t="shared" si="67"/>
        <v>50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68"/>
        <v>41958.25</v>
      </c>
      <c r="O727" s="6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92.04</v>
      </c>
      <c r="G728">
        <f t="shared" si="67"/>
        <v>89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68"/>
        <v>40476.208333333336</v>
      </c>
      <c r="O728" s="6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81.13</v>
      </c>
      <c r="G729">
        <f t="shared" si="67"/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68"/>
        <v>43485.25</v>
      </c>
      <c r="O729" s="6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73.5</v>
      </c>
      <c r="G730">
        <f t="shared" si="67"/>
        <v>18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68"/>
        <v>42515.208333333328</v>
      </c>
      <c r="O730" s="6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85.22</v>
      </c>
      <c r="G731">
        <f t="shared" si="67"/>
        <v>186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68"/>
        <v>41309.25</v>
      </c>
      <c r="O731" s="6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110.97</v>
      </c>
      <c r="G732">
        <f t="shared" si="67"/>
        <v>413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68"/>
        <v>42147.208333333328</v>
      </c>
      <c r="O732" s="6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32.97</v>
      </c>
      <c r="G733">
        <f t="shared" si="67"/>
        <v>90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68"/>
        <v>42939.208333333328</v>
      </c>
      <c r="O733" s="6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96.01</v>
      </c>
      <c r="G734">
        <f t="shared" si="67"/>
        <v>92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68"/>
        <v>42816.208333333328</v>
      </c>
      <c r="O734" s="6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84.97</v>
      </c>
      <c r="G735">
        <f t="shared" si="67"/>
        <v>527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68"/>
        <v>41844.208333333336</v>
      </c>
      <c r="O735" s="6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25.01</v>
      </c>
      <c r="G736">
        <f t="shared" si="67"/>
        <v>319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68"/>
        <v>42763.25</v>
      </c>
      <c r="O736" s="6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66</v>
      </c>
      <c r="G737">
        <f t="shared" si="67"/>
        <v>354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68"/>
        <v>42459.208333333328</v>
      </c>
      <c r="O737" s="6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87.34</v>
      </c>
      <c r="G738">
        <f t="shared" si="67"/>
        <v>33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68"/>
        <v>42055.25</v>
      </c>
      <c r="O738" s="6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27.93</v>
      </c>
      <c r="G739">
        <f t="shared" si="67"/>
        <v>136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68"/>
        <v>42685.25</v>
      </c>
      <c r="O739" s="6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103.8</v>
      </c>
      <c r="G740">
        <f t="shared" si="67"/>
        <v>2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68"/>
        <v>41959.25</v>
      </c>
      <c r="O740" s="6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31.94</v>
      </c>
      <c r="G741">
        <f t="shared" si="67"/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68"/>
        <v>41089.208333333336</v>
      </c>
      <c r="O741" s="6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99.5</v>
      </c>
      <c r="G742">
        <f t="shared" si="67"/>
        <v>30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68"/>
        <v>42769.25</v>
      </c>
      <c r="O742" s="6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108.85</v>
      </c>
      <c r="G743">
        <f t="shared" si="67"/>
        <v>1179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68"/>
        <v>40321.208333333336</v>
      </c>
      <c r="O743" s="6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110.76</v>
      </c>
      <c r="G744">
        <f t="shared" si="67"/>
        <v>1126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68"/>
        <v>40197.25</v>
      </c>
      <c r="O744" s="6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29.65</v>
      </c>
      <c r="G745">
        <f t="shared" si="67"/>
        <v>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68"/>
        <v>42298.208333333328</v>
      </c>
      <c r="O745" s="6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101.71</v>
      </c>
      <c r="G746">
        <f t="shared" si="67"/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68"/>
        <v>43322.208333333328</v>
      </c>
      <c r="O746" s="6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61.5</v>
      </c>
      <c r="G747">
        <f t="shared" si="67"/>
        <v>30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68"/>
        <v>40328.208333333336</v>
      </c>
      <c r="O747" s="6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35</v>
      </c>
      <c r="G748">
        <f t="shared" si="67"/>
        <v>213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68"/>
        <v>40825.208333333336</v>
      </c>
      <c r="O748" s="6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40.049999999999997</v>
      </c>
      <c r="G749">
        <f t="shared" si="67"/>
        <v>229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68"/>
        <v>40423.208333333336</v>
      </c>
      <c r="O749" s="6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110.97</v>
      </c>
      <c r="G750">
        <f t="shared" si="67"/>
        <v>35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68"/>
        <v>40238.25</v>
      </c>
      <c r="O750" s="6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36.96</v>
      </c>
      <c r="G751">
        <f t="shared" si="67"/>
        <v>157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68"/>
        <v>41920.208333333336</v>
      </c>
      <c r="O751" s="6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>
        <f t="shared" si="67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68"/>
        <v>40360.208333333336</v>
      </c>
      <c r="O752" s="6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30.97</v>
      </c>
      <c r="G753">
        <f t="shared" si="67"/>
        <v>232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68"/>
        <v>42446.208333333328</v>
      </c>
      <c r="O753" s="6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47.04</v>
      </c>
      <c r="G754">
        <f t="shared" si="67"/>
        <v>92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68"/>
        <v>40395.208333333336</v>
      </c>
      <c r="O754" s="6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88.07</v>
      </c>
      <c r="G755">
        <f t="shared" si="67"/>
        <v>257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68"/>
        <v>40321.208333333336</v>
      </c>
      <c r="O755" s="6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37.01</v>
      </c>
      <c r="G756">
        <f t="shared" si="67"/>
        <v>168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68"/>
        <v>41210.208333333336</v>
      </c>
      <c r="O756" s="6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26.03</v>
      </c>
      <c r="G757">
        <f t="shared" si="67"/>
        <v>167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68"/>
        <v>43096.25</v>
      </c>
      <c r="O757" s="6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67.819999999999993</v>
      </c>
      <c r="G758">
        <f t="shared" si="67"/>
        <v>772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68"/>
        <v>42024.25</v>
      </c>
      <c r="O758" s="6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49.96</v>
      </c>
      <c r="G759">
        <f t="shared" si="67"/>
        <v>407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68"/>
        <v>40675.208333333336</v>
      </c>
      <c r="O759" s="6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110.02</v>
      </c>
      <c r="G760">
        <f t="shared" si="67"/>
        <v>564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68"/>
        <v>41936.208333333336</v>
      </c>
      <c r="O760" s="6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89.96</v>
      </c>
      <c r="G761">
        <f t="shared" si="67"/>
        <v>68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68"/>
        <v>43136.25</v>
      </c>
      <c r="O761" s="6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79.010000000000005</v>
      </c>
      <c r="G762">
        <f t="shared" si="67"/>
        <v>34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68"/>
        <v>43678.208333333328</v>
      </c>
      <c r="O762" s="6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86.87</v>
      </c>
      <c r="G763">
        <f t="shared" si="67"/>
        <v>655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68"/>
        <v>42938.208333333328</v>
      </c>
      <c r="O763" s="6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62.04</v>
      </c>
      <c r="G764">
        <f t="shared" si="67"/>
        <v>177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68"/>
        <v>41241.25</v>
      </c>
      <c r="O764" s="6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26.97</v>
      </c>
      <c r="G765">
        <f t="shared" si="67"/>
        <v>113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68"/>
        <v>41037.208333333336</v>
      </c>
      <c r="O765" s="6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54.12</v>
      </c>
      <c r="G766">
        <f t="shared" si="67"/>
        <v>728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68"/>
        <v>40676.208333333336</v>
      </c>
      <c r="O766" s="6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41.04</v>
      </c>
      <c r="G767">
        <f t="shared" si="67"/>
        <v>208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68"/>
        <v>42840.208333333328</v>
      </c>
      <c r="O767" s="6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55.05</v>
      </c>
      <c r="G768">
        <f t="shared" si="67"/>
        <v>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68"/>
        <v>43362.208333333328</v>
      </c>
      <c r="O768" s="6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107.94</v>
      </c>
      <c r="G769">
        <f t="shared" si="67"/>
        <v>57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68"/>
        <v>42283.208333333328</v>
      </c>
      <c r="O769" s="6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73.92</v>
      </c>
      <c r="G770">
        <f t="shared" si="67"/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68"/>
        <v>41619.25</v>
      </c>
      <c r="O770" s="6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ROUND((E771/I771), 2)</f>
        <v>32</v>
      </c>
      <c r="G771">
        <f t="shared" ref="G771:G834" si="73">ROUND(((E771/D771)*100),0)</f>
        <v>87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74">(L771/86400)+DATE(1970,1,1)</f>
        <v>41501.208333333336</v>
      </c>
      <c r="O771" s="6">
        <f t="shared" ref="O771:O834" si="75">(M771/86400)+DATE(1970,1,1)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_xlfn.TEXTBEFORE(R771,"/",1)</f>
        <v>games</v>
      </c>
      <c r="T771" t="str">
        <f t="shared" ref="T771:T834" si="77">_xlfn.TEXTAFTER(R771,"/",1)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53.9</v>
      </c>
      <c r="G772">
        <f t="shared" si="73"/>
        <v>271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74"/>
        <v>41743.208333333336</v>
      </c>
      <c r="O772" s="6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106.5</v>
      </c>
      <c r="G773">
        <f t="shared" si="73"/>
        <v>49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74"/>
        <v>43491.25</v>
      </c>
      <c r="O773" s="6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33</v>
      </c>
      <c r="G774">
        <f t="shared" si="73"/>
        <v>113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74"/>
        <v>43505.25</v>
      </c>
      <c r="O774" s="6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43</v>
      </c>
      <c r="G775">
        <f t="shared" si="73"/>
        <v>191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74"/>
        <v>42838.208333333328</v>
      </c>
      <c r="O775" s="6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86.86</v>
      </c>
      <c r="G776">
        <f t="shared" si="73"/>
        <v>136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74"/>
        <v>42513.208333333328</v>
      </c>
      <c r="O776" s="6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96.8</v>
      </c>
      <c r="G777">
        <f t="shared" si="73"/>
        <v>10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74"/>
        <v>41949.25</v>
      </c>
      <c r="O777" s="6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33</v>
      </c>
      <c r="G778">
        <f t="shared" si="73"/>
        <v>66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74"/>
        <v>43650.208333333328</v>
      </c>
      <c r="O778" s="6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68.03</v>
      </c>
      <c r="G779">
        <f t="shared" si="73"/>
        <v>49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74"/>
        <v>40809.208333333336</v>
      </c>
      <c r="O779" s="6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58.87</v>
      </c>
      <c r="G780">
        <f t="shared" si="73"/>
        <v>788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74"/>
        <v>40768.208333333336</v>
      </c>
      <c r="O780" s="6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105.05</v>
      </c>
      <c r="G781">
        <f t="shared" si="73"/>
        <v>80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74"/>
        <v>42230.208333333328</v>
      </c>
      <c r="O781" s="6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33.049999999999997</v>
      </c>
      <c r="G782">
        <f t="shared" si="73"/>
        <v>106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74"/>
        <v>42573.208333333328</v>
      </c>
      <c r="O782" s="6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78.819999999999993</v>
      </c>
      <c r="G783">
        <f t="shared" si="73"/>
        <v>51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74"/>
        <v>40482.208333333336</v>
      </c>
      <c r="O783" s="6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68.2</v>
      </c>
      <c r="G784">
        <f t="shared" si="73"/>
        <v>215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74"/>
        <v>40603.25</v>
      </c>
      <c r="O784" s="6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75.73</v>
      </c>
      <c r="G785">
        <f t="shared" si="73"/>
        <v>141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74"/>
        <v>41625.25</v>
      </c>
      <c r="O785" s="6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31</v>
      </c>
      <c r="G786">
        <f t="shared" si="73"/>
        <v>115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74"/>
        <v>42435.25</v>
      </c>
      <c r="O786" s="6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101.88</v>
      </c>
      <c r="G787">
        <f t="shared" si="73"/>
        <v>193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74"/>
        <v>43582.208333333328</v>
      </c>
      <c r="O787" s="6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52.88</v>
      </c>
      <c r="G788">
        <f t="shared" si="73"/>
        <v>730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74"/>
        <v>43186.208333333328</v>
      </c>
      <c r="O788" s="6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71.010000000000005</v>
      </c>
      <c r="G789">
        <f t="shared" si="73"/>
        <v>100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74"/>
        <v>40684.208333333336</v>
      </c>
      <c r="O789" s="6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102.39</v>
      </c>
      <c r="G790">
        <f t="shared" si="73"/>
        <v>88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74"/>
        <v>41202.208333333336</v>
      </c>
      <c r="O790" s="6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74.47</v>
      </c>
      <c r="G791">
        <f t="shared" si="73"/>
        <v>37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74"/>
        <v>41786.208333333336</v>
      </c>
      <c r="O791" s="6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51.01</v>
      </c>
      <c r="G792">
        <f t="shared" si="73"/>
        <v>31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74"/>
        <v>40223.25</v>
      </c>
      <c r="O792" s="6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90</v>
      </c>
      <c r="G793">
        <f t="shared" si="73"/>
        <v>26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74"/>
        <v>42715.25</v>
      </c>
      <c r="O793" s="6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97.14</v>
      </c>
      <c r="G794">
        <f t="shared" si="73"/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74"/>
        <v>41451.208333333336</v>
      </c>
      <c r="O794" s="6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72.069999999999993</v>
      </c>
      <c r="G795">
        <f t="shared" si="73"/>
        <v>1186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74"/>
        <v>41450.208333333336</v>
      </c>
      <c r="O795" s="6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75.239999999999995</v>
      </c>
      <c r="G796">
        <f t="shared" si="73"/>
        <v>125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74"/>
        <v>43091.25</v>
      </c>
      <c r="O796" s="6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32.97</v>
      </c>
      <c r="G797">
        <f t="shared" si="73"/>
        <v>14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74"/>
        <v>42675.208333333328</v>
      </c>
      <c r="O797" s="6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54.81</v>
      </c>
      <c r="G798">
        <f t="shared" si="73"/>
        <v>55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74"/>
        <v>41859.208333333336</v>
      </c>
      <c r="O798" s="6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45.04</v>
      </c>
      <c r="G799">
        <f t="shared" si="73"/>
        <v>110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74"/>
        <v>43464.25</v>
      </c>
      <c r="O799" s="6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52.96</v>
      </c>
      <c r="G800">
        <f t="shared" si="73"/>
        <v>188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74"/>
        <v>41060.208333333336</v>
      </c>
      <c r="O800" s="6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60.02</v>
      </c>
      <c r="G801">
        <f t="shared" si="73"/>
        <v>87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74"/>
        <v>42399.25</v>
      </c>
      <c r="O801" s="6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>
        <f t="shared" si="73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74"/>
        <v>42167.208333333328</v>
      </c>
      <c r="O802" s="6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44.03</v>
      </c>
      <c r="G803">
        <f t="shared" si="73"/>
        <v>203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74"/>
        <v>43830.25</v>
      </c>
      <c r="O803" s="6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86.03</v>
      </c>
      <c r="G804">
        <f t="shared" si="73"/>
        <v>197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74"/>
        <v>43650.208333333328</v>
      </c>
      <c r="O804" s="6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28.01</v>
      </c>
      <c r="G805">
        <f t="shared" si="73"/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74"/>
        <v>43492.25</v>
      </c>
      <c r="O805" s="6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32.049999999999997</v>
      </c>
      <c r="G806">
        <f t="shared" si="73"/>
        <v>269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74"/>
        <v>43102.25</v>
      </c>
      <c r="O806" s="6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73.61</v>
      </c>
      <c r="G807">
        <f t="shared" si="73"/>
        <v>51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74"/>
        <v>41958.25</v>
      </c>
      <c r="O807" s="6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108.71</v>
      </c>
      <c r="G808">
        <f t="shared" si="73"/>
        <v>1180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74"/>
        <v>40973.25</v>
      </c>
      <c r="O808" s="6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42.98</v>
      </c>
      <c r="G809">
        <f t="shared" si="73"/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74"/>
        <v>43753.208333333328</v>
      </c>
      <c r="O809" s="6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83.32</v>
      </c>
      <c r="G810">
        <f t="shared" si="73"/>
        <v>30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74"/>
        <v>42507.208333333328</v>
      </c>
      <c r="O810" s="6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42</v>
      </c>
      <c r="G811">
        <f t="shared" si="73"/>
        <v>63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74"/>
        <v>41135.208333333336</v>
      </c>
      <c r="O811" s="6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55.93</v>
      </c>
      <c r="G812">
        <f t="shared" si="73"/>
        <v>193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74"/>
        <v>43067.25</v>
      </c>
      <c r="O812" s="6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105.04</v>
      </c>
      <c r="G813">
        <f t="shared" si="73"/>
        <v>77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74"/>
        <v>42378.25</v>
      </c>
      <c r="O813" s="6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48</v>
      </c>
      <c r="G814">
        <f t="shared" si="73"/>
        <v>226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74"/>
        <v>43206.208333333328</v>
      </c>
      <c r="O814" s="6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112.66</v>
      </c>
      <c r="G815">
        <f t="shared" si="73"/>
        <v>239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74"/>
        <v>41148.208333333336</v>
      </c>
      <c r="O815" s="6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81.94</v>
      </c>
      <c r="G816">
        <f t="shared" si="73"/>
        <v>92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74"/>
        <v>42517.208333333328</v>
      </c>
      <c r="O816" s="6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64.05</v>
      </c>
      <c r="G817">
        <f t="shared" si="73"/>
        <v>130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74"/>
        <v>43068.25</v>
      </c>
      <c r="O817" s="6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106.39</v>
      </c>
      <c r="G818">
        <f t="shared" si="73"/>
        <v>615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74"/>
        <v>41680.25</v>
      </c>
      <c r="O818" s="6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76.010000000000005</v>
      </c>
      <c r="G819">
        <f t="shared" si="73"/>
        <v>369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74"/>
        <v>43589.208333333328</v>
      </c>
      <c r="O819" s="6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111.07</v>
      </c>
      <c r="G820">
        <f t="shared" si="73"/>
        <v>1095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74"/>
        <v>43486.25</v>
      </c>
      <c r="O820" s="6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95.94</v>
      </c>
      <c r="G821">
        <f t="shared" si="73"/>
        <v>51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74"/>
        <v>41237.25</v>
      </c>
      <c r="O821" s="6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43.04</v>
      </c>
      <c r="G822">
        <f t="shared" si="73"/>
        <v>801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74"/>
        <v>43310.208333333328</v>
      </c>
      <c r="O822" s="6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67.97</v>
      </c>
      <c r="G823">
        <f t="shared" si="73"/>
        <v>291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74"/>
        <v>42794.25</v>
      </c>
      <c r="O823" s="6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89.99</v>
      </c>
      <c r="G824">
        <f t="shared" si="73"/>
        <v>350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74"/>
        <v>41698.25</v>
      </c>
      <c r="O824" s="6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58.1</v>
      </c>
      <c r="G825">
        <f t="shared" si="73"/>
        <v>357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74"/>
        <v>41892.208333333336</v>
      </c>
      <c r="O825" s="6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84</v>
      </c>
      <c r="G826">
        <f t="shared" si="73"/>
        <v>126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74"/>
        <v>40348.208333333336</v>
      </c>
      <c r="O826" s="6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88.85</v>
      </c>
      <c r="G827">
        <f t="shared" si="73"/>
        <v>388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74"/>
        <v>42941.208333333328</v>
      </c>
      <c r="O827" s="6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65.959999999999994</v>
      </c>
      <c r="G828">
        <f t="shared" si="73"/>
        <v>457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74"/>
        <v>40525.25</v>
      </c>
      <c r="O828" s="6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74.8</v>
      </c>
      <c r="G829">
        <f t="shared" si="73"/>
        <v>267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74"/>
        <v>40666.208333333336</v>
      </c>
      <c r="O829" s="6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69.989999999999995</v>
      </c>
      <c r="G830">
        <f t="shared" si="73"/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74"/>
        <v>43340.208333333328</v>
      </c>
      <c r="O830" s="6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32.01</v>
      </c>
      <c r="G831">
        <f t="shared" si="73"/>
        <v>51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74"/>
        <v>42164.208333333328</v>
      </c>
      <c r="O831" s="6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64.73</v>
      </c>
      <c r="G832">
        <f t="shared" si="73"/>
        <v>1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74"/>
        <v>43103.25</v>
      </c>
      <c r="O832" s="6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25</v>
      </c>
      <c r="G833">
        <f t="shared" si="73"/>
        <v>109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74"/>
        <v>40994.208333333336</v>
      </c>
      <c r="O833" s="6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104.98</v>
      </c>
      <c r="G834">
        <f t="shared" si="73"/>
        <v>315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74"/>
        <v>42299.208333333328</v>
      </c>
      <c r="O834" s="6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ROUND((E835/I835), 2)</f>
        <v>64.989999999999995</v>
      </c>
      <c r="G835">
        <f t="shared" ref="G835:G898" si="79">ROUND(((E835/D835)*100),0)</f>
        <v>158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80">(L835/86400)+DATE(1970,1,1)</f>
        <v>40588.25</v>
      </c>
      <c r="O835" s="6">
        <f t="shared" ref="O835:O898" si="81">(M835/86400)+DATE(1970,1,1)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_xlfn.TEXTBEFORE(R835,"/",1)</f>
        <v>publishing</v>
      </c>
      <c r="T835" t="str">
        <f t="shared" ref="T835:T898" si="83">_xlfn.TEXTAFTER(R835,"/",1)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94.35</v>
      </c>
      <c r="G836">
        <f t="shared" si="79"/>
        <v>154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80"/>
        <v>41448.208333333336</v>
      </c>
      <c r="O836" s="6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44</v>
      </c>
      <c r="G837">
        <f t="shared" si="79"/>
        <v>90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80"/>
        <v>42063.25</v>
      </c>
      <c r="O837" s="6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64.739999999999995</v>
      </c>
      <c r="G838">
        <f t="shared" si="79"/>
        <v>75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80"/>
        <v>40214.25</v>
      </c>
      <c r="O838" s="6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84.01</v>
      </c>
      <c r="G839">
        <f t="shared" si="79"/>
        <v>853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80"/>
        <v>40629.208333333336</v>
      </c>
      <c r="O839" s="6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34.06</v>
      </c>
      <c r="G840">
        <f t="shared" si="79"/>
        <v>139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80"/>
        <v>43370.208333333328</v>
      </c>
      <c r="O840" s="6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93.27</v>
      </c>
      <c r="G841">
        <f t="shared" si="79"/>
        <v>190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80"/>
        <v>41715.208333333336</v>
      </c>
      <c r="O841" s="6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33</v>
      </c>
      <c r="G842">
        <f t="shared" si="79"/>
        <v>100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80"/>
        <v>41836.208333333336</v>
      </c>
      <c r="O842" s="6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83.81</v>
      </c>
      <c r="G843">
        <f t="shared" si="79"/>
        <v>143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80"/>
        <v>42419.25</v>
      </c>
      <c r="O843" s="6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63.99</v>
      </c>
      <c r="G844">
        <f t="shared" si="79"/>
        <v>563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80"/>
        <v>43266.208333333328</v>
      </c>
      <c r="O844" s="6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81.91</v>
      </c>
      <c r="G845">
        <f t="shared" si="79"/>
        <v>31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80"/>
        <v>43338.208333333328</v>
      </c>
      <c r="O845" s="6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93.05</v>
      </c>
      <c r="G846">
        <f t="shared" si="79"/>
        <v>99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80"/>
        <v>40930.25</v>
      </c>
      <c r="O846" s="6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101.98</v>
      </c>
      <c r="G847">
        <f t="shared" si="79"/>
        <v>198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80"/>
        <v>43235.208333333328</v>
      </c>
      <c r="O847" s="6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105.94</v>
      </c>
      <c r="G848">
        <f t="shared" si="79"/>
        <v>509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80"/>
        <v>43302.208333333328</v>
      </c>
      <c r="O848" s="6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101.58</v>
      </c>
      <c r="G849">
        <f t="shared" si="79"/>
        <v>238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80"/>
        <v>43107.25</v>
      </c>
      <c r="O849" s="6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62.97</v>
      </c>
      <c r="G850">
        <f t="shared" si="79"/>
        <v>338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80"/>
        <v>40341.208333333336</v>
      </c>
      <c r="O850" s="6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29.05</v>
      </c>
      <c r="G851">
        <f t="shared" si="79"/>
        <v>133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80"/>
        <v>40948.25</v>
      </c>
      <c r="O851" s="6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>
        <f t="shared" si="79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80"/>
        <v>40866.25</v>
      </c>
      <c r="O852" s="6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77.930000000000007</v>
      </c>
      <c r="G853">
        <f t="shared" si="79"/>
        <v>208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80"/>
        <v>41031.208333333336</v>
      </c>
      <c r="O853" s="6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80.81</v>
      </c>
      <c r="G854">
        <f t="shared" si="79"/>
        <v>51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80"/>
        <v>40740.208333333336</v>
      </c>
      <c r="O854" s="6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76.010000000000005</v>
      </c>
      <c r="G855">
        <f t="shared" si="79"/>
        <v>652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80"/>
        <v>40714.208333333336</v>
      </c>
      <c r="O855" s="6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72.989999999999995</v>
      </c>
      <c r="G856">
        <f t="shared" si="79"/>
        <v>114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80"/>
        <v>43787.25</v>
      </c>
      <c r="O856" s="6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53</v>
      </c>
      <c r="G857">
        <f t="shared" si="79"/>
        <v>102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80"/>
        <v>40712.208333333336</v>
      </c>
      <c r="O857" s="6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54.16</v>
      </c>
      <c r="G858">
        <f t="shared" si="79"/>
        <v>357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80"/>
        <v>41023.208333333336</v>
      </c>
      <c r="O858" s="6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32.950000000000003</v>
      </c>
      <c r="G859">
        <f t="shared" si="79"/>
        <v>140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80"/>
        <v>40944.25</v>
      </c>
      <c r="O859" s="6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79.37</v>
      </c>
      <c r="G860">
        <f t="shared" si="79"/>
        <v>69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80"/>
        <v>43211.208333333328</v>
      </c>
      <c r="O860" s="6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41.17</v>
      </c>
      <c r="G861">
        <f t="shared" si="79"/>
        <v>36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80"/>
        <v>41334.25</v>
      </c>
      <c r="O861" s="6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77.430000000000007</v>
      </c>
      <c r="G862">
        <f t="shared" si="79"/>
        <v>252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80"/>
        <v>43515.25</v>
      </c>
      <c r="O862" s="6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57.16</v>
      </c>
      <c r="G863">
        <f t="shared" si="79"/>
        <v>106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80"/>
        <v>40258.208333333336</v>
      </c>
      <c r="O863" s="6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77.180000000000007</v>
      </c>
      <c r="G864">
        <f t="shared" si="79"/>
        <v>187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80"/>
        <v>40756.208333333336</v>
      </c>
      <c r="O864" s="6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24.95</v>
      </c>
      <c r="G865">
        <f t="shared" si="79"/>
        <v>387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80"/>
        <v>42172.208333333328</v>
      </c>
      <c r="O865" s="6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97.18</v>
      </c>
      <c r="G866">
        <f t="shared" si="79"/>
        <v>347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80"/>
        <v>42601.208333333328</v>
      </c>
      <c r="O866" s="6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46</v>
      </c>
      <c r="G867">
        <f t="shared" si="79"/>
        <v>186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80"/>
        <v>41897.208333333336</v>
      </c>
      <c r="O867" s="6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88.02</v>
      </c>
      <c r="G868">
        <f t="shared" si="79"/>
        <v>43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80"/>
        <v>40671.208333333336</v>
      </c>
      <c r="O868" s="6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25.99</v>
      </c>
      <c r="G869">
        <f t="shared" si="79"/>
        <v>162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80"/>
        <v>43382.208333333328</v>
      </c>
      <c r="O869" s="6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102.69</v>
      </c>
      <c r="G870">
        <f t="shared" si="79"/>
        <v>185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80"/>
        <v>41559.208333333336</v>
      </c>
      <c r="O870" s="6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72.959999999999994</v>
      </c>
      <c r="G871">
        <f t="shared" si="79"/>
        <v>24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80"/>
        <v>40350.208333333336</v>
      </c>
      <c r="O871" s="6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57.19</v>
      </c>
      <c r="G872">
        <f t="shared" si="79"/>
        <v>90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80"/>
        <v>42240.208333333328</v>
      </c>
      <c r="O872" s="6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84.01</v>
      </c>
      <c r="G873">
        <f t="shared" si="79"/>
        <v>273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80"/>
        <v>43040.208333333328</v>
      </c>
      <c r="O873" s="6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98.67</v>
      </c>
      <c r="G874">
        <f t="shared" si="79"/>
        <v>170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80"/>
        <v>43346.208333333328</v>
      </c>
      <c r="O874" s="6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42.01</v>
      </c>
      <c r="G875">
        <f t="shared" si="79"/>
        <v>188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80"/>
        <v>41647.25</v>
      </c>
      <c r="O875" s="6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32</v>
      </c>
      <c r="G876">
        <f t="shared" si="79"/>
        <v>347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80"/>
        <v>40291.208333333336</v>
      </c>
      <c r="O876" s="6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81.569999999999993</v>
      </c>
      <c r="G877">
        <f t="shared" si="79"/>
        <v>69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80"/>
        <v>40556.25</v>
      </c>
      <c r="O877" s="6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37.04</v>
      </c>
      <c r="G878">
        <f t="shared" si="79"/>
        <v>25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80"/>
        <v>43624.208333333328</v>
      </c>
      <c r="O878" s="6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103.03</v>
      </c>
      <c r="G879">
        <f t="shared" si="79"/>
        <v>77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80"/>
        <v>42577.208333333328</v>
      </c>
      <c r="O879" s="6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84.33</v>
      </c>
      <c r="G880">
        <f t="shared" si="79"/>
        <v>37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80"/>
        <v>43845.25</v>
      </c>
      <c r="O880" s="6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102.6</v>
      </c>
      <c r="G881">
        <f t="shared" si="79"/>
        <v>544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80"/>
        <v>42788.25</v>
      </c>
      <c r="O881" s="6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79.989999999999995</v>
      </c>
      <c r="G882">
        <f t="shared" si="79"/>
        <v>229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80"/>
        <v>43667.208333333328</v>
      </c>
      <c r="O882" s="6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70.06</v>
      </c>
      <c r="G883">
        <f t="shared" si="79"/>
        <v>39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80"/>
        <v>42194.208333333328</v>
      </c>
      <c r="O883" s="6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</v>
      </c>
      <c r="G884">
        <f t="shared" si="79"/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80"/>
        <v>42025.25</v>
      </c>
      <c r="O884" s="6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41.91</v>
      </c>
      <c r="G885">
        <f t="shared" si="79"/>
        <v>238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80"/>
        <v>40323.208333333336</v>
      </c>
      <c r="O885" s="6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57.99</v>
      </c>
      <c r="G886">
        <f t="shared" si="79"/>
        <v>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80"/>
        <v>41763.208333333336</v>
      </c>
      <c r="O886" s="6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40.94</v>
      </c>
      <c r="G887">
        <f t="shared" si="79"/>
        <v>118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80"/>
        <v>40335.208333333336</v>
      </c>
      <c r="O887" s="6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70</v>
      </c>
      <c r="G888">
        <f t="shared" si="79"/>
        <v>85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80"/>
        <v>40416.208333333336</v>
      </c>
      <c r="O888" s="6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73.84</v>
      </c>
      <c r="G889">
        <f t="shared" si="79"/>
        <v>29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80"/>
        <v>42202.208333333328</v>
      </c>
      <c r="O889" s="6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41.98</v>
      </c>
      <c r="G890">
        <f t="shared" si="79"/>
        <v>210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80"/>
        <v>42836.208333333328</v>
      </c>
      <c r="O890" s="6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77.930000000000007</v>
      </c>
      <c r="G891">
        <f t="shared" si="79"/>
        <v>170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80"/>
        <v>41710.208333333336</v>
      </c>
      <c r="O891" s="6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106.02</v>
      </c>
      <c r="G892">
        <f t="shared" si="79"/>
        <v>116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80"/>
        <v>43640.208333333328</v>
      </c>
      <c r="O892" s="6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47.02</v>
      </c>
      <c r="G893">
        <f t="shared" si="79"/>
        <v>259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80"/>
        <v>40880.25</v>
      </c>
      <c r="O893" s="6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76.02</v>
      </c>
      <c r="G894">
        <f t="shared" si="79"/>
        <v>231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80"/>
        <v>40319.208333333336</v>
      </c>
      <c r="O894" s="6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54.12</v>
      </c>
      <c r="G895">
        <f t="shared" si="79"/>
        <v>128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80"/>
        <v>42170.208333333328</v>
      </c>
      <c r="O895" s="6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57.29</v>
      </c>
      <c r="G896">
        <f t="shared" si="79"/>
        <v>189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80"/>
        <v>41466.208333333336</v>
      </c>
      <c r="O896" s="6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103.81</v>
      </c>
      <c r="G897">
        <f t="shared" si="79"/>
        <v>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80"/>
        <v>43134.25</v>
      </c>
      <c r="O897" s="6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105.03</v>
      </c>
      <c r="G898">
        <f t="shared" si="79"/>
        <v>774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80"/>
        <v>40738.208333333336</v>
      </c>
      <c r="O898" s="6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ROUND((E899/I899), 2)</f>
        <v>90.26</v>
      </c>
      <c r="G899">
        <f t="shared" ref="G899:G962" si="85">ROUND(((E899/D899)*100),0)</f>
        <v>28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86">(L899/86400)+DATE(1970,1,1)</f>
        <v>43583.208333333328</v>
      </c>
      <c r="O899" s="6">
        <f t="shared" ref="O899:O962" si="87">(M899/86400)+DATE(1970,1,1)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_xlfn.TEXTBEFORE(R899,"/",1)</f>
        <v>theater</v>
      </c>
      <c r="T899" t="str">
        <f t="shared" ref="T899:T962" si="89">_xlfn.TEXTAFTER(R899,"/",1)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76.98</v>
      </c>
      <c r="G900">
        <f t="shared" si="85"/>
        <v>52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86"/>
        <v>43815.25</v>
      </c>
      <c r="O900" s="6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102.6</v>
      </c>
      <c r="G901">
        <f t="shared" si="85"/>
        <v>407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86"/>
        <v>41554.208333333336</v>
      </c>
      <c r="O901" s="6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>
        <f t="shared" si="85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86"/>
        <v>41901.208333333336</v>
      </c>
      <c r="O902" s="6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55.01</v>
      </c>
      <c r="G903">
        <f t="shared" si="85"/>
        <v>156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86"/>
        <v>43298.208333333328</v>
      </c>
      <c r="O903" s="6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32.130000000000003</v>
      </c>
      <c r="G904">
        <f t="shared" si="85"/>
        <v>252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86"/>
        <v>42399.25</v>
      </c>
      <c r="O904" s="6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50.64</v>
      </c>
      <c r="G905">
        <f t="shared" si="85"/>
        <v>2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86"/>
        <v>41034.208333333336</v>
      </c>
      <c r="O905" s="6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49.69</v>
      </c>
      <c r="G906">
        <f t="shared" si="85"/>
        <v>12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86"/>
        <v>41186.208333333336</v>
      </c>
      <c r="O906" s="6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54.89</v>
      </c>
      <c r="G907">
        <f t="shared" si="85"/>
        <v>164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86"/>
        <v>41536.208333333336</v>
      </c>
      <c r="O907" s="6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46.93</v>
      </c>
      <c r="G908">
        <f t="shared" si="85"/>
        <v>163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86"/>
        <v>42868.208333333328</v>
      </c>
      <c r="O908" s="6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44.95</v>
      </c>
      <c r="G909">
        <f t="shared" si="85"/>
        <v>20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86"/>
        <v>40660.208333333336</v>
      </c>
      <c r="O909" s="6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</v>
      </c>
      <c r="G910">
        <f t="shared" si="85"/>
        <v>319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86"/>
        <v>41031.208333333336</v>
      </c>
      <c r="O910" s="6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107.76</v>
      </c>
      <c r="G911">
        <f t="shared" si="85"/>
        <v>479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86"/>
        <v>43255.208333333328</v>
      </c>
      <c r="O911" s="6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102.08</v>
      </c>
      <c r="G912">
        <f t="shared" si="85"/>
        <v>20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86"/>
        <v>42026.25</v>
      </c>
      <c r="O912" s="6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24.98</v>
      </c>
      <c r="G913">
        <f t="shared" si="85"/>
        <v>199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86"/>
        <v>43717.208333333328</v>
      </c>
      <c r="O913" s="6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79.94</v>
      </c>
      <c r="G914">
        <f t="shared" si="85"/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86"/>
        <v>41157.208333333336</v>
      </c>
      <c r="O914" s="6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67.95</v>
      </c>
      <c r="G915">
        <f t="shared" si="85"/>
        <v>51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86"/>
        <v>43597.208333333328</v>
      </c>
      <c r="O915" s="6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26.07</v>
      </c>
      <c r="G916">
        <f t="shared" si="85"/>
        <v>57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86"/>
        <v>41490.208333333336</v>
      </c>
      <c r="O916" s="6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105</v>
      </c>
      <c r="G917">
        <f t="shared" si="85"/>
        <v>156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86"/>
        <v>42976.208333333328</v>
      </c>
      <c r="O917" s="6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25.83</v>
      </c>
      <c r="G918">
        <f t="shared" si="85"/>
        <v>36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86"/>
        <v>41991.25</v>
      </c>
      <c r="O918" s="6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77.67</v>
      </c>
      <c r="G919">
        <f t="shared" si="85"/>
        <v>58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86"/>
        <v>40722.208333333336</v>
      </c>
      <c r="O919" s="6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57.83</v>
      </c>
      <c r="G920">
        <f t="shared" si="85"/>
        <v>237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86"/>
        <v>41117.208333333336</v>
      </c>
      <c r="O920" s="6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92.96</v>
      </c>
      <c r="G921">
        <f t="shared" si="85"/>
        <v>59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86"/>
        <v>43022.208333333328</v>
      </c>
      <c r="O921" s="6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37.950000000000003</v>
      </c>
      <c r="G922">
        <f t="shared" si="85"/>
        <v>183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86"/>
        <v>43503.25</v>
      </c>
      <c r="O922" s="6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31.84</v>
      </c>
      <c r="G923">
        <f t="shared" si="85"/>
        <v>1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86"/>
        <v>40951.25</v>
      </c>
      <c r="O923" s="6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40</v>
      </c>
      <c r="G924">
        <f t="shared" si="85"/>
        <v>176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86"/>
        <v>43443.25</v>
      </c>
      <c r="O924" s="6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101.1</v>
      </c>
      <c r="G925">
        <f t="shared" si="85"/>
        <v>238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86"/>
        <v>40373.208333333336</v>
      </c>
      <c r="O925" s="6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84.01</v>
      </c>
      <c r="G926">
        <f t="shared" si="85"/>
        <v>488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86"/>
        <v>43769.208333333328</v>
      </c>
      <c r="O926" s="6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103.42</v>
      </c>
      <c r="G927">
        <f t="shared" si="85"/>
        <v>224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86"/>
        <v>43000.208333333328</v>
      </c>
      <c r="O927" s="6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105.13</v>
      </c>
      <c r="G928">
        <f t="shared" si="85"/>
        <v>18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86"/>
        <v>42502.208333333328</v>
      </c>
      <c r="O928" s="6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89.22</v>
      </c>
      <c r="G929">
        <f t="shared" si="85"/>
        <v>46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86"/>
        <v>41102.208333333336</v>
      </c>
      <c r="O929" s="6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52</v>
      </c>
      <c r="G930">
        <f t="shared" si="85"/>
        <v>117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86"/>
        <v>41637.25</v>
      </c>
      <c r="O930" s="6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64.959999999999994</v>
      </c>
      <c r="G931">
        <f t="shared" si="85"/>
        <v>217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86"/>
        <v>42858.208333333328</v>
      </c>
      <c r="O931" s="6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46.24</v>
      </c>
      <c r="G932">
        <f t="shared" si="85"/>
        <v>112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86"/>
        <v>42060.25</v>
      </c>
      <c r="O932" s="6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51.15</v>
      </c>
      <c r="G933">
        <f t="shared" si="85"/>
        <v>73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86"/>
        <v>41818.208333333336</v>
      </c>
      <c r="O933" s="6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33.909999999999997</v>
      </c>
      <c r="G934">
        <f t="shared" si="85"/>
        <v>212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86"/>
        <v>41709.208333333336</v>
      </c>
      <c r="O934" s="6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92.02</v>
      </c>
      <c r="G935">
        <f t="shared" si="85"/>
        <v>240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86"/>
        <v>41372.208333333336</v>
      </c>
      <c r="O935" s="6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107.43</v>
      </c>
      <c r="G936">
        <f t="shared" si="85"/>
        <v>182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86"/>
        <v>42422.25</v>
      </c>
      <c r="O936" s="6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75.849999999999994</v>
      </c>
      <c r="G937">
        <f t="shared" si="85"/>
        <v>164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86"/>
        <v>42209.208333333328</v>
      </c>
      <c r="O937" s="6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80.48</v>
      </c>
      <c r="G938">
        <f t="shared" si="85"/>
        <v>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86"/>
        <v>43668.208333333328</v>
      </c>
      <c r="O938" s="6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86.98</v>
      </c>
      <c r="G939">
        <f t="shared" si="85"/>
        <v>50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86"/>
        <v>42334.25</v>
      </c>
      <c r="O939" s="6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105.14</v>
      </c>
      <c r="G940">
        <f t="shared" si="85"/>
        <v>110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86"/>
        <v>43263.208333333328</v>
      </c>
      <c r="O940" s="6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57.3</v>
      </c>
      <c r="G941">
        <f t="shared" si="85"/>
        <v>49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86"/>
        <v>40670.208333333336</v>
      </c>
      <c r="O941" s="6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93.35</v>
      </c>
      <c r="G942">
        <f t="shared" si="85"/>
        <v>62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86"/>
        <v>41244.25</v>
      </c>
      <c r="O942" s="6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71.989999999999995</v>
      </c>
      <c r="G943">
        <f t="shared" si="85"/>
        <v>13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86"/>
        <v>40552.25</v>
      </c>
      <c r="O943" s="6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92.61</v>
      </c>
      <c r="G944">
        <f t="shared" si="85"/>
        <v>65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86"/>
        <v>40568.25</v>
      </c>
      <c r="O944" s="6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104.99</v>
      </c>
      <c r="G945">
        <f t="shared" si="85"/>
        <v>160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86"/>
        <v>41906.208333333336</v>
      </c>
      <c r="O945" s="6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30.96</v>
      </c>
      <c r="G946">
        <f t="shared" si="85"/>
        <v>81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86"/>
        <v>42776.25</v>
      </c>
      <c r="O946" s="6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33</v>
      </c>
      <c r="G947">
        <f t="shared" si="85"/>
        <v>32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86"/>
        <v>41004.208333333336</v>
      </c>
      <c r="O947" s="6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84.19</v>
      </c>
      <c r="G948">
        <f t="shared" si="85"/>
        <v>10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86"/>
        <v>40710.208333333336</v>
      </c>
      <c r="O948" s="6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73.92</v>
      </c>
      <c r="G949">
        <f t="shared" si="85"/>
        <v>27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86"/>
        <v>41908.208333333336</v>
      </c>
      <c r="O949" s="6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36.99</v>
      </c>
      <c r="G950">
        <f t="shared" si="85"/>
        <v>63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86"/>
        <v>41985.25</v>
      </c>
      <c r="O950" s="6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46.9</v>
      </c>
      <c r="G951">
        <f t="shared" si="85"/>
        <v>161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86"/>
        <v>42112.208333333328</v>
      </c>
      <c r="O951" s="6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>
        <f t="shared" si="85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86"/>
        <v>43571.208333333328</v>
      </c>
      <c r="O952" s="6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102.02</v>
      </c>
      <c r="G953">
        <f t="shared" si="85"/>
        <v>1097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86"/>
        <v>42730.25</v>
      </c>
      <c r="O953" s="6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45.01</v>
      </c>
      <c r="G954">
        <f t="shared" si="85"/>
        <v>70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86"/>
        <v>42591.208333333328</v>
      </c>
      <c r="O954" s="6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94.29</v>
      </c>
      <c r="G955">
        <f t="shared" si="85"/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86"/>
        <v>42358.25</v>
      </c>
      <c r="O955" s="6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101.02</v>
      </c>
      <c r="G956">
        <f t="shared" si="85"/>
        <v>367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86"/>
        <v>41174.208333333336</v>
      </c>
      <c r="O956" s="6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97.04</v>
      </c>
      <c r="G957">
        <f t="shared" si="85"/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86"/>
        <v>41238.25</v>
      </c>
      <c r="O957" s="6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43.01</v>
      </c>
      <c r="G958">
        <f t="shared" si="85"/>
        <v>19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86"/>
        <v>42360.25</v>
      </c>
      <c r="O958" s="6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94.92</v>
      </c>
      <c r="G959">
        <f t="shared" si="85"/>
        <v>127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86"/>
        <v>40955.25</v>
      </c>
      <c r="O959" s="6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72.150000000000006</v>
      </c>
      <c r="G960">
        <f t="shared" si="85"/>
        <v>735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86"/>
        <v>40350.208333333336</v>
      </c>
      <c r="O960" s="6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51.01</v>
      </c>
      <c r="G961">
        <f t="shared" si="85"/>
        <v>5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86"/>
        <v>40357.208333333336</v>
      </c>
      <c r="O961" s="6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85.05</v>
      </c>
      <c r="G962">
        <f t="shared" si="85"/>
        <v>85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86"/>
        <v>42408.25</v>
      </c>
      <c r="O962" s="6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ROUND((E963/I963), 2)</f>
        <v>43.87</v>
      </c>
      <c r="G963">
        <f t="shared" ref="G963:G1001" si="91">ROUND(((E963/D963)*100),0)</f>
        <v>119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92">(L963/86400)+DATE(1970,1,1)</f>
        <v>40591.25</v>
      </c>
      <c r="O963" s="6">
        <f t="shared" ref="O963:O1001" si="93">(M963/86400)+DATE(1970,1,1)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_xlfn.TEXTBEFORE(R963,"/",1)</f>
        <v>publishing</v>
      </c>
      <c r="T963" t="str">
        <f t="shared" ref="T963:T1001" si="95">_xlfn.TEXTAFTER(R963,"/",1)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40.06</v>
      </c>
      <c r="G964">
        <f t="shared" si="91"/>
        <v>296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92"/>
        <v>41592.25</v>
      </c>
      <c r="O964" s="6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43.83</v>
      </c>
      <c r="G965">
        <f t="shared" si="91"/>
        <v>85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92"/>
        <v>40607.25</v>
      </c>
      <c r="O965" s="6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84.93</v>
      </c>
      <c r="G966">
        <f t="shared" si="91"/>
        <v>356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92"/>
        <v>42135.208333333328</v>
      </c>
      <c r="O966" s="6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41.07</v>
      </c>
      <c r="G967">
        <f t="shared" si="91"/>
        <v>386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92"/>
        <v>40203.25</v>
      </c>
      <c r="O967" s="6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54.97</v>
      </c>
      <c r="G968">
        <f t="shared" si="91"/>
        <v>792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92"/>
        <v>42901.208333333328</v>
      </c>
      <c r="O968" s="6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77.010000000000005</v>
      </c>
      <c r="G969">
        <f t="shared" si="91"/>
        <v>137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92"/>
        <v>41005.208333333336</v>
      </c>
      <c r="O969" s="6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71.2</v>
      </c>
      <c r="G970">
        <f t="shared" si="91"/>
        <v>338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92"/>
        <v>40544.25</v>
      </c>
      <c r="O970" s="6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91.94</v>
      </c>
      <c r="G971">
        <f t="shared" si="91"/>
        <v>108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92"/>
        <v>43821.25</v>
      </c>
      <c r="O971" s="6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97.07</v>
      </c>
      <c r="G972">
        <f t="shared" si="91"/>
        <v>61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92"/>
        <v>40672.208333333336</v>
      </c>
      <c r="O972" s="6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58.92</v>
      </c>
      <c r="G973">
        <f t="shared" si="91"/>
        <v>28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92"/>
        <v>41555.208333333336</v>
      </c>
      <c r="O973" s="6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58.02</v>
      </c>
      <c r="G974">
        <f t="shared" si="91"/>
        <v>228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92"/>
        <v>41792.208333333336</v>
      </c>
      <c r="O974" s="6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103.87</v>
      </c>
      <c r="G975">
        <f t="shared" si="91"/>
        <v>22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92"/>
        <v>40522.25</v>
      </c>
      <c r="O975" s="6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93.47</v>
      </c>
      <c r="G976">
        <f t="shared" si="91"/>
        <v>374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92"/>
        <v>41412.208333333336</v>
      </c>
      <c r="O976" s="6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61.97</v>
      </c>
      <c r="G977">
        <f t="shared" si="91"/>
        <v>155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92"/>
        <v>42337.25</v>
      </c>
      <c r="O977" s="6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92.04</v>
      </c>
      <c r="G978">
        <f t="shared" si="91"/>
        <v>322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92"/>
        <v>40571.25</v>
      </c>
      <c r="O978" s="6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77.27</v>
      </c>
      <c r="G979">
        <f t="shared" si="91"/>
        <v>74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92"/>
        <v>43138.25</v>
      </c>
      <c r="O979" s="6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93.92</v>
      </c>
      <c r="G980">
        <f t="shared" si="91"/>
        <v>864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92"/>
        <v>42686.25</v>
      </c>
      <c r="O980" s="6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84.97</v>
      </c>
      <c r="G981">
        <f t="shared" si="91"/>
        <v>143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92"/>
        <v>42078.208333333328</v>
      </c>
      <c r="O981" s="6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105.97</v>
      </c>
      <c r="G982">
        <f t="shared" si="91"/>
        <v>40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92"/>
        <v>42307.208333333328</v>
      </c>
      <c r="O982" s="6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36.97</v>
      </c>
      <c r="G983">
        <f t="shared" si="91"/>
        <v>178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92"/>
        <v>43094.25</v>
      </c>
      <c r="O983" s="6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81.53</v>
      </c>
      <c r="G984">
        <f t="shared" si="91"/>
        <v>85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92"/>
        <v>40743.208333333336</v>
      </c>
      <c r="O984" s="6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81</v>
      </c>
      <c r="G985">
        <f t="shared" si="91"/>
        <v>146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92"/>
        <v>43681.208333333328</v>
      </c>
      <c r="O985" s="6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26.01</v>
      </c>
      <c r="G986">
        <f t="shared" si="91"/>
        <v>152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92"/>
        <v>43716.208333333328</v>
      </c>
      <c r="O986" s="6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26</v>
      </c>
      <c r="G987">
        <f t="shared" si="91"/>
        <v>67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92"/>
        <v>41614.25</v>
      </c>
      <c r="O987" s="6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34.17</v>
      </c>
      <c r="G988">
        <f t="shared" si="91"/>
        <v>40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92"/>
        <v>40638.208333333336</v>
      </c>
      <c r="O988" s="6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28</v>
      </c>
      <c r="G989">
        <f t="shared" si="91"/>
        <v>217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92"/>
        <v>42852.208333333328</v>
      </c>
      <c r="O989" s="6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76.55</v>
      </c>
      <c r="G990">
        <f t="shared" si="91"/>
        <v>52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92"/>
        <v>42686.25</v>
      </c>
      <c r="O990" s="6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53.05</v>
      </c>
      <c r="G991">
        <f t="shared" si="91"/>
        <v>500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92"/>
        <v>43571.208333333328</v>
      </c>
      <c r="O991" s="6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106.86</v>
      </c>
      <c r="G992">
        <f t="shared" si="91"/>
        <v>88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92"/>
        <v>42432.25</v>
      </c>
      <c r="O992" s="6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 s="1" t="s">
        <v>2027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46.02</v>
      </c>
      <c r="G993">
        <f t="shared" si="91"/>
        <v>113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92"/>
        <v>41907.208333333336</v>
      </c>
      <c r="O993" s="6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991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100.17</v>
      </c>
      <c r="G994">
        <f t="shared" si="91"/>
        <v>427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92"/>
        <v>43227.208333333328</v>
      </c>
      <c r="O994" s="6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992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101.44</v>
      </c>
      <c r="G995">
        <f t="shared" si="91"/>
        <v>78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92"/>
        <v>42362.25</v>
      </c>
      <c r="O995" s="6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993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87.97</v>
      </c>
      <c r="G996">
        <f t="shared" si="91"/>
        <v>52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92"/>
        <v>41929.208333333336</v>
      </c>
      <c r="O996" s="6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994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75</v>
      </c>
      <c r="G997">
        <f t="shared" si="91"/>
        <v>157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92"/>
        <v>43408.208333333328</v>
      </c>
      <c r="O997" s="6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995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42.98</v>
      </c>
      <c r="G998">
        <f t="shared" si="91"/>
        <v>73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92"/>
        <v>41276.25</v>
      </c>
      <c r="O998" s="6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996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33.119999999999997</v>
      </c>
      <c r="G999">
        <f t="shared" si="91"/>
        <v>61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92"/>
        <v>41659.25</v>
      </c>
      <c r="O999" s="6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997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101.13</v>
      </c>
      <c r="G1000">
        <f t="shared" si="91"/>
        <v>57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92"/>
        <v>40220.25</v>
      </c>
      <c r="O1000" s="6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998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55.99</v>
      </c>
      <c r="G1001">
        <f t="shared" si="91"/>
        <v>57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92"/>
        <v>42550.208333333328</v>
      </c>
      <c r="O1001" s="6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T1001" xr:uid="{00000000-0001-0000-0000-000000000000}"/>
  <conditionalFormatting sqref="G1:G1048576">
    <cfRule type="colorScale" priority="6">
      <colorScale>
        <cfvo type="min"/>
        <cfvo type="num" val="100"/>
        <cfvo type="num" val="200"/>
        <color rgb="FFF64448"/>
        <color rgb="FFFFEB84"/>
        <color rgb="FF75ABDD"/>
      </colorScale>
    </cfRule>
  </conditionalFormatting>
  <conditionalFormatting sqref="H1:H1048576">
    <cfRule type="containsText" dxfId="11" priority="2" operator="containsText" text="live">
      <formula>NOT(ISERROR(SEARCH("live",H1)))</formula>
    </cfRule>
    <cfRule type="containsText" dxfId="10" priority="3" operator="containsText" text="successful">
      <formula>NOT(ISERROR(SEARCH("successful",H1)))</formula>
    </cfRule>
    <cfRule type="containsText" dxfId="9" priority="4" operator="containsText" text="canceled">
      <formula>NOT(ISERROR(SEARCH("canceled",H1)))</formula>
    </cfRule>
    <cfRule type="containsText" dxfId="8" priority="5" operator="containsText" text="failed">
      <formula>NOT(ISERROR(SEARCH("failed",H1)))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C134-5E40-471C-BEB1-6EA2C0A69D81}">
  <dimension ref="A1:F14"/>
  <sheetViews>
    <sheetView workbookViewId="0">
      <selection activeCell="K37" sqref="K3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2046</v>
      </c>
    </row>
    <row r="3" spans="1:6" x14ac:dyDescent="0.25">
      <c r="A3" s="4" t="s">
        <v>2045</v>
      </c>
      <c r="B3" s="4" t="s">
        <v>2033</v>
      </c>
    </row>
    <row r="4" spans="1:6" x14ac:dyDescent="0.25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2039</v>
      </c>
      <c r="E8">
        <v>4</v>
      </c>
      <c r="F8">
        <v>4</v>
      </c>
    </row>
    <row r="9" spans="1:6" x14ac:dyDescent="0.25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3CBB-A21B-4320-82DD-54A87A619017}">
  <dimension ref="A1:F30"/>
  <sheetViews>
    <sheetView workbookViewId="0">
      <selection activeCell="A5" sqref="A5:F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2046</v>
      </c>
    </row>
    <row r="2" spans="1:6" x14ac:dyDescent="0.25">
      <c r="A2" s="4" t="s">
        <v>6</v>
      </c>
      <c r="B2" t="s">
        <v>2046</v>
      </c>
    </row>
    <row r="4" spans="1:6" x14ac:dyDescent="0.25">
      <c r="A4" s="4" t="s">
        <v>2045</v>
      </c>
      <c r="B4" s="4" t="s">
        <v>2033</v>
      </c>
    </row>
    <row r="5" spans="1:6" x14ac:dyDescent="0.25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2048</v>
      </c>
      <c r="E7">
        <v>4</v>
      </c>
      <c r="F7">
        <v>4</v>
      </c>
    </row>
    <row r="8" spans="1:6" x14ac:dyDescent="0.2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2051</v>
      </c>
      <c r="C10">
        <v>8</v>
      </c>
      <c r="E10">
        <v>10</v>
      </c>
      <c r="F10">
        <v>18</v>
      </c>
    </row>
    <row r="11" spans="1:6" x14ac:dyDescent="0.2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2056</v>
      </c>
      <c r="C15">
        <v>3</v>
      </c>
      <c r="E15">
        <v>4</v>
      </c>
      <c r="F15">
        <v>7</v>
      </c>
    </row>
    <row r="16" spans="1:6" x14ac:dyDescent="0.2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2061</v>
      </c>
      <c r="C20">
        <v>4</v>
      </c>
      <c r="E20">
        <v>4</v>
      </c>
      <c r="F20">
        <v>8</v>
      </c>
    </row>
    <row r="21" spans="1:6" x14ac:dyDescent="0.2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2066</v>
      </c>
      <c r="C25">
        <v>7</v>
      </c>
      <c r="E25">
        <v>14</v>
      </c>
      <c r="F25">
        <v>21</v>
      </c>
    </row>
    <row r="26" spans="1:6" x14ac:dyDescent="0.2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2070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168F-6649-4318-8801-D43681F045DA}">
  <dimension ref="A1:E18"/>
  <sheetViews>
    <sheetView workbookViewId="0">
      <selection activeCell="A5" sqref="A5:E17"/>
    </sheetView>
  </sheetViews>
  <sheetFormatPr defaultRowHeight="15.75" x14ac:dyDescent="0.25"/>
  <cols>
    <col min="1" max="1" width="27.875" bestFit="1" customWidth="1"/>
    <col min="2" max="2" width="16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4" t="s">
        <v>2031</v>
      </c>
      <c r="B1" t="s">
        <v>2046</v>
      </c>
    </row>
    <row r="2" spans="1:5" x14ac:dyDescent="0.25">
      <c r="A2" s="4" t="s">
        <v>2085</v>
      </c>
      <c r="B2" t="s">
        <v>2086</v>
      </c>
    </row>
    <row r="4" spans="1:5" x14ac:dyDescent="0.25">
      <c r="A4" s="4" t="s">
        <v>2045</v>
      </c>
      <c r="B4" s="4" t="s">
        <v>2033</v>
      </c>
    </row>
    <row r="5" spans="1:5" x14ac:dyDescent="0.25">
      <c r="A5" s="4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5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E6FA-45EC-4E1A-A65D-594337446AE2}">
  <dimension ref="A1:H13"/>
  <sheetViews>
    <sheetView topLeftCell="A7" workbookViewId="0">
      <selection activeCell="F42" sqref="F42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s="8" t="s">
        <v>2087</v>
      </c>
      <c r="B1" s="8" t="s">
        <v>2088</v>
      </c>
      <c r="C1" s="8" t="s">
        <v>2089</v>
      </c>
      <c r="D1" s="8" t="s">
        <v>2090</v>
      </c>
      <c r="E1" s="8" t="s">
        <v>2091</v>
      </c>
      <c r="F1" s="8" t="s">
        <v>2092</v>
      </c>
      <c r="G1" s="8" t="s">
        <v>2093</v>
      </c>
      <c r="H1" s="8" t="s">
        <v>2094</v>
      </c>
    </row>
    <row r="2" spans="1:8" x14ac:dyDescent="0.25">
      <c r="A2" t="s">
        <v>2095</v>
      </c>
      <c r="B2">
        <f>COUNTIFS(Crowdfunding!$D:$D,"&lt;1000",Crowdfunding!$H:$H,"successful")</f>
        <v>30</v>
      </c>
      <c r="C2">
        <f>COUNTIFS(Crowdfunding!$D:$D,"&lt;1000",Crowdfunding!$H:$H,"failed")</f>
        <v>20</v>
      </c>
      <c r="D2">
        <f>COUNTIFS(Crowdfunding!$D:$D,"&lt;1000",Crowdfunding!$H:$H,"canceled")</f>
        <v>1</v>
      </c>
      <c r="E2">
        <f>SUM(B2:D2)</f>
        <v>51</v>
      </c>
      <c r="F2" s="7">
        <f>ROUND((B2/$E2),2)</f>
        <v>0.59</v>
      </c>
      <c r="G2" s="7">
        <f t="shared" ref="G2:H13" si="0">ROUND((C2/$E2),2)</f>
        <v>0.39</v>
      </c>
      <c r="H2" s="7">
        <f t="shared" si="0"/>
        <v>0.02</v>
      </c>
    </row>
    <row r="3" spans="1:8" x14ac:dyDescent="0.25">
      <c r="A3" t="s">
        <v>2096</v>
      </c>
      <c r="B3">
        <f>COUNTIFS(Crowdfunding!$D:$D,"&gt;=1000",Crowdfunding!$D:$D,"&lt;5000",Crowdfunding!$H:$H,"successful")</f>
        <v>191</v>
      </c>
      <c r="C3">
        <f>COUNTIFS(Crowdfunding!$D:$D,"&gt;=1000",Crowdfunding!$D:$D,"&lt;5000",Crowdfunding!$H:$H,"failed")</f>
        <v>38</v>
      </c>
      <c r="D3">
        <f>COUNTIFS(Crowdfunding!$D:$D,"&gt;=1000",Crowdfunding!$D:$D,"&lt;5000",Crowdfunding!$H:$H,"canceled")</f>
        <v>2</v>
      </c>
      <c r="E3">
        <f t="shared" ref="E3:E13" si="1">SUM(B3:D3)</f>
        <v>231</v>
      </c>
      <c r="F3" s="7">
        <f t="shared" ref="F3:F13" si="2">ROUND((B3/$E3),2)</f>
        <v>0.83</v>
      </c>
      <c r="G3" s="7">
        <f t="shared" si="0"/>
        <v>0.16</v>
      </c>
      <c r="H3" s="7">
        <f t="shared" si="0"/>
        <v>0.01</v>
      </c>
    </row>
    <row r="4" spans="1:8" x14ac:dyDescent="0.25">
      <c r="A4" t="s">
        <v>2098</v>
      </c>
      <c r="B4">
        <f>COUNTIFS(Crowdfunding!$D:$D,"&gt;=5000",Crowdfunding!$D:$D,"&lt;10000",Crowdfunding!$H:$H,"successful")</f>
        <v>164</v>
      </c>
      <c r="C4">
        <f>COUNTIFS(Crowdfunding!$D:$D,"&gt;=5000",Crowdfunding!$D:$D,"&lt;10000",Crowdfunding!$H:$H,"failed")</f>
        <v>126</v>
      </c>
      <c r="D4">
        <f>COUNTIFS(Crowdfunding!$D:$D,"&gt;=5000",Crowdfunding!$D:$D,"&lt;10000",Crowdfunding!$H:$H,"canceled")</f>
        <v>25</v>
      </c>
      <c r="E4">
        <f t="shared" si="1"/>
        <v>315</v>
      </c>
      <c r="F4" s="7">
        <f t="shared" si="2"/>
        <v>0.52</v>
      </c>
      <c r="G4" s="7">
        <f t="shared" si="0"/>
        <v>0.4</v>
      </c>
      <c r="H4" s="7">
        <f t="shared" si="0"/>
        <v>0.08</v>
      </c>
    </row>
    <row r="5" spans="1:8" x14ac:dyDescent="0.25">
      <c r="A5" t="s">
        <v>2097</v>
      </c>
      <c r="B5">
        <f>COUNTIFS(Crowdfunding!$D:$D,"&gt;=10000",Crowdfunding!$D:$D,"&lt;15000",Crowdfunding!$H:$H,"successful")</f>
        <v>4</v>
      </c>
      <c r="C5">
        <f>COUNTIFS(Crowdfunding!$D:$D,"&gt;=10000",Crowdfunding!$D:$D,"&lt;15000",Crowdfunding!$H:$H,"failed")</f>
        <v>5</v>
      </c>
      <c r="D5">
        <f>COUNTIFS(Crowdfunding!$D:$D,"&gt;=10000",Crowdfunding!$D:$D,"&lt;15000",Crowdfunding!$H:$H,"canceled")</f>
        <v>0</v>
      </c>
      <c r="E5">
        <f t="shared" si="1"/>
        <v>9</v>
      </c>
      <c r="F5" s="7">
        <f t="shared" si="2"/>
        <v>0.44</v>
      </c>
      <c r="G5" s="7">
        <f t="shared" si="0"/>
        <v>0.56000000000000005</v>
      </c>
      <c r="H5" s="7">
        <f t="shared" si="0"/>
        <v>0</v>
      </c>
    </row>
    <row r="6" spans="1:8" x14ac:dyDescent="0.25">
      <c r="A6" t="s">
        <v>2099</v>
      </c>
      <c r="B6">
        <f>COUNTIFS(Crowdfunding!$D:$D,"&gt;=15000",Crowdfunding!$D:$D,"&lt;20000",Crowdfunding!$H:$H,"successful")</f>
        <v>10</v>
      </c>
      <c r="C6">
        <f>COUNTIFS(Crowdfunding!$D:$D,"&gt;=15000",Crowdfunding!$D:$D,"&lt;20000",Crowdfunding!$H:$H,"failed")</f>
        <v>0</v>
      </c>
      <c r="D6">
        <f>COUNTIFS(Crowdfunding!$D:$D,"&gt;=15000",Crowdfunding!$D:$D,"&lt;20000",Crowdfunding!$H:$H,"canceled")</f>
        <v>0</v>
      </c>
      <c r="E6">
        <f t="shared" si="1"/>
        <v>10</v>
      </c>
      <c r="F6" s="7">
        <f t="shared" si="2"/>
        <v>1</v>
      </c>
      <c r="G6" s="7">
        <f t="shared" si="0"/>
        <v>0</v>
      </c>
      <c r="H6" s="7">
        <f t="shared" si="0"/>
        <v>0</v>
      </c>
    </row>
    <row r="7" spans="1:8" x14ac:dyDescent="0.25">
      <c r="A7" t="s">
        <v>2100</v>
      </c>
      <c r="B7">
        <f>COUNTIFS(Crowdfunding!$D:$D,"&gt;=20000",Crowdfunding!$D:$D,"&lt;25000",Crowdfunding!$H:$H,"successful")</f>
        <v>7</v>
      </c>
      <c r="C7">
        <f>COUNTIFS(Crowdfunding!$D:$D,"&gt;=20000",Crowdfunding!$D:$D,"&lt;25000",Crowdfunding!$H:$H,"failed")</f>
        <v>0</v>
      </c>
      <c r="D7">
        <f>COUNTIFS(Crowdfunding!$D:$D,"&gt;=20000",Crowdfunding!$D:$D,"&lt;25000",Crowdfunding!$H:$H,"canceled")</f>
        <v>0</v>
      </c>
      <c r="E7">
        <f t="shared" si="1"/>
        <v>7</v>
      </c>
      <c r="F7" s="7">
        <f t="shared" si="2"/>
        <v>1</v>
      </c>
      <c r="G7" s="7">
        <f t="shared" si="0"/>
        <v>0</v>
      </c>
      <c r="H7" s="7">
        <f t="shared" si="0"/>
        <v>0</v>
      </c>
    </row>
    <row r="8" spans="1:8" x14ac:dyDescent="0.25">
      <c r="A8" t="s">
        <v>2101</v>
      </c>
      <c r="B8">
        <f>COUNTIFS(Crowdfunding!$D:$D,"&gt;=25000",Crowdfunding!$D:$D,"&lt;30000",Crowdfunding!$H:$H,"successful")</f>
        <v>11</v>
      </c>
      <c r="C8">
        <f>COUNTIFS(Crowdfunding!$D:$D,"&gt;=25000",Crowdfunding!$D:$D,"&lt;30000",Crowdfunding!$H:$H,"failed")</f>
        <v>3</v>
      </c>
      <c r="D8">
        <f>COUNTIFS(Crowdfunding!$D:$D,"&gt;=25000",Crowdfunding!$D:$D,"&lt;30000",Crowdfunding!$H:$H,"canceled")</f>
        <v>0</v>
      </c>
      <c r="E8">
        <f t="shared" si="1"/>
        <v>14</v>
      </c>
      <c r="F8" s="7">
        <f t="shared" si="2"/>
        <v>0.79</v>
      </c>
      <c r="G8" s="7">
        <f t="shared" si="0"/>
        <v>0.21</v>
      </c>
      <c r="H8" s="7">
        <f t="shared" si="0"/>
        <v>0</v>
      </c>
    </row>
    <row r="9" spans="1:8" x14ac:dyDescent="0.25">
      <c r="A9" t="s">
        <v>2102</v>
      </c>
      <c r="B9">
        <f>COUNTIFS(Crowdfunding!$D:$D,"&gt;=30000",Crowdfunding!$D:$D,"&lt;35000",Crowdfunding!$H:$H,"successful")</f>
        <v>7</v>
      </c>
      <c r="C9">
        <f>COUNTIFS(Crowdfunding!$D:$D,"&gt;=30000",Crowdfunding!$D:$D,"&lt;35000",Crowdfunding!$H:$H,"failed")</f>
        <v>0</v>
      </c>
      <c r="D9">
        <f>COUNTIFS(Crowdfunding!$D:$D,"&gt;=30000",Crowdfunding!$D:$D,"&lt;35000",Crowdfunding!$H:$H,"canceled")</f>
        <v>0</v>
      </c>
      <c r="E9">
        <f t="shared" si="1"/>
        <v>7</v>
      </c>
      <c r="F9" s="7">
        <f t="shared" si="2"/>
        <v>1</v>
      </c>
      <c r="G9" s="7">
        <f t="shared" si="0"/>
        <v>0</v>
      </c>
      <c r="H9" s="7">
        <f t="shared" si="0"/>
        <v>0</v>
      </c>
    </row>
    <row r="10" spans="1:8" x14ac:dyDescent="0.25">
      <c r="A10" t="s">
        <v>2103</v>
      </c>
      <c r="B10">
        <f>COUNTIFS(Crowdfunding!$D:$D,"&gt;=35000",Crowdfunding!$D:$D,"&lt;40000",Crowdfunding!$H:$H,"successful")</f>
        <v>8</v>
      </c>
      <c r="C10">
        <f>COUNTIFS(Crowdfunding!$D:$D,"&gt;=35000",Crowdfunding!$D:$D,"&lt;40000",Crowdfunding!$H:$H,"failed")</f>
        <v>3</v>
      </c>
      <c r="D10">
        <f>COUNTIFS(Crowdfunding!$D:$D,"&gt;=35000",Crowdfunding!$D:$D,"&lt;40000",Crowdfunding!$H:$H,"canceled")</f>
        <v>1</v>
      </c>
      <c r="E10">
        <f t="shared" si="1"/>
        <v>12</v>
      </c>
      <c r="F10" s="7">
        <f t="shared" si="2"/>
        <v>0.67</v>
      </c>
      <c r="G10" s="7">
        <f t="shared" si="0"/>
        <v>0.25</v>
      </c>
      <c r="H10" s="7">
        <f t="shared" si="0"/>
        <v>0.08</v>
      </c>
    </row>
    <row r="11" spans="1:8" x14ac:dyDescent="0.25">
      <c r="A11" t="s">
        <v>2104</v>
      </c>
      <c r="B11">
        <f>COUNTIFS(Crowdfunding!$D:$D,"&gt;=40000",Crowdfunding!$D:$D,"&lt;45000",Crowdfunding!$H:$H,"successful")</f>
        <v>11</v>
      </c>
      <c r="C11">
        <f>COUNTIFS(Crowdfunding!$D:$D,"&gt;=40000",Crowdfunding!$D:$D,"&lt;45000",Crowdfunding!$H:$H,"failed")</f>
        <v>3</v>
      </c>
      <c r="D11">
        <f>COUNTIFS(Crowdfunding!$D:$D,"&gt;=40000",Crowdfunding!$D:$D,"&lt;45000",Crowdfunding!$H:$H,"canceled")</f>
        <v>0</v>
      </c>
      <c r="E11">
        <f t="shared" si="1"/>
        <v>14</v>
      </c>
      <c r="F11" s="7">
        <f t="shared" si="2"/>
        <v>0.79</v>
      </c>
      <c r="G11" s="7">
        <f t="shared" si="0"/>
        <v>0.21</v>
      </c>
      <c r="H11" s="7">
        <f t="shared" si="0"/>
        <v>0</v>
      </c>
    </row>
    <row r="12" spans="1:8" x14ac:dyDescent="0.25">
      <c r="A12" t="s">
        <v>2105</v>
      </c>
      <c r="B12">
        <f>COUNTIFS(Crowdfunding!$D:$D,"&gt;=45000",Crowdfunding!$D:$D,"&lt;50000",Crowdfunding!$H:$H,"successful")</f>
        <v>8</v>
      </c>
      <c r="C12">
        <f>COUNTIFS(Crowdfunding!$D:$D,"&gt;=45000",Crowdfunding!$D:$D,"&lt;50000",Crowdfunding!$H:$H,"failed")</f>
        <v>3</v>
      </c>
      <c r="D12">
        <f>COUNTIFS(Crowdfunding!$D:$D,"&gt;=45000",Crowdfunding!$D:$D,"&lt;50000",Crowdfunding!$H:$H,"canceled")</f>
        <v>0</v>
      </c>
      <c r="E12">
        <f t="shared" si="1"/>
        <v>11</v>
      </c>
      <c r="F12" s="7">
        <f t="shared" si="2"/>
        <v>0.73</v>
      </c>
      <c r="G12" s="7">
        <f t="shared" si="0"/>
        <v>0.27</v>
      </c>
      <c r="H12" s="7">
        <f t="shared" si="0"/>
        <v>0</v>
      </c>
    </row>
    <row r="13" spans="1:8" x14ac:dyDescent="0.25">
      <c r="A13" t="s">
        <v>2106</v>
      </c>
      <c r="B13">
        <f>COUNTIFS(Crowdfunding!$D:$D,"&gt;=50000",Crowdfunding!$H:$H,"successful")</f>
        <v>114</v>
      </c>
      <c r="C13">
        <f>COUNTIFS(Crowdfunding!$D:$D,"&gt;=50000",Crowdfunding!$H:$H,"failed")</f>
        <v>163</v>
      </c>
      <c r="D13">
        <f>COUNTIFS(Crowdfunding!$D:$D,"&gt;=50000",Crowdfunding!$H:$H,"canceled")</f>
        <v>28</v>
      </c>
      <c r="E13">
        <f t="shared" si="1"/>
        <v>305</v>
      </c>
      <c r="F13" s="7">
        <f t="shared" si="2"/>
        <v>0.37</v>
      </c>
      <c r="G13" s="7">
        <f t="shared" si="0"/>
        <v>0.53</v>
      </c>
      <c r="H13" s="7">
        <f t="shared" si="0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348C-B57D-4CDB-9D51-CD275E3ABB7B}">
  <dimension ref="A1:J566"/>
  <sheetViews>
    <sheetView topLeftCell="A13" workbookViewId="0">
      <selection activeCell="D1" activeCellId="1" sqref="B1:B1048576 D1:D1048576"/>
    </sheetView>
  </sheetViews>
  <sheetFormatPr defaultRowHeight="15.75" x14ac:dyDescent="0.25"/>
  <cols>
    <col min="1" max="1" width="12.5" bestFit="1" customWidth="1"/>
    <col min="2" max="2" width="17.5" bestFit="1" customWidth="1"/>
    <col min="3" max="3" width="8.5" bestFit="1" customWidth="1"/>
    <col min="4" max="4" width="13.5" bestFit="1" customWidth="1"/>
    <col min="6" max="6" width="34.625" bestFit="1" customWidth="1"/>
    <col min="7" max="7" width="19.375" bestFit="1" customWidth="1"/>
    <col min="9" max="9" width="25.625" customWidth="1"/>
    <col min="10" max="10" width="21.625" bestFit="1" customWidth="1"/>
  </cols>
  <sheetData>
    <row r="1" spans="1:10" x14ac:dyDescent="0.25">
      <c r="A1" s="1" t="s">
        <v>4</v>
      </c>
      <c r="B1" s="1" t="s">
        <v>2122</v>
      </c>
      <c r="C1" s="1" t="s">
        <v>4</v>
      </c>
      <c r="D1" s="1" t="s">
        <v>2123</v>
      </c>
    </row>
    <row r="2" spans="1:10" x14ac:dyDescent="0.25">
      <c r="A2" t="str" cm="1">
        <f t="array" ref="A2:B566">_xlfn.CHOOSECOLS(_xlfn._xlws.FILTER(Crowdfunding!H:I,Crowdfunding!H:H="successful"),{1,2})</f>
        <v>successful</v>
      </c>
      <c r="B2">
        <v>158</v>
      </c>
      <c r="C2" t="str" cm="1">
        <f t="array" ref="C2:D365">_xlfn.CHOOSECOLS(_xlfn._xlws.FILTER(Crowdfunding!H:I,Crowdfunding!H:H="failed"),{1,2})</f>
        <v>failed</v>
      </c>
      <c r="D2">
        <v>0</v>
      </c>
      <c r="F2" s="11" t="s">
        <v>2107</v>
      </c>
      <c r="G2" s="12"/>
      <c r="I2" s="11" t="s">
        <v>2108</v>
      </c>
      <c r="J2" s="12"/>
    </row>
    <row r="3" spans="1:10" x14ac:dyDescent="0.25">
      <c r="A3" t="str">
        <v>successful</v>
      </c>
      <c r="B3">
        <v>1425</v>
      </c>
      <c r="C3" t="str">
        <v>failed</v>
      </c>
      <c r="D3">
        <v>24</v>
      </c>
      <c r="F3" s="13" t="s">
        <v>2109</v>
      </c>
      <c r="G3" s="14">
        <f>(SUM(B2:B566))/ROWS(A2:A566)</f>
        <v>851.14690265486729</v>
      </c>
      <c r="I3" s="13" t="s">
        <v>2109</v>
      </c>
      <c r="J3" s="17">
        <f>(SUM(D2:D365))/ROWS(C2:C365)</f>
        <v>585.61538461538464</v>
      </c>
    </row>
    <row r="4" spans="1:10" x14ac:dyDescent="0.25">
      <c r="A4" t="str">
        <v>successful</v>
      </c>
      <c r="B4">
        <v>174</v>
      </c>
      <c r="C4" t="str">
        <v>failed</v>
      </c>
      <c r="D4">
        <v>53</v>
      </c>
      <c r="F4" s="9" t="s">
        <v>2110</v>
      </c>
      <c r="G4" s="10">
        <f>MEDIAN(successful)</f>
        <v>201</v>
      </c>
      <c r="I4" s="9" t="s">
        <v>2110</v>
      </c>
      <c r="J4" s="10">
        <f>MEDIAN(unsuccessful)</f>
        <v>114.5</v>
      </c>
    </row>
    <row r="5" spans="1:10" x14ac:dyDescent="0.25">
      <c r="A5" t="str">
        <v>successful</v>
      </c>
      <c r="B5">
        <v>227</v>
      </c>
      <c r="C5" t="str">
        <v>failed</v>
      </c>
      <c r="D5">
        <v>18</v>
      </c>
      <c r="F5" s="9" t="s">
        <v>2111</v>
      </c>
      <c r="G5" s="10">
        <f>MIN(successful)</f>
        <v>16</v>
      </c>
      <c r="I5" s="9" t="s">
        <v>2111</v>
      </c>
      <c r="J5" s="10">
        <f>MIN(unsuccessful)</f>
        <v>0</v>
      </c>
    </row>
    <row r="6" spans="1:10" x14ac:dyDescent="0.25">
      <c r="A6" t="str">
        <v>successful</v>
      </c>
      <c r="B6">
        <v>220</v>
      </c>
      <c r="C6" t="str">
        <v>failed</v>
      </c>
      <c r="D6">
        <v>44</v>
      </c>
      <c r="F6" s="9" t="s">
        <v>2112</v>
      </c>
      <c r="G6" s="10">
        <f>MAX(successful)</f>
        <v>7295</v>
      </c>
      <c r="I6" s="9" t="s">
        <v>2112</v>
      </c>
      <c r="J6" s="10">
        <f>MAX(unsuccessful)</f>
        <v>6080</v>
      </c>
    </row>
    <row r="7" spans="1:10" x14ac:dyDescent="0.25">
      <c r="A7" t="str">
        <v>successful</v>
      </c>
      <c r="B7">
        <v>98</v>
      </c>
      <c r="C7" t="str">
        <v>failed</v>
      </c>
      <c r="D7">
        <v>27</v>
      </c>
      <c r="F7" s="9" t="s">
        <v>2113</v>
      </c>
      <c r="G7" s="10">
        <f>_xlfn.VAR.P(successful)</f>
        <v>1603373.7324019109</v>
      </c>
      <c r="I7" s="9" t="s">
        <v>2113</v>
      </c>
      <c r="J7" s="10">
        <f>_xlfn.VAR.P(unsuccessful)</f>
        <v>921574.68174133555</v>
      </c>
    </row>
    <row r="8" spans="1:10" x14ac:dyDescent="0.25">
      <c r="A8" t="str">
        <v>successful</v>
      </c>
      <c r="B8">
        <v>100</v>
      </c>
      <c r="C8" t="str">
        <v>failed</v>
      </c>
      <c r="D8">
        <v>55</v>
      </c>
      <c r="F8" s="9" t="s">
        <v>2114</v>
      </c>
      <c r="G8" s="10">
        <f>_xlfn.STDEV.P(successful)</f>
        <v>1266.2439466397898</v>
      </c>
      <c r="I8" s="9" t="s">
        <v>2114</v>
      </c>
      <c r="J8" s="10">
        <f>_xlfn.STDEV.P(unsuccessful)</f>
        <v>959.98681331637863</v>
      </c>
    </row>
    <row r="9" spans="1:10" x14ac:dyDescent="0.25">
      <c r="A9" t="str">
        <v>successful</v>
      </c>
      <c r="B9">
        <v>1249</v>
      </c>
      <c r="C9" t="str">
        <v>failed</v>
      </c>
      <c r="D9">
        <v>200</v>
      </c>
      <c r="F9" s="9" t="s">
        <v>2115</v>
      </c>
      <c r="G9" s="10">
        <f>(G4-G3)/G8</f>
        <v>-0.51344522070976228</v>
      </c>
      <c r="I9" s="9" t="s">
        <v>2115</v>
      </c>
      <c r="J9" s="10">
        <f>(J4-J3)/J8</f>
        <v>-0.49075193333944395</v>
      </c>
    </row>
    <row r="10" spans="1:10" x14ac:dyDescent="0.25">
      <c r="A10" t="str">
        <v>successful</v>
      </c>
      <c r="B10">
        <v>1396</v>
      </c>
      <c r="C10" t="str">
        <v>failed</v>
      </c>
      <c r="D10">
        <v>452</v>
      </c>
      <c r="F10" s="9" t="s">
        <v>2116</v>
      </c>
      <c r="G10" s="10">
        <f>_xlfn.QUARTILE.EXC(successful, 1)</f>
        <v>127.5</v>
      </c>
      <c r="I10" s="9" t="s">
        <v>2116</v>
      </c>
      <c r="J10" s="10">
        <f>_xlfn.QUARTILE.EXC(unsuccessful, 1)</f>
        <v>38</v>
      </c>
    </row>
    <row r="11" spans="1:10" x14ac:dyDescent="0.25">
      <c r="A11" t="str">
        <v>successful</v>
      </c>
      <c r="B11">
        <v>890</v>
      </c>
      <c r="C11" t="str">
        <v>failed</v>
      </c>
      <c r="D11">
        <v>674</v>
      </c>
      <c r="F11" s="9" t="s">
        <v>2117</v>
      </c>
      <c r="G11" s="10">
        <f>_xlfn.QUARTILE.EXC(successful, 3)</f>
        <v>1288.5</v>
      </c>
      <c r="I11" s="9" t="s">
        <v>2117</v>
      </c>
      <c r="J11" s="10">
        <f>_xlfn.QUARTILE.EXC(unsuccessful, 3)</f>
        <v>789.5</v>
      </c>
    </row>
    <row r="12" spans="1:10" x14ac:dyDescent="0.25">
      <c r="A12" t="str">
        <v>successful</v>
      </c>
      <c r="B12">
        <v>142</v>
      </c>
      <c r="C12" t="str">
        <v>failed</v>
      </c>
      <c r="D12">
        <v>558</v>
      </c>
      <c r="F12" s="9" t="s">
        <v>2118</v>
      </c>
      <c r="G12" s="10">
        <f>G11-G10</f>
        <v>1161</v>
      </c>
      <c r="I12" s="9" t="s">
        <v>2118</v>
      </c>
      <c r="J12" s="10">
        <f>J11-J10</f>
        <v>751.5</v>
      </c>
    </row>
    <row r="13" spans="1:10" x14ac:dyDescent="0.25">
      <c r="A13" t="str">
        <v>successful</v>
      </c>
      <c r="B13">
        <v>2673</v>
      </c>
      <c r="C13" t="str">
        <v>failed</v>
      </c>
      <c r="D13">
        <v>15</v>
      </c>
      <c r="F13" s="9" t="s">
        <v>2119</v>
      </c>
      <c r="G13" s="10">
        <f>G11+(1.5*G12)</f>
        <v>3030</v>
      </c>
      <c r="I13" s="9" t="s">
        <v>2119</v>
      </c>
      <c r="J13" s="10">
        <f>J11+(1.5*J12)</f>
        <v>1916.75</v>
      </c>
    </row>
    <row r="14" spans="1:10" x14ac:dyDescent="0.25">
      <c r="A14" t="str">
        <v>successful</v>
      </c>
      <c r="B14">
        <v>163</v>
      </c>
      <c r="C14" t="str">
        <v>failed</v>
      </c>
      <c r="D14">
        <v>2307</v>
      </c>
      <c r="F14" s="9" t="s">
        <v>2120</v>
      </c>
      <c r="G14" s="10">
        <f>G10-(1.5*G12)</f>
        <v>-1614</v>
      </c>
      <c r="I14" s="9" t="s">
        <v>2120</v>
      </c>
      <c r="J14" s="10">
        <f>J10-(1.5*J12)</f>
        <v>-1089.25</v>
      </c>
    </row>
    <row r="15" spans="1:10" x14ac:dyDescent="0.25">
      <c r="A15" t="str">
        <v>successful</v>
      </c>
      <c r="B15">
        <v>2220</v>
      </c>
      <c r="C15" t="str">
        <v>failed</v>
      </c>
      <c r="D15">
        <v>88</v>
      </c>
      <c r="F15" s="15" t="s">
        <v>2121</v>
      </c>
      <c r="G15" s="16">
        <f>COUNTIF(B:B,"&gt;3030")</f>
        <v>41</v>
      </c>
      <c r="I15" s="15" t="s">
        <v>2121</v>
      </c>
      <c r="J15" s="16">
        <f>COUNTIF(D:D,"&gt;1916.75")</f>
        <v>31</v>
      </c>
    </row>
    <row r="16" spans="1:10" x14ac:dyDescent="0.25">
      <c r="A16" t="str">
        <v>successful</v>
      </c>
      <c r="B16">
        <v>1606</v>
      </c>
      <c r="C16" t="str">
        <v>failed</v>
      </c>
      <c r="D16">
        <v>48</v>
      </c>
    </row>
    <row r="17" spans="1:4" x14ac:dyDescent="0.25">
      <c r="A17" t="str">
        <v>successful</v>
      </c>
      <c r="B17">
        <v>129</v>
      </c>
      <c r="C17" t="str">
        <v>failed</v>
      </c>
      <c r="D17">
        <v>1</v>
      </c>
    </row>
    <row r="18" spans="1:4" x14ac:dyDescent="0.25">
      <c r="A18" t="str">
        <v>successful</v>
      </c>
      <c r="B18">
        <v>226</v>
      </c>
      <c r="C18" t="str">
        <v>failed</v>
      </c>
      <c r="D18">
        <v>1467</v>
      </c>
    </row>
    <row r="19" spans="1:4" x14ac:dyDescent="0.25">
      <c r="A19" t="str">
        <v>successful</v>
      </c>
      <c r="B19">
        <v>5419</v>
      </c>
      <c r="C19" t="str">
        <v>failed</v>
      </c>
      <c r="D19">
        <v>75</v>
      </c>
    </row>
    <row r="20" spans="1:4" x14ac:dyDescent="0.25">
      <c r="A20" t="str">
        <v>successful</v>
      </c>
      <c r="B20">
        <v>165</v>
      </c>
      <c r="C20" t="str">
        <v>failed</v>
      </c>
      <c r="D20">
        <v>120</v>
      </c>
    </row>
    <row r="21" spans="1:4" x14ac:dyDescent="0.25">
      <c r="A21" t="str">
        <v>successful</v>
      </c>
      <c r="B21">
        <v>1965</v>
      </c>
      <c r="C21" t="str">
        <v>failed</v>
      </c>
      <c r="D21">
        <v>2253</v>
      </c>
    </row>
    <row r="22" spans="1:4" x14ac:dyDescent="0.25">
      <c r="A22" t="str">
        <v>successful</v>
      </c>
      <c r="B22">
        <v>16</v>
      </c>
      <c r="C22" t="str">
        <v>failed</v>
      </c>
      <c r="D22">
        <v>5</v>
      </c>
    </row>
    <row r="23" spans="1:4" x14ac:dyDescent="0.25">
      <c r="A23" t="str">
        <v>successful</v>
      </c>
      <c r="B23">
        <v>107</v>
      </c>
      <c r="C23" t="str">
        <v>failed</v>
      </c>
      <c r="D23">
        <v>38</v>
      </c>
    </row>
    <row r="24" spans="1:4" x14ac:dyDescent="0.25">
      <c r="A24" t="str">
        <v>successful</v>
      </c>
      <c r="B24">
        <v>134</v>
      </c>
      <c r="C24" t="str">
        <v>failed</v>
      </c>
      <c r="D24">
        <v>12</v>
      </c>
    </row>
    <row r="25" spans="1:4" x14ac:dyDescent="0.25">
      <c r="A25" t="str">
        <v>successful</v>
      </c>
      <c r="B25">
        <v>198</v>
      </c>
      <c r="C25" t="str">
        <v>failed</v>
      </c>
      <c r="D25">
        <v>1684</v>
      </c>
    </row>
    <row r="26" spans="1:4" x14ac:dyDescent="0.25">
      <c r="A26" t="str">
        <v>successful</v>
      </c>
      <c r="B26">
        <v>111</v>
      </c>
      <c r="C26" t="str">
        <v>failed</v>
      </c>
      <c r="D26">
        <v>56</v>
      </c>
    </row>
    <row r="27" spans="1:4" x14ac:dyDescent="0.25">
      <c r="A27" t="str">
        <v>successful</v>
      </c>
      <c r="B27">
        <v>222</v>
      </c>
      <c r="C27" t="str">
        <v>failed</v>
      </c>
      <c r="D27">
        <v>838</v>
      </c>
    </row>
    <row r="28" spans="1:4" x14ac:dyDescent="0.25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25">
      <c r="A29" t="str">
        <v>successful</v>
      </c>
      <c r="B29">
        <v>98</v>
      </c>
      <c r="C29" t="str">
        <v>failed</v>
      </c>
      <c r="D29">
        <v>1482</v>
      </c>
    </row>
    <row r="30" spans="1:4" x14ac:dyDescent="0.25">
      <c r="A30" t="str">
        <v>successful</v>
      </c>
      <c r="B30">
        <v>92</v>
      </c>
      <c r="C30" t="str">
        <v>failed</v>
      </c>
      <c r="D30">
        <v>106</v>
      </c>
    </row>
    <row r="31" spans="1:4" x14ac:dyDescent="0.25">
      <c r="A31" t="str">
        <v>successful</v>
      </c>
      <c r="B31">
        <v>149</v>
      </c>
      <c r="C31" t="str">
        <v>failed</v>
      </c>
      <c r="D31">
        <v>679</v>
      </c>
    </row>
    <row r="32" spans="1:4" x14ac:dyDescent="0.25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5">
      <c r="A33" t="str">
        <v>successful</v>
      </c>
      <c r="B33">
        <v>303</v>
      </c>
      <c r="C33" t="str">
        <v>failed</v>
      </c>
      <c r="D33">
        <v>1</v>
      </c>
    </row>
    <row r="34" spans="1:4" x14ac:dyDescent="0.25">
      <c r="A34" t="str">
        <v>successful</v>
      </c>
      <c r="B34">
        <v>209</v>
      </c>
      <c r="C34" t="str">
        <v>failed</v>
      </c>
      <c r="D34">
        <v>37</v>
      </c>
    </row>
    <row r="35" spans="1:4" x14ac:dyDescent="0.25">
      <c r="A35" t="str">
        <v>successful</v>
      </c>
      <c r="B35">
        <v>131</v>
      </c>
      <c r="C35" t="str">
        <v>failed</v>
      </c>
      <c r="D35">
        <v>60</v>
      </c>
    </row>
    <row r="36" spans="1:4" x14ac:dyDescent="0.25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5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5">
      <c r="A38" t="str">
        <v>successful</v>
      </c>
      <c r="B38">
        <v>211</v>
      </c>
      <c r="C38" t="str">
        <v>failed</v>
      </c>
      <c r="D38">
        <v>73</v>
      </c>
    </row>
    <row r="39" spans="1:4" x14ac:dyDescent="0.25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5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5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5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5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5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5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5">
      <c r="A46" t="str">
        <v>successful</v>
      </c>
      <c r="B46">
        <v>76</v>
      </c>
      <c r="C46" t="str">
        <v>failed</v>
      </c>
      <c r="D46">
        <v>326</v>
      </c>
    </row>
    <row r="47" spans="1:4" x14ac:dyDescent="0.25">
      <c r="A47" t="str">
        <v>successful</v>
      </c>
      <c r="B47">
        <v>54</v>
      </c>
      <c r="C47" t="str">
        <v>failed</v>
      </c>
      <c r="D47">
        <v>1</v>
      </c>
    </row>
    <row r="48" spans="1:4" x14ac:dyDescent="0.25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5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5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5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5">
      <c r="A52" t="str">
        <v>successful</v>
      </c>
      <c r="B52">
        <v>127</v>
      </c>
      <c r="C52" t="str">
        <v>failed</v>
      </c>
      <c r="D52">
        <v>30</v>
      </c>
    </row>
    <row r="53" spans="1:4" x14ac:dyDescent="0.25">
      <c r="A53" t="str">
        <v>successful</v>
      </c>
      <c r="B53">
        <v>411</v>
      </c>
      <c r="C53" t="str">
        <v>failed</v>
      </c>
      <c r="D53">
        <v>75</v>
      </c>
    </row>
    <row r="54" spans="1:4" x14ac:dyDescent="0.25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5">
      <c r="A55" t="str">
        <v>successful</v>
      </c>
      <c r="B55">
        <v>374</v>
      </c>
      <c r="C55" t="str">
        <v>failed</v>
      </c>
      <c r="D55">
        <v>67</v>
      </c>
    </row>
    <row r="56" spans="1:4" x14ac:dyDescent="0.25">
      <c r="A56" t="str">
        <v>successful</v>
      </c>
      <c r="B56">
        <v>71</v>
      </c>
      <c r="C56" t="str">
        <v>failed</v>
      </c>
      <c r="D56">
        <v>5</v>
      </c>
    </row>
    <row r="57" spans="1:4" x14ac:dyDescent="0.25">
      <c r="A57" t="str">
        <v>successful</v>
      </c>
      <c r="B57">
        <v>203</v>
      </c>
      <c r="C57" t="str">
        <v>failed</v>
      </c>
      <c r="D57">
        <v>26</v>
      </c>
    </row>
    <row r="58" spans="1:4" x14ac:dyDescent="0.25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5">
      <c r="A59" t="str">
        <v>successful</v>
      </c>
      <c r="B59">
        <v>96</v>
      </c>
      <c r="C59" t="str">
        <v>failed</v>
      </c>
      <c r="D59">
        <v>782</v>
      </c>
    </row>
    <row r="60" spans="1:4" x14ac:dyDescent="0.25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5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5">
      <c r="A62" t="str">
        <v>successful</v>
      </c>
      <c r="B62">
        <v>27</v>
      </c>
      <c r="C62" t="str">
        <v>failed</v>
      </c>
      <c r="D62">
        <v>86</v>
      </c>
    </row>
    <row r="63" spans="1:4" x14ac:dyDescent="0.25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5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5">
      <c r="A65" t="str">
        <v>successful</v>
      </c>
      <c r="B65">
        <v>164</v>
      </c>
      <c r="C65" t="str">
        <v>failed</v>
      </c>
      <c r="D65">
        <v>35</v>
      </c>
    </row>
    <row r="66" spans="1:4" x14ac:dyDescent="0.25">
      <c r="A66" t="str">
        <v>successful</v>
      </c>
      <c r="B66">
        <v>164</v>
      </c>
      <c r="C66" t="str">
        <v>failed</v>
      </c>
      <c r="D66">
        <v>24</v>
      </c>
    </row>
    <row r="67" spans="1:4" x14ac:dyDescent="0.25">
      <c r="A67" t="str">
        <v>successful</v>
      </c>
      <c r="B67">
        <v>336</v>
      </c>
      <c r="C67" t="str">
        <v>failed</v>
      </c>
      <c r="D67">
        <v>86</v>
      </c>
    </row>
    <row r="68" spans="1:4" x14ac:dyDescent="0.25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5">
      <c r="A69" t="str">
        <v>successful</v>
      </c>
      <c r="B69">
        <v>95</v>
      </c>
      <c r="C69" t="str">
        <v>failed</v>
      </c>
      <c r="D69">
        <v>65</v>
      </c>
    </row>
    <row r="70" spans="1:4" x14ac:dyDescent="0.25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5">
      <c r="A71" t="str">
        <v>successful</v>
      </c>
      <c r="B71">
        <v>86</v>
      </c>
      <c r="C71" t="str">
        <v>failed</v>
      </c>
      <c r="D71">
        <v>168</v>
      </c>
    </row>
    <row r="72" spans="1:4" x14ac:dyDescent="0.25">
      <c r="A72" t="str">
        <v>successful</v>
      </c>
      <c r="B72">
        <v>83</v>
      </c>
      <c r="C72" t="str">
        <v>failed</v>
      </c>
      <c r="D72">
        <v>13</v>
      </c>
    </row>
    <row r="73" spans="1:4" x14ac:dyDescent="0.25">
      <c r="A73" t="str">
        <v>successful</v>
      </c>
      <c r="B73">
        <v>676</v>
      </c>
      <c r="C73" t="str">
        <v>failed</v>
      </c>
      <c r="D73">
        <v>1</v>
      </c>
    </row>
    <row r="74" spans="1:4" x14ac:dyDescent="0.25">
      <c r="A74" t="str">
        <v>successful</v>
      </c>
      <c r="B74">
        <v>361</v>
      </c>
      <c r="C74" t="str">
        <v>failed</v>
      </c>
      <c r="D74">
        <v>40</v>
      </c>
    </row>
    <row r="75" spans="1:4" x14ac:dyDescent="0.25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5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5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5">
      <c r="A78" t="str">
        <v>successful</v>
      </c>
      <c r="B78">
        <v>67</v>
      </c>
      <c r="C78" t="str">
        <v>failed</v>
      </c>
      <c r="D78">
        <v>934</v>
      </c>
    </row>
    <row r="79" spans="1:4" x14ac:dyDescent="0.25">
      <c r="A79" t="str">
        <v>successful</v>
      </c>
      <c r="B79">
        <v>154</v>
      </c>
      <c r="C79" t="str">
        <v>failed</v>
      </c>
      <c r="D79">
        <v>17</v>
      </c>
    </row>
    <row r="80" spans="1:4" x14ac:dyDescent="0.25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5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5">
      <c r="A82" t="str">
        <v>successful</v>
      </c>
      <c r="B82">
        <v>94</v>
      </c>
      <c r="C82" t="str">
        <v>failed</v>
      </c>
      <c r="D82">
        <v>92</v>
      </c>
    </row>
    <row r="83" spans="1:4" x14ac:dyDescent="0.25">
      <c r="A83" t="str">
        <v>successful</v>
      </c>
      <c r="B83">
        <v>180</v>
      </c>
      <c r="C83" t="str">
        <v>failed</v>
      </c>
      <c r="D83">
        <v>57</v>
      </c>
    </row>
    <row r="84" spans="1:4" x14ac:dyDescent="0.25">
      <c r="A84" t="str">
        <v>successful</v>
      </c>
      <c r="B84">
        <v>533</v>
      </c>
      <c r="C84" t="str">
        <v>failed</v>
      </c>
      <c r="D84">
        <v>41</v>
      </c>
    </row>
    <row r="85" spans="1:4" x14ac:dyDescent="0.25">
      <c r="A85" t="str">
        <v>successful</v>
      </c>
      <c r="B85">
        <v>2443</v>
      </c>
      <c r="C85" t="str">
        <v>failed</v>
      </c>
      <c r="D85">
        <v>1</v>
      </c>
    </row>
    <row r="86" spans="1:4" x14ac:dyDescent="0.25">
      <c r="A86" t="str">
        <v>successful</v>
      </c>
      <c r="B86">
        <v>89</v>
      </c>
      <c r="C86" t="str">
        <v>failed</v>
      </c>
      <c r="D86">
        <v>101</v>
      </c>
    </row>
    <row r="87" spans="1:4" x14ac:dyDescent="0.25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5">
      <c r="A88" t="str">
        <v>successful</v>
      </c>
      <c r="B88">
        <v>50</v>
      </c>
      <c r="C88" t="str">
        <v>failed</v>
      </c>
      <c r="D88">
        <v>15</v>
      </c>
    </row>
    <row r="89" spans="1:4" x14ac:dyDescent="0.25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5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5">
      <c r="A91" t="str">
        <v>successful</v>
      </c>
      <c r="B91">
        <v>117</v>
      </c>
      <c r="C91" t="str">
        <v>failed</v>
      </c>
      <c r="D91">
        <v>15</v>
      </c>
    </row>
    <row r="92" spans="1:4" x14ac:dyDescent="0.25">
      <c r="A92" t="str">
        <v>successful</v>
      </c>
      <c r="B92">
        <v>70</v>
      </c>
      <c r="C92" t="str">
        <v>failed</v>
      </c>
      <c r="D92">
        <v>133</v>
      </c>
    </row>
    <row r="93" spans="1:4" x14ac:dyDescent="0.25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5">
      <c r="A94" t="str">
        <v>successful</v>
      </c>
      <c r="B94">
        <v>768</v>
      </c>
      <c r="C94" t="str">
        <v>failed</v>
      </c>
      <c r="D94">
        <v>29</v>
      </c>
    </row>
    <row r="95" spans="1:4" x14ac:dyDescent="0.25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5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5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5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5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5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5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5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5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5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5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5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5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5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5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5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5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5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5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5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5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5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5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5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5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5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5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5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5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5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5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5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5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5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5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5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5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5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5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5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5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5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5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5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5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5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5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5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5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5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5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5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5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5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5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5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5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5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5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5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5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5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5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5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5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5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5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5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5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5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5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5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5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5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5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5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5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5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5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5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5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5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5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5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5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5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5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5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5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5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5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5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5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5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5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5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5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5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5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5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5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5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5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5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5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5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5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5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5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5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5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5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5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5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5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5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5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5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5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5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5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5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5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5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5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5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5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5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5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5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5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5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5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5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5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5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5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5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5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5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5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5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5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5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5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5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5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5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5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5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5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5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5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5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5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5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5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5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5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5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5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5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5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5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5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5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5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5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5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5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5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5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5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5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5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5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5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5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5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5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5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5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5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5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5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5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5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5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5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5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5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5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5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5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5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5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5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5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5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5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5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5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5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5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5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5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5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5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5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5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5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5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5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5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5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5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5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5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5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5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5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5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5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5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5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5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5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5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5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5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5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5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5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5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5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5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5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5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5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5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5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5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5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5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5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5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5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5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5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5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5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5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5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5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5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5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5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5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5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5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5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5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5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5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5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5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5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5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5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5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5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5">
      <c r="A366" t="str">
        <v>successful</v>
      </c>
      <c r="B366">
        <v>3016</v>
      </c>
    </row>
    <row r="367" spans="1:4" x14ac:dyDescent="0.25">
      <c r="A367" t="str">
        <v>successful</v>
      </c>
      <c r="B367">
        <v>264</v>
      </c>
    </row>
    <row r="368" spans="1:4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autoFilter ref="A1:D566" xr:uid="{5D86348C-B57D-4CDB-9D51-CD275E3ABB7B}"/>
  <conditionalFormatting sqref="A1:A1048576">
    <cfRule type="containsText" dxfId="7" priority="5" operator="containsText" text="live">
      <formula>NOT(ISERROR(SEARCH("live",A1)))</formula>
    </cfRule>
    <cfRule type="containsText" dxfId="6" priority="6" operator="containsText" text="successful">
      <formula>NOT(ISERROR(SEARCH("successful",A1)))</formula>
    </cfRule>
    <cfRule type="containsText" dxfId="5" priority="7" operator="containsText" text="canceled">
      <formula>NOT(ISERROR(SEARCH("canceled",A1)))</formula>
    </cfRule>
    <cfRule type="containsText" dxfId="4" priority="8" operator="containsText" text="failed">
      <formula>NOT(ISERROR(SEARCH("failed",A1)))</formula>
    </cfRule>
  </conditionalFormatting>
  <conditionalFormatting sqref="C1:C1048576">
    <cfRule type="containsText" dxfId="3" priority="1" operator="containsText" text="live">
      <formula>NOT(ISERROR(SEARCH("live",C1)))</formula>
    </cfRule>
    <cfRule type="containsText" dxfId="2" priority="2" operator="containsText" text="successful">
      <formula>NOT(ISERROR(SEARCH("successful",C1)))</formula>
    </cfRule>
    <cfRule type="containsText" dxfId="1" priority="3" operator="containsText" text="canceled">
      <formula>NOT(ISERROR(SEARCH("canceled",C1)))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Parent Category Pivot Table</vt:lpstr>
      <vt:lpstr>Sub-Category Pivot Table</vt:lpstr>
      <vt:lpstr>Date Created Pivot Table</vt:lpstr>
      <vt:lpstr>Bonus</vt:lpstr>
      <vt:lpstr>Bonus Statistical Analysis</vt:lpstr>
      <vt:lpstr>successful</vt:lpstr>
      <vt:lpstr>unsuccessful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John Robertson</cp:lastModifiedBy>
  <dcterms:created xsi:type="dcterms:W3CDTF">2021-09-29T18:52:28Z</dcterms:created>
  <dcterms:modified xsi:type="dcterms:W3CDTF">2023-12-17T10:25:01Z</dcterms:modified>
</cp:coreProperties>
</file>