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git/lancube/"/>
    </mc:Choice>
  </mc:AlternateContent>
  <xr:revisionPtr revIDLastSave="0" documentId="8_{F0DEE729-21E5-D24A-978B-CBF10389390C}" xr6:coauthVersionLast="45" xr6:coauthVersionMax="45" xr10:uidLastSave="{00000000-0000-0000-0000-000000000000}"/>
  <bookViews>
    <workbookView xWindow="0" yWindow="0" windowWidth="25600" windowHeight="16000" xr2:uid="{1AC8B129-9408-4264-8EA7-1EB6D37663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3" i="1" l="1"/>
  <c r="L4" i="1"/>
  <c r="L6" i="1"/>
  <c r="L7" i="1"/>
  <c r="L8" i="1"/>
  <c r="L9" i="1"/>
  <c r="L15" i="1"/>
  <c r="L30" i="1"/>
  <c r="L34" i="1"/>
  <c r="L38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2" i="1"/>
  <c r="K3" i="1"/>
  <c r="K4" i="1"/>
  <c r="K5" i="1"/>
  <c r="K6" i="1"/>
  <c r="K7" i="1"/>
  <c r="K8" i="1"/>
  <c r="K9" i="1"/>
  <c r="K15" i="1"/>
  <c r="K3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G41" i="1" l="1"/>
  <c r="K41" i="1" s="1"/>
  <c r="G34" i="1" l="1"/>
  <c r="K34" i="1" s="1"/>
  <c r="I26" i="1"/>
  <c r="L26" i="1" s="1"/>
  <c r="H26" i="1"/>
  <c r="G26" i="1"/>
  <c r="K26" i="1" s="1"/>
  <c r="I24" i="1"/>
  <c r="H24" i="1"/>
  <c r="G24" i="1"/>
  <c r="I23" i="1"/>
  <c r="L23" i="1" s="1"/>
  <c r="H23" i="1"/>
  <c r="G23" i="1"/>
  <c r="K23" i="1" s="1"/>
  <c r="I18" i="1"/>
  <c r="H18" i="1"/>
  <c r="I17" i="1"/>
  <c r="L17" i="1" s="1"/>
  <c r="H17" i="1"/>
  <c r="G17" i="1"/>
  <c r="K17" i="1" s="1"/>
  <c r="I16" i="1"/>
  <c r="H16" i="1"/>
  <c r="G16" i="1"/>
  <c r="I20" i="1"/>
  <c r="L20" i="1" s="1"/>
  <c r="H20" i="1"/>
  <c r="G20" i="1"/>
  <c r="K20" i="1" s="1"/>
  <c r="I33" i="1"/>
  <c r="H33" i="1"/>
  <c r="G33" i="1"/>
  <c r="I37" i="1"/>
  <c r="L37" i="1" s="1"/>
  <c r="H37" i="1"/>
  <c r="G37" i="1"/>
  <c r="K37" i="1" s="1"/>
  <c r="I32" i="1"/>
  <c r="H32" i="1"/>
  <c r="G32" i="1"/>
  <c r="G38" i="1"/>
  <c r="K38" i="1" s="1"/>
  <c r="H29" i="1"/>
  <c r="L29" i="1" s="1"/>
  <c r="G29" i="1"/>
  <c r="K29" i="1" s="1"/>
  <c r="I19" i="1"/>
  <c r="H19" i="1"/>
  <c r="G19" i="1"/>
  <c r="I39" i="1"/>
  <c r="L39" i="1" s="1"/>
  <c r="H39" i="1"/>
  <c r="G39" i="1"/>
  <c r="K39" i="1" s="1"/>
  <c r="I36" i="1"/>
  <c r="H36" i="1"/>
  <c r="G36" i="1"/>
  <c r="I35" i="1"/>
  <c r="L35" i="1" s="1"/>
  <c r="H35" i="1"/>
  <c r="G35" i="1"/>
  <c r="K35" i="1" s="1"/>
  <c r="I40" i="1"/>
  <c r="H40" i="1"/>
  <c r="G40" i="1"/>
  <c r="I25" i="1"/>
  <c r="L25" i="1" s="1"/>
  <c r="H25" i="1"/>
  <c r="G25" i="1"/>
  <c r="K25" i="1" s="1"/>
  <c r="G22" i="1"/>
  <c r="I22" i="1"/>
  <c r="L22" i="1" s="1"/>
  <c r="H22" i="1"/>
  <c r="I21" i="1"/>
  <c r="L21" i="1" s="1"/>
  <c r="H21" i="1"/>
  <c r="G21" i="1"/>
  <c r="K21" i="1" s="1"/>
  <c r="I27" i="1"/>
  <c r="H27" i="1"/>
  <c r="G27" i="1"/>
  <c r="I28" i="1"/>
  <c r="L28" i="1" s="1"/>
  <c r="H28" i="1"/>
  <c r="G28" i="1"/>
  <c r="K28" i="1" s="1"/>
  <c r="I31" i="1"/>
  <c r="H31" i="1"/>
  <c r="G31" i="1"/>
  <c r="K31" i="1" l="1"/>
  <c r="L27" i="1"/>
  <c r="L40" i="1"/>
  <c r="K36" i="1"/>
  <c r="L19" i="1"/>
  <c r="K32" i="1"/>
  <c r="L33" i="1"/>
  <c r="K16" i="1"/>
  <c r="L18" i="1"/>
  <c r="K24" i="1"/>
  <c r="L31" i="1"/>
  <c r="K27" i="1"/>
  <c r="K22" i="1"/>
  <c r="K40" i="1"/>
  <c r="L36" i="1"/>
  <c r="K19" i="1"/>
  <c r="L32" i="1"/>
  <c r="K33" i="1"/>
  <c r="L16" i="1"/>
  <c r="K18" i="1"/>
  <c r="L24" i="1"/>
  <c r="I11" i="1"/>
  <c r="L11" i="1" s="1"/>
  <c r="H11" i="1"/>
  <c r="G11" i="1"/>
  <c r="K11" i="1" s="1"/>
  <c r="I13" i="1"/>
  <c r="H13" i="1"/>
  <c r="G13" i="1"/>
  <c r="I12" i="1"/>
  <c r="L12" i="1" s="1"/>
  <c r="H12" i="1"/>
  <c r="G12" i="1"/>
  <c r="K12" i="1" s="1"/>
  <c r="I14" i="1"/>
  <c r="H14" i="1"/>
  <c r="G14" i="1"/>
  <c r="I10" i="1"/>
  <c r="H10" i="1"/>
  <c r="G10" i="1"/>
  <c r="K10" i="1" s="1"/>
  <c r="L14" i="1" l="1"/>
  <c r="K13" i="1"/>
  <c r="L10" i="1"/>
  <c r="K14" i="1"/>
  <c r="L13" i="1"/>
</calcChain>
</file>

<file path=xl/sharedStrings.xml><?xml version="1.0" encoding="utf-8"?>
<sst xmlns="http://schemas.openxmlformats.org/spreadsheetml/2006/main" count="257" uniqueCount="137">
  <si>
    <t>Rue</t>
  </si>
  <si>
    <t>MSI</t>
  </si>
  <si>
    <t>SLI</t>
  </si>
  <si>
    <t>IPI</t>
  </si>
  <si>
    <t>R</t>
  </si>
  <si>
    <t>G</t>
  </si>
  <si>
    <t>B</t>
  </si>
  <si>
    <t>Caroline</t>
  </si>
  <si>
    <t>Technologie</t>
  </si>
  <si>
    <t>Montpellier</t>
  </si>
  <si>
    <t>Couturier</t>
  </si>
  <si>
    <t>Des blés</t>
  </si>
  <si>
    <t>Des lys</t>
  </si>
  <si>
    <t>Des paysans</t>
  </si>
  <si>
    <t>Des Pensées</t>
  </si>
  <si>
    <t>Despres</t>
  </si>
  <si>
    <t>Grenoble</t>
  </si>
  <si>
    <t>Providence</t>
  </si>
  <si>
    <t>Réjean</t>
  </si>
  <si>
    <t>Séville</t>
  </si>
  <si>
    <t>Véronique</t>
  </si>
  <si>
    <t>Desnoyers</t>
  </si>
  <si>
    <t>Forest</t>
  </si>
  <si>
    <t>Maurice Duplessis</t>
  </si>
  <si>
    <t>Tetreault</t>
  </si>
  <si>
    <t>Triolet Aréna</t>
  </si>
  <si>
    <t xml:space="preserve">Triolet </t>
  </si>
  <si>
    <t>Triolet Toaster</t>
  </si>
  <si>
    <t>UDeS Parking D2</t>
  </si>
  <si>
    <t>UDeS Parking inconnu</t>
  </si>
  <si>
    <t>DEL 3000K</t>
  </si>
  <si>
    <t>DEL 2700K</t>
  </si>
  <si>
    <t>INC 2800K</t>
  </si>
  <si>
    <t>FC 3000K</t>
  </si>
  <si>
    <t>Halo 3000K</t>
  </si>
  <si>
    <t>CF 5000K</t>
  </si>
  <si>
    <t>int</t>
  </si>
  <si>
    <t>Lieu</t>
  </si>
  <si>
    <t>ext</t>
  </si>
  <si>
    <t>FaceWGym1</t>
  </si>
  <si>
    <t>FaceWGym2</t>
  </si>
  <si>
    <t>FaceWGym3</t>
  </si>
  <si>
    <t>MichealsPark</t>
  </si>
  <si>
    <t>Lunette</t>
  </si>
  <si>
    <t>LeonPark</t>
  </si>
  <si>
    <t>LeonPark2</t>
  </si>
  <si>
    <t>IGABrompton</t>
  </si>
  <si>
    <t>IGABromptonPark</t>
  </si>
  <si>
    <t>LeonBuilding</t>
  </si>
  <si>
    <t>ESB</t>
  </si>
  <si>
    <t>CostcoPark</t>
  </si>
  <si>
    <t>CostcoBuilding</t>
  </si>
  <si>
    <t>CDFSigne</t>
  </si>
  <si>
    <t>CDFFoires</t>
  </si>
  <si>
    <t>CDFBuilding</t>
  </si>
  <si>
    <t>Carr4SuperC</t>
  </si>
  <si>
    <t>Carr4Park</t>
  </si>
  <si>
    <t>AvantAdam</t>
  </si>
  <si>
    <t>CanTirePark</t>
  </si>
  <si>
    <t>CanTirePark2</t>
  </si>
  <si>
    <t>Carr4Marshalls</t>
  </si>
  <si>
    <t>BrickEnseigne</t>
  </si>
  <si>
    <t>WalmartPark</t>
  </si>
  <si>
    <t>HomeDepotPark</t>
  </si>
  <si>
    <t>4 Saisons</t>
  </si>
  <si>
    <t>AvantEugeneLalode</t>
  </si>
  <si>
    <t>derriere eugene lalonde 1</t>
  </si>
  <si>
    <t>derriere eugene lalonde 2</t>
  </si>
  <si>
    <t>Enseigne ardene</t>
  </si>
  <si>
    <t>Enseigne Walmart</t>
  </si>
  <si>
    <t>Enseigne Hart</t>
  </si>
  <si>
    <t>Eugene Lalonde</t>
  </si>
  <si>
    <t>EugeneLalondeHPS</t>
  </si>
  <si>
    <t>MyHood2</t>
  </si>
  <si>
    <t>ParcPiscine</t>
  </si>
  <si>
    <t>ParkCAP</t>
  </si>
  <si>
    <t>ParkingAut</t>
  </si>
  <si>
    <t>Parking STS</t>
  </si>
  <si>
    <t>ParkPalaisDesSports</t>
  </si>
  <si>
    <t>ParkRandom</t>
  </si>
  <si>
    <t>ProvigoParking</t>
  </si>
  <si>
    <t>RueduCegepPav1</t>
  </si>
  <si>
    <t>RueduCegepPav2</t>
  </si>
  <si>
    <t>RuePav4</t>
  </si>
  <si>
    <t>SherGym</t>
  </si>
  <si>
    <t>SherGymInterieur</t>
  </si>
  <si>
    <t>StationnementCapArriere</t>
  </si>
  <si>
    <t>TimHortonPark</t>
  </si>
  <si>
    <t>1 blue</t>
  </si>
  <si>
    <t>2 blanche</t>
  </si>
  <si>
    <t>3 jaune</t>
  </si>
  <si>
    <t>4 blue</t>
  </si>
  <si>
    <t>5 jaune</t>
  </si>
  <si>
    <t>6 rouge</t>
  </si>
  <si>
    <t>7 jaune</t>
  </si>
  <si>
    <t>8 orange</t>
  </si>
  <si>
    <t>9 jaune</t>
  </si>
  <si>
    <t>10 blanc</t>
  </si>
  <si>
    <t>11 rouge</t>
  </si>
  <si>
    <t>12 blue</t>
  </si>
  <si>
    <t>13 jaune</t>
  </si>
  <si>
    <t>14 jaune</t>
  </si>
  <si>
    <t>15 blue</t>
  </si>
  <si>
    <t>16 jaune</t>
  </si>
  <si>
    <t>17 jaune</t>
  </si>
  <si>
    <t>18 rouge</t>
  </si>
  <si>
    <t>19 vert</t>
  </si>
  <si>
    <t>20 jaune</t>
  </si>
  <si>
    <t>21 blanc</t>
  </si>
  <si>
    <t>22 jaune</t>
  </si>
  <si>
    <t>23 jaune</t>
  </si>
  <si>
    <t xml:space="preserve">24 bleu </t>
  </si>
  <si>
    <t>25 jaune</t>
  </si>
  <si>
    <t>26 jaune</t>
  </si>
  <si>
    <t>27 vert</t>
  </si>
  <si>
    <t>28 blanc</t>
  </si>
  <si>
    <t>29 incad</t>
  </si>
  <si>
    <t>30 rouge</t>
  </si>
  <si>
    <t>31 jaune</t>
  </si>
  <si>
    <t>32 vert</t>
  </si>
  <si>
    <t>33 jaune</t>
  </si>
  <si>
    <t>34 jaune</t>
  </si>
  <si>
    <t>35 jaune</t>
  </si>
  <si>
    <t>36 jaune</t>
  </si>
  <si>
    <t>37 jaune</t>
  </si>
  <si>
    <t>38 blanc</t>
  </si>
  <si>
    <t>39 incad</t>
  </si>
  <si>
    <t>40 jaune</t>
  </si>
  <si>
    <t>41 jauneincad</t>
  </si>
  <si>
    <t>42 cell</t>
  </si>
  <si>
    <t>43 jaune</t>
  </si>
  <si>
    <t>44 jaune</t>
  </si>
  <si>
    <t>45 blanc</t>
  </si>
  <si>
    <t>R/G</t>
  </si>
  <si>
    <t>B/G</t>
  </si>
  <si>
    <t>MyHood1 (HPS)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</si>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</sst>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165" fontId="0" fillId="0" borderId="5" xfId="0" applyNumberFormat="1" applyFont="1" applyFill="1" applyBorder="1" applyAlignment="1">
      <alignment horizontal="center" wrapText="1"/>
    </xf>
    <xf numFmtId="2" fontId="0" fillId="0" borderId="5" xfId="0" applyNumberFormat="1" applyFont="1" applyFill="1" applyBorder="1" applyAlignment="1">
      <alignment horizontal="center" wrapText="1"/>
    </xf>
    <xf numFmtId="164" fontId="0" fillId="0" borderId="5" xfId="0" applyNumberFormat="1" applyFont="1" applyFill="1" applyBorder="1" applyAlignment="1">
      <alignment horizontal="center" wrapText="1"/>
    </xf>
    <xf numFmtId="1" fontId="0" fillId="0" borderId="5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4867-FC2B-4758-9EB2-DF7E2D7CADB3}">
  <dimension ref="A1:R124"/>
  <sheetViews>
    <sheetView tabSelected="1" topLeftCell="E1" zoomScale="173" workbookViewId="0">
      <selection activeCell="F115" sqref="F115"/>
    </sheetView>
  </sheetViews>
  <sheetFormatPr baseColWidth="10" defaultRowHeight="15" x14ac:dyDescent="0.2"/>
  <cols>
    <col min="1" max="1" width="6.5" bestFit="1" customWidth="1"/>
    <col min="2" max="2" width="24.33203125" style="1" bestFit="1" customWidth="1"/>
    <col min="3" max="3" width="6" style="1" bestFit="1" customWidth="1"/>
    <col min="4" max="4" width="7.33203125" style="1" bestFit="1" customWidth="1"/>
    <col min="5" max="5" width="6" style="1" bestFit="1" customWidth="1"/>
    <col min="6" max="6" width="8.5" style="1" bestFit="1" customWidth="1"/>
    <col min="7" max="7" width="9.5" bestFit="1" customWidth="1"/>
    <col min="8" max="8" width="10.5" bestFit="1" customWidth="1"/>
  </cols>
  <sheetData>
    <row r="1" spans="1:18" x14ac:dyDescent="0.2">
      <c r="A1" s="25" t="s">
        <v>37</v>
      </c>
      <c r="B1" s="26" t="s">
        <v>0</v>
      </c>
      <c r="C1" s="26" t="s">
        <v>1</v>
      </c>
      <c r="D1" s="26" t="s">
        <v>2</v>
      </c>
      <c r="E1" s="26" t="s">
        <v>3</v>
      </c>
      <c r="F1" s="26"/>
      <c r="G1" s="26" t="s">
        <v>4</v>
      </c>
      <c r="H1" s="26" t="s">
        <v>5</v>
      </c>
      <c r="I1" s="26" t="s">
        <v>6</v>
      </c>
      <c r="J1" s="26" t="s">
        <v>8</v>
      </c>
      <c r="K1" s="26" t="s">
        <v>133</v>
      </c>
      <c r="L1" s="26" t="s">
        <v>134</v>
      </c>
    </row>
    <row r="2" spans="1:18" x14ac:dyDescent="0.2">
      <c r="A2" s="25" t="s">
        <v>38</v>
      </c>
      <c r="B2" s="1" t="s">
        <v>22</v>
      </c>
      <c r="C2" s="2">
        <v>7.8E-2</v>
      </c>
      <c r="D2" s="2">
        <v>0.19900000000000001</v>
      </c>
      <c r="E2" s="2">
        <v>0.49299999999999999</v>
      </c>
      <c r="G2" s="3">
        <v>2307.25</v>
      </c>
      <c r="H2" s="3">
        <v>1401.25</v>
      </c>
      <c r="I2" s="3">
        <v>942.75</v>
      </c>
      <c r="J2" s="1"/>
      <c r="K2" s="1">
        <f>G2/H2</f>
        <v>1.6465655664585193</v>
      </c>
      <c r="L2" s="2">
        <f>I2/H2</f>
        <v>0.67279214986619085</v>
      </c>
      <c r="M2" s="2">
        <v>7.8E-2</v>
      </c>
      <c r="P2">
        <v>1.6465655664585193</v>
      </c>
      <c r="Q2">
        <v>0.67279214986619085</v>
      </c>
      <c r="R2">
        <v>7.8E-2</v>
      </c>
    </row>
    <row r="3" spans="1:18" x14ac:dyDescent="0.2">
      <c r="A3" s="25" t="s">
        <v>38</v>
      </c>
      <c r="B3" s="1" t="s">
        <v>23</v>
      </c>
      <c r="C3" s="2">
        <v>4.5999999999999999E-2</v>
      </c>
      <c r="D3" s="2">
        <v>0.16600000000000001</v>
      </c>
      <c r="E3" s="2">
        <v>0.57899999999999996</v>
      </c>
      <c r="G3" s="1">
        <v>1964</v>
      </c>
      <c r="H3" s="5">
        <v>985.5</v>
      </c>
      <c r="I3" s="5">
        <v>284</v>
      </c>
      <c r="J3" s="1"/>
      <c r="K3" s="1">
        <f>G3/H3</f>
        <v>1.9928970065956366</v>
      </c>
      <c r="L3" s="2">
        <f t="shared" ref="L3:L66" si="0">I3/H3</f>
        <v>0.28817858954845255</v>
      </c>
      <c r="M3" s="2">
        <v>4.5999999999999999E-2</v>
      </c>
      <c r="P3">
        <v>1.9928970065956366</v>
      </c>
      <c r="Q3">
        <v>0.28817858954845255</v>
      </c>
      <c r="R3">
        <v>4.5999999999999999E-2</v>
      </c>
    </row>
    <row r="4" spans="1:18" x14ac:dyDescent="0.2">
      <c r="A4" s="25" t="s">
        <v>38</v>
      </c>
      <c r="B4" s="1" t="s">
        <v>24</v>
      </c>
      <c r="C4" s="2">
        <v>8.5999999999999993E-2</v>
      </c>
      <c r="D4" s="2">
        <v>0.183</v>
      </c>
      <c r="E4" s="2">
        <v>0.54900000000000004</v>
      </c>
      <c r="G4" s="1">
        <v>3057.75</v>
      </c>
      <c r="H4" s="3">
        <v>1645.75</v>
      </c>
      <c r="I4" s="3">
        <v>1491.75</v>
      </c>
      <c r="J4" s="1"/>
      <c r="K4" s="1">
        <f t="shared" ref="K4:K66" si="1">G4/H4</f>
        <v>1.8579674920249127</v>
      </c>
      <c r="L4" s="2">
        <f t="shared" si="0"/>
        <v>0.90642564180464835</v>
      </c>
      <c r="M4" s="2">
        <v>8.5999999999999993E-2</v>
      </c>
      <c r="P4">
        <v>1.8579674920249127</v>
      </c>
      <c r="Q4">
        <v>0.90642564180464835</v>
      </c>
      <c r="R4">
        <v>8.5999999999999993E-2</v>
      </c>
    </row>
    <row r="5" spans="1:18" x14ac:dyDescent="0.2">
      <c r="A5" s="25" t="s">
        <v>38</v>
      </c>
      <c r="B5" s="1" t="s">
        <v>25</v>
      </c>
      <c r="C5" s="2">
        <v>0.30499999999999999</v>
      </c>
      <c r="D5" s="2">
        <v>0.47599999999999998</v>
      </c>
      <c r="E5" s="2">
        <v>0.56499999999999995</v>
      </c>
      <c r="G5" s="1">
        <v>2286.8000000000002</v>
      </c>
      <c r="H5" s="5">
        <v>2516</v>
      </c>
      <c r="I5" s="2">
        <v>1645.8</v>
      </c>
      <c r="J5" s="1"/>
      <c r="K5" s="1">
        <f t="shared" si="1"/>
        <v>0.90890302066772666</v>
      </c>
      <c r="L5" s="2">
        <f>I5/H5</f>
        <v>0.65413354531001588</v>
      </c>
      <c r="M5" s="2">
        <v>0.30499999999999999</v>
      </c>
      <c r="P5">
        <v>0.90890302066772666</v>
      </c>
      <c r="Q5">
        <v>0.65413354531001588</v>
      </c>
      <c r="R5">
        <v>0.30499999999999999</v>
      </c>
    </row>
    <row r="6" spans="1:18" x14ac:dyDescent="0.2">
      <c r="A6" s="25" t="s">
        <v>38</v>
      </c>
      <c r="B6" s="1" t="s">
        <v>26</v>
      </c>
      <c r="C6" s="2">
        <v>9.9000000000000005E-2</v>
      </c>
      <c r="D6" s="2">
        <v>0.23499999999999999</v>
      </c>
      <c r="E6" s="2">
        <v>0.66700000000000004</v>
      </c>
      <c r="G6" s="1">
        <v>4845.5</v>
      </c>
      <c r="H6" s="4">
        <v>3184.5</v>
      </c>
      <c r="I6" s="4">
        <v>2591.4</v>
      </c>
      <c r="J6" s="1"/>
      <c r="K6" s="1">
        <f t="shared" si="1"/>
        <v>1.5215889464594128</v>
      </c>
      <c r="L6" s="2">
        <f t="shared" si="0"/>
        <v>0.81375412152614224</v>
      </c>
      <c r="M6" s="2">
        <v>9.9000000000000005E-2</v>
      </c>
      <c r="P6">
        <v>1.5215889464594128</v>
      </c>
      <c r="Q6">
        <v>0.81375412152614224</v>
      </c>
      <c r="R6">
        <v>9.9000000000000005E-2</v>
      </c>
    </row>
    <row r="7" spans="1:18" x14ac:dyDescent="0.2">
      <c r="A7" s="25" t="s">
        <v>38</v>
      </c>
      <c r="B7" s="1" t="s">
        <v>27</v>
      </c>
      <c r="C7" s="2">
        <v>4.7E-2</v>
      </c>
      <c r="D7" s="2">
        <v>0.17100000000000001</v>
      </c>
      <c r="E7" s="2">
        <v>0.56599999999999995</v>
      </c>
      <c r="G7" s="1">
        <v>1649</v>
      </c>
      <c r="H7" s="4">
        <v>862.8</v>
      </c>
      <c r="I7" s="4">
        <v>248.4</v>
      </c>
      <c r="J7" s="1"/>
      <c r="K7" s="1">
        <f t="shared" si="1"/>
        <v>1.9112192860454336</v>
      </c>
      <c r="L7" s="2">
        <f t="shared" si="0"/>
        <v>0.28789986091794162</v>
      </c>
      <c r="M7" s="2">
        <v>4.7E-2</v>
      </c>
      <c r="P7">
        <v>1.9112192860454336</v>
      </c>
      <c r="Q7">
        <v>0.28789986091794162</v>
      </c>
      <c r="R7">
        <v>4.7E-2</v>
      </c>
    </row>
    <row r="8" spans="1:18" x14ac:dyDescent="0.2">
      <c r="A8" s="25" t="s">
        <v>38</v>
      </c>
      <c r="B8" s="1" t="s">
        <v>29</v>
      </c>
      <c r="C8" s="2">
        <v>8.4000000000000005E-2</v>
      </c>
      <c r="D8" s="2">
        <v>0.20200000000000001</v>
      </c>
      <c r="E8" s="2">
        <v>0.47499999999999998</v>
      </c>
      <c r="G8" s="1">
        <v>3612.25</v>
      </c>
      <c r="H8" s="5">
        <v>1738</v>
      </c>
      <c r="I8" s="5">
        <v>1102</v>
      </c>
      <c r="J8" s="1"/>
      <c r="K8" s="1">
        <f t="shared" si="1"/>
        <v>2.0783947065592634</v>
      </c>
      <c r="L8" s="2">
        <f t="shared" si="0"/>
        <v>0.6340621403912543</v>
      </c>
      <c r="M8" s="2">
        <v>8.4000000000000005E-2</v>
      </c>
      <c r="P8">
        <v>2.0783947065592634</v>
      </c>
      <c r="Q8">
        <v>0.6340621403912543</v>
      </c>
      <c r="R8">
        <v>8.4000000000000005E-2</v>
      </c>
    </row>
    <row r="9" spans="1:18" x14ac:dyDescent="0.2">
      <c r="A9" s="25" t="s">
        <v>38</v>
      </c>
      <c r="B9" s="1" t="s">
        <v>28</v>
      </c>
      <c r="C9" s="2">
        <v>9.0999999999999998E-2</v>
      </c>
      <c r="D9" s="2">
        <v>0.221</v>
      </c>
      <c r="E9" s="2">
        <v>0.53</v>
      </c>
      <c r="G9" s="1">
        <v>2360.9</v>
      </c>
      <c r="H9" s="4">
        <v>1293.4000000000001</v>
      </c>
      <c r="I9" s="4">
        <v>860.7</v>
      </c>
      <c r="J9" s="1"/>
      <c r="K9" s="1">
        <f t="shared" si="1"/>
        <v>1.825344054430184</v>
      </c>
      <c r="L9" s="2">
        <f t="shared" si="0"/>
        <v>0.66545538889747946</v>
      </c>
      <c r="M9" s="2">
        <v>9.0999999999999998E-2</v>
      </c>
      <c r="P9">
        <v>1.825344054430184</v>
      </c>
      <c r="Q9">
        <v>0.66545538889747946</v>
      </c>
      <c r="R9">
        <v>9.0999999999999998E-2</v>
      </c>
    </row>
    <row r="10" spans="1:18" x14ac:dyDescent="0.2">
      <c r="A10" s="25" t="s">
        <v>36</v>
      </c>
      <c r="B10" s="1" t="s">
        <v>31</v>
      </c>
      <c r="C10" s="2">
        <v>0.253</v>
      </c>
      <c r="D10" s="2">
        <v>0.45600000000000002</v>
      </c>
      <c r="E10" s="2">
        <v>0.67</v>
      </c>
      <c r="G10" s="1">
        <f>AVERAGEA(10435,10440,10439,10439,10440)</f>
        <v>10438.6</v>
      </c>
      <c r="H10" s="1">
        <f>AVERAGEA(5246,5243,5243,5243,5246)</f>
        <v>5244.2</v>
      </c>
      <c r="I10" s="1">
        <f>AVERAGEA(3803,3807,3807,3807,3810)</f>
        <v>3806.8</v>
      </c>
      <c r="J10" s="7"/>
      <c r="K10" s="1">
        <f t="shared" si="1"/>
        <v>1.9905037946683957</v>
      </c>
      <c r="L10" s="2">
        <f t="shared" si="0"/>
        <v>0.72590671599099965</v>
      </c>
      <c r="M10" s="2">
        <v>0.253</v>
      </c>
      <c r="P10">
        <v>1.9905037946683957</v>
      </c>
      <c r="Q10">
        <v>0.72590671599099965</v>
      </c>
      <c r="R10">
        <v>0.253</v>
      </c>
    </row>
    <row r="11" spans="1:18" x14ac:dyDescent="0.2">
      <c r="A11" s="25" t="s">
        <v>36</v>
      </c>
      <c r="B11" s="1" t="s">
        <v>30</v>
      </c>
      <c r="C11" s="2">
        <v>0.26900000000000002</v>
      </c>
      <c r="D11" s="2">
        <v>0.45800000000000002</v>
      </c>
      <c r="E11" s="2">
        <v>0.65800000000000003</v>
      </c>
      <c r="G11" s="1">
        <f>AVERAGEA(9487,9488)</f>
        <v>9487.5</v>
      </c>
      <c r="H11" s="1">
        <f>AVERAGEA(4878,4881)</f>
        <v>4879.5</v>
      </c>
      <c r="I11" s="1">
        <f>AVERAGEA(3479,3483)</f>
        <v>3481</v>
      </c>
      <c r="J11" s="1"/>
      <c r="K11" s="1">
        <f t="shared" si="1"/>
        <v>1.9443590531816783</v>
      </c>
      <c r="L11" s="2">
        <f t="shared" si="0"/>
        <v>0.71339276565221843</v>
      </c>
      <c r="M11" s="2">
        <v>0.26900000000000002</v>
      </c>
      <c r="P11">
        <v>1.9443590531816783</v>
      </c>
      <c r="Q11">
        <v>0.71339276565221843</v>
      </c>
      <c r="R11">
        <v>0.26900000000000002</v>
      </c>
    </row>
    <row r="12" spans="1:18" x14ac:dyDescent="0.2">
      <c r="A12" s="25" t="s">
        <v>36</v>
      </c>
      <c r="B12" s="1" t="s">
        <v>32</v>
      </c>
      <c r="C12" s="2">
        <v>0.25700000000000001</v>
      </c>
      <c r="D12" s="2">
        <v>0.46200000000000002</v>
      </c>
      <c r="E12" s="2">
        <v>1.034</v>
      </c>
      <c r="G12" s="1">
        <f>AVERAGEA(1803,1804,1806)</f>
        <v>1804.3333333333333</v>
      </c>
      <c r="H12" s="1">
        <f>AVERAGEA(1101,1101,1102)</f>
        <v>1101.3333333333333</v>
      </c>
      <c r="I12" s="2">
        <f>AVERAGEA(1042,1042,1043)</f>
        <v>1042.3333333333333</v>
      </c>
      <c r="J12" s="1"/>
      <c r="K12" s="1">
        <f t="shared" si="1"/>
        <v>1.638317191283293</v>
      </c>
      <c r="L12" s="2">
        <f t="shared" si="0"/>
        <v>0.9464285714285714</v>
      </c>
      <c r="M12" s="2">
        <v>0.25700000000000001</v>
      </c>
      <c r="P12">
        <v>1.638317191283293</v>
      </c>
      <c r="Q12">
        <v>0.9464285714285714</v>
      </c>
      <c r="R12">
        <v>0.25700000000000001</v>
      </c>
    </row>
    <row r="13" spans="1:18" x14ac:dyDescent="0.2">
      <c r="A13" s="25" t="s">
        <v>36</v>
      </c>
      <c r="B13" s="1" t="s">
        <v>33</v>
      </c>
      <c r="C13" s="2">
        <v>0.48199999999999998</v>
      </c>
      <c r="D13" s="2">
        <v>0.628</v>
      </c>
      <c r="E13" s="2">
        <v>0.64600000000000002</v>
      </c>
      <c r="G13" s="1">
        <f>AVERAGEA(2884,2880,2873,2860,2851)</f>
        <v>2869.6</v>
      </c>
      <c r="H13" s="1">
        <f>AVERAGEA(2092,2098,2106,2110,2112)</f>
        <v>2103.6</v>
      </c>
      <c r="I13" s="1">
        <f>AVERAGEA(1756,1752,1745,1736,1729)</f>
        <v>1743.6</v>
      </c>
      <c r="J13" s="1"/>
      <c r="K13" s="1">
        <f t="shared" si="1"/>
        <v>1.3641376687583191</v>
      </c>
      <c r="L13" s="2">
        <f t="shared" si="0"/>
        <v>0.82886480319452371</v>
      </c>
      <c r="M13" s="2">
        <v>0.48199999999999998</v>
      </c>
      <c r="P13">
        <v>1.3641376687583191</v>
      </c>
      <c r="Q13">
        <v>0.82886480319452371</v>
      </c>
      <c r="R13">
        <v>0.48199999999999998</v>
      </c>
    </row>
    <row r="14" spans="1:18" x14ac:dyDescent="0.2">
      <c r="A14" s="25" t="s">
        <v>36</v>
      </c>
      <c r="B14" s="1" t="s">
        <v>34</v>
      </c>
      <c r="C14" s="2">
        <v>0.30399999999999999</v>
      </c>
      <c r="D14" s="2">
        <v>0.51</v>
      </c>
      <c r="E14" s="2">
        <v>0.96799999999999997</v>
      </c>
      <c r="G14" s="1">
        <f>AVERAGEA(4207,4187,4165,4174)</f>
        <v>4183.25</v>
      </c>
      <c r="H14" s="1">
        <f>AVERAGEA(2494,2487,2500,2513)</f>
        <v>2498.5</v>
      </c>
      <c r="I14" s="1">
        <f>AVERAGEA(2357,2345,2333,2337)</f>
        <v>2343</v>
      </c>
      <c r="J14" s="1"/>
      <c r="K14" s="1">
        <f t="shared" si="1"/>
        <v>1.6743045827496499</v>
      </c>
      <c r="L14" s="2">
        <f t="shared" si="0"/>
        <v>0.93776265759455668</v>
      </c>
      <c r="M14" s="2">
        <v>0.30399999999999999</v>
      </c>
      <c r="P14">
        <v>1.6743045827496499</v>
      </c>
      <c r="Q14">
        <v>0.93776265759455668</v>
      </c>
      <c r="R14">
        <v>0.30399999999999999</v>
      </c>
    </row>
    <row r="15" spans="1:18" x14ac:dyDescent="0.2">
      <c r="A15" s="25" t="s">
        <v>36</v>
      </c>
      <c r="B15" s="1" t="s">
        <v>35</v>
      </c>
      <c r="C15" s="2">
        <v>0.58299999999999996</v>
      </c>
      <c r="D15" s="2">
        <v>0.71799999999999997</v>
      </c>
      <c r="E15" s="2">
        <v>0.68</v>
      </c>
      <c r="G15" s="1">
        <v>2824</v>
      </c>
      <c r="H15" s="5">
        <v>2434</v>
      </c>
      <c r="I15" s="4">
        <v>2210.8000000000002</v>
      </c>
      <c r="J15" s="1"/>
      <c r="K15" s="1">
        <f t="shared" si="1"/>
        <v>1.1602300739523419</v>
      </c>
      <c r="L15" s="2">
        <f t="shared" si="0"/>
        <v>0.90829909613804449</v>
      </c>
      <c r="M15" s="2">
        <v>0.58299999999999996</v>
      </c>
      <c r="P15">
        <v>1.1602300739523419</v>
      </c>
      <c r="Q15">
        <v>0.90829909613804449</v>
      </c>
      <c r="R15">
        <v>0.58299999999999996</v>
      </c>
    </row>
    <row r="16" spans="1:18" x14ac:dyDescent="0.2">
      <c r="A16" s="25" t="s">
        <v>38</v>
      </c>
      <c r="B16" s="1" t="s">
        <v>39</v>
      </c>
      <c r="C16" s="1">
        <v>0.499</v>
      </c>
      <c r="D16" s="2">
        <v>0.62</v>
      </c>
      <c r="E16" s="1">
        <v>0.61699999999999999</v>
      </c>
      <c r="G16" s="1">
        <f>AVERAGEA(1615,1629,1628,1633,1634,1637)</f>
        <v>1629.3333333333333</v>
      </c>
      <c r="H16" s="1">
        <f>AVERAGEA(1334,1312,1332,1322,1333,1335)</f>
        <v>1328</v>
      </c>
      <c r="I16" s="1">
        <f>AVERAGEA(1009,1016,1015,1025,1022,1026)</f>
        <v>1018.8333333333334</v>
      </c>
      <c r="J16" s="1"/>
      <c r="K16" s="1">
        <f t="shared" si="1"/>
        <v>1.2269076305220883</v>
      </c>
      <c r="L16" s="2">
        <f t="shared" si="0"/>
        <v>0.76719377510040165</v>
      </c>
      <c r="M16" s="1">
        <v>0.499</v>
      </c>
      <c r="P16">
        <v>1.2269076305220883</v>
      </c>
      <c r="Q16">
        <v>0.76719377510040165</v>
      </c>
      <c r="R16">
        <v>0.499</v>
      </c>
    </row>
    <row r="17" spans="1:18" x14ac:dyDescent="0.2">
      <c r="A17" s="25" t="s">
        <v>38</v>
      </c>
      <c r="B17" s="1" t="s">
        <v>40</v>
      </c>
      <c r="C17" s="1">
        <v>9.5000000000000001E-2</v>
      </c>
      <c r="D17" s="1">
        <v>0.182</v>
      </c>
      <c r="E17" s="1">
        <v>0.45500000000000002</v>
      </c>
      <c r="G17" s="1">
        <f>AVERAGEA(3158,3141,3128,3135,3166)</f>
        <v>3145.6</v>
      </c>
      <c r="H17" s="1">
        <f>AVERAGEA(1127,1119,1114,1116,1132)</f>
        <v>1121.5999999999999</v>
      </c>
      <c r="I17" s="1">
        <f>AVERAGEA(716,712,708,709,720)</f>
        <v>713</v>
      </c>
      <c r="J17" s="1"/>
      <c r="K17" s="1">
        <f t="shared" si="1"/>
        <v>2.8045649072753212</v>
      </c>
      <c r="L17" s="2">
        <f t="shared" si="0"/>
        <v>0.63569900142653357</v>
      </c>
      <c r="M17" s="1">
        <v>9.5000000000000001E-2</v>
      </c>
      <c r="P17">
        <v>2.8045649072753212</v>
      </c>
      <c r="Q17">
        <v>0.63569900142653357</v>
      </c>
      <c r="R17">
        <v>9.5000000000000001E-2</v>
      </c>
    </row>
    <row r="18" spans="1:18" x14ac:dyDescent="0.2">
      <c r="A18" s="25" t="s">
        <v>38</v>
      </c>
      <c r="B18" s="1" t="s">
        <v>41</v>
      </c>
      <c r="C18" s="1">
        <v>0.32400000000000001</v>
      </c>
      <c r="D18" s="1">
        <v>0.45600000000000002</v>
      </c>
      <c r="E18" s="1">
        <v>0.64600000000000002</v>
      </c>
      <c r="G18">
        <v>5538.666666666667</v>
      </c>
      <c r="H18" s="1">
        <f>AVERAGEA(2971,3033,3064,3062,2955,3084)</f>
        <v>3028.1666666666665</v>
      </c>
      <c r="I18" s="2">
        <f>AVERAGEA(2249,2297,2272,2314,2192,2324)</f>
        <v>2274.6666666666665</v>
      </c>
      <c r="J18" s="1"/>
      <c r="K18" s="1">
        <f t="shared" si="1"/>
        <v>1.8290494798833179</v>
      </c>
      <c r="L18" s="2">
        <f t="shared" si="0"/>
        <v>0.75116957455005773</v>
      </c>
      <c r="M18" s="1">
        <v>0.32400000000000001</v>
      </c>
      <c r="P18">
        <v>1.8256685248814701</v>
      </c>
      <c r="Q18">
        <v>0.75116957455005773</v>
      </c>
      <c r="R18">
        <v>0.32400000000000001</v>
      </c>
    </row>
    <row r="19" spans="1:18" x14ac:dyDescent="0.2">
      <c r="A19" s="25" t="s">
        <v>38</v>
      </c>
      <c r="B19" s="1" t="s">
        <v>42</v>
      </c>
      <c r="C19" s="1">
        <v>0.13400000000000001</v>
      </c>
      <c r="D19" s="1">
        <v>0.23699999999999999</v>
      </c>
      <c r="E19" s="1">
        <v>0.52800000000000002</v>
      </c>
      <c r="G19" s="1">
        <f>AVERAGEA(7750,7741,7728,7731,7726,7718,7713,7740,7745,7748,7725)</f>
        <v>7733.181818181818</v>
      </c>
      <c r="H19" s="1">
        <f>AVERAGEA(2797,2793,2785,2787,2785,2783,2782,2792,2795,2797,2787)</f>
        <v>2789.3636363636365</v>
      </c>
      <c r="I19" s="2">
        <f>AVERAGEA(2125,2122,2117,2118,2116,2115,2114,2122,2124,2125,2118)</f>
        <v>2119.6363636363635</v>
      </c>
      <c r="J19" s="1"/>
      <c r="K19" s="1">
        <f t="shared" si="1"/>
        <v>2.7723821008375973</v>
      </c>
      <c r="L19" s="2">
        <f t="shared" si="0"/>
        <v>0.75989961868135447</v>
      </c>
      <c r="M19" s="1">
        <v>0.13400000000000001</v>
      </c>
      <c r="P19">
        <v>2.7723821008375973</v>
      </c>
      <c r="Q19">
        <v>0.75989961868135447</v>
      </c>
      <c r="R19">
        <v>0.13400000000000001</v>
      </c>
    </row>
    <row r="20" spans="1:18" x14ac:dyDescent="0.2">
      <c r="A20" s="25" t="s">
        <v>38</v>
      </c>
      <c r="B20" s="1" t="s">
        <v>43</v>
      </c>
      <c r="C20" s="1">
        <v>1.101</v>
      </c>
      <c r="D20" s="1">
        <v>1.1160000000000001</v>
      </c>
      <c r="E20" s="1">
        <v>0.92400000000000004</v>
      </c>
      <c r="G20" s="1">
        <f>AVERAGEA(410,418,421,439,438)</f>
        <v>425.2</v>
      </c>
      <c r="H20" s="1">
        <f>AVERAGEA(645,653,658,671,665)</f>
        <v>658.4</v>
      </c>
      <c r="I20" s="1">
        <f>AVERAGEA(921,936,942,962,953)</f>
        <v>942.8</v>
      </c>
      <c r="J20" s="1"/>
      <c r="K20" s="1">
        <f t="shared" si="1"/>
        <v>0.64580801944106925</v>
      </c>
      <c r="L20" s="2">
        <f t="shared" si="0"/>
        <v>1.4319562575941676</v>
      </c>
      <c r="M20" s="1">
        <v>1.101</v>
      </c>
      <c r="P20">
        <v>0.64580801944106925</v>
      </c>
      <c r="Q20">
        <v>1.4319562575941676</v>
      </c>
      <c r="R20">
        <v>1.101</v>
      </c>
    </row>
    <row r="21" spans="1:18" x14ac:dyDescent="0.2">
      <c r="A21" s="25" t="s">
        <v>38</v>
      </c>
      <c r="B21" s="1" t="s">
        <v>44</v>
      </c>
      <c r="C21" s="2">
        <v>0.7</v>
      </c>
      <c r="D21" s="1">
        <v>0.71299999999999997</v>
      </c>
      <c r="E21" s="2">
        <v>0.72</v>
      </c>
      <c r="G21" s="1">
        <f>AVERAGEA(2759,2763,2751,2761,2757,2754,2771,2758,2765)</f>
        <v>2759.8888888888887</v>
      </c>
      <c r="H21" s="1">
        <f>AVERAGEA(2411,2420,2409,2417,2414,2410,2424,241,2419)</f>
        <v>2173.8888888888887</v>
      </c>
      <c r="I21" s="2">
        <f>AVERAGEA(2300,2302,2292,2299,2296,2293,2307,2298,2301)</f>
        <v>2298.6666666666665</v>
      </c>
      <c r="J21" s="1"/>
      <c r="K21" s="1">
        <f t="shared" si="1"/>
        <v>1.2695629951443905</v>
      </c>
      <c r="L21" s="2">
        <f t="shared" si="0"/>
        <v>1.0573984155379506</v>
      </c>
      <c r="M21" s="2">
        <v>0.7</v>
      </c>
      <c r="P21">
        <v>1.2695629951443905</v>
      </c>
      <c r="Q21">
        <v>1.0573984155379506</v>
      </c>
      <c r="R21">
        <v>0.7</v>
      </c>
    </row>
    <row r="22" spans="1:18" x14ac:dyDescent="0.2">
      <c r="A22" s="25" t="s">
        <v>38</v>
      </c>
      <c r="B22" s="1" t="s">
        <v>45</v>
      </c>
      <c r="C22" s="1">
        <v>0.65500000000000003</v>
      </c>
      <c r="D22" s="1">
        <v>0.66200000000000003</v>
      </c>
      <c r="E22" s="2">
        <v>0.72</v>
      </c>
      <c r="G22" s="1">
        <f>AVERAGEA(2007,2002,1996,2005,1997,1999,2007,2000,1997,2000,2003,1995,2003)</f>
        <v>2000.8461538461538</v>
      </c>
      <c r="H22" s="1">
        <f>AVERAGEA(1688,1683,1690,1691,1685,1688,1691,1686,1685,1689,1683,1688,1690)</f>
        <v>1687.4615384615386</v>
      </c>
      <c r="I22" s="2">
        <f>AVERAGEA(1593,1591,1586,1592,1589,1589,1594,1591,1588,1594,1594,1587,1592)</f>
        <v>1590.7692307692307</v>
      </c>
      <c r="J22" s="1"/>
      <c r="K22" s="1">
        <f t="shared" si="1"/>
        <v>1.185713634498792</v>
      </c>
      <c r="L22" s="2">
        <f t="shared" si="0"/>
        <v>0.94269954870766282</v>
      </c>
      <c r="M22" s="1">
        <v>0.65500000000000003</v>
      </c>
      <c r="P22">
        <v>1.185713634498792</v>
      </c>
      <c r="Q22">
        <v>0.94269954870766282</v>
      </c>
      <c r="R22">
        <v>0.65500000000000003</v>
      </c>
    </row>
    <row r="23" spans="1:18" x14ac:dyDescent="0.2">
      <c r="A23" s="25" t="s">
        <v>38</v>
      </c>
      <c r="B23" s="1" t="s">
        <v>46</v>
      </c>
      <c r="C23" s="1">
        <v>3.4000000000000002E-2</v>
      </c>
      <c r="D23" s="1">
        <v>4.1000000000000002E-2</v>
      </c>
      <c r="E23" s="1">
        <v>1.296</v>
      </c>
      <c r="G23" s="1">
        <f>AVERAGEA(3066,3074,3096,3043,3095)</f>
        <v>3074.8</v>
      </c>
      <c r="H23" s="1">
        <f>AVERAGEA(185,174,175,176,181)</f>
        <v>178.2</v>
      </c>
      <c r="I23" s="1">
        <f>AVERAGEA(404,394,401,397,396)</f>
        <v>398.4</v>
      </c>
      <c r="J23" s="1"/>
      <c r="K23" s="1">
        <f t="shared" si="1"/>
        <v>17.254769921436591</v>
      </c>
      <c r="L23" s="2">
        <f t="shared" si="0"/>
        <v>2.2356902356902357</v>
      </c>
      <c r="M23" s="1">
        <v>3.4000000000000002E-2</v>
      </c>
      <c r="P23">
        <v>17.254769921436591</v>
      </c>
      <c r="Q23">
        <v>2.2356902356902357</v>
      </c>
      <c r="R23">
        <v>3.4000000000000002E-2</v>
      </c>
    </row>
    <row r="24" spans="1:18" x14ac:dyDescent="0.2">
      <c r="A24" s="25" t="s">
        <v>38</v>
      </c>
      <c r="B24" s="1" t="s">
        <v>47</v>
      </c>
      <c r="C24" s="2">
        <v>0.13</v>
      </c>
      <c r="D24" s="1">
        <v>0.249</v>
      </c>
      <c r="E24" s="1">
        <v>0.499</v>
      </c>
      <c r="G24" s="1">
        <f>AVERAGEA(9768,9771,9771,9767,9773,9781,9787)</f>
        <v>9774</v>
      </c>
      <c r="H24" s="1">
        <f>AVERAGEA(4250,4249,4252,4250,4254,4257,4260)</f>
        <v>4253.1428571428569</v>
      </c>
      <c r="I24" s="2">
        <f>AVERAGEA(2699,2699,2700,2698,2701,2703,2705)</f>
        <v>2700.7142857142858</v>
      </c>
      <c r="J24" s="1"/>
      <c r="K24" s="1">
        <f t="shared" si="1"/>
        <v>2.2980652962515116</v>
      </c>
      <c r="L24" s="2">
        <f t="shared" si="0"/>
        <v>0.63499261050651623</v>
      </c>
      <c r="M24" s="2">
        <v>0.13</v>
      </c>
      <c r="P24">
        <v>2.2980652962515116</v>
      </c>
      <c r="Q24">
        <v>0.63499261050651623</v>
      </c>
      <c r="R24">
        <v>0.13</v>
      </c>
    </row>
    <row r="25" spans="1:18" x14ac:dyDescent="0.2">
      <c r="A25" s="25" t="s">
        <v>38</v>
      </c>
      <c r="B25" s="1" t="s">
        <v>48</v>
      </c>
      <c r="C25" s="1">
        <v>0.35699999999999998</v>
      </c>
      <c r="D25" s="2">
        <v>0.53</v>
      </c>
      <c r="E25" s="1">
        <v>0.72799999999999998</v>
      </c>
      <c r="G25" s="1">
        <f>AVERAGEA(5740,5767,5756,5736,5712,5784,5764,5757,5756,5774,5747,5737)</f>
        <v>5752.5</v>
      </c>
      <c r="H25" s="1">
        <f>AVERAGEA(5053,5059,5086,5070,5071,5078,5098,5027,5050,5069,5080,5054)</f>
        <v>5066.25</v>
      </c>
      <c r="I25" s="2">
        <f>AVERAGEA(3823,3844,3834,3819,3806,3856,3842,3836,3838,3848,3828,3821)</f>
        <v>3832.9166666666665</v>
      </c>
      <c r="J25" s="1"/>
      <c r="K25" s="1">
        <f t="shared" si="1"/>
        <v>1.1354552183567728</v>
      </c>
      <c r="L25" s="2">
        <f t="shared" si="0"/>
        <v>0.7565589275433835</v>
      </c>
      <c r="M25" s="1">
        <v>0.35699999999999998</v>
      </c>
      <c r="P25">
        <v>1.1354552183567728</v>
      </c>
      <c r="Q25">
        <v>0.7565589275433835</v>
      </c>
      <c r="R25">
        <v>0.35699999999999998</v>
      </c>
    </row>
    <row r="26" spans="1:18" x14ac:dyDescent="0.2">
      <c r="A26" s="25" t="s">
        <v>38</v>
      </c>
      <c r="B26" s="1" t="s">
        <v>49</v>
      </c>
      <c r="C26" s="1">
        <v>0.35699999999999998</v>
      </c>
      <c r="D26" s="1">
        <v>0.54200000000000004</v>
      </c>
      <c r="E26" s="2">
        <v>0.66</v>
      </c>
      <c r="G26" s="1">
        <f>AVERAGEA(4610,4590,4602,4601,4602)</f>
        <v>4601</v>
      </c>
      <c r="H26" s="1">
        <f>AVERAGEA(2377,2384,2380,2384,2388)</f>
        <v>2382.6</v>
      </c>
      <c r="I26" s="1">
        <f>AVERAGEA(1764,1762,1769,1769,1767)</f>
        <v>1766.2</v>
      </c>
      <c r="J26" s="1"/>
      <c r="K26" s="1">
        <f t="shared" si="1"/>
        <v>1.9310836900864603</v>
      </c>
      <c r="L26" s="2">
        <f t="shared" si="0"/>
        <v>0.74129102660958623</v>
      </c>
      <c r="M26" s="1">
        <v>0.35699999999999998</v>
      </c>
      <c r="P26">
        <v>1.9310836900864603</v>
      </c>
      <c r="Q26">
        <v>0.74129102660958623</v>
      </c>
      <c r="R26">
        <v>0.35699999999999998</v>
      </c>
    </row>
    <row r="27" spans="1:18" x14ac:dyDescent="0.2">
      <c r="A27" s="25" t="s">
        <v>38</v>
      </c>
      <c r="B27" s="1" t="s">
        <v>50</v>
      </c>
      <c r="C27" s="1">
        <v>5.5E-2</v>
      </c>
      <c r="D27" s="1">
        <v>0.193</v>
      </c>
      <c r="E27" s="1">
        <v>0.66900000000000004</v>
      </c>
      <c r="G27" s="1">
        <f>AVERAGEA(16060,16065,16066,16065,16067,16063,16066,16065,16068)</f>
        <v>16065</v>
      </c>
      <c r="H27" s="1">
        <f>AVERAGEA(4567,4569,4570,4569,4570,4568,4568,4566,4568)</f>
        <v>4568.333333333333</v>
      </c>
      <c r="I27" s="2">
        <f>AVERAGEA(2688,2689,2690,2689,2690,2689,2689,2689,2689)</f>
        <v>2689.1111111111113</v>
      </c>
      <c r="J27" s="1"/>
      <c r="K27" s="1">
        <f t="shared" si="1"/>
        <v>3.5165997811017879</v>
      </c>
      <c r="L27" s="2">
        <f t="shared" si="0"/>
        <v>0.58864161498236667</v>
      </c>
      <c r="M27" s="1">
        <v>5.5E-2</v>
      </c>
      <c r="P27">
        <v>3.5165997811017879</v>
      </c>
      <c r="Q27">
        <v>0.58864161498236667</v>
      </c>
      <c r="R27">
        <v>5.5E-2</v>
      </c>
    </row>
    <row r="28" spans="1:18" x14ac:dyDescent="0.2">
      <c r="A28" s="25" t="s">
        <v>38</v>
      </c>
      <c r="B28" s="1" t="s">
        <v>51</v>
      </c>
      <c r="C28" s="1">
        <v>0.46800000000000003</v>
      </c>
      <c r="D28" s="1">
        <v>0.61099999999999999</v>
      </c>
      <c r="E28" s="1">
        <v>0.69799999999999995</v>
      </c>
      <c r="G28" s="1">
        <f>AVERAGEA(1593,1591,1589,1588,1587,1587,1587)</f>
        <v>1588.8571428571429</v>
      </c>
      <c r="H28" s="1">
        <f>AVERAGEA(1332,1332,1331,1330,1330,1329,1329)</f>
        <v>1330.4285714285713</v>
      </c>
      <c r="I28" s="2">
        <f>AVERAGEA(1092,1092,1092,1091,1090,1090,1089)</f>
        <v>1090.8571428571429</v>
      </c>
      <c r="J28" s="1"/>
      <c r="K28" s="1">
        <f t="shared" si="1"/>
        <v>1.1942446043165469</v>
      </c>
      <c r="L28" s="2">
        <f t="shared" si="0"/>
        <v>0.81992913132180834</v>
      </c>
      <c r="M28" s="1">
        <v>0.46800000000000003</v>
      </c>
      <c r="P28">
        <v>1.1942446043165469</v>
      </c>
      <c r="Q28">
        <v>0.81992913132180834</v>
      </c>
      <c r="R28">
        <v>0.46800000000000003</v>
      </c>
    </row>
    <row r="29" spans="1:18" x14ac:dyDescent="0.2">
      <c r="A29" s="25" t="s">
        <v>38</v>
      </c>
      <c r="B29" s="1" t="s">
        <v>52</v>
      </c>
      <c r="C29" s="1">
        <v>0.23200000000000001</v>
      </c>
      <c r="D29" s="2">
        <v>0.47</v>
      </c>
      <c r="E29" s="1">
        <v>0.46100000000000002</v>
      </c>
      <c r="G29" s="1">
        <f>AVERAGEA(168)</f>
        <v>168</v>
      </c>
      <c r="H29" s="1">
        <f>AVERAGEA(152)</f>
        <v>152</v>
      </c>
      <c r="I29" s="1">
        <v>43</v>
      </c>
      <c r="J29" s="1"/>
      <c r="K29" s="1">
        <f t="shared" si="1"/>
        <v>1.1052631578947369</v>
      </c>
      <c r="L29" s="2">
        <f t="shared" si="0"/>
        <v>0.28289473684210525</v>
      </c>
      <c r="M29" s="1">
        <v>0.23200000000000001</v>
      </c>
      <c r="P29">
        <v>1.1052631578947369</v>
      </c>
      <c r="Q29">
        <v>0.28289473684210525</v>
      </c>
      <c r="R29">
        <v>0.23200000000000001</v>
      </c>
    </row>
    <row r="30" spans="1:18" x14ac:dyDescent="0.2">
      <c r="A30" s="25" t="s">
        <v>38</v>
      </c>
      <c r="B30" s="1" t="s">
        <v>53</v>
      </c>
      <c r="C30" s="1">
        <v>0.504</v>
      </c>
      <c r="D30" s="1">
        <v>0.56699999999999995</v>
      </c>
      <c r="E30" s="1">
        <v>0.70399999999999996</v>
      </c>
      <c r="G30" s="1">
        <v>2336.5</v>
      </c>
      <c r="H30" s="1">
        <v>2017.5</v>
      </c>
      <c r="I30" s="1">
        <v>1378.5</v>
      </c>
      <c r="J30" s="1"/>
      <c r="K30" s="1">
        <f t="shared" si="1"/>
        <v>1.1581164807930606</v>
      </c>
      <c r="L30" s="2">
        <f t="shared" si="0"/>
        <v>0.68327137546468397</v>
      </c>
      <c r="M30" s="1">
        <v>0.504</v>
      </c>
      <c r="P30">
        <v>1.1581164807930606</v>
      </c>
      <c r="Q30">
        <v>0.68327137546468397</v>
      </c>
      <c r="R30">
        <v>0.504</v>
      </c>
    </row>
    <row r="31" spans="1:18" x14ac:dyDescent="0.2">
      <c r="A31" s="25" t="s">
        <v>38</v>
      </c>
      <c r="B31" s="1" t="s">
        <v>54</v>
      </c>
      <c r="C31" s="1">
        <v>0.30299999999999999</v>
      </c>
      <c r="D31" s="1">
        <v>0.50600000000000001</v>
      </c>
      <c r="E31" s="1">
        <v>0.64100000000000001</v>
      </c>
      <c r="G31" s="1">
        <f>AVERAGEA(7353,7380,7272,7209,7257,7357,7294,7369,7461,7557,7589)</f>
        <v>7372.545454545455</v>
      </c>
      <c r="H31" s="1">
        <f>AVERAGEA(4843,4817,4777,4734,4747,4806,4773,4810,4855,4911,4913)</f>
        <v>4816.909090909091</v>
      </c>
      <c r="I31" s="2">
        <f>AVERAGEA(3043,3033,2994,2974,2994,3030,3009,3033,3065,3105,3106)</f>
        <v>3035.090909090909</v>
      </c>
      <c r="J31" s="1"/>
      <c r="K31" s="1">
        <f t="shared" si="1"/>
        <v>1.5305552410070584</v>
      </c>
      <c r="L31" s="2">
        <f t="shared" si="0"/>
        <v>0.63009096742535764</v>
      </c>
      <c r="M31" s="1">
        <v>0.30299999999999999</v>
      </c>
      <c r="P31">
        <v>1.5305552410070584</v>
      </c>
      <c r="Q31">
        <v>0.63009096742535764</v>
      </c>
      <c r="R31">
        <v>0.30299999999999999</v>
      </c>
    </row>
    <row r="32" spans="1:18" x14ac:dyDescent="0.2">
      <c r="A32" s="25" t="s">
        <v>38</v>
      </c>
      <c r="B32" s="1" t="s">
        <v>55</v>
      </c>
      <c r="C32" s="1">
        <v>0.17599999999999999</v>
      </c>
      <c r="D32" s="1">
        <v>0.441</v>
      </c>
      <c r="E32" s="1">
        <v>0.49299999999999999</v>
      </c>
      <c r="G32" s="1">
        <f>AVERAGEA(9240,9296,9268,9245,9276,9293,9295)</f>
        <v>9273.2857142857138</v>
      </c>
      <c r="H32" s="1">
        <f>AVERAGEA(7242,7275,7261,7243,7279,7285,7297)</f>
        <v>7268.8571428571431</v>
      </c>
      <c r="I32" s="2">
        <f>AVERAGEA(2672,2688,2681,2674,2684,2688,2690)</f>
        <v>2682.4285714285716</v>
      </c>
      <c r="J32" s="1"/>
      <c r="K32" s="1">
        <f t="shared" si="1"/>
        <v>1.2757556699815258</v>
      </c>
      <c r="L32" s="2">
        <f t="shared" si="0"/>
        <v>0.36903030541252307</v>
      </c>
      <c r="M32" s="1">
        <v>0.17599999999999999</v>
      </c>
      <c r="P32">
        <v>1.2757556699815258</v>
      </c>
      <c r="Q32">
        <v>0.36903030541252307</v>
      </c>
      <c r="R32">
        <v>0.17599999999999999</v>
      </c>
    </row>
    <row r="33" spans="1:18" x14ac:dyDescent="0.2">
      <c r="A33" s="25" t="s">
        <v>38</v>
      </c>
      <c r="B33" s="30" t="s">
        <v>56</v>
      </c>
      <c r="C33" s="30">
        <v>0.41799999999999998</v>
      </c>
      <c r="D33" s="30">
        <v>0.25600000000000001</v>
      </c>
      <c r="E33" s="30">
        <v>3.5019999999999998</v>
      </c>
      <c r="F33" s="30"/>
      <c r="G33" s="30">
        <f>AVERAGEA(10045,10042,10040,10063,10050,10050,10050,10043)</f>
        <v>10047.875</v>
      </c>
      <c r="H33" s="30">
        <f>AVERAGEA(3828,3828,3826,3832,3838,3830,3828)</f>
        <v>3830</v>
      </c>
      <c r="I33" s="31">
        <f>AVERAGEA(2852,2851,2850,2859,2855,2854,2852)</f>
        <v>2853.2857142857142</v>
      </c>
      <c r="J33" s="30"/>
      <c r="K33" s="30">
        <f t="shared" si="1"/>
        <v>2.6234660574412532</v>
      </c>
      <c r="L33" s="31">
        <f t="shared" si="0"/>
        <v>0.7449832152182021</v>
      </c>
      <c r="M33" s="30">
        <v>0.41799999999999998</v>
      </c>
      <c r="P33">
        <v>2.6234660574412532</v>
      </c>
      <c r="Q33">
        <v>0.7449832152182021</v>
      </c>
      <c r="R33">
        <v>0.41799999999999998</v>
      </c>
    </row>
    <row r="34" spans="1:18" x14ac:dyDescent="0.2">
      <c r="A34" s="25" t="s">
        <v>38</v>
      </c>
      <c r="B34" s="1" t="s">
        <v>57</v>
      </c>
      <c r="C34" s="1">
        <v>0.61399999999999999</v>
      </c>
      <c r="D34" s="1">
        <v>0.45800000000000002</v>
      </c>
      <c r="E34" s="1">
        <v>0.60099999999999998</v>
      </c>
      <c r="G34" s="1">
        <f>AVERAGEA(262,262,262,262,262,262,263)</f>
        <v>262.14285714285717</v>
      </c>
      <c r="H34" s="1">
        <v>362</v>
      </c>
      <c r="I34" s="1">
        <v>243</v>
      </c>
      <c r="J34" s="1"/>
      <c r="K34" s="1">
        <f t="shared" si="1"/>
        <v>0.72415153906866625</v>
      </c>
      <c r="L34" s="2">
        <f t="shared" si="0"/>
        <v>0.67127071823204421</v>
      </c>
      <c r="M34" s="1">
        <v>0.61399999999999999</v>
      </c>
      <c r="P34">
        <v>0.72415153906866625</v>
      </c>
      <c r="Q34">
        <v>0.67127071823204421</v>
      </c>
      <c r="R34">
        <v>0.61399999999999999</v>
      </c>
    </row>
    <row r="35" spans="1:18" x14ac:dyDescent="0.2">
      <c r="A35" s="25" t="s">
        <v>38</v>
      </c>
      <c r="B35" s="1" t="s">
        <v>58</v>
      </c>
      <c r="C35" s="1">
        <v>0.433</v>
      </c>
      <c r="D35" s="1">
        <v>0.57899999999999996</v>
      </c>
      <c r="E35" s="1">
        <v>0.61599999999999999</v>
      </c>
      <c r="G35" s="1">
        <f>AVERAGEA(10569,10568,10570,10567,10564,10568,10571)</f>
        <v>10568.142857142857</v>
      </c>
      <c r="H35" s="1">
        <f>AVERAGEA(9777,9777,9779,9777,9779,9777,9776)</f>
        <v>9777.4285714285706</v>
      </c>
      <c r="I35" s="2">
        <f>AVERAGEA(6732,6733,6733,6732,6732,6733,6732)</f>
        <v>6732.4285714285716</v>
      </c>
      <c r="J35" s="1"/>
      <c r="K35" s="1">
        <f t="shared" si="1"/>
        <v>1.080871394757605</v>
      </c>
      <c r="L35" s="2">
        <f t="shared" si="0"/>
        <v>0.68856842289822051</v>
      </c>
      <c r="M35" s="1">
        <v>0.433</v>
      </c>
      <c r="P35">
        <v>1.080871394757605</v>
      </c>
      <c r="Q35">
        <v>0.68856842289822051</v>
      </c>
      <c r="R35">
        <v>0.433</v>
      </c>
    </row>
    <row r="36" spans="1:18" x14ac:dyDescent="0.2">
      <c r="A36" s="25" t="s">
        <v>38</v>
      </c>
      <c r="B36" s="1" t="s">
        <v>59</v>
      </c>
      <c r="C36" s="1">
        <v>0.45100000000000001</v>
      </c>
      <c r="D36" s="1">
        <v>0.58899999999999997</v>
      </c>
      <c r="E36" s="1">
        <v>0.625</v>
      </c>
      <c r="G36" s="1">
        <f>AVERAGEA(8618,8619,8621,8619,8618,8620)</f>
        <v>8619.1666666666661</v>
      </c>
      <c r="H36" s="1">
        <f>AVERAGEA(8784,8784,8785,8783,8782,8783)</f>
        <v>8783.5</v>
      </c>
      <c r="I36" s="2">
        <f>AVERAGEA(5649,5649,5649,5650,5649,5649)</f>
        <v>5649.166666666667</v>
      </c>
      <c r="J36" s="1"/>
      <c r="K36" s="1">
        <f t="shared" si="1"/>
        <v>0.98129067759625044</v>
      </c>
      <c r="L36" s="2">
        <f t="shared" si="0"/>
        <v>0.64315667634390239</v>
      </c>
      <c r="M36" s="1">
        <v>0.45100000000000001</v>
      </c>
      <c r="P36">
        <v>0.98129067759625044</v>
      </c>
      <c r="Q36">
        <v>0.64315667634390239</v>
      </c>
      <c r="R36">
        <v>0.45100000000000001</v>
      </c>
    </row>
    <row r="37" spans="1:18" x14ac:dyDescent="0.2">
      <c r="A37" s="25" t="s">
        <v>38</v>
      </c>
      <c r="B37" s="1" t="s">
        <v>60</v>
      </c>
      <c r="C37" s="1">
        <v>0.438</v>
      </c>
      <c r="D37" s="1">
        <v>0.63400000000000001</v>
      </c>
      <c r="E37" s="1">
        <v>0.67300000000000004</v>
      </c>
      <c r="G37" s="1">
        <f>AVERAGEA(2257,2256,2255,2255,2254)</f>
        <v>2255.4</v>
      </c>
      <c r="H37" s="1">
        <f>AVERAGEA(2303,2302,2301,2301,2301)</f>
        <v>2301.6</v>
      </c>
      <c r="I37" s="1">
        <f>AVERAGEA(1656,1656,1655,1655,1655)</f>
        <v>1655.4</v>
      </c>
      <c r="J37" s="1"/>
      <c r="K37" s="1">
        <f t="shared" si="1"/>
        <v>0.97992700729927018</v>
      </c>
      <c r="L37" s="2">
        <f t="shared" si="0"/>
        <v>0.71923879040667371</v>
      </c>
      <c r="M37" s="1">
        <v>0.438</v>
      </c>
      <c r="P37">
        <v>0.97992700729927018</v>
      </c>
      <c r="Q37">
        <v>0.71923879040667371</v>
      </c>
      <c r="R37">
        <v>0.438</v>
      </c>
    </row>
    <row r="38" spans="1:18" x14ac:dyDescent="0.2">
      <c r="A38" s="25" t="s">
        <v>38</v>
      </c>
      <c r="B38" s="1" t="s">
        <v>61</v>
      </c>
      <c r="C38" s="1">
        <v>9.7000000000000003E-2</v>
      </c>
      <c r="D38" s="1">
        <v>6.8000000000000005E-2</v>
      </c>
      <c r="E38" s="2">
        <v>1.42</v>
      </c>
      <c r="G38" s="1">
        <f>AVERAGEA(535,535,535,536,534,534)</f>
        <v>534.83333333333337</v>
      </c>
      <c r="H38" s="1">
        <v>27</v>
      </c>
      <c r="I38" s="1">
        <v>60</v>
      </c>
      <c r="J38" s="1"/>
      <c r="K38" s="1">
        <f t="shared" si="1"/>
        <v>19.808641975308642</v>
      </c>
      <c r="L38" s="2">
        <f t="shared" si="0"/>
        <v>2.2222222222222223</v>
      </c>
      <c r="M38" s="1">
        <v>9.7000000000000003E-2</v>
      </c>
      <c r="P38">
        <v>19.808641975308642</v>
      </c>
      <c r="Q38">
        <v>2.2222222222222223</v>
      </c>
      <c r="R38">
        <v>9.7000000000000003E-2</v>
      </c>
    </row>
    <row r="39" spans="1:18" x14ac:dyDescent="0.2">
      <c r="A39" s="25" t="s">
        <v>38</v>
      </c>
      <c r="B39" s="1" t="s">
        <v>62</v>
      </c>
      <c r="C39" s="1">
        <v>0.624</v>
      </c>
      <c r="D39" s="1">
        <v>0.70299999999999996</v>
      </c>
      <c r="E39" s="1">
        <v>0.67900000000000005</v>
      </c>
      <c r="G39" s="1">
        <f>AVERAGEA(13265,13266,13268,13272,13274,13268,13272,13267,13267)</f>
        <v>13268.777777777777</v>
      </c>
      <c r="H39" s="1">
        <f>AVERAGEA(14805,14806,14807,14807,14807,14803,14802,14807,14807)</f>
        <v>14805.666666666666</v>
      </c>
      <c r="I39" s="2">
        <f>AVERAGEA(40134,40132,40135,40130,40138,40140,40145)</f>
        <v>40136.285714285717</v>
      </c>
      <c r="J39" s="1"/>
      <c r="K39" s="1">
        <f t="shared" si="1"/>
        <v>0.89619590096884827</v>
      </c>
      <c r="L39" s="2">
        <f t="shared" si="0"/>
        <v>2.7108732499461277</v>
      </c>
      <c r="M39" s="1">
        <v>0.624</v>
      </c>
      <c r="P39">
        <v>0.89619590096884827</v>
      </c>
      <c r="Q39">
        <v>2.7108732499461277</v>
      </c>
      <c r="R39">
        <v>0.624</v>
      </c>
    </row>
    <row r="40" spans="1:18" ht="16" thickBot="1" x14ac:dyDescent="0.25">
      <c r="A40" s="25" t="s">
        <v>38</v>
      </c>
      <c r="B40" s="1" t="s">
        <v>63</v>
      </c>
      <c r="C40" s="1">
        <v>0.13800000000000001</v>
      </c>
      <c r="D40" s="1">
        <v>0.26300000000000001</v>
      </c>
      <c r="E40" s="1">
        <v>0.54500000000000004</v>
      </c>
      <c r="G40" s="1">
        <f>AVERAGEA(14658,14629,14649,14641,14659,14654,14670,14676,14662,14679,14649,14682,14691,14683,14674)</f>
        <v>14663.733333333334</v>
      </c>
      <c r="H40" s="1">
        <f>AVERAGEA(6468,6473,6478,6472,6453,6468,6460,6468,6464,6457,6459,6451,6455,6443,6459)</f>
        <v>6461.8666666666668</v>
      </c>
      <c r="I40" s="2">
        <f>AVERAGEA(4277,4266,4274,4272,4277,4275,4280,4283,4278,4284,4274,4285,4289,4286,4284)</f>
        <v>4278.9333333333334</v>
      </c>
      <c r="J40" s="1"/>
      <c r="K40" s="1">
        <f t="shared" si="1"/>
        <v>2.2692720369758996</v>
      </c>
      <c r="L40" s="2">
        <f t="shared" si="0"/>
        <v>0.6621822383624959</v>
      </c>
      <c r="M40" s="1">
        <v>0.13800000000000001</v>
      </c>
      <c r="P40">
        <v>2.2692720369758996</v>
      </c>
      <c r="Q40">
        <v>0.6621822383624959</v>
      </c>
      <c r="R40">
        <v>0.13800000000000001</v>
      </c>
    </row>
    <row r="41" spans="1:18" ht="20" thickBot="1" x14ac:dyDescent="0.3">
      <c r="A41" s="25" t="s">
        <v>38</v>
      </c>
      <c r="B41" s="10" t="s">
        <v>64</v>
      </c>
      <c r="C41" s="10">
        <v>0.56100000000000005</v>
      </c>
      <c r="D41" s="10">
        <v>0.57599999999999996</v>
      </c>
      <c r="E41" s="10">
        <v>0.63700000000000001</v>
      </c>
      <c r="F41" s="9"/>
      <c r="G41">
        <f>AVERAGEA(14187,14243,14236,14264,14245,14244,14248,14182)</f>
        <v>14231.125</v>
      </c>
      <c r="H41">
        <v>13696.75</v>
      </c>
      <c r="I41">
        <v>11191.5</v>
      </c>
      <c r="K41" s="1">
        <f t="shared" si="1"/>
        <v>1.0390147297716612</v>
      </c>
      <c r="L41" s="2">
        <f t="shared" si="0"/>
        <v>0.81709164582839</v>
      </c>
      <c r="M41" s="10">
        <v>0.56100000000000005</v>
      </c>
      <c r="P41">
        <v>1.0390147297716612</v>
      </c>
      <c r="Q41">
        <v>0.81709164582839</v>
      </c>
      <c r="R41">
        <v>0.56100000000000005</v>
      </c>
    </row>
    <row r="42" spans="1:18" ht="17" thickBot="1" x14ac:dyDescent="0.25">
      <c r="A42" s="25" t="s">
        <v>38</v>
      </c>
      <c r="B42" s="11" t="s">
        <v>65</v>
      </c>
      <c r="C42" s="10">
        <v>0.40899999999999997</v>
      </c>
      <c r="D42" s="10">
        <v>0.58799999999999997</v>
      </c>
      <c r="E42" s="10">
        <v>0.68899999999999995</v>
      </c>
      <c r="G42" s="22">
        <v>11192.73</v>
      </c>
      <c r="H42" s="22">
        <v>7878.64</v>
      </c>
      <c r="I42" s="22">
        <v>6098.82</v>
      </c>
      <c r="K42" s="1">
        <f t="shared" si="1"/>
        <v>1.4206423951341856</v>
      </c>
      <c r="L42" s="2">
        <f t="shared" si="0"/>
        <v>0.77409552917762448</v>
      </c>
      <c r="M42" s="10">
        <v>0.40899999999999997</v>
      </c>
      <c r="P42">
        <v>1.4206423951341856</v>
      </c>
      <c r="Q42">
        <v>0.77409552917762448</v>
      </c>
      <c r="R42">
        <v>0.40899999999999997</v>
      </c>
    </row>
    <row r="43" spans="1:18" ht="17" thickBot="1" x14ac:dyDescent="0.25">
      <c r="A43" s="25" t="s">
        <v>38</v>
      </c>
      <c r="B43" s="11" t="s">
        <v>66</v>
      </c>
      <c r="C43" s="10">
        <v>0.65800000000000003</v>
      </c>
      <c r="D43" s="10">
        <v>0.61799999999999999</v>
      </c>
      <c r="E43" s="10">
        <v>0.64100000000000001</v>
      </c>
      <c r="G43" s="17">
        <v>1426.3330000000001</v>
      </c>
      <c r="H43" s="1">
        <v>2041.6669999999999</v>
      </c>
      <c r="I43" s="22">
        <v>1883.8889999999999</v>
      </c>
      <c r="K43" s="1">
        <f t="shared" si="1"/>
        <v>0.69861196757355637</v>
      </c>
      <c r="L43" s="2">
        <f t="shared" si="0"/>
        <v>0.92272099220881754</v>
      </c>
      <c r="M43" s="10">
        <v>0.65800000000000003</v>
      </c>
      <c r="P43">
        <v>0.69861196757355637</v>
      </c>
      <c r="Q43">
        <v>0.92272099220881754</v>
      </c>
      <c r="R43">
        <v>0.65800000000000003</v>
      </c>
    </row>
    <row r="44" spans="1:18" ht="17" thickBot="1" x14ac:dyDescent="0.25">
      <c r="A44" s="25" t="s">
        <v>38</v>
      </c>
      <c r="B44" s="11" t="s">
        <v>67</v>
      </c>
      <c r="C44" s="10">
        <v>0.57699999999999996</v>
      </c>
      <c r="D44" s="10">
        <v>0.77200000000000002</v>
      </c>
      <c r="E44" s="10">
        <v>0.68700000000000006</v>
      </c>
      <c r="G44" s="17">
        <v>139.5</v>
      </c>
      <c r="H44" s="1">
        <v>269.5</v>
      </c>
      <c r="I44" s="22">
        <v>230</v>
      </c>
      <c r="K44" s="1">
        <f t="shared" si="1"/>
        <v>0.51762523191094623</v>
      </c>
      <c r="L44" s="2">
        <f t="shared" si="0"/>
        <v>0.85343228200371057</v>
      </c>
      <c r="M44" s="10">
        <v>0.57699999999999996</v>
      </c>
      <c r="P44">
        <v>0.51762523191094623</v>
      </c>
      <c r="Q44">
        <v>0.85343228200371057</v>
      </c>
      <c r="R44">
        <v>0.57699999999999996</v>
      </c>
    </row>
    <row r="45" spans="1:18" ht="16" thickBot="1" x14ac:dyDescent="0.25">
      <c r="A45" s="25" t="s">
        <v>38</v>
      </c>
      <c r="B45" s="12" t="s">
        <v>68</v>
      </c>
      <c r="C45" s="10">
        <v>0.41699999999999998</v>
      </c>
      <c r="D45" s="10">
        <v>0.27800000000000002</v>
      </c>
      <c r="E45" s="10">
        <v>1.1559999999999999</v>
      </c>
      <c r="G45" s="17">
        <v>2329</v>
      </c>
      <c r="H45" s="17">
        <v>199.2</v>
      </c>
      <c r="I45" s="17">
        <v>535.20000000000005</v>
      </c>
      <c r="K45" s="1">
        <f t="shared" si="1"/>
        <v>11.691767068273093</v>
      </c>
      <c r="L45" s="2">
        <f t="shared" si="0"/>
        <v>2.6867469879518078</v>
      </c>
      <c r="M45" s="10">
        <v>0.41699999999999998</v>
      </c>
      <c r="P45">
        <v>11.691767068273093</v>
      </c>
      <c r="Q45">
        <v>2.6867469879518078</v>
      </c>
      <c r="R45">
        <v>0.41699999999999998</v>
      </c>
    </row>
    <row r="46" spans="1:18" ht="16" thickBot="1" x14ac:dyDescent="0.25">
      <c r="A46" s="25" t="s">
        <v>38</v>
      </c>
      <c r="B46" s="12" t="s">
        <v>69</v>
      </c>
      <c r="C46" s="10">
        <v>0.66900000000000004</v>
      </c>
      <c r="D46" s="10">
        <v>0.79300000000000004</v>
      </c>
      <c r="E46" s="10">
        <v>0.71099999999999997</v>
      </c>
      <c r="G46" s="17">
        <v>1095.71</v>
      </c>
      <c r="H46" s="17">
        <v>2125.5700000000002</v>
      </c>
      <c r="I46" s="17">
        <v>1858.57</v>
      </c>
      <c r="K46" s="1">
        <f t="shared" si="1"/>
        <v>0.51548996269236014</v>
      </c>
      <c r="L46" s="2">
        <f t="shared" si="0"/>
        <v>0.87438663511434567</v>
      </c>
      <c r="M46" s="10">
        <v>0.66900000000000004</v>
      </c>
      <c r="P46">
        <v>0.51548996269236014</v>
      </c>
      <c r="Q46">
        <v>0.87438663511434567</v>
      </c>
      <c r="R46">
        <v>0.66900000000000004</v>
      </c>
    </row>
    <row r="47" spans="1:18" ht="17" thickBot="1" x14ac:dyDescent="0.25">
      <c r="A47" s="25" t="s">
        <v>38</v>
      </c>
      <c r="B47" s="10" t="s">
        <v>70</v>
      </c>
      <c r="C47" s="10">
        <v>0.24099999999999999</v>
      </c>
      <c r="D47" s="10">
        <v>0.222</v>
      </c>
      <c r="E47" s="10">
        <v>1.121</v>
      </c>
      <c r="G47" s="17">
        <v>1569.5</v>
      </c>
      <c r="H47" s="17">
        <v>440.66699999999997</v>
      </c>
      <c r="I47" s="17">
        <v>331.83300000000003</v>
      </c>
      <c r="K47" s="1">
        <f t="shared" si="1"/>
        <v>3.5616463225065642</v>
      </c>
      <c r="L47" s="2">
        <f t="shared" si="0"/>
        <v>0.75302439256853826</v>
      </c>
      <c r="M47" s="10">
        <v>0.24099999999999999</v>
      </c>
      <c r="P47">
        <v>3.5616463225065642</v>
      </c>
      <c r="Q47">
        <v>0.75302439256853826</v>
      </c>
      <c r="R47">
        <v>0.24099999999999999</v>
      </c>
    </row>
    <row r="48" spans="1:18" ht="16" thickBot="1" x14ac:dyDescent="0.25">
      <c r="A48" s="25" t="s">
        <v>38</v>
      </c>
      <c r="B48" s="12" t="s">
        <v>71</v>
      </c>
      <c r="C48" s="10">
        <v>0.111</v>
      </c>
      <c r="D48" s="10">
        <v>0.218</v>
      </c>
      <c r="E48" s="10">
        <v>0.501</v>
      </c>
      <c r="G48" s="22">
        <v>13016.83</v>
      </c>
      <c r="H48" s="22">
        <v>4820.83</v>
      </c>
      <c r="I48" s="22">
        <v>3614.5</v>
      </c>
      <c r="K48" s="1">
        <f t="shared" si="1"/>
        <v>2.7001221781311515</v>
      </c>
      <c r="L48" s="2">
        <f t="shared" si="0"/>
        <v>0.74976715627806834</v>
      </c>
      <c r="M48" s="10">
        <v>0.111</v>
      </c>
      <c r="P48">
        <v>2.7001221781311515</v>
      </c>
      <c r="Q48">
        <v>0.74976715627806834</v>
      </c>
      <c r="R48">
        <v>0.111</v>
      </c>
    </row>
    <row r="49" spans="1:18" ht="17" thickBot="1" x14ac:dyDescent="0.25">
      <c r="A49" s="25" t="s">
        <v>38</v>
      </c>
      <c r="B49" s="11" t="s">
        <v>72</v>
      </c>
      <c r="C49" s="10">
        <v>0.157</v>
      </c>
      <c r="D49" s="10">
        <v>0.24199999999999999</v>
      </c>
      <c r="E49" s="10">
        <v>0.56999999999999995</v>
      </c>
      <c r="G49" s="22">
        <v>8569.43</v>
      </c>
      <c r="H49" s="22">
        <v>3028.14</v>
      </c>
      <c r="I49" s="22">
        <v>2399.29</v>
      </c>
      <c r="K49" s="1">
        <f t="shared" si="1"/>
        <v>2.8299319053940706</v>
      </c>
      <c r="L49" s="2">
        <f t="shared" si="0"/>
        <v>0.79233126605771198</v>
      </c>
      <c r="M49" s="10">
        <v>0.157</v>
      </c>
      <c r="P49">
        <v>2.8299319053940706</v>
      </c>
      <c r="Q49">
        <v>0.79233126605771198</v>
      </c>
      <c r="R49">
        <v>0.157</v>
      </c>
    </row>
    <row r="50" spans="1:18" ht="17" thickBot="1" x14ac:dyDescent="0.25">
      <c r="A50" s="25" t="s">
        <v>38</v>
      </c>
      <c r="B50" s="10" t="s">
        <v>73</v>
      </c>
      <c r="C50" s="10">
        <v>6.0999999999999999E-2</v>
      </c>
      <c r="D50" s="10">
        <v>0.17699999999999999</v>
      </c>
      <c r="E50" s="10">
        <v>0.57699999999999996</v>
      </c>
      <c r="G50" s="22">
        <v>10227.200000000001</v>
      </c>
      <c r="H50" s="22">
        <v>3225.8</v>
      </c>
      <c r="I50" s="22">
        <v>1740.6</v>
      </c>
      <c r="K50" s="1">
        <f t="shared" si="1"/>
        <v>3.1704383408766819</v>
      </c>
      <c r="L50" s="2">
        <f t="shared" si="0"/>
        <v>0.53958707917415827</v>
      </c>
      <c r="M50" s="10">
        <v>6.0999999999999999E-2</v>
      </c>
      <c r="P50">
        <v>3.1704383408766819</v>
      </c>
      <c r="Q50">
        <v>0.53958707917415827</v>
      </c>
      <c r="R50">
        <v>6.0999999999999999E-2</v>
      </c>
    </row>
    <row r="51" spans="1:18" ht="17" thickBot="1" x14ac:dyDescent="0.25">
      <c r="A51" s="25" t="s">
        <v>38</v>
      </c>
      <c r="B51" s="28" t="s">
        <v>135</v>
      </c>
      <c r="C51" s="29">
        <v>0.433</v>
      </c>
      <c r="D51" s="29">
        <v>0.32200000000000001</v>
      </c>
      <c r="E51" s="29">
        <v>6.0590000000000002</v>
      </c>
      <c r="F51" s="30"/>
      <c r="G51" s="22">
        <v>3175</v>
      </c>
      <c r="H51" s="22">
        <v>1100.5</v>
      </c>
      <c r="I51" s="22">
        <v>869.16700000000003</v>
      </c>
      <c r="J51" s="27"/>
      <c r="K51" s="30">
        <f t="shared" si="1"/>
        <v>2.8850522489777375</v>
      </c>
      <c r="L51" s="31">
        <f t="shared" si="0"/>
        <v>0.7897928214447979</v>
      </c>
      <c r="M51" s="29">
        <v>0.433</v>
      </c>
      <c r="P51">
        <v>2.8850522489777375</v>
      </c>
      <c r="Q51">
        <v>0.7897928214447979</v>
      </c>
      <c r="R51">
        <v>0.433</v>
      </c>
    </row>
    <row r="52" spans="1:18" ht="17" thickBot="1" x14ac:dyDescent="0.25">
      <c r="A52" s="25" t="s">
        <v>38</v>
      </c>
      <c r="B52" s="10" t="s">
        <v>74</v>
      </c>
      <c r="C52" s="14">
        <v>0.05</v>
      </c>
      <c r="D52" s="14">
        <v>0.17</v>
      </c>
      <c r="E52" s="14">
        <v>0.56100000000000005</v>
      </c>
      <c r="F52" s="8"/>
      <c r="G52" s="22">
        <v>6635</v>
      </c>
      <c r="H52" s="22">
        <v>2094.4</v>
      </c>
      <c r="I52" s="22">
        <v>1130</v>
      </c>
      <c r="K52" s="1">
        <f t="shared" si="1"/>
        <v>3.1679717341482045</v>
      </c>
      <c r="L52" s="2">
        <f t="shared" si="0"/>
        <v>0.53953399541634839</v>
      </c>
      <c r="M52" s="14">
        <v>0.05</v>
      </c>
      <c r="P52">
        <v>3.1679717341482045</v>
      </c>
      <c r="Q52">
        <v>0.53953399541634839</v>
      </c>
      <c r="R52">
        <v>0.05</v>
      </c>
    </row>
    <row r="53" spans="1:18" ht="17" thickBot="1" x14ac:dyDescent="0.25">
      <c r="A53" s="25" t="s">
        <v>38</v>
      </c>
      <c r="B53" s="10" t="s">
        <v>75</v>
      </c>
      <c r="C53" s="14">
        <v>0.107</v>
      </c>
      <c r="D53" s="14">
        <v>0.21</v>
      </c>
      <c r="E53" s="14">
        <v>0.499</v>
      </c>
      <c r="F53" s="8"/>
      <c r="G53" s="20">
        <v>430.8</v>
      </c>
      <c r="H53" s="20">
        <v>242.6</v>
      </c>
      <c r="I53" s="20">
        <v>194.4</v>
      </c>
      <c r="K53" s="1">
        <f t="shared" si="1"/>
        <v>1.7757625721352022</v>
      </c>
      <c r="L53" s="2">
        <f t="shared" si="0"/>
        <v>0.80131904369332241</v>
      </c>
      <c r="M53" s="14">
        <v>0.107</v>
      </c>
      <c r="P53">
        <v>1.7757625721352022</v>
      </c>
      <c r="Q53">
        <v>0.80131904369332241</v>
      </c>
      <c r="R53">
        <v>0.107</v>
      </c>
    </row>
    <row r="54" spans="1:18" ht="17" thickBot="1" x14ac:dyDescent="0.25">
      <c r="A54" s="25" t="s">
        <v>38</v>
      </c>
      <c r="B54" s="10" t="s">
        <v>76</v>
      </c>
      <c r="C54" s="14">
        <v>0.60899999999999999</v>
      </c>
      <c r="D54" s="14">
        <v>0.55300000000000005</v>
      </c>
      <c r="E54" s="14">
        <v>0.748</v>
      </c>
      <c r="F54" s="8"/>
      <c r="G54" s="19">
        <v>275.75</v>
      </c>
      <c r="H54" s="21">
        <v>233</v>
      </c>
      <c r="I54" s="21">
        <v>142</v>
      </c>
      <c r="K54" s="1">
        <f t="shared" si="1"/>
        <v>1.1834763948497855</v>
      </c>
      <c r="L54" s="2">
        <f t="shared" si="0"/>
        <v>0.6094420600858369</v>
      </c>
      <c r="M54" s="14">
        <v>0.60899999999999999</v>
      </c>
      <c r="P54">
        <v>1.1834763948497855</v>
      </c>
      <c r="Q54">
        <v>0.6094420600858369</v>
      </c>
      <c r="R54">
        <v>0.60899999999999999</v>
      </c>
    </row>
    <row r="55" spans="1:18" ht="17" thickBot="1" x14ac:dyDescent="0.25">
      <c r="A55" s="25" t="s">
        <v>38</v>
      </c>
      <c r="B55" s="10" t="s">
        <v>77</v>
      </c>
      <c r="C55" s="14">
        <v>0.41499999999999998</v>
      </c>
      <c r="D55" s="14">
        <v>0.59499999999999997</v>
      </c>
      <c r="E55" s="14">
        <v>0.69099999999999995</v>
      </c>
      <c r="F55" s="8"/>
      <c r="G55" s="19">
        <v>13103.43</v>
      </c>
      <c r="H55" s="19">
        <v>9172.57</v>
      </c>
      <c r="I55" s="19">
        <v>7106.43</v>
      </c>
      <c r="K55" s="1">
        <f t="shared" si="1"/>
        <v>1.4285451078596294</v>
      </c>
      <c r="L55" s="2">
        <f t="shared" si="0"/>
        <v>0.77474797139732932</v>
      </c>
      <c r="M55" s="14">
        <v>0.41499999999999998</v>
      </c>
      <c r="P55">
        <v>1.4285451078596294</v>
      </c>
      <c r="Q55">
        <v>0.77474797139732932</v>
      </c>
      <c r="R55">
        <v>0.41499999999999998</v>
      </c>
    </row>
    <row r="56" spans="1:18" ht="17" thickBot="1" x14ac:dyDescent="0.25">
      <c r="A56" s="25" t="s">
        <v>38</v>
      </c>
      <c r="B56" s="11" t="s">
        <v>78</v>
      </c>
      <c r="C56" s="15">
        <v>0.54600000000000004</v>
      </c>
      <c r="D56" s="14">
        <v>0.65400000000000003</v>
      </c>
      <c r="E56" s="14">
        <v>0.72499999999999998</v>
      </c>
      <c r="F56" s="8"/>
      <c r="G56" s="1">
        <v>2615.1669999999999</v>
      </c>
      <c r="H56" s="1">
        <v>3612</v>
      </c>
      <c r="I56" s="1">
        <v>2904</v>
      </c>
      <c r="K56" s="1">
        <f t="shared" si="1"/>
        <v>0.72402187153931341</v>
      </c>
      <c r="L56" s="2">
        <f t="shared" si="0"/>
        <v>0.8039867109634552</v>
      </c>
      <c r="M56" s="15">
        <v>0.54600000000000004</v>
      </c>
      <c r="P56">
        <v>0.72402187153931341</v>
      </c>
      <c r="Q56">
        <v>0.8039867109634552</v>
      </c>
      <c r="R56">
        <v>0.54600000000000004</v>
      </c>
    </row>
    <row r="57" spans="1:18" ht="17" thickBot="1" x14ac:dyDescent="0.25">
      <c r="A57" s="25" t="s">
        <v>38</v>
      </c>
      <c r="B57" s="10" t="s">
        <v>79</v>
      </c>
      <c r="C57" s="14">
        <v>0.46700000000000003</v>
      </c>
      <c r="D57" s="14">
        <v>0.67600000000000005</v>
      </c>
      <c r="E57" s="14">
        <v>0.67</v>
      </c>
      <c r="F57" s="8"/>
      <c r="G57" s="18">
        <v>4750.375</v>
      </c>
      <c r="H57" s="18">
        <v>6890.25</v>
      </c>
      <c r="I57" s="18">
        <v>5355.625</v>
      </c>
      <c r="K57" s="1">
        <f t="shared" si="1"/>
        <v>0.6894343456333224</v>
      </c>
      <c r="L57" s="2">
        <f t="shared" si="0"/>
        <v>0.77727586081782229</v>
      </c>
      <c r="M57" s="14">
        <v>0.46700000000000003</v>
      </c>
      <c r="P57">
        <v>0.6894343456333224</v>
      </c>
      <c r="Q57">
        <v>0.77727586081782229</v>
      </c>
      <c r="R57">
        <v>0.46700000000000003</v>
      </c>
    </row>
    <row r="58" spans="1:18" ht="16.5" customHeight="1" thickBot="1" x14ac:dyDescent="0.25">
      <c r="A58" s="25" t="s">
        <v>38</v>
      </c>
      <c r="B58" s="10" t="s">
        <v>80</v>
      </c>
      <c r="C58" s="14">
        <v>0.58399999999999996</v>
      </c>
      <c r="D58" s="14">
        <v>0.624</v>
      </c>
      <c r="E58" s="14">
        <v>0.68799999999999994</v>
      </c>
      <c r="F58" s="8"/>
      <c r="G58" s="19">
        <v>12234.57</v>
      </c>
      <c r="H58" s="19">
        <v>9293.7099999999991</v>
      </c>
      <c r="I58" s="19">
        <v>8628.86</v>
      </c>
      <c r="K58" s="1">
        <f t="shared" si="1"/>
        <v>1.3164355246720632</v>
      </c>
      <c r="L58" s="2">
        <f t="shared" si="0"/>
        <v>0.92846236863427001</v>
      </c>
      <c r="M58" s="14">
        <v>0.58399999999999996</v>
      </c>
      <c r="P58">
        <v>1.3164355246720632</v>
      </c>
      <c r="Q58">
        <v>0.92846236863427001</v>
      </c>
      <c r="R58">
        <v>0.58399999999999996</v>
      </c>
    </row>
    <row r="59" spans="1:18" ht="16.5" customHeight="1" thickBot="1" x14ac:dyDescent="0.25">
      <c r="A59" s="25" t="s">
        <v>38</v>
      </c>
      <c r="B59" s="12" t="s">
        <v>81</v>
      </c>
      <c r="C59" s="14">
        <v>0.188</v>
      </c>
      <c r="D59" s="14">
        <v>0.28299999999999997</v>
      </c>
      <c r="E59" s="14">
        <v>0.67800000000000005</v>
      </c>
      <c r="F59" s="8"/>
      <c r="G59" s="23">
        <v>5979.9</v>
      </c>
      <c r="H59" s="23">
        <v>1885.5</v>
      </c>
      <c r="I59" s="23">
        <v>1489.7</v>
      </c>
      <c r="K59" s="1">
        <f t="shared" si="1"/>
        <v>3.171519490851233</v>
      </c>
      <c r="L59" s="2">
        <f t="shared" si="0"/>
        <v>0.79008220631132331</v>
      </c>
      <c r="M59" s="14">
        <v>0.188</v>
      </c>
      <c r="P59">
        <v>3.171519490851233</v>
      </c>
      <c r="Q59">
        <v>0.79008220631132331</v>
      </c>
      <c r="R59">
        <v>0.188</v>
      </c>
    </row>
    <row r="60" spans="1:18" ht="16" thickBot="1" x14ac:dyDescent="0.25">
      <c r="A60" s="25" t="s">
        <v>38</v>
      </c>
      <c r="B60" s="12" t="s">
        <v>82</v>
      </c>
      <c r="C60" s="14">
        <v>0.16300000000000001</v>
      </c>
      <c r="D60" s="14">
        <v>0.29499999999999998</v>
      </c>
      <c r="E60" s="14">
        <v>0.68799999999999994</v>
      </c>
      <c r="F60" s="8"/>
      <c r="G60" s="21">
        <v>6705</v>
      </c>
      <c r="H60" s="18">
        <v>2421.8330000000001</v>
      </c>
      <c r="I60" s="21">
        <v>1683</v>
      </c>
      <c r="K60" s="1">
        <f t="shared" si="1"/>
        <v>2.7685641412929791</v>
      </c>
      <c r="L60" s="2">
        <f t="shared" si="0"/>
        <v>0.69492818043192905</v>
      </c>
      <c r="M60" s="14">
        <v>0.16300000000000001</v>
      </c>
      <c r="P60">
        <v>2.7685641412929791</v>
      </c>
      <c r="Q60">
        <v>0.69492818043192905</v>
      </c>
      <c r="R60">
        <v>0.16300000000000001</v>
      </c>
    </row>
    <row r="61" spans="1:18" ht="17" thickBot="1" x14ac:dyDescent="0.25">
      <c r="A61" s="25" t="s">
        <v>38</v>
      </c>
      <c r="B61" s="10" t="s">
        <v>83</v>
      </c>
      <c r="C61" s="14">
        <v>4.2999999999999997E-2</v>
      </c>
      <c r="D61" s="14">
        <v>0.16800000000000001</v>
      </c>
      <c r="E61" s="14">
        <v>0.56399999999999995</v>
      </c>
      <c r="F61" s="8"/>
      <c r="G61" s="18">
        <v>5769.5559999999996</v>
      </c>
      <c r="H61" s="18">
        <v>1895.222</v>
      </c>
      <c r="I61" s="18">
        <v>930.33299999999997</v>
      </c>
      <c r="K61" s="1">
        <f t="shared" si="1"/>
        <v>3.0442639437490699</v>
      </c>
      <c r="L61" s="2">
        <f t="shared" si="0"/>
        <v>0.49088338991421582</v>
      </c>
      <c r="M61" s="14">
        <v>4.2999999999999997E-2</v>
      </c>
      <c r="P61">
        <v>3.0442639437490699</v>
      </c>
      <c r="Q61">
        <v>0.49088338991421582</v>
      </c>
      <c r="R61">
        <v>4.2999999999999997E-2</v>
      </c>
    </row>
    <row r="62" spans="1:18" ht="17" thickBot="1" x14ac:dyDescent="0.25">
      <c r="A62" s="25" t="s">
        <v>38</v>
      </c>
      <c r="B62" s="10" t="s">
        <v>84</v>
      </c>
      <c r="C62" s="14">
        <v>9.0999999999999998E-2</v>
      </c>
      <c r="D62" s="14">
        <v>0.218</v>
      </c>
      <c r="E62" s="14">
        <v>0.49</v>
      </c>
      <c r="F62" s="8"/>
      <c r="G62" s="21">
        <v>947</v>
      </c>
      <c r="H62" s="20">
        <v>547.5</v>
      </c>
      <c r="I62" s="19">
        <v>358.63</v>
      </c>
      <c r="K62" s="1">
        <f t="shared" si="1"/>
        <v>1.7296803652968036</v>
      </c>
      <c r="L62" s="2">
        <f t="shared" si="0"/>
        <v>0.65503196347031967</v>
      </c>
      <c r="M62" s="14">
        <v>9.0999999999999998E-2</v>
      </c>
      <c r="P62">
        <v>1.7296803652968036</v>
      </c>
      <c r="Q62">
        <v>0.65503196347031967</v>
      </c>
      <c r="R62">
        <v>9.0999999999999998E-2</v>
      </c>
    </row>
    <row r="63" spans="1:18" ht="16" thickBot="1" x14ac:dyDescent="0.25">
      <c r="A63" s="25" t="s">
        <v>38</v>
      </c>
      <c r="B63" s="12" t="s">
        <v>85</v>
      </c>
      <c r="C63" s="14">
        <v>0.51500000000000001</v>
      </c>
      <c r="D63" s="14">
        <v>0.52600000000000002</v>
      </c>
      <c r="E63" s="14">
        <v>0.57299999999999995</v>
      </c>
      <c r="F63" s="8"/>
      <c r="G63" s="19">
        <v>461.33</v>
      </c>
      <c r="H63" s="20">
        <v>452.5</v>
      </c>
      <c r="I63" s="18">
        <v>346.41699999999997</v>
      </c>
      <c r="K63" s="1">
        <f t="shared" si="1"/>
        <v>1.0195138121546961</v>
      </c>
      <c r="L63" s="2">
        <f t="shared" si="0"/>
        <v>0.76556243093922649</v>
      </c>
      <c r="M63" s="14">
        <v>0.51500000000000001</v>
      </c>
      <c r="P63">
        <v>1.0195138121546961</v>
      </c>
      <c r="Q63">
        <v>0.76556243093922649</v>
      </c>
      <c r="R63">
        <v>0.51500000000000001</v>
      </c>
    </row>
    <row r="64" spans="1:18" ht="17" thickBot="1" x14ac:dyDescent="0.25">
      <c r="A64" s="25" t="s">
        <v>38</v>
      </c>
      <c r="B64" s="11" t="s">
        <v>86</v>
      </c>
      <c r="C64" s="15">
        <v>0.113</v>
      </c>
      <c r="D64" s="14">
        <v>0.22</v>
      </c>
      <c r="E64" s="14">
        <v>0.46100000000000002</v>
      </c>
      <c r="F64" s="8"/>
      <c r="G64" s="1">
        <v>5334.25</v>
      </c>
      <c r="H64" s="24">
        <v>2305.25</v>
      </c>
      <c r="I64" s="1">
        <v>1548.875</v>
      </c>
      <c r="K64" s="1">
        <f t="shared" si="1"/>
        <v>2.3139572714456134</v>
      </c>
      <c r="L64" s="2">
        <f t="shared" si="0"/>
        <v>0.67189025051512852</v>
      </c>
      <c r="M64" s="15">
        <v>0.113</v>
      </c>
      <c r="P64">
        <v>2.3139572714456134</v>
      </c>
      <c r="Q64">
        <v>0.67189025051512852</v>
      </c>
      <c r="R64">
        <v>0.113</v>
      </c>
    </row>
    <row r="65" spans="1:18" ht="17" thickBot="1" x14ac:dyDescent="0.25">
      <c r="A65" s="25" t="s">
        <v>38</v>
      </c>
      <c r="B65" s="10" t="s">
        <v>87</v>
      </c>
      <c r="C65" s="14">
        <v>0.503</v>
      </c>
      <c r="D65" s="16">
        <v>0.57499999999999996</v>
      </c>
      <c r="E65" s="14">
        <v>0.61199999999999999</v>
      </c>
      <c r="F65" s="8"/>
      <c r="G65" s="1">
        <v>10849.25</v>
      </c>
      <c r="H65" s="1">
        <v>9205.75</v>
      </c>
      <c r="I65" s="1">
        <v>8047.25</v>
      </c>
      <c r="K65" s="1">
        <f t="shared" si="1"/>
        <v>1.1785297232707819</v>
      </c>
      <c r="L65" s="2">
        <f t="shared" si="0"/>
        <v>0.8741547402438693</v>
      </c>
      <c r="M65" s="14">
        <v>0.503</v>
      </c>
      <c r="P65">
        <v>1.1785297232707819</v>
      </c>
      <c r="Q65">
        <v>0.8741547402438693</v>
      </c>
      <c r="R65">
        <v>0.503</v>
      </c>
    </row>
    <row r="66" spans="1:18" ht="16" thickBot="1" x14ac:dyDescent="0.25">
      <c r="A66" s="25" t="s">
        <v>36</v>
      </c>
      <c r="B66" s="1" t="s">
        <v>88</v>
      </c>
      <c r="C66" s="1">
        <v>0.88200000000000001</v>
      </c>
      <c r="D66" s="13">
        <v>1.26</v>
      </c>
      <c r="E66" s="13">
        <v>1.2210000000000001</v>
      </c>
      <c r="F66" s="8"/>
      <c r="G66">
        <v>354.22222222222223</v>
      </c>
      <c r="H66">
        <v>284.55555555555554</v>
      </c>
      <c r="I66">
        <v>275.22222222222223</v>
      </c>
      <c r="K66" s="1">
        <f t="shared" si="1"/>
        <v>1.2448262397500978</v>
      </c>
      <c r="L66" s="2">
        <f t="shared" si="0"/>
        <v>0.96720031237797743</v>
      </c>
      <c r="M66" s="1">
        <v>0.88200000000000001</v>
      </c>
      <c r="P66">
        <v>1.2448262397500978</v>
      </c>
      <c r="Q66">
        <v>0.96720031237797743</v>
      </c>
      <c r="R66">
        <v>0.88200000000000001</v>
      </c>
    </row>
    <row r="67" spans="1:18" x14ac:dyDescent="0.2">
      <c r="A67" s="25" t="s">
        <v>36</v>
      </c>
      <c r="B67" s="1" t="s">
        <v>89</v>
      </c>
      <c r="C67" s="1">
        <v>0.29399999999999998</v>
      </c>
      <c r="D67" s="1">
        <v>0.50600000000000001</v>
      </c>
      <c r="E67" s="1">
        <v>0.96</v>
      </c>
      <c r="G67">
        <v>1343.3333333333333</v>
      </c>
      <c r="H67">
        <v>762.16666666666663</v>
      </c>
      <c r="I67">
        <v>692.16666666666663</v>
      </c>
      <c r="K67" s="1">
        <f t="shared" ref="K67:K110" si="2">G67/H67</f>
        <v>1.7625191340476711</v>
      </c>
      <c r="L67" s="2">
        <f t="shared" ref="L67:L110" si="3">I67/H67</f>
        <v>0.90815657117865733</v>
      </c>
      <c r="M67" s="1">
        <v>0.29399999999999998</v>
      </c>
      <c r="P67">
        <v>1.7625191340476711</v>
      </c>
      <c r="Q67">
        <v>0.90815657117865733</v>
      </c>
      <c r="R67">
        <v>0.29399999999999998</v>
      </c>
    </row>
    <row r="68" spans="1:18" x14ac:dyDescent="0.2">
      <c r="A68" s="25" t="s">
        <v>36</v>
      </c>
      <c r="B68" s="1" t="s">
        <v>90</v>
      </c>
      <c r="C68" s="1">
        <v>0.27400000000000002</v>
      </c>
      <c r="D68" s="1">
        <v>0.48499999999999999</v>
      </c>
      <c r="E68" s="1">
        <v>0.99299999999999999</v>
      </c>
      <c r="G68">
        <v>707.28571428571433</v>
      </c>
      <c r="H68">
        <v>392</v>
      </c>
      <c r="I68">
        <v>363.71428571428572</v>
      </c>
      <c r="K68" s="1">
        <f t="shared" si="2"/>
        <v>1.8043002915451896</v>
      </c>
      <c r="L68" s="2">
        <f t="shared" si="3"/>
        <v>0.92784256559766765</v>
      </c>
      <c r="M68" s="1">
        <v>0.27400000000000002</v>
      </c>
      <c r="P68">
        <v>1.8043002915451896</v>
      </c>
      <c r="Q68">
        <v>0.92784256559766765</v>
      </c>
      <c r="R68">
        <v>0.27400000000000002</v>
      </c>
    </row>
    <row r="69" spans="1:18" x14ac:dyDescent="0.2">
      <c r="A69" s="25" t="s">
        <v>36</v>
      </c>
      <c r="B69" s="1" t="s">
        <v>91</v>
      </c>
      <c r="C69" s="6">
        <v>13.238</v>
      </c>
      <c r="D69" s="6">
        <v>5.5039999999999996</v>
      </c>
      <c r="E69" s="6">
        <v>7.3410000000000002</v>
      </c>
      <c r="G69">
        <v>121.22222222222223</v>
      </c>
      <c r="H69">
        <v>396.55555555555554</v>
      </c>
      <c r="I69">
        <v>1823.7777777777778</v>
      </c>
      <c r="K69" s="1">
        <f t="shared" si="2"/>
        <v>0.30568786775007006</v>
      </c>
      <c r="L69" s="2">
        <f t="shared" si="3"/>
        <v>4.5990473521994959</v>
      </c>
      <c r="M69" s="6">
        <v>13.238</v>
      </c>
      <c r="P69">
        <v>0.30568786775007006</v>
      </c>
      <c r="Q69">
        <v>4.5990473521994959</v>
      </c>
      <c r="R69">
        <v>13.238</v>
      </c>
    </row>
    <row r="70" spans="1:18" x14ac:dyDescent="0.2">
      <c r="A70" s="25" t="s">
        <v>36</v>
      </c>
      <c r="B70" s="1" t="s">
        <v>92</v>
      </c>
      <c r="C70" s="1">
        <v>0.16900000000000001</v>
      </c>
      <c r="D70" s="1">
        <v>0.39600000000000002</v>
      </c>
      <c r="E70" s="1">
        <v>0.94299999999999995</v>
      </c>
      <c r="G70">
        <v>14374.125</v>
      </c>
      <c r="H70">
        <v>7741.625</v>
      </c>
      <c r="I70">
        <v>6853.875</v>
      </c>
      <c r="K70" s="1">
        <f t="shared" si="2"/>
        <v>1.8567322752006201</v>
      </c>
      <c r="L70" s="2">
        <f t="shared" si="3"/>
        <v>0.88532769282934787</v>
      </c>
      <c r="M70" s="1">
        <v>0.16900000000000001</v>
      </c>
      <c r="P70">
        <v>1.8567322752006201</v>
      </c>
      <c r="Q70">
        <v>0.88532769282934787</v>
      </c>
      <c r="R70">
        <v>0.16900000000000001</v>
      </c>
    </row>
    <row r="71" spans="1:18" x14ac:dyDescent="0.2">
      <c r="A71" s="25" t="s">
        <v>36</v>
      </c>
      <c r="B71" s="1" t="s">
        <v>93</v>
      </c>
      <c r="C71" s="1">
        <v>1.17E-2</v>
      </c>
      <c r="D71" s="1">
        <v>2.1999999999999999E-2</v>
      </c>
      <c r="E71" s="1">
        <v>3.4180000000000001</v>
      </c>
      <c r="G71">
        <v>5235.090909090909</v>
      </c>
      <c r="H71">
        <v>2542.090909090909</v>
      </c>
      <c r="I71">
        <v>2782.818181818182</v>
      </c>
      <c r="K71" s="1">
        <f t="shared" si="2"/>
        <v>2.0593641597825698</v>
      </c>
      <c r="L71" s="2">
        <f t="shared" si="3"/>
        <v>1.0946965633158103</v>
      </c>
      <c r="M71" s="1">
        <v>1.17E-2</v>
      </c>
      <c r="P71">
        <v>2.0593641597825698</v>
      </c>
      <c r="Q71">
        <v>1.0946965633158103</v>
      </c>
      <c r="R71">
        <v>1.17E-2</v>
      </c>
    </row>
    <row r="72" spans="1:18" x14ac:dyDescent="0.2">
      <c r="A72" s="25" t="s">
        <v>36</v>
      </c>
      <c r="B72" s="1" t="s">
        <v>94</v>
      </c>
      <c r="C72" s="1">
        <v>0.27400000000000002</v>
      </c>
      <c r="D72" s="1">
        <v>0.48199999999999998</v>
      </c>
      <c r="E72" s="1">
        <v>1.0069999999999999</v>
      </c>
      <c r="G72">
        <v>20775.875</v>
      </c>
      <c r="H72">
        <v>11940.625</v>
      </c>
      <c r="I72">
        <v>10876.25</v>
      </c>
      <c r="K72" s="1">
        <f t="shared" si="2"/>
        <v>1.7399319549856058</v>
      </c>
      <c r="L72" s="2">
        <f t="shared" si="3"/>
        <v>0.91086103114367967</v>
      </c>
      <c r="M72" s="1">
        <v>0.27400000000000002</v>
      </c>
      <c r="P72">
        <v>1.7399319549856058</v>
      </c>
      <c r="Q72">
        <v>0.91086103114367967</v>
      </c>
      <c r="R72">
        <v>0.27400000000000002</v>
      </c>
    </row>
    <row r="73" spans="1:18" x14ac:dyDescent="0.2">
      <c r="A73" s="25" t="s">
        <v>36</v>
      </c>
      <c r="B73" s="1" t="s">
        <v>95</v>
      </c>
      <c r="C73" s="1">
        <v>0.05</v>
      </c>
      <c r="D73" s="1">
        <v>0.18</v>
      </c>
      <c r="E73" s="1">
        <v>1.4970000000000001</v>
      </c>
      <c r="G73">
        <v>2879.5</v>
      </c>
      <c r="H73">
        <v>1478.875</v>
      </c>
      <c r="I73">
        <v>1480.625</v>
      </c>
      <c r="K73" s="1">
        <f t="shared" si="2"/>
        <v>1.947088158228383</v>
      </c>
      <c r="L73" s="2">
        <f t="shared" si="3"/>
        <v>1.0011833319246048</v>
      </c>
      <c r="M73" s="1">
        <v>0.05</v>
      </c>
      <c r="P73">
        <v>1.947088158228383</v>
      </c>
      <c r="Q73">
        <v>1.0011833319246048</v>
      </c>
      <c r="R73">
        <v>0.05</v>
      </c>
    </row>
    <row r="74" spans="1:18" x14ac:dyDescent="0.2">
      <c r="A74" s="25" t="s">
        <v>36</v>
      </c>
      <c r="B74" s="1" t="s">
        <v>96</v>
      </c>
      <c r="C74" s="1">
        <v>6.3399999999999998E-2</v>
      </c>
      <c r="D74" s="1">
        <v>0.29399999999999998</v>
      </c>
      <c r="E74" s="1">
        <v>0.48</v>
      </c>
      <c r="G74">
        <v>4689.666666666667</v>
      </c>
      <c r="H74">
        <v>1877.8333333333333</v>
      </c>
      <c r="I74">
        <v>744.83333333333337</v>
      </c>
      <c r="K74" s="1">
        <f t="shared" si="2"/>
        <v>2.4973817342682172</v>
      </c>
      <c r="L74" s="2">
        <f t="shared" si="3"/>
        <v>0.39664506967249491</v>
      </c>
      <c r="M74" s="1">
        <v>6.3399999999999998E-2</v>
      </c>
      <c r="P74">
        <v>2.4973817342682172</v>
      </c>
      <c r="Q74">
        <v>0.39664506967249491</v>
      </c>
      <c r="R74">
        <v>6.3399999999999998E-2</v>
      </c>
    </row>
    <row r="75" spans="1:18" x14ac:dyDescent="0.2">
      <c r="A75" s="25" t="s">
        <v>36</v>
      </c>
      <c r="B75" s="1" t="s">
        <v>97</v>
      </c>
      <c r="C75" s="1">
        <v>0.38500000000000001</v>
      </c>
      <c r="D75" s="1">
        <v>0.53300000000000003</v>
      </c>
      <c r="E75" s="1">
        <v>0.78200000000000003</v>
      </c>
      <c r="G75">
        <v>9655.2000000000007</v>
      </c>
      <c r="H75">
        <v>4639.5</v>
      </c>
      <c r="I75">
        <v>3408</v>
      </c>
      <c r="K75" s="1">
        <f t="shared" si="2"/>
        <v>2.0810863239573232</v>
      </c>
      <c r="L75" s="2">
        <f t="shared" si="3"/>
        <v>0.73456191399935333</v>
      </c>
      <c r="M75" s="1">
        <v>0.38500000000000001</v>
      </c>
      <c r="P75">
        <v>2.0810863239573232</v>
      </c>
      <c r="Q75">
        <v>0.73456191399935333</v>
      </c>
      <c r="R75">
        <v>0.38500000000000001</v>
      </c>
    </row>
    <row r="76" spans="1:18" x14ac:dyDescent="0.2">
      <c r="A76" s="25" t="s">
        <v>36</v>
      </c>
      <c r="B76" s="1" t="s">
        <v>98</v>
      </c>
      <c r="C76" s="1">
        <v>2.4E-2</v>
      </c>
      <c r="D76" s="1">
        <v>9.4E-2</v>
      </c>
      <c r="E76" s="1">
        <v>2.3439999999999999</v>
      </c>
      <c r="G76">
        <v>1647.8</v>
      </c>
      <c r="H76">
        <v>1067.2</v>
      </c>
      <c r="I76">
        <v>1122.2</v>
      </c>
      <c r="K76" s="1">
        <f t="shared" si="2"/>
        <v>1.5440404797601199</v>
      </c>
      <c r="L76" s="2">
        <f t="shared" si="3"/>
        <v>1.0515367316341828</v>
      </c>
      <c r="M76" s="1">
        <v>2.4E-2</v>
      </c>
      <c r="P76">
        <v>1.5440404797601199</v>
      </c>
      <c r="Q76">
        <v>1.0515367316341828</v>
      </c>
      <c r="R76">
        <v>2.4E-2</v>
      </c>
    </row>
    <row r="77" spans="1:18" x14ac:dyDescent="0.2">
      <c r="A77" s="25" t="s">
        <v>36</v>
      </c>
      <c r="B77" s="1" t="s">
        <v>99</v>
      </c>
      <c r="C77" s="1">
        <v>1.649</v>
      </c>
      <c r="D77" s="1">
        <v>1.34</v>
      </c>
      <c r="E77" s="1">
        <v>1.194</v>
      </c>
      <c r="G77">
        <v>1103.8571428571429</v>
      </c>
      <c r="H77">
        <v>1594.2857142857142</v>
      </c>
      <c r="I77">
        <v>2423.7142857142858</v>
      </c>
      <c r="K77" s="1">
        <f t="shared" si="2"/>
        <v>0.6923835125448029</v>
      </c>
      <c r="L77" s="2">
        <f t="shared" si="3"/>
        <v>1.5202508960573478</v>
      </c>
      <c r="M77" s="1">
        <v>1.649</v>
      </c>
      <c r="P77">
        <v>0.6923835125448029</v>
      </c>
      <c r="Q77">
        <v>1.5202508960573478</v>
      </c>
      <c r="R77">
        <v>1.649</v>
      </c>
    </row>
    <row r="78" spans="1:18" x14ac:dyDescent="0.2">
      <c r="A78" s="25" t="s">
        <v>36</v>
      </c>
      <c r="B78" s="1" t="s">
        <v>100</v>
      </c>
      <c r="C78" s="1">
        <v>0.24399999999999999</v>
      </c>
      <c r="D78" s="1">
        <v>0.434</v>
      </c>
      <c r="E78" s="1">
        <v>0.55600000000000005</v>
      </c>
      <c r="G78">
        <v>5761.375</v>
      </c>
      <c r="H78">
        <v>2747.5</v>
      </c>
      <c r="I78">
        <v>1751.375</v>
      </c>
      <c r="K78" s="1">
        <f t="shared" si="2"/>
        <v>2.0969517743403094</v>
      </c>
      <c r="L78" s="2">
        <f t="shared" si="3"/>
        <v>0.63744313011828935</v>
      </c>
      <c r="M78" s="1">
        <v>0.24399999999999999</v>
      </c>
      <c r="P78">
        <v>2.0969517743403094</v>
      </c>
      <c r="Q78">
        <v>0.63744313011828935</v>
      </c>
      <c r="R78">
        <v>0.24399999999999999</v>
      </c>
    </row>
    <row r="79" spans="1:18" ht="15.75" customHeight="1" x14ac:dyDescent="0.2">
      <c r="A79" s="25" t="s">
        <v>36</v>
      </c>
      <c r="B79" s="1" t="s">
        <v>101</v>
      </c>
      <c r="C79" s="1">
        <v>0.24</v>
      </c>
      <c r="D79" s="1">
        <v>0.45500000000000002</v>
      </c>
      <c r="E79" s="1">
        <v>1.034</v>
      </c>
      <c r="G79">
        <v>11311.142857142857</v>
      </c>
      <c r="H79">
        <v>6600.4285714285716</v>
      </c>
      <c r="I79">
        <v>6211.4285714285716</v>
      </c>
      <c r="K79" s="1">
        <f t="shared" si="2"/>
        <v>1.7136982447027249</v>
      </c>
      <c r="L79" s="2">
        <f t="shared" si="3"/>
        <v>0.94106443304547327</v>
      </c>
      <c r="M79" s="1">
        <v>0.24</v>
      </c>
      <c r="P79">
        <v>1.7136982447027249</v>
      </c>
      <c r="Q79">
        <v>0.94106443304547327</v>
      </c>
      <c r="R79">
        <v>0.24</v>
      </c>
    </row>
    <row r="80" spans="1:18" x14ac:dyDescent="0.2">
      <c r="A80" s="25" t="s">
        <v>36</v>
      </c>
      <c r="B80" s="1" t="s">
        <v>102</v>
      </c>
      <c r="C80" s="1">
        <v>1.016</v>
      </c>
      <c r="D80" s="1">
        <v>1.93</v>
      </c>
      <c r="E80" s="6">
        <v>18.960999999999999</v>
      </c>
      <c r="G80">
        <v>1429.3636363636363</v>
      </c>
      <c r="H80">
        <v>1125.6363636363637</v>
      </c>
      <c r="I80">
        <v>1169.909090909091</v>
      </c>
      <c r="K80" s="1">
        <f t="shared" si="2"/>
        <v>1.2698271684703599</v>
      </c>
      <c r="L80" s="2">
        <f t="shared" si="3"/>
        <v>1.0393312873526086</v>
      </c>
      <c r="M80" s="1">
        <v>1.016</v>
      </c>
      <c r="P80">
        <v>1.2698271684703599</v>
      </c>
      <c r="Q80">
        <v>1.0393312873526086</v>
      </c>
      <c r="R80">
        <v>1.016</v>
      </c>
    </row>
    <row r="81" spans="1:18" x14ac:dyDescent="0.2">
      <c r="A81" s="25" t="s">
        <v>36</v>
      </c>
      <c r="B81" s="1" t="s">
        <v>103</v>
      </c>
      <c r="C81" s="1">
        <v>8.8999999999999996E-2</v>
      </c>
      <c r="D81" s="1">
        <v>0.27800000000000002</v>
      </c>
      <c r="E81" s="1">
        <v>1.218</v>
      </c>
      <c r="G81">
        <v>2526.3333333333335</v>
      </c>
      <c r="H81">
        <v>1384.1666666666667</v>
      </c>
      <c r="I81">
        <v>1352</v>
      </c>
      <c r="K81" s="1">
        <f t="shared" si="2"/>
        <v>1.8251655629139072</v>
      </c>
      <c r="L81" s="2">
        <f t="shared" si="3"/>
        <v>0.97676098735701378</v>
      </c>
      <c r="M81" s="1">
        <v>8.8999999999999996E-2</v>
      </c>
      <c r="P81">
        <v>1.8251655629139072</v>
      </c>
      <c r="Q81">
        <v>0.97676098735701378</v>
      </c>
      <c r="R81">
        <v>8.8999999999999996E-2</v>
      </c>
    </row>
    <row r="82" spans="1:18" x14ac:dyDescent="0.2">
      <c r="A82" s="25" t="s">
        <v>36</v>
      </c>
      <c r="B82" s="1" t="s">
        <v>104</v>
      </c>
      <c r="C82" s="1">
        <v>0.109</v>
      </c>
      <c r="D82" s="1">
        <v>0.31900000000000001</v>
      </c>
      <c r="E82" s="1">
        <v>1.0329999999999999</v>
      </c>
      <c r="G82">
        <v>18081.0625</v>
      </c>
      <c r="H82">
        <v>9896.75</v>
      </c>
      <c r="I82">
        <v>9124.9375</v>
      </c>
      <c r="K82" s="1">
        <f t="shared" si="2"/>
        <v>1.8269697122792836</v>
      </c>
      <c r="L82" s="2">
        <f t="shared" si="3"/>
        <v>0.92201353979841871</v>
      </c>
      <c r="M82" s="1">
        <v>0.109</v>
      </c>
      <c r="P82">
        <v>1.8269697122792836</v>
      </c>
      <c r="Q82">
        <v>0.92201353979841871</v>
      </c>
      <c r="R82">
        <v>0.109</v>
      </c>
    </row>
    <row r="83" spans="1:18" x14ac:dyDescent="0.2">
      <c r="A83" s="25" t="s">
        <v>36</v>
      </c>
      <c r="B83" s="1" t="s">
        <v>105</v>
      </c>
      <c r="C83" s="1">
        <v>1.0999999999999999E-2</v>
      </c>
      <c r="D83" s="1">
        <v>1.35E-2</v>
      </c>
      <c r="E83" s="1">
        <v>3.2839999999999998</v>
      </c>
      <c r="G83">
        <v>1650.8</v>
      </c>
      <c r="H83">
        <v>103</v>
      </c>
      <c r="I83">
        <v>282.2</v>
      </c>
      <c r="K83" s="1">
        <f t="shared" si="2"/>
        <v>16.027184466019417</v>
      </c>
      <c r="L83" s="2">
        <f t="shared" si="3"/>
        <v>2.7398058252427182</v>
      </c>
      <c r="M83" s="1">
        <v>1.0999999999999999E-2</v>
      </c>
      <c r="P83">
        <v>16.027184466019417</v>
      </c>
      <c r="Q83">
        <v>2.7398058252427182</v>
      </c>
      <c r="R83">
        <v>1.0999999999999999E-2</v>
      </c>
    </row>
    <row r="84" spans="1:18" x14ac:dyDescent="0.2">
      <c r="A84" s="25" t="s">
        <v>36</v>
      </c>
      <c r="B84" s="1" t="s">
        <v>106</v>
      </c>
      <c r="C84" s="1">
        <v>0.30499999999999999</v>
      </c>
      <c r="D84" s="1">
        <v>0.81399999999999995</v>
      </c>
      <c r="E84" s="1">
        <v>0.34699999999999998</v>
      </c>
      <c r="G84">
        <v>3258.2727272727275</v>
      </c>
      <c r="H84">
        <v>3230.4545454545455</v>
      </c>
      <c r="I84">
        <v>2879.6363636363635</v>
      </c>
      <c r="K84" s="1">
        <f t="shared" si="2"/>
        <v>1.0086112283663993</v>
      </c>
      <c r="L84" s="2">
        <f t="shared" si="3"/>
        <v>0.89140284226818622</v>
      </c>
      <c r="M84" s="1">
        <v>0.30499999999999999</v>
      </c>
      <c r="P84">
        <v>1.0086112283663993</v>
      </c>
      <c r="Q84">
        <v>0.89140284226818622</v>
      </c>
      <c r="R84">
        <v>0.30499999999999999</v>
      </c>
    </row>
    <row r="85" spans="1:18" x14ac:dyDescent="0.2">
      <c r="A85" s="25" t="s">
        <v>36</v>
      </c>
      <c r="B85" s="1" t="s">
        <v>107</v>
      </c>
      <c r="C85" s="1">
        <v>0.28999999999999998</v>
      </c>
      <c r="D85" s="1">
        <v>0.505</v>
      </c>
      <c r="E85" s="1">
        <v>0.96399999999999997</v>
      </c>
      <c r="G85">
        <v>16375.375</v>
      </c>
      <c r="H85">
        <v>9434.8125</v>
      </c>
      <c r="I85">
        <v>8365.6875</v>
      </c>
      <c r="K85" s="1">
        <f t="shared" si="2"/>
        <v>1.73563332604649</v>
      </c>
      <c r="L85" s="2">
        <f t="shared" si="3"/>
        <v>0.88668296269798685</v>
      </c>
      <c r="M85" s="1">
        <v>0.28999999999999998</v>
      </c>
      <c r="P85">
        <v>1.73563332604649</v>
      </c>
      <c r="Q85">
        <v>0.88668296269798685</v>
      </c>
      <c r="R85">
        <v>0.28999999999999998</v>
      </c>
    </row>
    <row r="86" spans="1:18" x14ac:dyDescent="0.2">
      <c r="A86" s="25" t="s">
        <v>36</v>
      </c>
      <c r="B86" s="1" t="s">
        <v>108</v>
      </c>
      <c r="C86" s="1">
        <v>0.26100000000000001</v>
      </c>
      <c r="D86" s="1">
        <v>0.437</v>
      </c>
      <c r="E86" s="1">
        <v>0.56000000000000005</v>
      </c>
      <c r="G86">
        <v>4710</v>
      </c>
      <c r="H86">
        <v>2359.875</v>
      </c>
      <c r="I86">
        <v>1590.875</v>
      </c>
      <c r="K86" s="1">
        <f t="shared" si="2"/>
        <v>1.9958684252343875</v>
      </c>
      <c r="L86" s="2">
        <f t="shared" si="3"/>
        <v>0.67413528258912014</v>
      </c>
      <c r="M86" s="1">
        <v>0.26100000000000001</v>
      </c>
      <c r="P86">
        <v>1.9958684252343875</v>
      </c>
      <c r="Q86">
        <v>0.67413528258912014</v>
      </c>
      <c r="R86">
        <v>0.26100000000000001</v>
      </c>
    </row>
    <row r="87" spans="1:18" x14ac:dyDescent="0.2">
      <c r="A87" s="25" t="s">
        <v>36</v>
      </c>
      <c r="B87" s="1" t="s">
        <v>109</v>
      </c>
      <c r="C87" s="1">
        <v>0.31</v>
      </c>
      <c r="D87" s="1">
        <v>0.53700000000000003</v>
      </c>
      <c r="E87" s="1">
        <v>1.1459999999999999</v>
      </c>
      <c r="G87">
        <v>12660</v>
      </c>
      <c r="H87">
        <v>7163.4615384615381</v>
      </c>
      <c r="I87">
        <v>6834.7692307692305</v>
      </c>
      <c r="K87" s="1">
        <f t="shared" si="2"/>
        <v>1.7673020134228188</v>
      </c>
      <c r="L87" s="2">
        <f t="shared" si="3"/>
        <v>0.95411543624161077</v>
      </c>
      <c r="M87" s="1">
        <v>0.31</v>
      </c>
      <c r="P87">
        <v>1.7673020134228188</v>
      </c>
      <c r="Q87">
        <v>0.95411543624161077</v>
      </c>
      <c r="R87">
        <v>0.31</v>
      </c>
    </row>
    <row r="88" spans="1:18" x14ac:dyDescent="0.2">
      <c r="A88" s="25" t="s">
        <v>36</v>
      </c>
      <c r="B88" s="1" t="s">
        <v>110</v>
      </c>
      <c r="C88" s="1">
        <v>6.2E-2</v>
      </c>
      <c r="D88" s="1">
        <v>0.23499999999999999</v>
      </c>
      <c r="E88" s="1">
        <v>0.92300000000000004</v>
      </c>
      <c r="G88">
        <v>6196.4</v>
      </c>
      <c r="H88">
        <v>3067.3</v>
      </c>
      <c r="I88">
        <v>2695.1</v>
      </c>
      <c r="K88" s="1">
        <f t="shared" si="2"/>
        <v>2.020148012910377</v>
      </c>
      <c r="L88" s="2">
        <f t="shared" si="3"/>
        <v>0.87865549506080254</v>
      </c>
      <c r="M88" s="1">
        <v>6.2E-2</v>
      </c>
      <c r="P88">
        <v>2.020148012910377</v>
      </c>
      <c r="Q88">
        <v>0.87865549506080254</v>
      </c>
      <c r="R88">
        <v>6.2E-2</v>
      </c>
    </row>
    <row r="89" spans="1:18" x14ac:dyDescent="0.2">
      <c r="A89" s="25" t="s">
        <v>36</v>
      </c>
      <c r="B89" s="1" t="s">
        <v>111</v>
      </c>
      <c r="C89" s="6">
        <v>3.08</v>
      </c>
      <c r="D89" s="6">
        <v>3.5139999999999998</v>
      </c>
      <c r="E89" s="6">
        <v>2.0569999999999999</v>
      </c>
      <c r="G89">
        <v>2688</v>
      </c>
      <c r="H89">
        <v>2405.125</v>
      </c>
      <c r="I89">
        <v>2582</v>
      </c>
      <c r="K89" s="1">
        <f t="shared" si="2"/>
        <v>1.1176134296554232</v>
      </c>
      <c r="L89" s="2">
        <f t="shared" si="3"/>
        <v>1.073540876253833</v>
      </c>
      <c r="M89" s="6">
        <v>3.08</v>
      </c>
      <c r="P89">
        <v>1.1176134296554232</v>
      </c>
      <c r="Q89">
        <v>1.073540876253833</v>
      </c>
      <c r="R89">
        <v>3.08</v>
      </c>
    </row>
    <row r="90" spans="1:18" x14ac:dyDescent="0.2">
      <c r="A90" s="25" t="s">
        <v>36</v>
      </c>
      <c r="B90" s="1" t="s">
        <v>112</v>
      </c>
      <c r="C90" s="1">
        <v>0.247</v>
      </c>
      <c r="D90" s="1">
        <v>0.46100000000000002</v>
      </c>
      <c r="E90" s="1">
        <v>1.024</v>
      </c>
      <c r="G90">
        <v>19207</v>
      </c>
      <c r="H90">
        <v>11034.25</v>
      </c>
      <c r="I90">
        <v>10180</v>
      </c>
      <c r="K90" s="1">
        <f t="shared" si="2"/>
        <v>1.7406710922808528</v>
      </c>
      <c r="L90" s="2">
        <f t="shared" si="3"/>
        <v>0.92258196071323384</v>
      </c>
      <c r="M90" s="1">
        <v>0.247</v>
      </c>
      <c r="P90">
        <v>1.7406710922808528</v>
      </c>
      <c r="Q90">
        <v>0.92258196071323384</v>
      </c>
      <c r="R90">
        <v>0.247</v>
      </c>
    </row>
    <row r="91" spans="1:18" x14ac:dyDescent="0.2">
      <c r="A91" s="25" t="s">
        <v>36</v>
      </c>
      <c r="B91" s="1" t="s">
        <v>113</v>
      </c>
      <c r="C91" s="1">
        <v>0.29599999999999999</v>
      </c>
      <c r="D91" s="1">
        <v>0.50600000000000001</v>
      </c>
      <c r="E91" s="1">
        <v>0.97199999999999998</v>
      </c>
      <c r="G91">
        <v>25506</v>
      </c>
      <c r="H91">
        <v>14530.375</v>
      </c>
      <c r="I91">
        <v>13168.75</v>
      </c>
      <c r="K91" s="1">
        <f t="shared" si="2"/>
        <v>1.7553573118381323</v>
      </c>
      <c r="L91" s="2">
        <f t="shared" si="3"/>
        <v>0.9062911315089941</v>
      </c>
      <c r="M91" s="1">
        <v>0.29599999999999999</v>
      </c>
      <c r="P91">
        <v>1.7553573118381323</v>
      </c>
      <c r="Q91">
        <v>0.9062911315089941</v>
      </c>
      <c r="R91">
        <v>0.29599999999999999</v>
      </c>
    </row>
    <row r="92" spans="1:18" x14ac:dyDescent="0.2">
      <c r="A92" s="25" t="s">
        <v>36</v>
      </c>
      <c r="B92" s="1" t="s">
        <v>114</v>
      </c>
      <c r="C92" s="1">
        <v>0.24399999999999999</v>
      </c>
      <c r="D92" s="1">
        <v>0.57399999999999995</v>
      </c>
      <c r="E92" s="1">
        <v>0.42299999999999999</v>
      </c>
      <c r="G92">
        <v>2010.2857142857142</v>
      </c>
      <c r="H92">
        <v>1968</v>
      </c>
      <c r="I92">
        <v>1040.2857142857142</v>
      </c>
      <c r="K92" s="1">
        <f t="shared" si="2"/>
        <v>1.0214866434378629</v>
      </c>
      <c r="L92" s="2">
        <f t="shared" si="3"/>
        <v>0.52860046457607435</v>
      </c>
      <c r="M92" s="1">
        <v>0.24399999999999999</v>
      </c>
      <c r="P92">
        <v>1.0214866434378629</v>
      </c>
      <c r="Q92">
        <v>0.52860046457607435</v>
      </c>
      <c r="R92">
        <v>0.24399999999999999</v>
      </c>
    </row>
    <row r="93" spans="1:18" x14ac:dyDescent="0.2">
      <c r="A93" s="25" t="s">
        <v>36</v>
      </c>
      <c r="B93" s="1" t="s">
        <v>115</v>
      </c>
      <c r="C93" s="1">
        <v>0.71399999999999997</v>
      </c>
      <c r="D93" s="1">
        <v>0.78600000000000003</v>
      </c>
      <c r="E93" s="1">
        <v>0.75700000000000001</v>
      </c>
      <c r="G93">
        <v>8058.25</v>
      </c>
      <c r="H93">
        <v>6539.75</v>
      </c>
      <c r="I93">
        <v>6116</v>
      </c>
      <c r="K93" s="1">
        <f t="shared" si="2"/>
        <v>1.2321954203142322</v>
      </c>
      <c r="L93" s="2">
        <f t="shared" si="3"/>
        <v>0.93520394510493521</v>
      </c>
      <c r="M93" s="1">
        <v>0.71399999999999997</v>
      </c>
      <c r="P93">
        <v>1.2321954203142322</v>
      </c>
      <c r="Q93">
        <v>0.93520394510493521</v>
      </c>
      <c r="R93">
        <v>0.71399999999999997</v>
      </c>
    </row>
    <row r="94" spans="1:18" x14ac:dyDescent="0.2">
      <c r="A94" s="25" t="s">
        <v>36</v>
      </c>
      <c r="B94" s="1" t="s">
        <v>116</v>
      </c>
      <c r="C94" s="1">
        <v>0.34899999999999998</v>
      </c>
      <c r="D94" s="1">
        <v>0.56000000000000005</v>
      </c>
      <c r="E94" s="1">
        <v>1.1970000000000001</v>
      </c>
      <c r="G94">
        <v>7490.75</v>
      </c>
      <c r="H94">
        <v>4140.25</v>
      </c>
      <c r="I94">
        <v>4050.5</v>
      </c>
      <c r="K94" s="1">
        <f t="shared" si="2"/>
        <v>1.8092506491153917</v>
      </c>
      <c r="L94" s="2">
        <f t="shared" si="3"/>
        <v>0.97832256506249626</v>
      </c>
      <c r="M94" s="1">
        <v>0.34899999999999998</v>
      </c>
      <c r="P94">
        <v>1.8092506491153917</v>
      </c>
      <c r="Q94">
        <v>0.97832256506249626</v>
      </c>
      <c r="R94">
        <v>0.34899999999999998</v>
      </c>
    </row>
    <row r="95" spans="1:18" x14ac:dyDescent="0.2">
      <c r="A95" s="25" t="s">
        <v>36</v>
      </c>
      <c r="B95" s="1" t="s">
        <v>117</v>
      </c>
      <c r="C95" s="1">
        <v>7.1999999999999995E-2</v>
      </c>
      <c r="D95" s="1">
        <v>6.7000000000000004E-2</v>
      </c>
      <c r="E95" s="1">
        <v>3.2469999999999999</v>
      </c>
      <c r="G95">
        <v>5307.5</v>
      </c>
      <c r="H95">
        <v>2524.6</v>
      </c>
      <c r="I95">
        <v>2800.8</v>
      </c>
      <c r="K95" s="1">
        <f t="shared" si="2"/>
        <v>2.1023132377406322</v>
      </c>
      <c r="L95" s="2">
        <f t="shared" si="3"/>
        <v>1.1094034698566111</v>
      </c>
      <c r="M95" s="1">
        <v>7.1999999999999995E-2</v>
      </c>
      <c r="P95">
        <v>2.1023132377406322</v>
      </c>
      <c r="Q95">
        <v>1.1094034698566111</v>
      </c>
      <c r="R95">
        <v>7.1999999999999995E-2</v>
      </c>
    </row>
    <row r="96" spans="1:18" x14ac:dyDescent="0.2">
      <c r="A96" s="25" t="s">
        <v>36</v>
      </c>
      <c r="B96" s="1" t="s">
        <v>118</v>
      </c>
      <c r="C96" s="1">
        <v>0.26</v>
      </c>
      <c r="D96" s="1">
        <v>0.46600000000000003</v>
      </c>
      <c r="E96" s="1">
        <v>1.0249999999999999</v>
      </c>
      <c r="G96">
        <v>7358.8571428571431</v>
      </c>
      <c r="H96">
        <v>4063.7142857142858</v>
      </c>
      <c r="I96">
        <v>3743.7142857142858</v>
      </c>
      <c r="K96" s="1">
        <f t="shared" si="2"/>
        <v>1.8108697180622935</v>
      </c>
      <c r="L96" s="2">
        <f t="shared" si="3"/>
        <v>0.92125430640511852</v>
      </c>
      <c r="M96" s="1">
        <v>0.26</v>
      </c>
      <c r="P96">
        <v>1.8108697180622935</v>
      </c>
      <c r="Q96">
        <v>0.92125430640511852</v>
      </c>
      <c r="R96">
        <v>0.26</v>
      </c>
    </row>
    <row r="97" spans="1:18" x14ac:dyDescent="0.2">
      <c r="A97" s="25" t="s">
        <v>36</v>
      </c>
      <c r="B97" s="1" t="s">
        <v>119</v>
      </c>
      <c r="C97" s="1">
        <v>0.34200000000000003</v>
      </c>
      <c r="D97" s="1">
        <v>0.73899999999999999</v>
      </c>
      <c r="E97" s="1">
        <v>0.47799999999999998</v>
      </c>
      <c r="G97">
        <v>3236.1111111111113</v>
      </c>
      <c r="H97">
        <v>3090.6666666666665</v>
      </c>
      <c r="I97">
        <v>2779</v>
      </c>
      <c r="K97" s="1">
        <f t="shared" si="2"/>
        <v>1.047059246476848</v>
      </c>
      <c r="L97" s="2">
        <f t="shared" si="3"/>
        <v>0.89915875754961183</v>
      </c>
      <c r="M97" s="1">
        <v>0.34200000000000003</v>
      </c>
      <c r="P97">
        <v>1.047059246476848</v>
      </c>
      <c r="Q97">
        <v>0.89915875754961183</v>
      </c>
      <c r="R97">
        <v>0.34200000000000003</v>
      </c>
    </row>
    <row r="98" spans="1:18" x14ac:dyDescent="0.2">
      <c r="A98" s="25" t="s">
        <v>36</v>
      </c>
      <c r="B98" s="1" t="s">
        <v>120</v>
      </c>
      <c r="C98" s="1">
        <v>8.1000000000000003E-2</v>
      </c>
      <c r="D98" s="1">
        <v>0.26800000000000002</v>
      </c>
      <c r="E98" s="1">
        <v>1.083</v>
      </c>
      <c r="G98">
        <v>31152.375</v>
      </c>
      <c r="H98">
        <v>16970.625</v>
      </c>
      <c r="I98">
        <v>15962.125</v>
      </c>
      <c r="K98" s="1">
        <f t="shared" si="2"/>
        <v>1.8356645674511103</v>
      </c>
      <c r="L98" s="2">
        <f t="shared" si="3"/>
        <v>0.94057378558538651</v>
      </c>
      <c r="M98" s="1">
        <v>8.1000000000000003E-2</v>
      </c>
      <c r="P98">
        <v>1.8356645674511103</v>
      </c>
      <c r="Q98">
        <v>0.94057378558538651</v>
      </c>
      <c r="R98">
        <v>8.1000000000000003E-2</v>
      </c>
    </row>
    <row r="99" spans="1:18" x14ac:dyDescent="0.2">
      <c r="A99" s="25" t="s">
        <v>36</v>
      </c>
      <c r="B99" s="1" t="s">
        <v>121</v>
      </c>
      <c r="C99" s="1">
        <v>0.316</v>
      </c>
      <c r="D99" s="1">
        <v>0.52300000000000002</v>
      </c>
      <c r="E99" s="1">
        <v>0.95799999999999996</v>
      </c>
      <c r="G99">
        <v>20948.777777777777</v>
      </c>
      <c r="H99">
        <v>11836</v>
      </c>
      <c r="I99">
        <v>10878.888888888889</v>
      </c>
      <c r="K99" s="1">
        <f t="shared" si="2"/>
        <v>1.7699203935263415</v>
      </c>
      <c r="L99" s="2">
        <f t="shared" si="3"/>
        <v>0.91913559385678345</v>
      </c>
      <c r="M99" s="1">
        <v>0.316</v>
      </c>
      <c r="P99">
        <v>1.7699203935263415</v>
      </c>
      <c r="Q99">
        <v>0.91913559385678345</v>
      </c>
      <c r="R99">
        <v>0.316</v>
      </c>
    </row>
    <row r="100" spans="1:18" x14ac:dyDescent="0.2">
      <c r="A100" s="25" t="s">
        <v>36</v>
      </c>
      <c r="B100" s="1" t="s">
        <v>122</v>
      </c>
      <c r="C100" s="1">
        <v>0.28299999999999997</v>
      </c>
      <c r="D100" s="1">
        <v>0.49</v>
      </c>
      <c r="E100" s="1">
        <v>1.002</v>
      </c>
      <c r="G100">
        <v>7764.4285714285716</v>
      </c>
      <c r="H100">
        <v>4397.1428571428569</v>
      </c>
      <c r="I100">
        <v>4092.2857142857142</v>
      </c>
      <c r="K100" s="1">
        <f t="shared" si="2"/>
        <v>1.7657894736842106</v>
      </c>
      <c r="L100" s="2">
        <f t="shared" si="3"/>
        <v>0.93066926575698505</v>
      </c>
      <c r="M100" s="1">
        <v>0.28299999999999997</v>
      </c>
      <c r="P100">
        <v>1.7657894736842106</v>
      </c>
      <c r="Q100">
        <v>0.93066926575698505</v>
      </c>
      <c r="R100">
        <v>0.28299999999999997</v>
      </c>
    </row>
    <row r="101" spans="1:18" x14ac:dyDescent="0.2">
      <c r="A101" s="25" t="s">
        <v>36</v>
      </c>
      <c r="B101" s="1" t="s">
        <v>123</v>
      </c>
      <c r="C101" s="1">
        <v>0.23699999999999999</v>
      </c>
      <c r="D101" s="1">
        <v>0.41499999999999998</v>
      </c>
      <c r="E101" s="1">
        <v>0.56299999999999994</v>
      </c>
      <c r="G101">
        <v>3049.6666666666665</v>
      </c>
      <c r="H101">
        <v>1449</v>
      </c>
      <c r="I101">
        <v>912.66666666666663</v>
      </c>
      <c r="K101" s="1">
        <f t="shared" si="2"/>
        <v>2.104669887278583</v>
      </c>
      <c r="L101" s="2">
        <f t="shared" si="3"/>
        <v>0.62985967333793413</v>
      </c>
      <c r="M101" s="1">
        <v>0.23699999999999999</v>
      </c>
      <c r="P101">
        <v>2.104669887278583</v>
      </c>
      <c r="Q101">
        <v>0.62985967333793413</v>
      </c>
      <c r="R101">
        <v>0.23699999999999999</v>
      </c>
    </row>
    <row r="102" spans="1:18" x14ac:dyDescent="0.2">
      <c r="A102" s="25" t="s">
        <v>36</v>
      </c>
      <c r="B102" s="1" t="s">
        <v>124</v>
      </c>
      <c r="C102" s="1">
        <v>0.27900000000000003</v>
      </c>
      <c r="D102" s="1">
        <v>0.48599999999999999</v>
      </c>
      <c r="E102" s="1">
        <v>1.004</v>
      </c>
      <c r="G102">
        <v>14245</v>
      </c>
      <c r="H102">
        <v>8012.6</v>
      </c>
      <c r="I102">
        <v>7479</v>
      </c>
      <c r="K102" s="1">
        <f t="shared" si="2"/>
        <v>1.7778249257419563</v>
      </c>
      <c r="L102" s="2">
        <f t="shared" si="3"/>
        <v>0.93340488730249849</v>
      </c>
      <c r="M102" s="1">
        <v>0.27900000000000003</v>
      </c>
      <c r="P102">
        <v>1.7778249257419563</v>
      </c>
      <c r="Q102">
        <v>0.93340488730249849</v>
      </c>
      <c r="R102">
        <v>0.27900000000000003</v>
      </c>
    </row>
    <row r="103" spans="1:18" x14ac:dyDescent="0.2">
      <c r="A103" s="25" t="s">
        <v>36</v>
      </c>
      <c r="B103" s="1" t="s">
        <v>125</v>
      </c>
      <c r="C103" s="1">
        <v>0.57399999999999995</v>
      </c>
      <c r="D103" s="1">
        <v>0.70199999999999996</v>
      </c>
      <c r="E103" s="1">
        <v>0.67900000000000005</v>
      </c>
      <c r="G103">
        <v>7052.2222222222226</v>
      </c>
      <c r="H103">
        <v>5488.8888888888887</v>
      </c>
      <c r="I103">
        <v>4944.666666666667</v>
      </c>
      <c r="K103" s="1">
        <f t="shared" si="2"/>
        <v>1.2848178137651822</v>
      </c>
      <c r="L103" s="2">
        <f t="shared" si="3"/>
        <v>0.90085020242914993</v>
      </c>
      <c r="M103" s="1">
        <v>0.57399999999999995</v>
      </c>
      <c r="P103">
        <v>1.2848178137651822</v>
      </c>
      <c r="Q103">
        <v>0.90085020242914993</v>
      </c>
      <c r="R103">
        <v>0.57399999999999995</v>
      </c>
    </row>
    <row r="104" spans="1:18" x14ac:dyDescent="0.2">
      <c r="A104" s="25" t="s">
        <v>36</v>
      </c>
      <c r="B104" s="1" t="s">
        <v>126</v>
      </c>
      <c r="C104" s="1">
        <v>0.26500000000000001</v>
      </c>
      <c r="D104" s="1">
        <v>0.47099999999999997</v>
      </c>
      <c r="E104" s="1">
        <v>1.0229999999999999</v>
      </c>
      <c r="G104">
        <v>18511.222222222223</v>
      </c>
      <c r="H104">
        <v>10450.222222222223</v>
      </c>
      <c r="I104">
        <v>9897.2222222222226</v>
      </c>
      <c r="K104" s="1">
        <f t="shared" si="2"/>
        <v>1.7713711563815762</v>
      </c>
      <c r="L104" s="2">
        <f t="shared" si="3"/>
        <v>0.94708246501935101</v>
      </c>
      <c r="M104" s="1">
        <v>0.26500000000000001</v>
      </c>
      <c r="P104">
        <v>1.7713711563815762</v>
      </c>
      <c r="Q104">
        <v>0.94708246501935101</v>
      </c>
      <c r="R104">
        <v>0.26500000000000001</v>
      </c>
    </row>
    <row r="105" spans="1:18" x14ac:dyDescent="0.2">
      <c r="A105" s="25" t="s">
        <v>36</v>
      </c>
      <c r="B105" s="1" t="s">
        <v>127</v>
      </c>
      <c r="C105" s="1">
        <v>0.104</v>
      </c>
      <c r="D105" s="1">
        <v>0.32100000000000001</v>
      </c>
      <c r="E105" s="1">
        <v>0.97199999999999998</v>
      </c>
      <c r="G105">
        <v>6954</v>
      </c>
      <c r="H105">
        <v>3675.7142857142858</v>
      </c>
      <c r="I105">
        <v>3278.5714285714284</v>
      </c>
      <c r="K105" s="1">
        <f t="shared" si="2"/>
        <v>1.8918771861640109</v>
      </c>
      <c r="L105" s="2">
        <f t="shared" si="3"/>
        <v>0.89195491643995328</v>
      </c>
      <c r="M105" s="1">
        <v>0.104</v>
      </c>
      <c r="P105">
        <v>1.8918771861640109</v>
      </c>
      <c r="Q105">
        <v>0.89195491643995328</v>
      </c>
      <c r="R105">
        <v>0.104</v>
      </c>
    </row>
    <row r="106" spans="1:18" x14ac:dyDescent="0.2">
      <c r="A106" s="25" t="s">
        <v>36</v>
      </c>
      <c r="B106" s="1" t="s">
        <v>128</v>
      </c>
      <c r="C106" s="1">
        <v>5.7000000000000002E-2</v>
      </c>
      <c r="D106" s="1">
        <v>0.20599999999999999</v>
      </c>
      <c r="E106" s="1">
        <v>1.302</v>
      </c>
      <c r="G106">
        <v>5702.4285714285716</v>
      </c>
      <c r="H106">
        <v>2735.5714285714284</v>
      </c>
      <c r="I106">
        <v>2666</v>
      </c>
      <c r="K106" s="1">
        <f t="shared" si="2"/>
        <v>2.0845474959527914</v>
      </c>
      <c r="L106" s="2">
        <f t="shared" si="3"/>
        <v>0.97456786255156935</v>
      </c>
      <c r="M106" s="1">
        <v>5.7000000000000002E-2</v>
      </c>
      <c r="P106">
        <v>2.0845474959527914</v>
      </c>
      <c r="Q106">
        <v>0.97456786255156935</v>
      </c>
      <c r="R106">
        <v>5.7000000000000002E-2</v>
      </c>
    </row>
    <row r="107" spans="1:18" x14ac:dyDescent="0.2">
      <c r="A107" s="25" t="s">
        <v>36</v>
      </c>
      <c r="B107" s="1" t="s">
        <v>129</v>
      </c>
      <c r="C107" s="1">
        <v>0.51700000000000002</v>
      </c>
      <c r="D107" s="1">
        <v>0.64100000000000001</v>
      </c>
      <c r="E107" s="1">
        <v>0.63</v>
      </c>
      <c r="G107">
        <v>806.88888888888891</v>
      </c>
      <c r="H107">
        <v>782.55555555555554</v>
      </c>
      <c r="I107">
        <v>541.88888888888891</v>
      </c>
      <c r="K107" s="1">
        <f t="shared" si="2"/>
        <v>1.03109470396138</v>
      </c>
      <c r="L107" s="2">
        <f t="shared" si="3"/>
        <v>0.69246059917648739</v>
      </c>
      <c r="M107" s="1">
        <v>0.51700000000000002</v>
      </c>
      <c r="P107">
        <v>1.03109470396138</v>
      </c>
      <c r="Q107">
        <v>0.69246059917648739</v>
      </c>
      <c r="R107">
        <v>0.51700000000000002</v>
      </c>
    </row>
    <row r="108" spans="1:18" x14ac:dyDescent="0.2">
      <c r="A108" s="25" t="s">
        <v>36</v>
      </c>
      <c r="B108" s="1" t="s">
        <v>130</v>
      </c>
      <c r="C108" s="1">
        <v>0.28699999999999998</v>
      </c>
      <c r="D108" s="1">
        <v>0.441</v>
      </c>
      <c r="E108" s="1">
        <v>0.59399999999999997</v>
      </c>
      <c r="G108">
        <v>6065</v>
      </c>
      <c r="H108">
        <v>2810.1666666666665</v>
      </c>
      <c r="I108">
        <v>1777</v>
      </c>
      <c r="K108" s="1">
        <f t="shared" si="2"/>
        <v>2.1582349801316649</v>
      </c>
      <c r="L108" s="2">
        <f t="shared" si="3"/>
        <v>0.63234683589348206</v>
      </c>
      <c r="M108" s="1">
        <v>0.28699999999999998</v>
      </c>
      <c r="P108">
        <v>2.1582349801316649</v>
      </c>
      <c r="Q108">
        <v>0.63234683589348206</v>
      </c>
      <c r="R108">
        <v>0.28699999999999998</v>
      </c>
    </row>
    <row r="109" spans="1:18" x14ac:dyDescent="0.2">
      <c r="A109" s="25" t="s">
        <v>36</v>
      </c>
      <c r="B109" s="1" t="s">
        <v>131</v>
      </c>
      <c r="C109" s="1">
        <v>0.26</v>
      </c>
      <c r="D109" s="1">
        <v>0.47199999999999998</v>
      </c>
      <c r="E109" s="1">
        <v>1.016</v>
      </c>
      <c r="G109">
        <v>4236.727272727273</v>
      </c>
      <c r="H109">
        <v>2426.181818181818</v>
      </c>
      <c r="I109">
        <v>2245.6363636363635</v>
      </c>
      <c r="K109" s="1">
        <f t="shared" si="2"/>
        <v>1.7462529976019188</v>
      </c>
      <c r="L109" s="2">
        <f t="shared" si="3"/>
        <v>0.92558453237410077</v>
      </c>
      <c r="M109" s="1">
        <v>0.26</v>
      </c>
      <c r="P109">
        <v>1.7462529976019188</v>
      </c>
      <c r="Q109">
        <v>0.92558453237410077</v>
      </c>
      <c r="R109">
        <v>0.26</v>
      </c>
    </row>
    <row r="110" spans="1:18" x14ac:dyDescent="0.2">
      <c r="A110" s="25" t="s">
        <v>36</v>
      </c>
      <c r="B110" s="1" t="s">
        <v>132</v>
      </c>
      <c r="C110" s="1">
        <v>0.50800000000000001</v>
      </c>
      <c r="D110" s="1">
        <v>0.65700000000000003</v>
      </c>
      <c r="E110" s="1">
        <v>0.65700000000000003</v>
      </c>
      <c r="G110">
        <v>7448.5</v>
      </c>
      <c r="H110">
        <v>5324.125</v>
      </c>
      <c r="I110">
        <v>4149.625</v>
      </c>
      <c r="K110" s="1">
        <f t="shared" si="2"/>
        <v>1.3990092268682648</v>
      </c>
      <c r="L110" s="2">
        <f t="shared" si="3"/>
        <v>0.77940037095297354</v>
      </c>
      <c r="M110" s="1">
        <v>0.50800000000000001</v>
      </c>
      <c r="P110">
        <v>1.3990092268682648</v>
      </c>
      <c r="Q110">
        <v>0.77940037095297354</v>
      </c>
      <c r="R110">
        <v>0.50800000000000001</v>
      </c>
    </row>
    <row r="111" spans="1:18" x14ac:dyDescent="0.2">
      <c r="A111" s="25" t="s">
        <v>136</v>
      </c>
      <c r="B111" s="1" t="s">
        <v>7</v>
      </c>
      <c r="C111" s="2">
        <v>0.49099999999999999</v>
      </c>
      <c r="D111" s="2">
        <v>0.66200000000000003</v>
      </c>
      <c r="E111" s="2">
        <v>0.61</v>
      </c>
      <c r="G111" s="6"/>
      <c r="H111" s="6"/>
      <c r="I111" s="6"/>
    </row>
    <row r="112" spans="1:18" x14ac:dyDescent="0.2">
      <c r="A112" s="25" t="s">
        <v>136</v>
      </c>
      <c r="B112" s="1" t="s">
        <v>10</v>
      </c>
      <c r="C112" s="2">
        <v>0.122</v>
      </c>
      <c r="D112" s="2">
        <v>0.22</v>
      </c>
      <c r="E112" s="2">
        <v>0.48199999999999998</v>
      </c>
      <c r="G112" s="6"/>
      <c r="H112" s="6"/>
      <c r="I112" s="6"/>
    </row>
    <row r="113" spans="1:9" x14ac:dyDescent="0.2">
      <c r="A113" s="25" t="s">
        <v>136</v>
      </c>
      <c r="B113" s="1" t="s">
        <v>11</v>
      </c>
      <c r="C113" s="2">
        <v>0.33500000000000002</v>
      </c>
      <c r="D113" s="2">
        <v>0.39900000000000002</v>
      </c>
      <c r="E113" s="2">
        <v>0.49299999999999999</v>
      </c>
      <c r="G113" s="6"/>
      <c r="H113" s="6"/>
      <c r="I113" s="6"/>
    </row>
    <row r="114" spans="1:9" x14ac:dyDescent="0.2">
      <c r="A114" s="25" t="s">
        <v>136</v>
      </c>
      <c r="B114" s="1" t="s">
        <v>12</v>
      </c>
      <c r="C114" s="2">
        <v>0.42399999999999999</v>
      </c>
      <c r="D114" s="2">
        <v>0.61699999999999999</v>
      </c>
      <c r="E114" s="2">
        <v>0.57199999999999995</v>
      </c>
      <c r="G114" s="6"/>
      <c r="H114" s="6"/>
      <c r="I114" s="6"/>
    </row>
    <row r="115" spans="1:9" x14ac:dyDescent="0.2">
      <c r="A115" s="25" t="s">
        <v>136</v>
      </c>
      <c r="B115" s="1" t="s">
        <v>13</v>
      </c>
      <c r="C115" s="2">
        <v>0.30099999999999999</v>
      </c>
      <c r="D115" s="2">
        <v>0.42399999999999999</v>
      </c>
      <c r="E115" s="2">
        <v>0.61499999999999999</v>
      </c>
      <c r="G115" s="6"/>
      <c r="H115" s="6"/>
      <c r="I115" s="6"/>
    </row>
    <row r="116" spans="1:9" x14ac:dyDescent="0.2">
      <c r="A116" s="25" t="s">
        <v>136</v>
      </c>
      <c r="B116" s="1" t="s">
        <v>14</v>
      </c>
      <c r="C116" s="2">
        <v>6.7000000000000004E-2</v>
      </c>
      <c r="D116" s="2">
        <v>0.184</v>
      </c>
      <c r="E116" s="2">
        <v>0.58299999999999996</v>
      </c>
      <c r="G116" s="6"/>
      <c r="H116" s="6"/>
      <c r="I116" s="6"/>
    </row>
    <row r="117" spans="1:9" x14ac:dyDescent="0.2">
      <c r="A117" s="25" t="s">
        <v>136</v>
      </c>
      <c r="B117" s="1" t="s">
        <v>15</v>
      </c>
      <c r="C117" s="2">
        <v>0.255</v>
      </c>
      <c r="D117" s="2">
        <v>0.26100000000000001</v>
      </c>
      <c r="E117" s="2">
        <v>0.47299999999999998</v>
      </c>
      <c r="G117" s="6"/>
      <c r="H117" s="6"/>
      <c r="I117" s="6"/>
    </row>
    <row r="118" spans="1:9" x14ac:dyDescent="0.2">
      <c r="A118" s="25" t="s">
        <v>136</v>
      </c>
      <c r="B118" s="1" t="s">
        <v>16</v>
      </c>
      <c r="C118" s="2">
        <v>5.6000000000000001E-2</v>
      </c>
      <c r="D118" s="2">
        <v>0.18</v>
      </c>
      <c r="E118" s="2">
        <v>0.56899999999999995</v>
      </c>
      <c r="G118" s="6"/>
      <c r="H118" s="6"/>
      <c r="I118" s="6"/>
    </row>
    <row r="119" spans="1:9" x14ac:dyDescent="0.2">
      <c r="A119" s="25" t="s">
        <v>136</v>
      </c>
      <c r="B119" s="1" t="s">
        <v>9</v>
      </c>
      <c r="C119" s="2">
        <v>0.21299999999999999</v>
      </c>
      <c r="D119" s="2">
        <v>0.26800000000000002</v>
      </c>
      <c r="E119" s="2">
        <v>0.502</v>
      </c>
      <c r="G119" s="6"/>
      <c r="H119" s="6"/>
      <c r="I119" s="6"/>
    </row>
    <row r="120" spans="1:9" x14ac:dyDescent="0.2">
      <c r="A120" s="25" t="s">
        <v>136</v>
      </c>
      <c r="B120" s="1" t="s">
        <v>17</v>
      </c>
      <c r="C120" s="2">
        <v>0.14000000000000001</v>
      </c>
      <c r="D120" s="2">
        <v>0.22800000000000001</v>
      </c>
      <c r="E120" s="2">
        <v>0.47</v>
      </c>
      <c r="G120" s="6"/>
      <c r="H120" s="6"/>
      <c r="I120" s="6"/>
    </row>
    <row r="121" spans="1:9" x14ac:dyDescent="0.2">
      <c r="A121" s="25" t="s">
        <v>136</v>
      </c>
      <c r="B121" s="1" t="s">
        <v>18</v>
      </c>
      <c r="C121" s="2">
        <v>0.45800000000000002</v>
      </c>
      <c r="D121" s="2">
        <v>0.63800000000000001</v>
      </c>
      <c r="E121" s="2">
        <v>0.65700000000000003</v>
      </c>
      <c r="G121" s="6"/>
      <c r="H121" s="6"/>
      <c r="I121" s="6"/>
    </row>
    <row r="122" spans="1:9" x14ac:dyDescent="0.2">
      <c r="A122" s="25" t="s">
        <v>136</v>
      </c>
      <c r="B122" s="1" t="s">
        <v>19</v>
      </c>
      <c r="C122" s="2">
        <v>5.5E-2</v>
      </c>
      <c r="D122" s="2">
        <v>0.18099999999999999</v>
      </c>
      <c r="E122" s="2">
        <v>0.56699999999999995</v>
      </c>
      <c r="G122" s="6"/>
      <c r="H122" s="6"/>
      <c r="I122" s="6"/>
    </row>
    <row r="123" spans="1:9" x14ac:dyDescent="0.2">
      <c r="A123" s="25" t="s">
        <v>136</v>
      </c>
      <c r="B123" s="1" t="s">
        <v>20</v>
      </c>
      <c r="C123" s="2">
        <v>0.115</v>
      </c>
      <c r="D123" s="2">
        <v>0.22700000000000001</v>
      </c>
      <c r="E123" s="2">
        <v>0.44</v>
      </c>
      <c r="G123" s="6"/>
      <c r="H123" s="6"/>
      <c r="I123" s="6"/>
    </row>
    <row r="124" spans="1:9" x14ac:dyDescent="0.2">
      <c r="A124" s="25" t="s">
        <v>136</v>
      </c>
      <c r="B124" s="1" t="s">
        <v>21</v>
      </c>
      <c r="C124" s="2">
        <v>9.0999999999999998E-2</v>
      </c>
      <c r="D124" s="2">
        <v>0.183</v>
      </c>
      <c r="E124" s="2">
        <v>0.54800000000000004</v>
      </c>
      <c r="G124" s="6"/>
      <c r="H124" s="6"/>
      <c r="I124" s="6"/>
    </row>
  </sheetData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5 6 f a 1 5 7 - 8 c 4 8 - 4 6 1 6 - 8 c 1 6 - 3 b e 2 f 0 4 f 7 b 4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 - 0 . 0 5 2 3 0 0 8 7 3 6 2 1 8 1 8 0 1 1 < / P i v o t A n g l e > < D i s t a n c e > 1 . 2 5 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v r S U R B V H h e 3 X 3 5 l x t H c m b g R t / 3 3 c 1 u k s 1 D 9 0 F S l D S a k T Q a e 7 0 z v u b t e s d v 9 6 / b t 7 / s 2 1 9 s j + 3 x r m 2 d l i h S 4 k i k D o o U j y b 7 Z F / s C + h u 3 B t f Z C W Q K F Q B 1 U c B o L 5 m o r K y i k B W Z X 4 Z k Z G R m Y F / + v T L A v 1 E 0 H v i I u 3 s E G W z W c r l c l Q o F M o C o I + / O r s v R x P 6 W j X 8 2 5 0 Y B Q I B 6 8 w d Q x 0 5 e m E k Y 5 0 R f f 4 w R q + d S F E o S H R z M U K r i Z B 1 h W i 0 K 0 f P D m X o 3 3 + M y / l 0 f 5 a m e r N 0 Z S Z G k 3 w c 4 + v A h / f i l M u r v L / P 9 7 4 w m q H B 9 h z l O d t B z l I 6 G 6 B P H s T k 3 s M g G i r Q L 0 6 n r L P a 0 P m 1 v 4 / O e F 6 e v S V S o P f v t k g a 7 j H D 6 y d z d G O p l b r a 0 r Q 6 9 4 3 c 8 1 M A F + 9 P A 5 2 j F 2 l 7 u 0 C Z T E b I l M / n J T i R C T C p Y 9 5 T D e l 0 m v 7 k n L c K t 7 y j C I P K / v H 9 G L 0 x p c g E v M R E e H k s T Z d G N r h y U R m Z Q J b W q M r L b i Y g Z F p h 8 i F 7 I N N 7 V k P Q E c t T X 6 s i G s i E / x 8 N F + j t A x D C B P K G A O L n 8 r U b D E A 3 S v b 3 t 7 0 f p M + 4 M U C e d L q + R 5 f L 1 Z k Q j X f s U S 4 T l r L 7 q e A n Q a j 2 4 Y u 0 u 1 s Q y W Q S C c A x H s n T e 2 f 2 p A K 8 d 2 Z f j r r K 6 P u q A d 8 H R K N R O c a 4 4 r 4 z v U / j 3 T k m S p p 6 W g p C j L 5 W d Z 8 G K t Q H d + N K e q i 6 X 0 R / W 5 6 6 O l o o Z K u 7 + D + Q O s A v O a + Q S t 8 t R b i l t 6 S B f B L t p I K 0 k i x J O T x T I h 2 g C E u Z F 5 m w p 1 j K 6 Q r v B S D r + c E M P c P k / v B e j L b 5 + 7 3 A z L / b u z T L Q h / x T u + t B q m Q y 9 C b 4 3 v U M f L T I B W r f N d r 1 6 g m R s / Y B d p O 5 F 2 l U n 9 b j i V C W u J 2 6 H u q I Z l M U l t b m 3 V W w m O W Q M O s 1 p k A G f r b 8 7 S e 5 I p i + + r R z h x N 9 m S p L a Y u Z L M Z C o c j E g f w f 0 3 0 t O R p Y y 9 I J 1 n l O 8 3 k 0 N e h k o E 0 q M c f M d l A b D f M b Y b k d + + u R j h f r G I t q A a h F t A A Q I L 2 2 h o I J 1 y f i 9 I m 5 9 O E X Q X U M N O 1 6 h c M B i W 8 d T p H o U i M P r 7 + l X X H 0 4 n A P 3 / 2 9 B K q d f A C 7 e 8 7 k w m V Y r o / L V L E X r x e i A T M z y / Q + P i Y d c b / j 7 8 / w I X v B b v M 4 S s P 4 x Q o Z O m 1 k X V q a W m l c C R C W 6 w O d X E f w 4 4 U 9 3 / + g / s / Y f 7 6 r H W 5 n c n 3 + q R S 4 T S h 2 l n V e 3 2 y s o H I s p r 2 2 U x U J C b 6 Q n b M b Y R p P 0 v 0 i I 9 e A F U T 7 6 0 1 m q c T P T b x a s D e E J h w I l Y 1 U n W 2 B O n n Z w P 0 h y t f W 3 c 8 f X h q V b 6 2 o R K Z N K E 0 m Y A c d 1 4 m j k C m W 7 d u l Z E J S C Q T V q w 6 d n d 3 K c y 6 E P o 7 h U C Y v l g e o k J Q S S M n M g F Q I 3 9 x K l U k E 9 D N U k o D E g t I s C q G S n x z M c p 9 s z h 9 N R + l u 2 t h u r M S 5 n c Q o E + 4 v w b J Z c c E S 0 c Q 1 C s W t k I 0 1 Z f l / 6 e M H m 5 A v t 3 g 9 K 7 N M t J x l B 3 K c H c / T f / + 7 R 7 9 + s 1 X 5 P r T i K e S U C D T 3 l 6 J T L p g z I K q b B u 9 k + n R o 1 l 6 9 t l n r b M S O j o 6 r V g J C 6 x W 2 b + 2 t b V V p A T y o P t t 1 + c q r W + o / O m c y i n 6 S a a F D v 2 n e f 5 u k O f 7 x x F 6 b j h D r Z H S D 6 0 m u F U P F O j V 8 T S d Y Z U w w 2 T K W Z d B S q i d X 8 6 W q 3 g j r P 4 h P 1 5 U O e B T z s / M e l i k v R t + z o 0 A p K o b 3 N 6 5 W V Y 6 Q E q P 9 Q R p d i 1 D z z 9 7 Q a 4 / b W C V 7 4 / O T 9 y k a B 9 + l c l U a Y A w C 0 i b n U 3 o 6 7 X w 4 M E M n T p 1 0 j o r B 7 7 D r s b A I h Y K u n / 3 7 Z W I E M O O d 5 k w 9 1 b D f C 0 s F k d 8 K 4 5 o 8 a N 8 + 2 V L 1 Y M x A v 2 o U y w t U O E e P g n T 2 c G M m M 0 B S E H 9 f 3 W a x j i r b f M s a e L 8 n W 9 x x X c C r H H 4 3 m p S a L Q z S 7 1 t h Y o + o 4 l P + X v 2 M + 7 M c 1 L / A J 1 u q n / 9 7 a y y h y K U C Y R o e + n p 6 l M F / v n K 0 0 O o r t F X K Z G o T i Y N t P B o W c 2 0 j C U N 0 K l 3 w v L y M g 0 N D V l n 3 v A j q 1 r o V i X T A R l b w m / i t 9 0 A y f H 1 Q r R o g U P 2 U O n v M P E 0 9 H j Q 5 w + j / L 3 B 4 r 0 i z f j + E F / / k I k G C x u I C c D E j n E r D T w j T O i w M o I s M E 4 8 y 1 L O D T B 1 f 2 G T a H b A O L L H z + n 0 P U 9 2 g 6 J + 1 o I T s Z x I F U I I h + k k / + a 9 B 9 / K 9 a c B I s 2 f h t D R f 5 q S S T V o W 4 t M A j 5 N s Z B C n + N j 7 l O g w q C S I d j u F K y t r b m S C b / l h r O D X M m 4 M i O P A A Z 0 n f o w G n 1 t e X q N p c 8 u V 0 w A d Q l 9 P Z B G B z 2 4 a p I J A N E w 1 q R N 1 Z d O l K Q O 1 E G o l h p o P K A u a s m D I w J M 4 l 8 8 w l g T C d l A 5 J 3 9 Q D E / 1 X C f + 2 q r h q n e B N T I y S r G C 4 2 K c m K Y Z Y i A 9 5 1 D + e a z 9 H A 9 Q i + f O V l R H 5 o 1 P B V 9 q F C k h f a z X U I m f s t V y Y Q B z 6 G O r P Q n U C H R j 3 h 7 e l 9 G 7 z H Y i k q G B z e x s r J C / f 3 9 1 l k l 0 G K 6 4 Z v F C K 3 w 9 8 L b 4 c J E W i T Q z 0 + p i r 2 x v i 5 H O / B t e v C 2 G t A / c Q O k I I w M 6 C 8 t s Y Q D 9 F i V E 5 4 b y U j r O d K p C K 0 H m W F a / 5 L 7 d 1 2 G A a Q a M s y Z z x 7 G 5 D n t O D O Q E d W 0 F s z y 0 j D L E g F l n O G H Q 5 l / v 9 p D b S 3 u z 9 Z M C P z h y l e 1 S 7 b B i P a + Q i k W N 9 q a x 6 + d W + Q 8 X e A O e Z 5 f v m k m X u T K 9 f 3 j s L T 8 9 n J D G l p 3 c + x m f n 6 e x s f H r T N n p P b 3 K R Z 3 L 1 C o e g P t O f p h O c y V K l v W S U f l g B q j D Q t O w K A v + k 0 H x T 7 3 f W A 4 G G j P i 5 G i G r Q K a A I S C 4 T 8 j L 8 j V 7 A 3 M 7 W B Z 5 3 o z p Y Z L f C d 8 L a A 1 K 4 F z + p f K E T R a J g y G 8 1 v T g / 8 4 f P m J l S 8 7 x X a 3 y + Z x h W h y l s 0 E / F w n n 5 2 M i V q l 2 m C N q H V q H v 3 7 t P 0 9 G m J + 4 X F r S B L r z z N L O / S y a F W K 9 U Z q I T w f 3 M D p O 7 C R o g r m B o n A q C q o e / T w d I K A 8 F 2 o P H A P Z 3 x 0 v f C + w L j W + Z v 3 V 0 N 0 a O N U j / u I N D j Z T D l j z P B l r e D t L j t b b z L T i q T U A A I V S R V J E T p z e Y m V e B f m p h Q 7 c O v c L 9 J G S H c z O M m 7 O f V 8 L O J D e k 3 T U x M W C l H B 8 Z u d E U 3 8 e N q h M 6 y O r S 5 8 Y S 6 e 3 q t V H f g K S r b 7 n J A 5 Y K 3 x l m W E p B U G 7 t B / p 3 y S g y 1 8 s 0 p N b Y F f 0 D 0 l 9 6 t 4 l k B l f j b p c O R C l J K 9 9 d 6 u D + V 5 d c A 9 y g v q E Y q H U A o h A i L / 0 w T k 8 r b E z c A P W N n a H d X G S G O m 0 z A 1 Y U e 7 j u t W m d H B / p m T m S C m f t E D y o 9 0 a 3 N k a J p e X 9 v T 5 x t T c D E D h M 2 x q R g N E D c D T B u L G 2 H m H g F 6 T f i N y B 5 z T 4 M J B O k E a T 1 L V Y 5 8 Z 3 I 5 + e P Y j T L k g 7 A a 4 N x A i p p W z R f p j 4 f B J p M A M j t l U y A W 1 n i q A P q A E K W W 4 d I u E u u N y P 4 q V F o z R c S u + 1 C J t M A g Q D o 4 1 E w 3 p W l g Y E B 8 U 5 P J H a s 1 M P D t M a Z w H g Y x o H i L D z e Z F U 0 Z q l Z 8 Z a W o r O t f p 4 t V t k g T Q a 5 T 4 Q W H 6 5 I c B X a 3 s c 7 K W F 9 t y R J Y M X U + I 5 J A W K Z Z n u Q C C Z z E 8 l U Q M i Y 4 C O k G + 5 H P m G c 0 A P N j Y Z Z 1 j q g L s D 6 l 4 1 P 8 p V S X W m m E P i X q 1 8 f v X Y e M 1 r 6 X 2 b p V N 5 v M l + w H U 5 p t T D c l q T d p Z t 0 6 c I r 4 i r U 0 t p G y Z 0 t 6 u g 8 f O u H y o u W G p W y z b L i o e L D L A 4 3 o p W d I A 1 2 8 E 0 2 / H E u K n 0 c W M n w v 1 A 0 d o B U X 8 3 D 1 6 8 g J D B x e T J N 1 x 4 5 j w H B m o d 8 1 Q L U Q x A f w w t u f U + / o V U 9 E z o N R 7 M / F Q o w w Z L f y b V m Q t O p f D 1 j z 1 M q p U S 8 S S T g u M g E R C J x m j p / i Z Y 2 u R J l 2 0 Q i a D L l 8 0 r F N L G 9 v W X F 3 I H K C / 8 6 O K q C W F c f x s S y p / 3 d n M g E J F k N B J l A P l Q f J y k B w s H A Y C c T o M k E U r x 9 u l x S g k y n e 3 Z p O L J E k U C a W g M 7 9 M v p X S Z m e V 6 g H m J w t l F k A m q V L + I i p a D 6 8 Q t + 6 d S o d a V 5 E P i / V 2 9 U P k U D E e p 6 i f s W J R M 5 X q J + q f Y X b j 8 / C K C i o S K + P L w j q p d T 6 w g g D 0 A 6 l R I 1 z Q l Q y / Y z G N M p G Q X e Y v U u z u o d s g j 3 I s x V w l w j J z x m y R X j / 6 o d Y N E H Q c c e w P 9 H 1 q p Z L T U w S 9 Y 0 K u A Z 0 W d 6 7 8 w u f 0 d l 2 3 n j / g 6 t 5 Q a s s + a B v S x M K W V K K m 6 2 K L R / W 6 4 1 C 5 q K U P H + l z y r e n J 2 R E J B i i x i H G q i + j i U R j q N c Z x A s e 8 D / L A c E a I 8 f B L i P A V k 4 i C M B F 4 B o k Z j z t P W Y b W D F Q 8 q o Z N J v B Z Q D f U b w l C C m 0 k e r k 8 L c / O 0 E y 3 3 Y e z L 3 q X 1 8 B n r r H 5 w a t x M U g m Z h F z c F 2 5 P 0 P L 6 v F x r B o D m 6 s 0 3 O L T 1 D L C q p y S C S S T A U R I d g U y Y 5 I c B 0 a / n o 7 S 6 6 t 3 S F 4 3 G h E w w l g B b m x t 0 p m 9 P x o / C I R I n 1 o O Q C c B E Q 3 g f m F h m i Q X A i x w + g o c h E 2 C + o a S 7 0 4 U 4 0 b 7 6 z I h 1 V s L 0 1 A i 9 O b l n n d U P T u V t r w / 6 f H 6 n l Y Z 7 2 h z r V C P C 4 U r K B 6 R p 1 N W q Z 4 d b u l f E Q s r 7 G t 4 N J y Z P W K n e E Q 4 r 1 a 6 r u 0 f i a P l R K Z F 3 S J y 9 v V 2 5 7 o a 7 x n j R Z q 6 r 6 A b 0 Y F 2 l D 1 l 9 L b T A 1 T y 4 D 4 J 7 8 9 X 7 g B F u E D A Z 0 g S k 7 8 b q A l 0 e W Z U G o 5 6 o V v a l g H O i 2 U R l Y 9 A o c F + 8 8 X + d I y + y O l X u o 4 c A 6 K O G / f w w Q O c b L k o w n e M 3 D w I t n Z w A V Q T q G 2 b n m s B M 3 x z / v 2 w m Q y u P l 8 R l B 5 j l v h d M 2 j C I Y H q 6 k x 8 c P N O P A 4 n g I M 0 + q U 7 O V 4 Y 2 K F g o 9 f N O 9 q Z p b H x c l g B 4 / U R K 8 l l P u J U 9 j j p A L O A w N T R a r E + N / G s K C Z V M c v f S I J P f g F e 2 r I P A I u C b m w c z v W r p V A s 3 F y J i E E C 4 v R q T q Q i Y A j 8 4 X G p N M W a k k X b n 6 b E h Z L P s 2 d E a j 9 E v z + X o 3 d N 7 N B D f p Y E u Z e B A Q 7 G z u V x 0 y G 0 W S H 2 R I w b F m 8 N 5 t u F 9 q N b B F 7 n V r 5 9 0 A q B K r b O U e v Q k R B M n v B k k A C + / / 5 C l D o w J Z 7 o 3 x P C B 4 G b d g 9 O t x m s O 6 0 Q c 0 + M K e l p y N N a N l + 6 O e F x J w 1 A o Q K c G y 3 W 8 g Y F B O c J n r 5 6 S y q 0 O 4 K g D K h I + 8 5 H J s r r V i N B w C Y U 6 5 W X M y X 5 + W O z v J e j 6 N / c o l N u h p T u f 0 + h k p R U L v 7 T i 4 L 3 t Z H 2 y Y 4 q l D i x z G C h 2 A 7 5 f + k s 1 v s 7 D z 3 n G x l 6 I r j 1 w f o d O 0 r H D c K b V S G A V U Q b m f B 1 j 1 m q i a l 2 w 4 j j s p S v z X G 8 E / v W L b x q W i 5 a B F y i R U H N e Q C q 8 K P 2 y q r 7 E I w B r 5 0 E 6 Z d L 7 9 G f P u 9 d p V H i M I 2 m 3 n b 3 d Z F W S H A R w K Y I b U n I 3 T Z 1 t 1 f t I M O 1 D I k B 1 P C 7 o a f N Q e + F k i 5 m 4 X r G b T F I r 9 6 m Q L 6 y k h A V i 6 g F 7 Y 2 a a 0 R G V B j m f F Q + K 1 k D j z O g N V f l M 6 W T C L z K h z 4 J l v I A L U 3 A s V R X W C b j X 9 I E 7 C J l g C t f A 9 3 9 0 L 1 a c f o + f w 9 o M G F u 6 u 9 E u a d W g 1 a t Y d k 1 F j g G f 3 M m J 4 y 1 m N P e 2 H c w o E 7 H G 4 J A v L B O N A W i s q I T F N a t N P T k q v N W J A G U x x w X v r E G h Y S p f K 0 s n t 7 6 T X 8 D X a 2 + D a C g v g 7 F u / Q F z k u D 8 7 E M r 5 g 1 B w y s B 3 / / O t F q c E s D P Y S o F f O Y w Q V I D 7 k p Y 6 M Q N r 5 x y 9 t I 4 D D K B N n G H g n l e e 2 d 4 R Q R r C 2 5 u W m f c M P E z n G M V F 6 v d Y l F R 9 B c h J e o F V W / w X l V B 4 j y Z b Z x L U s M I B e l k 7 z c B t c 6 P A s w f 0 r i x E K O p 3 s r p F k 4 Y P z F l x R T g G v T I m v 7 g h C B m A F Y B p p s P t p f U L E y l u I J F K r n D 7 4 Z 7 6 / G i k e O d 0 3 v U E 1 i 2 r n g D x r r M t u O T e 2 r 5 M 8 z 0 x T B C N U C L g F e + T D l J c e M Q a 6 m Y W o I l 0 M 4 N q o 0 N 3 j 2 T o i F r O e n j R L W 6 o e L I E 6 T U w R q J 4 4 T 1 m u s b u k Y h n Z S j I 1 6 E D n 7 D X A R f S 4 x a s M 9 Z A q D m u C 1 I A s d a o N o K Q p g q M d 1 d G m j F y q x Y P 0 I P 8 D r h 5 b G S G o l F N J + b i N K b J 5 J c g N 4 q z 1 h n V t R N j Z + f z k n f A 9 P n 9 T p 9 N x a j j p 7 p 8 O 7 G c A F 8 G e c T r f T 5 f B c T v L z v p N d j 1 8 D O I B g s r g e k 7 p S K l s + J E l k M T 5 T q X L 1 C E C + 1 3 i G R U K 2 e n U S 1 z o 8 K c / 2 8 F 4 2 t Z q r B 9 N v z g j 3 M i m S 8 d q K S i B r t U W 5 A b P 1 G v B e v g L S I x 1 u o N R 6 i X 5 5 N 0 + n e c g 9 z J 8 w a j r s D r a m K 3 7 v 6 K E b P D 6 X L S L 2 W K N 2 k y y K d D V J / a 4 7 a I u X 5 P 8 / S y Y 5 f W I v V H C f c 6 w j y q s z n C J l M t l j f 6 h m q y 3 q f A G c D v A g z 1 A P a M A B 4 W X X o M P l q a + + w Y u W A l c 6 c e h F j Q h w G 8 B 9 E P 8 b E y X 7 l 7 P v m x B a 1 Z h a o L b 9 K H Y E n F C 5 U u k B N t y / S S + O V z 4 X x J b t 7 0 W 6 G 5 Z / t 1 v P c R 3 p u J E v D n e 6 S M W N J d X h / w C W r b p D X q 9 5 x n a p U B e p O q G j P 8 3 U d d 3 J D s M p q r x o w y W 5 v 1 Z 4 H 5 Q W o 8 J j A p 2 G 3 b J r A O n l O 2 N n e E v 9 B N 7 S 2 x O j N 5 / r o j f M d d P l M K 7 1 z r r x 4 B 4 M L N D V a W t M C j r f Y p A 2 5 A n F u L 5 c T F a q o N t r A W w J E w R A H J j n i W d Y N x + J k Y q d Y Z s F I l D 6 4 F 6 f N R K r M G + S 4 U K 2 u Q E q A V E h 5 k q y 9 f s d x g 9 8 4 c l C / g M b L J J P f x L G j M 5 a X n N x Y K K 8 8 b u j o r F z P 3 A 1 P 1 r 2 b t l O p S n V o Z l 0 Z C s x B 1 S s P l e U P 7 + k o s 4 m B l f w Y 3 X + g L J a w d l 5 j N e / h R k g m Q m I d C 0 i f a o D J 3 H S 9 i r e 2 C M E A S G Y 9 N g Q a o 7 3 I B 6 O u w x L + Q Z E J H 9 g w w l 7 / / A 5 1 7 U O 1 9 J x g 6 V R S 8 d z I 5 C f J d t J B 7 p D v 0 3 o y J A u o 1 A I q C Z x a v S A W d T d 7 V 8 B 6 x q U d z K N S p 1 h 4 B e 9 J A 5 7 m W L U I f S Z d W Q + K 8 e B d K 6 Y w k z 0 v R w w L Y A U k e H V g d 0 W M I 1 W D 3 V i x u r I i + a r m 2 x j M p 8 T 3 T 5 v m I e 2 c t u I 5 D O x 1 p O I c g T 8 S q T Z 5 p / U K d V X 5 M v m O o n Q y X 4 C f B L I D P 4 V F J T H h D u q O J + B N e U B b h 3 P / y Q n R W F w W S c F U E q h 4 W P X V X N 8 c w L j U 7 Z U w 5 Q I H M 4 y Y S E d H p O 1 0 A h 7 L y c X K D j T 0 r P H R D u d X Y 2 B w k L o d 1 E 8 s 1 4 y V Z Y F w f l f e N + a J Y Z F N b D i H 3 S T d x v 6 O D v X F q r h U f N c a y K 8 X 6 v p r 0 A 7 q b S p 3 A 0 b 1 9 f Y v t Y B W u N q 0 D e C g z 4 L v / O 5 x V K a R L O + o V l 5 7 c W i 8 c z o p 1 j O z 7 3 V Q P D 8 R 5 g Y k S 5 c M q + N n P 5 a k k R c p D Q J g p x A s R e Y G D B P A 8 D L D 3 6 f n c H G v S y Z H w h s D w x R w c Y J k f H E 0 7 W n J 5 o O B 3 5 F V B o U C / z 7 / w 1 m 9 q x g / H h 7 e / x B p G + R K W S m d 7 K g n y b A w p V d s P n F e p 1 x j 2 / A e 8 A K M 7 V w + k Z L B Z i z Q 4 o R w j Q F i L w A Z 3 j q V K d s r a o 9 K k r S a e d 8 E 5 n B h / X Y T 2 K Y H a 1 2 A S P D 8 s A M S y r 5 d K I A 8 Y W Z z t X E 3 L z D r C q J O N Q f 3 J P c h M c v r o 1 + h b n 2 o f G i g z B i h U U 8 C a X x y X z m a d s f z t L H L m f O A z u 5 u K + a M r h 5 3 6 5 s b 0 J K + O a U q t N 7 P y s s u G A c F + l 9 v j q 0 V Z + R G q l T k u Y 0 Q 3 X D Z l g b L o W n I P C 9 W U b U r 1 2 m W O J h n h q N G O J 8 s z k I G U N Q y C 3 h X e W c c p z e F W x 8 T t W u b + 8 t m X f Q z H L G N 8 A 5 z 7 A l o B J E 0 9 t J Z u v b t H J 3 t W a f f / 9 O / 0 s 2 b 3 9 D W 1 l b V P G E 9 i e P O c 4 6 / 7 9 Z y m L 8 X + w F z h T y 7 T / d t H g j H h d a 2 d v r l 2 S y 3 o T n 6 h W 2 p M R P Y k x j T M 6 r B l E a Q N p A 0 y D f 6 g W b + c 4 E 4 j f H 3 o Z G A Z z q u Q y t Y 3 A 7 J C l E 4 H i c 4 K 4 7 A h h L 1 Q l 0 I F Y n D G F E i k V v F r B f J O l t C N N Y b o f / z T 9 f o d 7 / 9 E 3 r h B T U 2 9 t F H n 9 C N G z d p Y 2 N D p K k d r q 3 g A f O t 7 4 d r z s W J N H 0 5 Z 0 k E T v Z D Q m k g + + + d z V A y s W 2 l V E I Z I M q f B 9 l F X 0 8 D W w M B z w 9 n Z B Y v r I V O 6 h t W g c K W q T D 9 3 z H W 0 a i 2 x P R B U f b u H c s n I P l P Z Y 6 X v G 4 I v P / V r f K 3 5 w N i v c / Q z k 5 e z K z V j B L 2 c 7 + g d w h E 5 Y G l D / O e N J A / S K v Z 2 T l a X V m l 5 1 9 4 j j o 6 O m R d B e T P i V S Z T J o i E e + W O P v 9 s I z p O U l Q p T A I 7 C e W F u d p Z N T 7 T G U Q A E Y F 0 z o H r w / T W I J 8 x 7 N r t B 8 u 7 b M V L K S Z V E G K 5 B O U D b Y I M w v B q K Q d J 3 S Z o H z g S 5 m H 4 0 A O 6 4 V g S b o s F X L w g M / T q L W W h 5 8 I v P + 1 / 4 Q K t D 0 j W 9 K A U J p I O p i w n / s F O I N i s + e 1 Z F D W 0 a u G t d V V U R l + + O G O + O l d v H S B Y r G Y E A z e A 4 c B H G 5 N H 0 E s g j n P K h E G V r G 3 E t y A 7 L x d S w R l + b P j m H M E a Q y j i B e g r 1 N t k + t v f p g V c i X j 0 7 L H V H v q A S V i p + Q a F q I 8 b v I 4 A Y S S u s M h j w 3 5 L E K B T B L P Z 7 i l z N G J E f / d o A I f 1 I F Q u f g z l E p l p C B N w 0 S j C A X P b s w H g l Z 3 U E 5 g H f S 9 v X 1 6 8 m S d v v v u l u w v N T Y 2 K u R q b 2 + v O t C p s b + / J 8 6 t T s A b A J e 8 V n p I h r P 9 G T r h c S p K L W A G L w a Y N W B U w D i S n e D 2 Z 8 D a h N f u Z 1 k S t Y k x I s v 9 J w q E a K I n J 3 t k m Z 7 + x w 1 N q A K T q c B q h 5 J S m l A q Y D b v 1 G j 1 x v M 4 w I T 6 w d d a H A h F K B 0 6 L a 0 y K o l 6 8 E p C 1 Y t M w F s n N l w r t A b m / r g t v W w C + U 4 m k y J 9 N z Y 2 W Z L d Z s L t 0 b m z Z 2 l w a J B V u 7 A 4 s 0 I i I a D w 4 e B a z S c P S C a S 9 P l i n / R R T F X L D v R P Y H 4 / q g l a A 9 P z U R T P D G V l 3 U I n o F F B a O M G p M X Y 2 f G j 2 z k a 6 o n L Q D W c j 5 d Z q s I y i B 0 e v e x o e B T g v U p j D T K J q q d I p Y l V 4 D A x X P B 9 f U H f C R X v O 8 9 9 k s p 1 I + w E q h e h T v Z l y 0 y 7 b k B + U E j I t x e p Y w f + P x q R / f 1 9 W l 9 b l S n 0 6 + v r t L i w J J U R S 4 r 1 9 v Z S K 5 O 2 v 7 + P o r F o U S L h d + / c + Z G W 6 R T 9 6 s K Q T P e o B l j d t K H A K 9 x I j d n E W L Q F 1 j 4 n I O + r q 2 v U 3 d 1 F H 3 3 4 M f 3 V X / + l d U V h 6 U m a H i 3 C 0 3 2 P T p 5 S u 0 M e 1 9 q C 1 V A i F G a B q 7 p W L q X U T O L J U Z + J / c E N f w k V b D / P h Y C N s v i h L H V P B x P 2 c 7 + g O / x e i Z J M J K Q l P g o 2 k z n q b n N u G q X g + b 3 g C I 9 t u C T p 9 z T z c I 7 G R o c 5 n x h H C X A l 7 p a j C b T 8 n x l T 5 2 t J N I 2 N j S f U 4 2 E 3 R T t g A Y X U b W / v k A Y C f c m 4 I a V 2 d 5 P U y o 0 H i h N Z x W Z u 4 q P q M 0 q E 0 m v j 2 w i V z b A q n a O T E / 6 K K H n 3 f g Z + t j K y 1 I s 4 T j C t e Z p M y A 8 K A A T D l p 0 b 3 D c y Z + m C T L W 8 J G o B Z M K O f m 6 z Y a E S o l J C x Y R F s a u r S 8 j z y s s v U D w W E 0 K l U i n 6 u 7 / 7 P W 1 u b t I X X 3 w p l s i V j T 3 6 3 7 / / l O Z v f U K b a w v y L F i z 3 Q s 6 O r x 7 0 Z t I s C q q L Z S d n Z 2 S H 4 0 n y Q A 9 2 u 6 U n e X x p r E y b j 3 I p I H 6 V v w 5 f h e l u E q H c c l e P 4 8 9 f H j j t q + P n I 2 d q 2 m Q q B f J 3 u X W G 7 v A 1 0 I 6 t S + S 4 j i B P Z 9 Q 2 a F K w d X I K R t 4 R 2 6 G C K 0 y o 7 + G 9 7 W X I f r s x h y 1 j 7 5 I s V g L J X Y 2 a P X H T 2 n g 3 M + p v a N H 1 q 2 4 N F H d r Q j f Y 5 d 4 t X D r 1 g 9 0 e v o 0 x S w r 5 f L y s j Q I 2 U g / f b c Y o G d H C j L 5 E P 2 m m 4 v e p s g c F / A 8 I o 1 E O i m T u T p m + J g R 6 X V m 0 t 8 8 + W 7 T Z A 7 5 Q p j 2 y I Y V 8 w a Y m 7 2 Q C c C y y R o g 1 1 G g l x T D 2 B f U M W x e 7 Z a N a l Y 9 S F S Y 6 9 H v + n p 9 j G 5 v j 1 L f q c s U i 7 d K B W 7 v 7 K X J V 3 9 D u U y K H t 3 4 f 7 S 4 U n t i 5 H 6 N T Q 3 s 0 A Q 0 f Q y H h o b E G H P l T o L 6 2 o P F m b x H I d N B y 7 Y E q 5 7 x Q d c 4 L a d Q B f 2 o h 3 b 4 u i 5 f O K Y G Q + 0 4 j g d L Z A 7 m O 4 c 5 P 1 4 A S R A K l Q g F S Y W B 2 M P C X H L r O A B L G h A o Y P X W g H h a 6 N W c g s E Q d f U O 0 + h z 7 9 L u 5 h K 9 f 2 N N t A I 3 w F C C n U J g A k c w g Z b d B L 4 H x O n q 7 q o Y f 1 s N n W f V u I s m + 9 T / s c / 8 P S g O W r Y a m j R S u 8 w 6 Z k W R t J f i 9 + F Q V 4 8 r B D 6 8 6 Z / K F + 2 a p u 2 d g J i U t b q n g 4 n j I F g 1 Y H 9 b V D w v w C 4 Z p o Q C U O n s O 2 p 4 x Q Z 3 3 H v 6 + q w z B a h / b r u t 4 1 2 4 q W F 6 Q B g O q b c X 9 u n 5 i X K 1 F N Y 0 L K C C s R / g x 9 k N u r O w S w P 9 v d T T 3 U H d 8 Y J Y A + G c a v c c V y j Q w t w s R a I x 6 u n t k 7 G 2 P H e C b n 1 / m 9 P C d O 7 s G W 5 s A t Q / M G T d r z w m d L 8 N H f J L E y m 6 N u u t H 3 e s 4 P d W H N Q t U / k s w w R r C r D + w e P j 1 O T x q v M m A h / d v O N b b Q 6 0 n 2 W d v / E W P n h F V B v t 9 w J M W Y + x t E J e 8 T x Y 6 L + l t b W q m g Z g b 9 7 2 t n Y h J d a E g N m 5 v b N b j A 9 Q 4 e y t P Q r f l J D V g P 4 U C A Z 1 0 C Q h 5 j j d s 5 Z I T m w / o c 3 Z m 9 Q / f Z n e P h e S a e + A 3 r L U C e i r f f D B x 3 T h w s v y / S 0 t L f K c e J Z O Y x r + F 0 w c + w 7 1 D Q H q F A 5 c x 9 Q Y l L 0 f x a Q C o b g f F W D S n Z 8 + n i W 1 n e B r H w r a h k k W v 4 n j h m g w Q 8 u P F 6 2 z w w F k 0 k A n v J 0 J Y Z I J z 4 b B Y K w r A V O 7 B i o g F r 7 E m g v D o + N 0 a v o s 7 Y Z H p Z L a y Y T v c C P T 8 l J l / m G y R l 5 A J k h W L O 8 M z w l N J g w R X J z u o N 6 T F + n J 7 L f 0 w f f 7 x f E q z A Z 2 2 g A b m J u b o 4 s X X 5 H + G r w / s L g l s M + N A Y B z m O q b i U w c U X + 6 j v F B 4 r h u H S W Z C e U n f O 1 D g V C 1 U H w B P q I 9 H q K h Y b U 8 7 / a W e 5 / G a e E U O 9 z U M a T D 7 N 3 b 1 1 9 z 3 G q s y 3 l g G d + x t f H E O i s H B o K r A Q u S 7 B e 3 0 S j I W h Q A r I p / + U q E + k + 8 S D v L 9 2 U Q G E T D D o 5 O M 4 G X 1 h L c n 0 p T j z G / K x x R B A 1 Y A 1 x Q i f 3 2 f P A M n Q 0 8 i j w O f 4 B E p Q S B n A m 5 O I L / 4 1 P w V U J p r t S D N G 4 w J 8 U B n V 1 q o i D U t h 3 b E m F o 7 W t B t 9 Z H w T d L 7 p 4 D p i Q 0 s Z s s S T 0 n 3 F l v p U w h Q s F C S v q L 5 r q D i E X 4 e 7 N 7 m 0 r 1 5 n O T T C i e u f U c / e H G H n 1 2 Z 5 + S k X J P d I w 7 Q Z 2 K t y h V q Z H l W Q n U Z P W M Q i O O S O 6 s S E k 6 W d c k 7 h + 4 z f H v z 3 y A R h X C u U H n 6 e V L 8 7 P U 0 a X 6 A x j d X 3 6 8 x B K i d v u S Z X 3 c K 9 S u 8 Z U w N w m w I 2 p 4 H Z j A + u p 6 A U k n v D C S k Q 0 H 8 o E o d d n 2 d s I S Y U E u 6 f a h M 6 y W 7 n D J l P A k k a X / + Q 9 f 0 I d X b l I q k 6 f W t l Z 6 e a r S h 3 H j y R O K s G Q C I Q / j i u U 7 V G V D R I 4 q p j 8 V m X T c r K P H / V c X C d W M m J h S U w w A u M o M D Y + I y o V K O / / o o a s k w r 1 e k d o 7 + B h W N Z U S 6 + L B Y F A d X K y 2 r 9 B j Y I N 9 H d L X M v H 5 3 Q y d m x q g / / 6 b V + m 3 l 9 r o 1 y / D 0 F K Z B z Q + U G l x B Y 0 j p r v D Y 7 8 5 o I g i M S E T x 1 H 5 E E e y B M R V 8 B P + 7 g / V p L B P i c 4 Y P k G o t O O T U 4 T N p w G 0 y B i j q V 2 R K 3 G Q Z c U 0 s H U O X K D U d q E F I T b U v c T 2 t l g J 3 a S e + U R 2 d x / s i o H i e H Z g l 6 b 7 S h I b z 3 a y Y 5 O W 1 7 b L t u 9 x A j z o o S Y H g l x l m L G Q 1 P l C q Z C D g Y O / n + O C I o 1 B F i u u z n S c z / A P 9 5 h 1 9 J i D 7 x L K 7 x b h M M h l y t X A i D H 3 Y W G r f I D z + n y c V v b b x a I H D + 2 D w E l F Q 6 V E f w R j S i D P 3 K M Z 6 4 r C 2 M Q k d f f 0 U k x U v 4 A Q G + t B t H d 2 y s q x r u N h x m v G 4 i l O A C G n B k L 0 e D t I X z 7 I 0 P / 6 h 2 u 0 s L B I f / 2 r l 6 w 7 F G C p f P T g X l n + M b g N V W 9 h L U m J V I E + f t B K s V B p K n 2 + U H 3 4 w F 8 o 8 g h x J F h p + l z H c Z e V 5 h d 8 7 U M 1 K / Q u f E 4 Y 6 1 L 9 h 0 R C 7 S f b 2 5 K n 3 b Q i H C r k Q e D 0 O z J m x K 0 8 x n f Q L 5 q Y P C l T P G B 9 X F t Z q T C l O 8 F J W s I c H J R V j Q q U t P J r Y m c n w b + x Q 9 v Z D r r y w y Z 9 c / 0 K T Z 5 9 k d 5 5 4 w V Z G d f c d R G W y s l T 0 5 J / b A G 6 s r w k s 3 G v 3 u b + V 7 S T r j 7 C O w p S I n 0 4 B 9 v j h J B D B 0 0 Y / M m p R R 4 J O K h 0 s 4 4 e 9 5 + v E q o Z Y O 6 4 c R D o v t L 0 Q J a m + 1 V l 6 + 0 f F J V L e X 7 U V n G 8 k A O A p z m s j / 2 D a q f 1 W o C 0 N A k A 4 L f y A R g L A j T Y V t 5 P g m q 3 t p 2 h a 9 / O 0 j / + / d 9 T N r V L v / 3 N L + i F w a S Q B i b 5 c N h Z q o H 4 g 0 M j 1 M U S s h D v r 7 r Y Z U N g k U S R x S R Q K S 7 p B t n 8 R O C T 7 + 7 6 9 g v 7 w W l K p d J S o A j y g A x 9 B M y 4 H 8 B O E d i S 0 w R a + F o e D i Y w 5 m J f y w E q G 8 z s G L u a u X e X C d h K I 2 M T x b 7 X Y Q E 1 q 5 o E 1 c D 7 x L 1 K N V R Y Y I 0 0 w 0 Q b 7 1 Y T C P G M y D X c i I D N 3 Q I 9 e B K l V 8 c V G a F u Q k J W A 3 4 H Z M W K s F h M p p k g R I G 7 E e q W 9 o y w j s o F S X n o a 0 8 J 8 Z b I Z + j V F w d d j T 9 H h a 8 S 6 q j u P s c B s + O s c R A y A U 4 L o 6 D l R q F g K v 0 z z 7 8 o K p I m E w o R h I M U g 9 f E 4 y U 1 V 8 k L v L S g W x u q L 2 e S C R j u z H E f i a U N E 7 1 v Y J C 6 m U j m s 3 a 3 B o p k A u x b n T p B S 9 n m s e i V Q 9 6 r E M u S P v o c f z p d B 3 3 d R / D b Q o X z J z j t 3 e r v 4 3 h H N a + I Z I 1 B 1 F p A J Q b h 4 P 0 N r 4 n h k T H P L S I W 1 I T / W T U k E t u O 6 q R T m j l Z 0 o 6 q e e K K B w m m d x 5 5 0 G T S C Q B J k M 8 S a V S a J o 7 9 e j H N o a 4 e V x B n E r + C W g 4 L s R L K z / y H 2 4 x R N 4 8 E w J z S 3 Q h k s z k x U s A 3 E D 5 8 G H R G X L t N w R L o B C e C V N t T C m t d A K h k m K k M S 9 7 m h j U 7 m b 9 r r n B e p N 3 V h 1 F X v 7 9 G w Y k s 5 n n 5 d X Q 3 S s 7 Z e B K / g q / j U B t 7 j T S l 1 o a 9 Y 6 9 R y 9 s b O v t h g Q J V c 5 D 2 Z W o 9 p B G k p V Q A C 7 A E w k i B g d S h k V E Z d E Y c a X o P X 6 + o J u 3 6 + g f k K K p r S 1 w M E 1 3 d v d L / Q n 5 G O n K 0 s 7 N F 7 T b P i 6 Y A y K F k E U 7 U H 9 4 h 0 s s C l 5 W R j q P 4 J N r q 6 n G F S h 3 h G H F n p Q l d V A y 4 W b Z q I b H j v p S x E 0 w C o v J i L A l S U P V x M B M 3 X i Z d o D J q 6 W E H p o w c B G 7 P i L E w E y 2 W n x 7 y g d W Q c H z w J E w d H V 0 0 5 c O 2 n k e B E M W N Q P x X k W Y L f s L X P p R R R x o K r M b q B q 9 j S 0 v G w v Y H X e D k M A 6 1 1 f z l D l I p 8 D 3 K 6 6 K E l e X H M h Z m Y n W F 0 2 w F 9 t b k F l 2 / t y s 7 x D c X L G I I Q U q q n B n n j 7 K j e d 2 p r h 5 X 8 L U P Z Z a P v b D q C W z O 7 A Z 7 H 0 N X P n P w d H k n W N y 2 B b B X x l p w c x e q h m o L Y e J d e l 2 J C Y Y K u z V w c G j Y i i n A O X h g s D w N w B a n e 8 H D T U f 3 C 5 o c / F G M 6 3 P + M N J M o q l z / u C g 9 l j 2 K / j a h w K H U P j V y F Q P o t X y U 4 M 3 A P B g t U D r C R R M u W m 9 L V q g g V j i 0 H 2 n o 4 5 N O Q H q o h 2 b T 8 r n U q E i O c G e X m 1 6 / 3 H u l H E 8 A C l M o l S e l 8 j k c M T / x y P 5 F H z t Q 6 E h N w l T D / I 4 A d I F M 1 n d 0 N q m + g + n B g I 0 2 l 8 5 d Q E b L 8 M o Y J q l Y R G D 0 y x 8 8 2 r h s H 2 1 W t A N g U a e / 5 A n r c a 6 v W + k 6 / z r c z e 8 f f J g / U X / A E J U B v 6 o e l 4 i k w r 8 Y X 2 f P 0 C V 5 4 M / 4 Y D j p 7 6 j G q m w X s J B g E l 3 G N S 1 9 3 X g l g Q r m d l v q t Y f O g r Q E G x t K q k E 6 d n b 2 y 9 5 q m Y q 1 9 D 5 N w H T P C y O 5 h S P L M V c 1 5 6 o L 1 C n T K K A H H Y J Z I + b a S o E A n i W y r p 6 X M H X P l Q o i A e o r v L V G 2 4 G C n P x k W q o Z c S A O x L 6 P 1 D z 5 h 4 9 t F I V U L i Y B g H v i e 2 t L f 6 u 7 b K + 2 m H Q 0 d k t 5 P V i X M n n 8 j I 1 B I O 9 u B / 5 M Q E p D I u j u e o T v E T c J m n W E 5 o c / F G M l w c m D D c q i P O H n C v C I d 2 6 h 4 / h k L 8 z l n z 9 d q 5 b R T K Z p G o k w W C g w B L B T v D S R 4 L 3 g 1 d M T J Z c e 1 C g i Z 0 d W S Q S 3 h O d X V 1 M h s 6 y v t p h A D U U 5 A W J 9 1 I 5 M a r g O e D 2 p C u b R p A r E 6 a G w I s D i 8 Z 4 K Q d I 9 Z t 1 W O y / G k o k K Y X S u S K R G b C c W H k a S K X I N T r S X a y f f g R f V b 7 M 9 q w U W i M J 5 I Q f j e 0 p c 1 Z 9 g 6 R w c t 2 x Q / e 3 D g q 8 A x D I i + O r V 6 A P 9 H h x w T o j m t 2 K i 0 U P z w H i O 7 1 7 V D D A y 7 M C f u + m 6 A 0 m O Q y S V K R x s K S U u q 6 J p M 8 L N D 6 B H R b L 6 + l x B m 9 v 9 Q j w W G 5 1 h 5 Z G 2 9 a 2 / 1 4 l R T M 1 D u g D m Y t o Y r 3 z a k j u b B f z D 4 8 L v A O o g G 6 A d K r W 7 6 w L h A x W Q y B x H M t J Y i e X X G f 1 D o t 0 S p p F K q T 7 j b o Q S r e U b p W x E Z U U x o P F x S X 6 8 d u r N D P z U L 3 w J s D 8 V o g 2 L Z L X A v b K N X 0 S X b 3 7 + d n W V 1 d Y O s Z o f W 1 F k u B x A S k F F V D D d K T 9 c r a x a p 4 G 0 0 H y r 8 l i J 0 9 5 u g q K S F Z c p 2 t S + Y w g 6 r K f Q d y m E L H Q C P I 4 Y S / f Q q O j I 3 T 5 8 m s s q L m l P u Y 1 y A + L 1 k h B l o 7 2 A n i m w z M e R I B h Y q S t f P o + I J K Y 3 z m m c 6 C v p f 3 3 n I C + F f D H 2 S B t 7 T d e t S g j C / b r F X K Y B C o R R / e R y t K K 6 S o N 5 a z r p V 8 B 8 o O z 7 l 8 w J Z S J R h M L e 8 d q d P U O y X 5 M X 3 x x 3 U r x F 9 W m j n i d Q 4 Y + H 8 j R 1 t Y u R A B Z n B x h s T 5 E O Q I V l s W t v V J Z f P E o R h v 7 j Z d O J e J Y Q a t v E j R J r O B 0 D W l a U l l k a 2 + H N C / V T T + C 7 8 1 Q J L d Q J F S j S W T C b I H / u N w n E x F f e + 0 i f f / 9 L W 7 V n U 3 Z K W s g 9 K g w 1 T Q v l k U n O P X 5 4 g 4 e D 0 4 S y f 5 / u 1 p K q t B 2 q v F l B E J A 2 e O I I k d Z M M l U I o u c c 1 z U P R w l T V 2 X O B + f f 9 5 5 2 s t x w n + 5 X l A 7 i N c i U 7 3 J Z t 9 N 8 M N 7 c f r o f p y e e + 5 Z 2 t 3 d o 8 e P H 1 t X S s D i / F 7 h 1 X / P t L a Z k g N S z I 1 s b t 4 Z q F R 2 H O S 9 N t w A Y a C c P C V y q H M r z T w v x n F U 1 / D + V J z f K x / j c f 8 l r + 9 9 q P L Q X J L K v o B L 1 q r P W C B / e H i Y P v / 8 G j 1 4 8 K B I D n i Z Y 2 t O L + 5 G m f T B B 0 N N y Q E p 5 m b a R i V x g t t 7 r S Y F 9 X T 6 Z i F T i T B 2 o p g B J D H i O u B e H a y 0 I q n 4 T 9 V B f w O X G H / 6 H I S 1 f L Q X e K O J p R e 8 d 8 v F G 2 9 c p l O n T k l F X 1 x c p G v X v q C Z m R n J N / a 4 / f L L 6 0 V y Y d k x F L B G J u s + 9 f y o 0 N P S v c J t I i X Q 1 d M j M 3 K b A f L + i i T R h F G B P / g f p w t h 9 D 3 W f d a 5 V v O w k G n p X h V a Y u g z q 3 r o Z / B f 5 W O 0 B W f 5 p 1 R l q 0 a i e h P s i 1 k 1 t f s 9 Y / B y Y a u y b 4 J J g K O j o 3 T u 3 B k 6 f / 6 8 E A w b S 1 + 6 d J H m 5 + f l H u y K b u a / u / v g O 6 x 7 B X Y e P A g w R F A N C Y d 1 / O q N E m m s o C V L W d D X j b i + r 2 i A Q B p W P D K k E 4 c L F 8 9 a v + Q v G v I m U f H q T R 4 3 6 N 3 3 9 M p G P 1 T Z z j I U r i T b 1 N Q U f f r p Z 9 b Z 8 Q N z s e x Y X J i z Y t 5 Q b Z b v Y d c t 9 A N M h S I B S u Q B Q f Q g r b p W J o F w D v L I u e V 2 h P T i t Z z E W 1 r q M 0 m y j n 0 o a 3 E M n D Q Z l n d C 9 L O T W F C m + n J Z M F E 7 4 a 2 3 f k Y f f / y J d X Y 8 4 D r D l Y N o 5 n G l i X 1 0 b M K K e Q M G d Z 2 A y v Z 4 x X m q f T 2 h i A M C W A Q q I 4 y + h n O O S 1 B x k K c o h S Q N g a W T T r f I x B 9 G P f Q 3 1 K U P h d A a S a o o z v D L F u w E a w T h 1 n a U N a I 9 W p A J d Y 9 c n G e r u e l c v n x J C v 8 4 g P l b e A 0 w 5 b 9 + p r J / I w u 8 c F 7 g y 7 e 6 X G 6 N R E W y Q 8 / G t V + D v 9 / E C H z b G o c y E o E E c j T S Q J a y u A p a I p X u R 5 p S 9 d T 3 l M h 2 7 h z 2 u 0 K 9 8 j / U T e W L B n d U S 2 G d g z j N I K 1 O 9 m U p S 6 r S T s b U d I u 7 q 2 E u C I m W Q W / W 5 g T 4 1 S 0 s l B x V A S / W Q C f o G c Z Y 9 d Z p B 3 p Z 4 K W n V 3 7 T n G u 1 l g x S I R A U b / q P 7 s X p x o L a 4 F p j a a c 5 j A 8 a Z U Q p k k i R o J S u z 0 E Y I 0 2 n m + Q x 4 k r V U + H k K b V 7 Z T 1 Q 1 z 4 U D B P 4 a y b M r I f p p V F V a Y e H R + Q I Y A 9 a O + w 7 H t r R 0 9 N N y y t K v b p 6 9 Z o s C w x r 4 I 8 / 3 p W 0 w 8 G 9 0 Y G / 3 c O 9 U Z r f D I n Z G w T 6 8 G 5 c v O l B J B A M x O J 6 K H v i / r A c l v u w C 7 0 J 7 B 1 V T 2 g i I W N C i u I R p F D X F D l 0 3 D o X o h j 3 4 1 w I p F Q 7 R S R c 5 5 B T 0 o o v W L 9 a H / g 7 2 8 o W e t p Y Z e I H x K m J R q t 9 5 h j M h Q l F L q h + X 8 + X W n S s F D R o E M 4 J 6 G M N 9 P f T 7 / / h H + m Z Z 8 7 L I i e w B p 4 8 O c W k + t G 6 y x t u L E R E 0 l y d U W T Z 2 A v S C v f 1 M A C t c e l E m k 7 1 Z 1 2 3 r 9 F 4 n 0 l m 7 o n 7 y f 0 Y z W 2 W J B v 8 L b E X b 1 2 h y S K E 0 S S x i G I F T Q 5 R 7 4 q h 1 H d S a p 8 K Z X G Q S c 5 z d O b M W F k d 9 D v w u 6 z f X w j T j + W l q E 4 i 0 A x q H 6 B J 1 d N S y t u 6 s Z S 0 f a U g N 2 D M 5 y / / 6 i + E S B q Y x d v P R E N l 8 A L c t p Y M i a R J k b L Q Y Y f 3 b 5 Y i 4 u G h 8 4 r d 3 i G l o B o e F H M b 5 R b L M 9 Y O I / 5 D S y b L I i d B E 0 l b 6 T S 5 O O j + k S G l J M h 9 K m g y 4 Q h p V V T 3 + P z s u U m j B v r / V 1 e V D 0 B l 1 S / P 5 F K j p R S g K y q 2 u 9 R A m q 6 u K K h a c F s / o r e 3 l 5 a W l q w z Z y R S Q X q f f w 8 S p R a Q r 4 d P 1 G 9 h b 9 2 D 4 s W x 8 r 6 Z s e e c b y g R R J H E J I y K W 0 e c a 9 I Y 8 W I f y k o z p Z Q Q S d S 8 k v o H 7 / J 6 o + 6 E G u z c L L 4 Q k Z F N B h g k 7 P i A K + / a 6 g q T v P b r q t Y Q d H Z 2 u g 6 y Q g J d f R S t W w / z y 9 n y P i L 6 X O d t a 0 d g + T Q A U 0 q O C k U U H S x y c B 0 o p o E E V r 1 Q 1 z V R c L T u t c 5 1 U P V I 9 Z X U f f o e J a F + / Z s 3 r V + v H + r a h 9 J B j B P W C w P c K m E j p J R e 4 c f 8 Z W w T 0 z + g 9 h T a M E z n j 2 U h / 0 X r T A E L r z g B 1 j r 4 C M K F y Q 5 4 b K C P V E 9 A d d w 1 + l X f L k Y r + l F Y f w M w 7 z s M Q B j + k F A k E 8 p f H 0 E E O e K c g y a Q 3 I P 7 d V x J H 3 2 t R C 5 F I J F S V p z 4 X q y h Y d a 7 e o S 6 9 q H 0 X 3 / n X v E F 8 Q f n R K E R B L L j 3 p r q 4 L 8 z X V L 7 s A y z 3 m y s p 6 e 3 O F A 6 L A v 5 K 5 M s 9 o A C 2 l 2 W a Q 5 a 0 q 2 r s 4 N 2 b Q v + b z d o M t + V m V h R X X x l v L r v 4 U D 7 4 d Q n T S b p 3 0 j Q J D L J h O u l c 0 U g T q u Q T N b 3 W O e a R K X r J V J d v H j e q H H 1 + 2 t I S U b D O Q r o F 8 N H f u N F M t l J V W + S o e W e 2 w x V 9 C m w g 5 + 2 + q V Z 2 t g n 6 W E P K M D J Q 3 y Z y a a X 5 s L 4 0 f U v 6 z O R 0 Q s + m y l Z M t N V V o l d T Q Q P b P x Q E s g y N F h x R Z A S e V S 6 j q v 6 o O 4 x z o t p l o S y z j W x h E R c H n I d 5 c I N 9 d j 4 k J W L + q I x T S M j F O L C k x e D F k W R q l l w Z y U i Y z X t 0 f J W G V Y / S C v s O e s 0 w c 8 N Q x b Z N O B k C w P F 8 v L y o Q d / j w v w 5 d P G m F s 2 P 0 Z Y P C e N n T c 8 G T 8 0 c Y o B B D B J o 9 N K c Z S / u s 7 n V r x E L E g q d S 5 B 6 k s p a C l l h m j E e 9 k c N x r S h 0 I Y 6 W O 1 p / j S 1 E t 1 k 0 a N U A U x V v P 6 V J p G u 8 o l 0 f e P I 0 K m + b l Z K 8 U b M I 6 l I f s 9 x a M 0 N D Q k R o q 9 H W 8 L / / s J k A o D w S b Q r 8 s 4 k K h a c U i z a C e N R Y x S W u l c k Q n 3 Q J I x Q X Q a 6 o T E L a l k B C z Y q c i j 7 s W 5 E M u S U r / + i 5 + X 1 b V 6 h o b 0 o f Q f 1 C r 0 o + T l W C Z P o B E E c g I q 2 b N D l V Y 5 m L b H J 0 7 I r n 9 u w I p E g N 7 n y R z H w o T F l r g a X / p 8 v o d a O i o X / m 8 W L D p M Z + H 6 L 7 A v 0 Q x i g F L y V y Q S B 8 S F S D p N n Z f I x G W P 6 0 j X 1 + Q c 1 1 W 8 S B 6 + V 2 s 1 m k R q c + q s X I t G I C M a 9 9 c w l Q 8 Y H + S O s L w 4 q 2 V C C 8 N H o N F 9 K Q 2 t D p l A t Y H q 5 7 R 8 s 1 7 T f G Q U D p l q T Q c 4 s u p t c h b m Z 2 W 1 I i x 7 D H D 9 e W q x b 1 j / F G k s Q k h l B x k U O V S w 0 q 1 z E G I 3 s S l l X z S h c 9 D k k b g V p H 5 I X B F J h R K Z t G Q q c P w v / u o d K 0 e N Q U M J B Y R Y R q o X b L 0 0 e T l 4 6 c 1 d 0 0 T 1 C 4 d p c U F J I k D I 4 r B 1 D Q w R m N E L o B X 7 S Y H L K R b i M r O I o o I D k a R M u X z 5 P B R Q 8 X h L e 4 l M c o 0 b U 6 h 9 q A f y f 0 r x Y v 0 A k R A X M m l S q R B j 6 d R o B L 5 8 s N j w m n t / D q 0 + i + o A h 2 B I p h V g U z M n q d R s R H u x 6 6 G 4 G z n N U c I 0 C 7 0 B N n Y I j E R i T K 7 y D c y c J G A 9 g D e L O W B O O 2 v A h x D G y m Q q Q M u J E K X t d h O Q w I q K R 3 w O B N K B S c F S K s j p 2 S y I U r L y h S h P b 0 7 t 0 5 W Z M K V Y k y 5 T 6 4 R A e e q O Z 2 g 9 o a a a a K K U E Y e P o t 5 x w C 4 h u V x G 4 n k + / s 3 v / t T K V e P Q F I R 6 s s l 9 j S 1 s J g w S g U w g F c i l S G Z H M 5 H q n e m U V C p 4 U u z t J b l v N V n M M / p Y P c b G a F g j r 7 e v f P 5 R v Q k F I s G 7 H G u 6 w x O 9 M 5 4 X J 1 s w B J Z N t w m W M E 6 s 7 A Q p k w 3 Q / f W Q R R S + I C R S R A o U s k z S P d Y 6 g l z 5 V R q u z W 8 E 6 M 6 K + j + S B r L I U Z 1 r M o E w r Z E c 7 e z D s g f y I J 0 J p A l l 9 Z N A K J A J J N L H / r 4 2 e v d X 9 f e M s C N w v Q k I B d x 9 x C / M k l J F C Q V i Q W p B U h n S q p k I N d i e p x e t 6 R / I 1 / b W J r W 2 t l E 4 E h G S 9 W J j a s O / D 5 4 U 2 D R A o 9 6 E e n d 6 n 7 5 e j N K m 4 f j r B j w X n s + E c E g q P x P y f p S y z M z x r i y d 6 U + L x R L j c / B n x L v 4 4 M e o I l C R S A a B k I b v k X R F J h x x P c f H e C h L y X 2 V L l J J H 7 V 0 w p E 1 A 0 g o 9 J 1 + 9 7 d / p j L Y Y A S u z z Q H o V B S d 2 Z Y t 7 D U v i K Z L G K B V K Y K 2 E y k 0 j t U Q M V D H m P c j 4 K Z H F 4 V s 7 M z N D l 1 u s J p F p U K l e / j m Q 4 r x V 9 g i g b W z d D u R C e 6 c z S 7 6 X 2 8 5 r 0 z e 6 y m B e j 7 5 R C r Z E F F i C J Z C j T Q n q P e / C O Z E 3 Z 1 r o O J V r q m i G P d b 5 E G 5 F J k Y q I g T e 4 B g a w 0 S C S k F Q k F A o F I O D d U P S b V f / 3 d r w 4 0 L u g n u J n C C 2 6 C I I T B y 8 e L r A y q 8 N B p V U R y 6 l 8 1 A h 0 x 1 Y L P z z 2 S / p J q b f N i J s f W N a e n z x V b b J j S F + b n i x u k Y V r H Y a Z e e I F 9 X 2 G o Z 5 p M g H c y F f i 7 8 v R v d 2 L 0 y X 2 W u o m A I o I E R Z K x z g y d 7 k v R r e 1 x K g T D 3 K d S B F K E Q F y R R J N J p e m y x T V 1 j 4 p z m k k m H S Q N g U l k W f Z A q A D l m E x o r I y 6 1 M D A E m q p e Z p 6 x u 1 7 + z K N W / W l l H S S / p S o g u A / 4 i V p h U J t J K Y H s j R l e B O Y g G U P y 4 s B K 4 + X q H 9 w S F p Y t K b I t 2 5 V j 6 L 2 4 T W Y 0 0 2 A p c U F G h k d O 8 L 3 g i h W 1 I r r x k y R i A P / D b T l h G A 5 o 7 + k 1 T p 1 n 0 7 D E Q S x 0 o r n K l 6 V T B a R V F 9 J q X r x I D d I r A 4 W W E r 9 7 f / 4 j Z X P 5 g A 0 A Q e e N S 6 c G G W 9 W 7 9 M 2 0 v V B a A K C q H x b c E 9 h / U n V l e W 5 Y i 8 g k g C f t N 4 B k g l N A z L y 0 s 0 + 3 B G 9 m k 6 L M 6 1 P K g g E 7 z a Q S Z M e T 8 q i g T h 5 4 i w l F I k s Q K n L W + T U u 2 k X F R a s W w k T Q V F k F K 6 J p A Z q p I J q h 0 f O 8 J J e m 5 o j y a 7 0 0 K u / / T e S 4 5 1 q K H h j 0 0 m o Y A f 7 u 1 y q 8 c R 6 U f Z D B Q S Z 2 n F c T T P z a L 6 9 b c k 6 e W J U F E C 6 a M d s l r R 3 h 4 N c 6 X H Y O / W 1 q Z M D f n g n v v a e W 6 A g S G T 3 p P F W g B t p v + P B z G Z w n 8 w g C g 6 y n E 5 L 9 C F 8 R R 1 x n K y P u B 3 S 0 p 1 F f L I d Z B E 3 e c o m S Q d c R C G i W K c K x I h z R p f 4 v f V G s n S 9 p 5 W F U E o p d q B U G f 7 9 y h U y N L a + j q 1 t r b S f j p H b / z 6 t 1 a G m w e B P z 5 8 3 H S E A r 6 7 v c N F p g k E o 4 S l + i F Y 6 h + O Q q g m I p b b F p q o J K K y M t b W V m Q 5 5 Z 6 e P t n C U + O g K p r + L V g T Y Z 7 X B L 7 y M E q 7 B 1 g N F h W f P 4 Q k Z e c 6 I N 0 8 5 1 A 6 N 8 i j 4 y C L P m e i F f t c Q h R b X I 7 c + A R w z F I 6 o 6 x 8 J p m e H d y n 3 f 0 0 h Q M 5 G f P L Z L J 0 6 T / / F 8 l r s 6 F p C Z X J F F h S w b v A I h R X R r V v r C J V i V A 4 1 4 R q P L F g D H j 7 N K x 9 R H f v / C D j T t F Y l B L b 2 z Q 0 M k r z s 4 / o x N Q p 6 2 4 F S C o Q a y c V p G u P v C 3 1 9 Y v T K Y q G K o s O u x 9 e n / P w H a j w K o K o d T S I U p V E Z g B B 9 D U V V 6 T R 5 y C N T k O c y W I d Q 0 y Q k z 1 p 6 o h m 5 D q k e i K V p 2 h A W f O y C L D s Z X O 0 w / 1 R l D / O n / v Z e 9 T a 6 b 6 k W y P h v R m r M y I R L O q C c o I e n e U C K O n U S h 0 w 4 i g k X W A c + M P 6 l v o D U 8 m x J g S k z V L 4 Z f H l 6 + j o o p G x C a k Q I N O q N U F R A y 5 L 2 8 m M W A w h d V 5 1 m O w X D R f o h T 7 l j N v T U n A k 0 9 / / 4 7 / S 1 w v V V 0 A C p L L r o 1 b V 8 P 7 w H o U I K l 1 N 8 L P O + Z 6 i p H E I u g y K 5 c D l o q Q P A q y 0 p b J S 6 T k a 6 1 R k g k Q C g U R N L q i 5 Z i B T I p G w 4 t m i G o 1 8 N y u Z g M B X j 5 p T Q m n c / G 4 D G z l y i w 8 p Z f W n T J W v e I 5 7 S v 0 q C e g m N l h i A d i M w J 4 L u C L p F V 3 d g I q M 5 8 B g s V 5 k c 3 1 9 l T K p N P U y U b F f 1 W 5 y V y Y 8 P p y Z p X d / + b a j 2 o j v K Q L k K B 4 5 J m Q x 0 q z A J 6 V 4 M R 1 k K a W r a 2 a a J p S K g 4 z h Y I 5 S r G 2 o c 3 W d F W C 6 O L Z n q X a K Z J p Q I J L E W R I h j s H i L E s o r J I L D e T 1 P / 8 b 5 L R p w Y R a l n f Z z P j 6 2 3 U u X p C k R C q 7 g a K k + i G u i N R s x I L L j 5 h V L a C S S S N g w 8 7 O l k g 1 A B b D g c E h m Q a i d y P c 2 d k R 1 a f H 8 g t E B c Q + u y 0 t L R a h r C J F f Z c j V 2 g j A W e K D B J T a U I C j l j X i t e N o K 5 Z h N G S r X h d p 6 t j d z x L 6 0 m i o f Y M r S W w z i H R x f E 9 m a l d R i Q r j m c A e R S 5 8 j I B E 0 u x 4 T w D c n F 4 / c / / m z x F M + O p I B S X D 3 3 1 z S r n F m S x C G X 0 p z S Z i i Q r E k r F 5 V w I q e O N x V B H j p 4 b w u Y E h 8 s P y P P V H 7 + m 1 9 + 4 X D x H J Q 5 F Y t Z K s V a R o o J r w s g H K r 6 6 J p X f T L P u U X F 1 L L / H J I 8 O n G Y Q C y Q a C K / R 7 c 0 + G u / K y I A v C A H T O q Q S 4 m p y o E E k x J k s O G K F X T z L q V M n h U D Z T L Z I p s u / + Z u m K L v q I P r / 9 1 a s P O 7 p A L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 G u i d = " 3 8 3 e 4 9 d e - a d 1 a - 4 7 b 7 - a 1 7 1 - f 4 1 4 2 1 5 1 5 a c 2 "   R e v = " 1 "   R e v G u i d = " e 8 8 8 e 0 6 2 - 2 3 c c - 4 c 7 8 - 9 c d 1 - 8 0 1 9 7 3 f 9 3 4 7 9 " 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3 1 B 7 4 E F B - D F 6 A - 4 F 1 1 - 8 E 5 E - 4 2 E E 7 0 3 0 3 E 9 9 } "   T o u r I d = " a 4 0 6 b 6 e 1 - 3 1 d f - 4 c f 1 - 9 5 9 1 - 1 2 5 7 9 4 e 1 0 f 6 0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m I A A A J i A W y J d J c A A D v r S U R B V H h e 3 X 3 5 l x t H c m b g R t / 3 3 c 1 u k s 1 D 9 0 F S l D S a k T Q a e 7 0 z v u b t e s d v 9 6 / b t 7 / s 2 1 9 s j + 3 x r m 2 d l i h S 4 k i k D o o U j y b 7 Z F / s C + h u 3 B t f Z C W Q K F Q B 1 U c B o L 5 m o r K y i k B W Z X 4 Z k Z G R m Y F / + v T L A v 1 E 0 H v i I u 3 s E G W z W c r l c l Q o F M o C o I + / O r s v R x P 6 W j X 8 2 5 0 Y B Q I B 6 8 w d Q x 0 5 e m E k Y 5 0 R f f 4 w R q + d S F E o S H R z M U K r i Z B 1 h W i 0 K 0 f P D m X o 3 3 + M y / l 0 f 5 a m e r N 0 Z S Z G k 3 w c 4 + v A h / f i l M u r v L / P 9 7 4 w m q H B 9 h z l O d t B z l I 6 G 6 B P H s T k 3 s M g G i r Q L 0 6 n r L P a 0 P m 1 v 4 / O e F 6 e v S V S o P f v t k g a 7 j H D 6 y d z d G O p l b r a 0 r Q 6 9 4 3 c 8 1 M A F + 9 P A 5 2 j F 2 l 7 u 0 C Z T E b I l M / n J T i R C T C p Y 9 5 T D e l 0 m v 7 k n L c K t 7 y j C I P K / v H 9 G L 0 x p c g E v M R E e H k s T Z d G N r h y U R m Z Q J b W q M r L b i Y g Z F p h 8 i F 7 I N N 7 V k P Q E c t T X 6 s i G s i E / x 8 N F + j t A x D C B P K G A O L n 8 r U b D E A 3 S v b 3 t 7 0 f p M + 4 M U C e d L q + R 5 f L 1 Z k Q j X f s U S 4 T l r L 7 q e A n Q a j 2 4 Y u 0 u 1 s Q y W Q S C c A x H s n T e 2 f 2 p A K 8 d 2 Z f j r r K 6 P u q A d 8 H R K N R O c a 4 4 r 4 z v U / j 3 T k m S p p 6 W g p C j L 5 W d Z 8 G K t Q H d + N K e q i 6 X 0 R / W 5 6 6 O l o o Z K u 7 + D + Q O s A v O a + Q S t 8 t R b i l t 6 S B f B L t p I K 0 k i x J O T x T I h 2 g C E u Z F 5 m w p 1 j K 6 Q r v B S D r + c E M P c P k / v B e j L b 5 + 7 3 A z L / b u z T L Q h / x T u + t B q m Q y 9 C b 4 3 v U M f L T I B W r f N d r 1 6 g m R s / Y B d p O 5 F 2 l U n 9 b j i V C W u J 2 6 H u q I Z l M U l t b m 3 V W w m O W Q M O s 1 p k A G f r b 8 7 S e 5 I p i + + r R z h x N 9 m S p L a Y u Z L M Z C o c j E g f w f 0 3 0 t O R p Y y 9 I J 1 n l O 8 3 k 0 N e h k o E 0 q M c f M d l A b D f M b Y b k d + + u R j h f r G I t q A a h F t A A Q I L 2 2 h o I J 1 y f i 9 I m 5 9 O E X Q X U M N O 1 6 h c M B i W 8 d T p H o U i M P r 7 + l X X H 0 4 n A P 3 / 2 9 B K q d f A C 7 e 8 7 k w m V Y r o / L V L E X r x e i A T M z y / Q + P i Y d c b / j 7 8 / w I X v B b v M 4 S s P 4 x Q o Z O m 1 k X V q a W m l c C R C W 6 w O d X E f w 4 4 U 9 3 / + g / s / Y f 7 6 r H W 5 n c n 3 + q R S 4 T S h 2 l n V e 3 2 y s o H I s p r 2 2 U x U J C b 6 Q n b M b Y R p P 0 v 0 i I 9 e A F U T 7 6 0 1 m q c T P T b x a s D e E J h w I l Y 1 U n W 2 B O n n Z w P 0 h y t f W 3 c 8 f X h q V b 6 2 o R K Z N K E 0 m Y A c d 1 4 m j k C m W 7 d u l Z E J S C Q T V q w 6 d n d 3 K c y 6 E P o 7 h U C Y v l g e o k J Q S S M n M g F Q I 3 9 x K l U k E 9 D N U k o D E g t I s C q G S n x z M c p 9 s z h 9 N R + l u 2 t h u r M S 5 n c Q o E + 4 v w b J Z c c E S 0 c Q 1 C s W t k I 0 1 Z f l / 6 e M H m 5 A v t 3 g 9 K 7 N M t J x l B 3 K c H c / T f / + 7 R 7 9 + s 1 X 5 P r T i K e S U C D T 3 l 6 J T L p g z I K q b B u 9 k + n R o 1 l 6 9 t l n r b M S O j o 6 r V g J C 6 x W 2 b + 2 t b V V p A T y o P t t 1 + c q r W + o / O m c y i n 6 S a a F D v 2 n e f 5 u k O f 7 x x F 6 b j h D r Z H S D 6 0 m u F U P F O j V 8 T S d Y Z U w w 2 T K W Z d B S q i d X 8 6 W q 3 g j r P 4 h P 1 5 U O e B T z s / M e l i k v R t + z o 0 A p K o b 3 N 6 5 W V Y 6 Q E q P 9 Q R p d i 1 D z z 9 7 Q a 4 / b W C V 7 4 / O T 9 y k a B 9 + l c l U a Y A w C 0 i b n U 3 o 6 7 X w 4 M E M n T p 1 0 j o r B 7 7 D r s b A I h Y K u n / 3 7 Z W I E M O O d 5 k w 9 1 b D f C 0 s F k d 8 K 4 5 o 8 a N 8 + 2 V L 1 Y M x A v 2 o U y w t U O E e P g n T 2 c G M m M 0 B S E H 9 f 3 W a x j i r b f M s a e L 8 n W 9 x x X c C r H H 4 3 m p S a L Q z S 7 1 t h Y o + o 4 l P + X v 2 M + 7 M c 1 L / A J 1 u q n / 9 7 a y y h y K U C Y R o e + n p 6 l M F / v n K 0 0 O o r t F X K Z G o T i Y N t P B o W c 2 0 j C U N 0 K l 3 w v L y M g 0 N D V l n 3 v A j q 1 r o V i X T A R l b w m / i t 9 0 A y f H 1 Q r R o g U P 2 U O n v M P E 0 9 H j Q 5 w + j / L 3 B 4 r 0 i z f j + E F / / k I k G C x u I C c D E j n E r D T w j T O i w M o I s M E 4 8 y 1 L O D T B 1 f 2 G T a H b A O L L H z + n 0 P U 9 2 g 6 J + 1 o I T s Z x I F U I I h + k k / + a 9 B 9 / K 9 a c B I s 2 f h t D R f 5 q S S T V o W 4 t M A j 5 N s Z B C n + N j 7 l O g w q C S I d j u F K y t r b m S C b / l h r O D X M m 4 M i O P A A Z 0 n f o w G n 1 t e X q N p c 8 u V 0 w A d Q l 9 P Z B G B z 2 4 a p I J A N E w 1 q R N 1 Z d O l K Q O 1 E G o l h p o P K A u a s m D I w J M 4 l 8 8 w l g T C d l A 5 J 3 9 Q D E / 1 X C f + 2 q r h q n e B N T I y S r G C 4 2 K c m K Y Z Y i A 9 5 1 D + e a z 9 H A 9 Q i + f O V l R H 5 o 1 P B V 9 q F C k h f a z X U I m f s t V y Y Q B z 6 G O r P Q n U C H R j 3 h 7 e l 9 G 7 z H Y i k q G B z e x s r J C / f 3 9 1 l k l 0 G K 6 4 Z v F C K 3 w 9 8 L b 4 c J E W i T Q z 0 + p i r 2 x v i 5 H O / B t e v C 2 G t A / c Q O k I I w M 6 C 8 t s Y Q D 9 F i V E 5 4 b y U j r O d K p C K 0 H m W F a / 5 L 7 d 1 2 G A a Q a M s y Z z x 7 G 5 D n t O D O Q E d W 0 F s z y 0 j D L E g F l n O G H Q 5 l / v 9 p D b S 3 u z 9 Z M C P z h y l e 1 S 7 b B i P a + Q i k W N 9 q a x 6 + d W + Q 8 X e A O e Z 5 f v m k m X u T K 9 f 3 j s L T 8 9 n J D G l p 3 c + x m f n 6 e x s f H r T N n p P b 3 K R Z 3 L 1 C o e g P t O f p h O c y V K l v W S U f l g B q j D Q t O w K A v + k 0 H x T 7 3 f W A 4 G G j P i 5 G i G r Q K a A I S C 4 T 8 j L 8 j V 7 A 3 M 7 W B Z 5 3 o z p Y Z L f C d 8 L a A 1 K 4 F z + p f K E T R a J g y G 8 1 v T g / 8 4 f P m J l S 8 7 x X a 3 y + Z x h W h y l s 0 E / F w n n 5 2 M i V q l 2 m C N q H V q H v 3 7 t P 0 9 G m J + 4 X F r S B L r z z N L O / S y a F W K 9 U Z q I T w f 3 M D p O 7 C R o g r m B o n A q C q o e / T w d I K A 8 F 2 o P H A P Z 3 x 0 v f C + w L j W + Z v 3 V 0 N 0 a O N U j / u I N D j Z T D l j z P B l r e D t L j t b b z L T i q T U A A I V S R V J E T p z e Y m V e B f m p h Q 7 c O v c L 9 J G S H c z O M m 7 O f V 8 L O J D e k 3 T U x M W C l H B 8 Z u d E U 3 8 e N q h M 6 y O r S 5 8 Y S 6 e 3 q t V H f g K S r b 7 n J A 5 Y K 3 x l m W E p B U G 7 t B / p 3 y S g y 1 8 s 0 p N b Y F f 0 D 0 l 9 6 t 4 l k B l f j b p c O R C l J K 9 9 d 6 u D + V 5 d c A 9 y g v q E Y q H U A o h A i L / 0 w T k 8 r b E z c A P W N n a H d X G S G O m 0 z A 1 Y U e 7 j u t W m d H B / p m T m S C m f t E D y o 9 0 a 3 N k a J p e X 9 v T 5 x t T c D E D h M 2 x q R g N E D c D T B u L G 2 H m H g F 6 T f i N y B 5 z T 4 M J B O k E a T 1 L V Y 5 8 Z 3 I 5 + e P Y j T L k g 7 A a 4 N x A i p p W z R f p j 4 f B J p M A M j t l U y A W 1 n i q A P q A E K W W 4 d I u E u u N y P 4 q V F o z R c S u + 1 C J t M A g Q D o 4 1 E w 3 p W l g Y E B 8 U 5 P J H a s 1 M P D t M a Z w H g Y x o H i L D z e Z F U 0 Z q l Z 8 Z a W o r O t f p 4 t V t k g T Q a 5 T 4 Q W H 6 5 I c B X a 3 s c 7 K W F 9 t y R J Y M X U + I 5 J A W K Z Z n u Q C C Z z E 8 l U Q M i Y 4 C O k G + 5 H P m G c 0 A P N j Y Z Z 1 j q g L s D 6 l 4 1 P 8 p V S X W m m E P i X q 1 8 f v X Y e M 1 r 6 X 2 b p V N 5 v M l + w H U 5 p t T D c l q T d p Z t 0 6 c I r 4 i r U 0 t p G y Z 0 t 6 u g 8 f O u H y o u W G p W y z b L i o e L D L A 4 3 o p W d I A 1 2 8 E 0 2 / H E u K n 0 c W M n w v 1 A 0 d o B U X 8 3 D 1 6 8 g J D B x e T J N 1 x 4 5 j w H B m o d 8 1 Q L U Q x A f w w t u f U + / o V U 9 E z o N R 7 M / F Q o w w Z L f y b V m Q t O p f D 1 j z 1 M q p U S 8 S S T g u M g E R C J x m j p / i Z Y 2 u R J l 2 0 Q i a D L l 8 0 r F N L G 9 v W X F 3 I H K C / 8 6 O K q C W F c f x s S y p / 3 d n M g E J F k N B J l A P l Q f J y k B w s H A Y C c T o M k E U r x 9 u l x S g k y n e 3 Z p O L J E k U C a W g M 7 9 M v p X S Z m e V 6 g H m J w t l F k A m q V L + I i p a D 6 8 Q t + 6 d S o d a V 5 E P i / V 2 9 U P k U D E e p 6 i f s W J R M 5 X q J + q f Y X b j 8 / C K C i o S K + P L w j q p d T 6 w g g D 0 A 6 l R I 1 z Q l Q y / Y z G N M p G Q X e Y v U u z u o d s g j 3 I s x V w l w j J z x m y R X j / 6 o d Y N E H Q c c e w P 9 H 1 q p Z L T U w S 9 Y 0 K u A Z 0 W d 6 7 8 w u f 0 d l 2 3 n j / g 6 t 5 Q a s s + a B v S x M K W V K K m 6 2 K L R / W 6 4 1 C 5 q K U P H + l z y r e n J 2 R E J B i i x i H G q i + j i U R j q N c Z x A s e 8 D / L A c E a I 8 f B L i P A V k 4 i C M B F 4 B o k Z j z t P W Y b W D F Q 8 q o Z N J v B Z Q D f U b w l C C m 0 k e r k 8 L c / O 0 E y 3 3 Y e z L 3 q X 1 8 B n r r H 5 w a t x M U g m Z h F z c F 2 5 P 0 P L 6 v F x r B o D m 6 s 0 3 O L T 1 D L C q p y S C S S T A U R I d g U y Y 5 I c B 0 a / n o 7 S 6 6 t 3 S F 4 3 G h E w w l g B b m x t 0 p m 9 P x o / C I R I n 1 o O Q C c B E Q 3 g f m F h m i Q X A i x w + g o c h E 2 C + o a S 7 0 4 U 4 0 b 7 6 z I h 1 V s L 0 1 A i 9 O b l n n d U P T u V t r w / 6 f H 6 n l Y Z 7 2 h z r V C P C 4 U r K B 6 R p 1 N W q Z 4 d b u l f E Q s r 7 G t 4 N J y Z P W K n e E Q 4 r 1 a 6 r u 0 f i a P l R K Z F 3 S J y 9 v V 2 5 7 o a 7 x n j R Z q 6 r 6 A b 0 Y F 2 l D 1 l 9 L b T A 1 T y 4 D 4 J 7 8 9 X 7 g B F u E D A Z 0 g S k 7 8 b q A l 0 e W Z U G o 5 6 o V v a l g H O i 2 U R l Y 9 A o c F + 8 8 X + d I y + y O l X u o 4 c A 6 K O G / f w w Q O c b L k o w n e M 3 D w I t n Z w A V Q T q G 2 b n m s B M 3 x z / v 2 w m Q y u P l 8 R l B 5 j l v h d M 2 j C I Y H q 6 k x 8 c P N O P A 4 n g I M 0 + q U 7 O V 4 Y 2 K F g o 9 f N O 9 q Z p b H x c l g B 4 / U R K 8 l l P u J U 9 j j p A L O A w N T R a r E + N / G s K C Z V M c v f S I J P f g F e 2 r I P A I u C b m w c z v W r p V A s 3 F y J i E E C 4 v R q T q Q i Y A j 8 4 X G p N M W a k k X b n 6 b E h Z L P s 2 d E a j 9 E v z + X o 3 d N 7 N B D f p Y E u Z e B A Q 7 G z u V x 0 y G 0 W S H 2 R I w b F m 8 N 5 t u F 9 q N b B F 7 n V r 5 9 0 A q B K r b O U e v Q k R B M n v B k k A C + / / 5 C l D o w J Z 7 o 3 x P C B 4 G b d g 9 O t x m s O 6 0 Q c 0 + M K e l p y N N a N l + 6 O e F x J w 1 A o Q K c G y 3 W 8 g Y F B O c J n r 5 6 S y q 0 O 4 K g D K h I + 8 5 H J s r r V i N B w C Y U 6 5 W X M y X 5 + W O z v J e j 6 N / c o l N u h p T u f 0 + h k p R U L v 7 T i 4 L 3 t Z H 2 y Y 4 q l D i x z G C h 2 A 7 5 f + k s 1 v s 7 D z 3 n G x l 6 I r j 1 w f o d O 0 r H D c K b V S G A V U Q b m f B 1 j 1 m q i a l 2 w 4 j j s p S v z X G 8 E / v W L b x q W i 5 a B F y i R U H N e Q C q 8 K P 2 y q r 7 E I w B r 5 0 E 6 Z d L 7 9 G f P u 9 d p V H i M I 2 m 3 n b 3 d Z F W S H A R w K Y I b U n I 3 T Z 1 t 1 f t I M O 1 D I k B 1 P C 7 o a f N Q e + F k i 5 m 4 X r G b T F I r 9 6 m Q L 6 y k h A V i 6 g F 7 Y 2 a a 0 R G V B j m f F Q + K 1 k D j z O g N V f l M 6 W T C L z K h z 4 J l v I A L U 3 A s V R X W C b j X 9 I E 7 C J l g C t f A 9 3 9 0 L 1 a c f o + f w 9 o M G F u 6 u 9 E u a d W g 1 a t Y d k 1 F j g G f 3 M m J 4 y 1 m N P e 2 H c w o E 7 H G 4 J A v L B O N A W i s q I T F N a t N P T k q v N W J A G U x x w X v r E G h Y S p f K 0 s n t 7 6 T X 8 D X a 2 + D a C g v g 7 F u / Q F z k u D 8 7 E M r 5 g 1 B w y s B 3 / / O t F q c E s D P Y S o F f O Y w Q V I D 7 k p Y 6 M Q N r 5 x y 9 t I 4 D D K B N n G H g n l e e 2 d 4 R Q R r C 2 5 u W m f c M P E z n G M V F 6 v d Y l F R 9 B c h J e o F V W / w X l V B 4 j y Z b Z x L U s M I B e l k 7 z c B t c 6 P A s w f 0 r i x E K O p 3 s r p F k 4 Y P z F l x R T g G v T I m v 7 g h C B m A F Y B p p s P t p f U L E y l u I J F K r n D 7 4 Z 7 6 / G i k e O d 0 3 v U E 1 i 2 r n g D x r r M t u O T e 2 r 5 M 8 z 0 x T B C N U C L g F e + T D l J c e M Q a 6 m Y W o I l 0 M 4 N q o 0 N 3 j 2 T o i F r O e n j R L W 6 o e L I E 6 T U w R q J 4 4 T 1 m u s b u k Y h n Z S j I 1 6 E D n 7 D X A R f S 4 x a s M 9 Z A q D m u C 1 I A s d a o N o K Q p g q M d 1 d G m j F y q x Y P 0 I P 8 D r h 5 b G S G o l F N J + b i N K b J 5 J c g N 4 q z 1 h n V t R N j Z + f z k n f A 9 P n 9 T p 9 N x a j j p 7 p 8 O 7 G c A F 8 G e c T r f T 5 f B c T v L z v p N d j 1 8 D O I B g s r g e k 7 p S K l s + J E l k M T 5 T q X L 1 C E C + 1 3 i G R U K 2 e n U S 1 z o 8 K c / 2 8 F 4 2 t Z q r B 9 N v z g j 3 M i m S 8 d q K S i B r t U W 5 A b P 1 G v B e v g L S I x 1 u o N R 6 i X 5 5 N 0 + n e c g 9 z J 8 w a j r s D r a m K 3 7 v 6 K E b P D 6 X L S L 2 W K N 2 k y y K d D V J / a 4 7 a I u X 5 P 8 / S y Y 5 f W I v V H C f c 6 w j y q s z n C J l M t l j f 6 h m q y 3 q f A G c D v A g z 1 A P a M A B 4 W X X o M P l q a + + w Y u W A l c 6 c e h F j Q h w G 8 B 9 E P 8 b E y X 7 l 7 P v m x B a 1 Z h a o L b 9 K H Y E n F C 5 U u k B N t y / S S + O V z 4 X x J b t 7 0 W 6 G 5 Z / t 1 v P c R 3 p u J E v D n e 6 S M W N J d X h / w C W r b p D X q 9 5 x n a p U B e p O q G j P 8 3 U d d 3 J D s M p q r x o w y W 5 v 1 Z 4 H 5 Q W o 8 J j A p 2 G 3 b J r A O n l O 2 N n e E v 9 B N 7 S 2 x O j N 5 / r o j f M d d P l M K 7 1 z r r x 4 B 4 M L N D V a W t M C j r f Y p A 2 5 A n F u L 5 c T F a q o N t r A W w J E w R A H J j n i W d Y N x + J k Y q d Y Z s F I l D 6 4 F 6 f N R K r M G + S 4 U K 2 u Q E q A V E h 5 k q y 9 f s d x g 9 8 4 c l C / g M b L J J P f x L G j M 5 a X n N x Y K K 8 8 b u j o r F z P 3 A 1 P 1 r 2 b t l O p S n V o Z l 0 Z C s x B 1 S s P l e U P 7 + k o s 4 m B l f w Y 3 X + g L J a w d l 5 j N e / h R k g m Q m I d C 0 i f a o D J 3 H S 9 i r e 2 C M E A S G Y 9 N g Q a o 7 3 I B 6 O u w x L + Q Z E J H 9 g w w l 7 / / A 5 1 7 U O 1 9 J x g 6 V R S 8 d z I 5 C f J d t J B 7 p D v 0 3 o y J A u o 1 A I q C Z x a v S A W d T d 7 V 8 B 6 x q U d z K N S p 1 h 4 B e 9 J A 5 7 m W L U I f S Z d W Q + K 8 e B d K 6 Y w k z 0 v R w w L Y A U k e H V g d 0 W M I 1 W D 3 V i x u r I i + a r m 2 x j M p 8 T 3 T 5 v m I e 2 c t u I 5 D O x 1 p O I c g T 8 S q T Z 5 p / U K d V X 5 M v m O o n Q y X 4 C f B L I D P 4 V F J T H h D u q O J + B N e U B b h 3 P / y Q n R W F w W S c F U E q h 4 W P X V X N 8 c w L j U 7 Z U w 5 Q I H M 4 y Y S E d H p O 1 0 A h 7 L y c X K D j T 0 r P H R D u d X Y 2 B w k L o d 1 E 8 s 1 4 y V Z Y F w f l f e N + a J Y Z F N b D i H 3 S T d x v 6 O D v X F q r h U f N c a y K 8 X 6 v p r 0 A 7 q b S p 3 A 0 b 1 9 f Y v t Y B W u N q 0 D e C g z 4 L v / O 5 x V K a R L O + o V l 5 7 c W i 8 c z o p 1 j O z 7 3 V Q P D 8 R 5 g Y k S 5 c M q + N n P 5 a k k R c p D Q J g p x A s R e Y G D B P A 8 D L D 3 6 f n c H G v S y Z H w h s D w x R w c Y J k f H E 0 7 W n J 5 o O B 3 5 F V B o U C / z 7 / w 1 m 9 q x g / H h 7 e / x B p G + R K W S m d 7 K g n y b A w p V d s P n F e p 1 x j 2 / A e 8 A K M 7 V w + k Z L B Z i z Q 4 o R w j Q F i L w A Z 3 j q V K d s r a o 9 K k r S a e d 8 E 5 n B h / X Y T 2 K Y H a 1 2 A S P D 8 s A M S y r 5 d K I A 8 Y W Z z t X E 3 L z D r C q J O N Q f 3 J P c h M c v r o 1 + h b n 2 o f G i g z B i h U U 8 C a X x y X z m a d s f z t L H L m f O A z u 5 u K + a M r h 5 3 6 5 s b 0 J K + O a U q t N 7 P y s s u G A c F + l 9 v j q 0 V Z + R G q l T k u Y 0 Q 3 X D Z l g b L o W n I P C 9 W U b U r 1 2 m W O J h n h q N G O J 8 s z k I G U N Q y C 3 h X e W c c p z e F W x 8 T t W u b + 8 t m X f Q z H L G N 8 A 5 z 7 A l o B J E 0 9 t J Z u v b t H J 3 t W a f f / 9 O / 0 s 2 b 3 9 D W 1 l b V P G E 9 i e P O c 4 6 / 7 9 Z y m L 8 X + w F z h T y 7 T / d t H g j H h d a 2 d v r l 2 S y 3 o T n 6 h W 2 p M R P Y k x j T M 6 r B l E a Q N p A 0 y D f 6 g W b + c 4 E 4 j f H 3 o Z G A Z z q u Q y t Y 3 A 7 J C l E 4 H i c 4 K 4 7 A h h L 1 Q l 0 I F Y n D G F E i k V v F r B f J O l t C N N Y b o f / z T 9 f o d 7 / 9 E 3 r h B T U 2 9 t F H n 9 C N G z d p Y 2 N D p K k d r q 3 g A f O t 7 4 d r z s W J N H 0 5 Z 0 k E T v Z D Q m k g + + + d z V A y s W 2 l V E I Z I M q f B 9 l F X 0 8 D W w M B z w 9 n Z B Y v r I V O 6 h t W g c K W q T D 9 3 z H W 0 a i 2 x P R B U f b u H c s n I P l P Z Y 6 X v G 4 I v P / V r f K 3 5 w N i v c / Q z k 5 e z K z V j B L 2 c 7 + g d w h E 5 Y G l D / O e N J A / S K v Z 2 T l a X V m l 5 1 9 4 j j o 6 O m R d B e T P i V S Z T J o i E e + W O P v 9 s I z p O U l Q p T A I 7 C e W F u d p Z N T 7 T G U Q A E Y F 0 z o H r w / T W I J 8 x 7 N r t B 8 u 7 b M V L K S Z V E G K 5 B O U D b Y I M w v B q K Q d J 3 S Z o H z g S 5 m H 4 0 A O 6 4 V g S b o s F X L w g M / T q L W W h 5 8 I v P + 1 / 4 Q K t D 0 j W 9 K A U J p I O p i w n / s F O I N i s + e 1 Z F D W 0 a u G t d V V U R l + + O G O + O l d v H S B Y r G Y E A z e A 4 c B H G 5 N H 0 E s g j n P K h E G V r G 3 E t y A 7 L x d S w R l + b P j m H M E a Q y j i B e g r 1 N t k + t v f p g V c i X j 0 7 L H V H v q A S V i p + Q a F q I 8 b v I 4 A Y S S u s M h j w 3 5 L E K B T B L P Z 7 i l z N G J E f / d o A I f 1 I F Q u f g z l E p l p C B N w 0 S j C A X P b s w H g l Z 3 U E 5 g H f S 9 v X 1 6 8 m S d v v v u l u w v N T Y 2 K u R q b 2 + v O t C p s b + / J 8 6 t T s A b A J e 8 V n p I h r P 9 G T r h c S p K L W A G L w a Y N W B U w D i S n e D 2 Z 8 D a h N f u Z 1 k S t Y k x I s v 9 J w q E a K I n J 3 t k m Z 7 + x w 1 N q A K T q c B q h 5 J S m l A q Y D b v 1 G j 1 x v M 4 w I T 6 w d d a H A h F K B 0 6 L a 0 y K o l 6 8 E p C 1 Y t M w F s n N l w r t A b m / r g t v W w C + U 4 m k y J 9 N z Y 2 W Z L d Z s L t 0 b m z Z 2 l w a J B V u 7 A 4 s 0 I i I a D w 4 e B a z S c P S C a S 9 P l i n / R R T F X L D v R P Y H 4 / q g l a A 9 P z U R T P D G V l 3 U I n o F F B a O M G p M X Y 2 f G j 2 z k a 6 o n L Q D W c j 5 d Z q s I y i B 0 e v e x o e B T g v U p j D T K J q q d I p Y l V 4 D A x X P B 9 f U H f C R X v O 8 9 9 k s p 1 I + w E q h e h T v Z l y 0 y 7 b k B + U E j I t x e p Y w f + P x q R / f 1 9 W l 9 b l S n 0 6 + v r t L i w J J U R S 4 r 1 9 v Z S K 5 O 2 v 7 + P o r F o U S L h d + / c + Z G W 6 R T 9 6 s K Q T P e o B l j d t K H A K 9 x I j d n E W L Q F 1 j 4 n I O + r q 2 v U 3 d 1 F H 3 3 4 M f 3 V X / + l d U V h 6 U m a H i 3 C 0 3 2 P T p 5 S u 0 M e 1 9 q C 1 V A i F G a B q 7 p W L q X U T O L J U Z + J / c E N f w k V b D / P h Y C N s v i h L H V P B x P 2 c 7 + g O / x e i Z J M J K Q l P g o 2 k z n q b n N u G q X g + b 3 g C I 9 t u C T p 9 z T z c I 7 G R o c 5 n x h H C X A l 7 p a j C b T 8 n x l T 5 2 t J N I 2 N j S f U 4 2 E 3 R T t g A Y X U b W / v k A Y C f c m 4 I a V 2 d 5 P U y o 0 H i h N Z x W Z u 4 q P q M 0 q E 0 m v j 2 w i V z b A q n a O T E / 6 K K H n 3 f g Z + t j K y 1 I s 4 T j C t e Z p M y A 8 K A A T D l p 0 b 3 D c y Z + m C T L W 8 J G o B Z M K O f m 6 z Y a E S o l J C x Y R F s a u r S 8 j z y s s v U D w W E 0 K l U i n 6 u 7 / 7 P W 1 u b t I X X 3 w p l s i V j T 3 6 3 7 / / l O Z v f U K b a w v y L F i z 3 Q s 6 O r x 7 0 Z t I s C q q L Z S d n Z 2 S H 4 0 n y Q A 9 2 u 6 U n e X x p r E y b j 3 I p I H 6 V v w 5 f h e l u E q H c c l e P 4 8 9 f H j j t q + P n I 2 d q 2 m Q q B f J 3 u X W G 7 v A 1 0 I 6 t S + S 4 j i B P Z 9 Q 2 a F K w d X I K R t 4 R 2 6 G C K 0 y o 7 + G 9 7 W X I f r s x h y 1 j 7 5 I s V g L J X Y 2 a P X H T 2 n g 3 M + p v a N H 1 q 2 4 N F H d r Q j f Y 5 d 4 t X D r 1 g 9 0 e v o 0 x S w r 5 f L y s j Q I 2 U g / f b c Y o G d H C j L 5 E P 2 m m 4 v e p s g c F / A 8 I o 1 E O i m T u T p m + J g R 6 X V m 0 t 8 8 + W 7 T Z A 7 5 Q p j 2 y I Y V 8 w a Y m 7 2 Q C c C y y R o g 1 1 G g l x T D 2 B f U M W x e 7 Z a N a l Y 9 S F S Y 6 9 H v + n p 9 j G 5 v j 1 L f q c s U i 7 d K B W 7 v 7 K X J V 3 9 D u U y K H t 3 4 f 7 S 4 U n t i 5 H 6 N T Q 3 s 0 A Q 0 f Q y H h o b E G H P l T o L 6 2 o P F m b x H I d N B y 7 Y E q 5 7 x Q d c 4 L a d Q B f 2 o h 3 b 4 u i 5 f O K Y G Q + 0 4 j g d L Z A 7 m O 4 c 5 P 1 4 A S R A K l Q g F S Y W B 2 M P C X H L r O A B L G h A o Y P X W g H h a 6 N W c g s E Q d f U O 0 + h z 7 9 L u 5 h K 9 f 2 N N t A I 3 w F C C n U J g A k c w g Z b d B L 4 H x O n q 7 q o Y f 1 s N n W f V u I s m + 9 T / s c / 8 P S g O W r Y a m j R S u 8 w 6 Z k W R t J f i 9 + F Q V 4 8 r B D 6 8 6 Z / K F + 2 a p u 2 d g J i U t b q n g 4 n j I F g 1 Y H 9 b V D w v w C 4 Z p o Q C U O n s O 2 p 4 x Q Z 3 3 H v 6 + q w z B a h / b r u t 4 1 2 4 q W F 6 Q B g O q b c X 9 u n 5 i X K 1 F N Y 0 L K C C s R / g x 9 k N u r O w S w P 9 v d T T 3 U H d 8 Y J Y A + G c a v c c V y j Q w t w s R a I x 6 u n t k 7 G 2 P H e C b n 1 / m 9 P C d O 7 s G W 5 s A t Q / M G T d r z w m d L 8 N H f J L E y m 6 N u u t H 3 e s 4 P d W H N Q t U / k s w w R r C r D + w e P j 1 O T x q v M m A h / d v O N b b Q 6 0 n 2 W d v / E W P n h F V B v t 9 w J M W Y + x t E J e 8 T x Y 6 L + l t b W q m g Z g b 9 7 2 t n Y h J d a E g N m 5 v b N b j A 9 Q 4 e y t P Q r f l J D V g P 4 U C A Z 1 0 C Q h 5 j j d s 5 Z I T m w / o c 3 Z m 9 Q / f Z n e P h e S a e + A 3 r L U C e i r f f D B x 3 T h w s v y / S 0 t L f K c e J Z O Y x r + F 0 w c + w 7 1 D Q H q F A 5 c x 9 Q Y l L 0 f x a Q C o b g f F W D S n Z 8 + n i W 1 n e B r H w r a h k k W v 4 n j h m g w Q 8 u P F 6 2 z w w F k 0 k A n v J 0 J Y Z I J z 4 b B Y K w r A V O 7 B i o g F r 7 E m g v D o + N 0 a v o s 7 Y Z H p Z L a y Y T v c C P T 8 l J l / m G y R l 5 A J k h W L O 8 M z w l N J g w R X J z u o N 6 T F + n J 7 L f 0 w f f 7 x f E q z A Z 2 2 g A b m J u b o 4 s X X 5 H + G r w / s L g l s M + N A Y B z m O q b i U w c U X + 6 j v F B 4 r h u H S W Z C e U n f O 1 D g V C 1 U H w B P q I 9 H q K h Y b U 8 7 / a W e 5 / G a e E U O 9 z U M a T D 7 N 3 b 1 1 9 z 3 G q s y 3 l g G d + x t f H E O i s H B o K r A Q u S 7 B e 3 0 S j I W h Q A r I p / + U q E + k + 8 S D v L 9 2 U Q G E T D D o 5 O M 4 G X 1 h L c n 0 p T j z G / K x x R B A 1 Y A 1 x Q i f 3 2 f P A M n Q 0 8 i j w O f 4 B E p Q S B n A m 5 O I L / 4 1 P w V U J p r t S D N G 4 w J 8 U B n V 1 q o i D U t h 3 b E m F o 7 W t B t 9 Z H w T d L 7 p 4 D p i Q 0 s Z s s S T 0 n 3 F l v p U w h Q s F C S v q L 5 r q D i E X 4 e 7 N 7 m 0 r 1 5 n O T T C i e u f U c / e H G H n 1 2 Z 5 + S k X J P d I w 7 Q Z 2 K t y h V q Z H l W Q n U Z P W M Q i O O S O 6 s S E k 6 W d c k 7 h + 4 z f H v z 3 y A R h X C u U H n 6 e V L 8 7 P U 0 a X 6 A x j d X 3 6 8 x B K i d v u S Z X 3 c K 9 S u 8 Z U w N w m w I 2 p 4 H Z j A + u p 6 A U k n v D C S k Q 0 H 8 o E o d d n 2 d s I S Y U E u 6 f a h M 6 y W 7 n D J l P A k k a X / + Q 9 f 0 I d X b l I q k 6 f W t l Z 6 e a r S h 3 H j y R O K s G Q C I Q / j i u U 7 V G V D R I 4 q p j 8 V m X T c r K P H / V c X C d W M m J h S U w w A u M o M D Y + I y o V K O / / o o a s k w r 1 e k d o 7 + B h W N Z U S 6 + L B Y F A d X K y 2 r 9 B j Y I N 9 H d L X M v H 5 3 Q y d m x q g / / 6 b V + m 3 l 9 r o 1 y / D 0 F K Z B z Q + U G l x B Y 0 j p r v D Y 7 8 5 o I g i M S E T x 1 H 5 E E e y B M R V 8 B P + 7 g / V p L B P i c 4 Y P k G o t O O T U 4 T N p w G 0 y B i j q V 2 R K 3 G Q Z c U 0 s H U O X K D U d q E F I T b U v c T 2 t l g J 3 a S e + U R 2 d x / s i o H i e H Z g l 6 b 7 S h I b z 3 a y Y 5 O W 1 7 b L t u 9 x A j z o o S Y H g l x l m L G Q 1 P l C q Z C D g Y O / n + O C I o 1 B F i u u z n S c z / A P 9 5 h 1 9 J i D 7 x L K 7 x b h M M h l y t X A i D H 3 Y W G r f I D z + n y c V v b b x a I H D + 2 D w E l F Q 6 V E f w R j S i D P 3 K M Z 6 4 r C 2 M Q k d f f 0 U k x U v 4 A Q G + t B t H d 2 y s q x r u N h x m v G 4 i l O A C G n B k L 0 e D t I X z 7 I 0 P / 6 h 2 u 0 s L B I f / 2 r l 6 w 7 F G C p f P T g X l n + M b g N V W 9 h L U m J V I E + f t B K s V B p K n 2 + U H 3 4 w F 8 o 8 g h x J F h p + l z H c Z e V 5 h d 8 7 U M 1 K / Q u f E 4 Y 6 1 L 9 h 0 R C 7 S f b 2 5 K n 3 b Q i H C r k Q e D 0 O z J m x K 0 8 x n f Q L 5 q Y P C l T P G B 9 X F t Z q T C l O 8 F J W s I c H J R V j Q q U t P J r Y m c n w b + x Q 9 v Z D r r y w y Z 9 c / 0 K T Z 5 9 k d 5 5 4 w V Z G d f c d R G W y s l T 0 5 J / b A G 6 s r w k s 3 G v 3 u b + V 7 S T r j 7 C O w p S I n 0 4 B 9 v j h J B D B 0 0 Y / M m p R R 4 J O K h 0 s 4 4 e 9 5 + v E q o Z Y O 6 4 c R D o v t L 0 Q J a m + 1 V l 6 + 0 f F J V L e X 7 U V n G 8 k A O A p z m s j / 2 D a q f 1 W o C 0 N A k A 4 L f y A R g L A j T Y V t 5 P g m q 3 t p 2 h a 9 / O 0 j / + / d 9 T N r V L v / 3 N L + i F w a S Q B i b 5 c N h Z q o H 4 g 0 M j 1 M U S s h D v r 7 r Y Z U N g k U S R x S R Q K S 7 p B t n 8 R O C T 7 + 7 6 9 g v 7 w W l K p d J S o A j y g A x 9 B M y 4 H 8 B O E d i S 0 w R a + F o e D i Y w 5 m J f y w E q G 8 z s G L u a u X e X C d h K I 2 M T x b 7 X Y Q E 1 q 5 o E 1 c D 7 x L 1 K N V R Y Y I 0 0 w 0 Q b 7 1 Y T C P G M y D X c i I D N 3 Q I 9 e B K l V 8 c V G a F u Q k J W A 3 4 H Z M W K s F h M p p k g R I G 7 E e q W 9 o y w j s o F S X n o a 0 8 J 8 Z b I Z + j V F w d d j T 9 H h a 8 S 6 q j u P s c B s + O s c R A y A U 4 L o 6 D l R q F g K v 0 z z 7 8 o K p I m E w o R h I M U g 9 f E 4 y U 1 V 8 k L v L S g W x u q L 2 e S C R j u z H E f i a U N E 7 1 v Y J C 6 m U j m s 3 a 3 B o p k A u x b n T p B S 9 n m s e i V Q 9 6 r E M u S P v o c f z p d B 3 3 d R / D b Q o X z J z j t 3 e r v 4 3 h H N a + I Z I 1 B 1 F p A J Q b h 4 P 0 N r 4 n h k T H P L S I W 1 I T / W T U k E t u O 6 q R T m j l Z 0 o 6 q e e K K B w m m d x 5 5 0 G T S C Q B J k M 8 S a V S a J o 7 9 e j H N o a 4 e V x B n E r + C W g 4 L s R L K z / y H 2 4 x R N 4 8 E w J z S 3 Q h k s z k x U s A 3 E D 5 8 G H R G X L t N w R L o B C e C V N t T C m t d A K h k m K k M S 9 7 m h j U 7 m b 9 r r n B e p N 3 V h 1 F X v 7 9 G w Y k s 5 n n 5 d X Q 3 S s 7 Z e B K / g q / j U B t 7 j T S l 1 o a 9 Y 6 9 R y 9 s b O v t h g Q J V c 5 D 2 Z W o 9 p B G k p V Q A C 7 A E w k i B g d S h k V E Z d E Y c a X o P X 6 + o J u 3 6 + g f k K K p r S 1 w M E 1 3 d v d L / Q n 5 G O n K 0 s 7 N F 7 T b P i 6 Y A y K F k E U 7 U H 9 4 h 0 s s C l 5 W R j q P 4 J N r q 6 n G F S h 3 h G H F n p Q l d V A y 4 W b Z q I b H j v p S x E 0 w C o v J i L A l S U P V x M B M 3 X i Z d o D J q 6 W E H p o w c B G 7 P i L E w E y 2 W n x 7 y g d W Q c H z w J E w d H V 0 0 5 c O 2 n k e B E M W N Q P x X k W Y L f s L X P p R R R x o K r M b q B q 9 j S 0 v G w v Y H X e D k M A 6 1 1 f z l D l I p 8 D 3 K 6 6 K E l e X H M h Z m Y n W F 0 2 w F 9 t b k F l 2 / t y s 7 x D c X L G I I Q U q q n B n n j 7 K j e d 2 p r h 5 X 8 L U P Z Z a P v b D q C W z O 7 A Z 7 H 0 N X P n P w d H k n W N y 2 B b B X x l p w c x e q h m o L Y e J d e l 2 J C Y Y K u z V w c G j Y i i n A O X h g s D w N w B a n e 8 H D T U f 3 C 5 o c / F G M 6 3 P + M N J M o q l z / u C g 9 l j 2 K / j a h w K H U P j V y F Q P o t X y U 4 M 3 A P B g t U D r C R R M u W m 9 L V q g g V j i 0 H 2 n o 4 5 N O Q H q o h 2 b T 8 r n U q E i O c G e X m 1 6 / 3 H u l H E 8 A C l M o l S e l 8 j k c M T / x y P 5 F H z t Q 6 E h N w l T D / I 4 A d I F M 1 n d 0 N q m + g + n B g I 0 2 l 8 5 d Q E b L 8 M o Y J q l Y R G D 0 y x 8 8 2 r h s H 2 1 W t A N g U a e / 5 A n r c a 6 v W + k 6 / z r c z e 8 f f J g / U X / A E J U B v 6 o e l 4 i k w r 8 Y X 2 f P 0 C V 5 4 M / 4 Y D j p 7 6 j G q m w X s J B g E l 3 G N S 1 9 3 X g l g Q r m d l v q t Y f O g r Q E G x t K q k E 6 d n b 2 y 9 5 q m Y q 1 9 D 5 N w H T P C y O 5 h S P L M V c 1 5 6 o L 1 C n T K K A H H Y J Z I + b a S o E A n i W y r p 6 X M H X P l Q o i A e o r v L V G 2 4 G C n P x k W q o Z c S A O x L 6 P 1 D z 5 h 4 9 t F I V U L i Y B g H v i e 2 t L f 6 u 7 b K + 2 m H Q 0 d k t 5 P V i X M n n 8 j I 1 B I O 9 u B / 5 M Q E p D I u j u e o T v E T c J m n W E 5 o c / F G M l w c m D D c q i P O H n C v C I d 2 6 h 4 / h k L 8 z l n z 9 d q 5 b R T K Z p G o k w W C g w B L B T v D S R 4 L 3 g 1 d M T J Z c e 1 C g i Z 0 d W S Q S 3 h O d X V 1 M h s 6 y v t p h A D U U 5 A W J 9 1 I 5 M a r g O e D 2 p C u b R p A r E 6 a G w I s D i 8 Z 4 K Q d I 9 Z t 1 W O y / G k o k K Y X S u S K R G b C c W H k a S K X I N T r S X a y f f g R f V b 7 M 9 q w U W i M J 5 I Q f j e 0 p c 1 Z 9 g 6 R w c t 2 x Q / e 3 D g q 8 A x D I i + O r V 6 A P 9 H h x w T o j m t 2 K i 0 U P z w H i O 7 1 7 V D D A y 7 M C f u + m 6 A 0 m O Q y S V K R x s K S U u q 6 J p M 8 L N D 6 B H R b L 6 + l x B m 9 v 9 Q j w W G 5 1 h 5 Z G 2 9 a 2 / 1 4 l R T M 1 D u g D m Y t o Y r 3 z a k j u b B f z D 4 8 L v A O o g G 6 A d K r W 7 6 w L h A x W Q y B x H M t J Y i e X X G f 1 D o t 0 S p p F K q T 7 j b o Q S r e U b p W x E Z U U x o P F x S X 6 8 d u r N D P z U L 3 w J s D 8 V o g 2 L Z L X A v b K N X 0 S X b 3 7 + d n W V 1 d Y O s Z o f W 1 F k u B x A S k F F V D D d K T 9 c r a x a p 4 G 0 0 H y r 8 l i J 0 9 5 u g q K S F Z c p 2 t S + Y w g 6 r K f Q d y m E L H Q C P I 4 Y S / f Q q O j I 3 T 5 8 m s s q L m l P u Y 1 y A + L 1 k h B l o 7 2 A n i m w z M e R I B h Y q S t f P o + I J K Y 3 z m m c 6 C v p f 3 3 n I C + F f D H 2 S B t 7 T d e t S g j C / b r F X K Y B C o R R / e R y t K K 6 S o N 5 a z r p V 8 B 8 o O z 7 l 8 w J Z S J R h M L e 8 d q d P U O y X 5 M X 3 x x 3 U r x F 9 W m j n i d Q 4 Y + H 8 j R 1 t Y u R A B Z n B x h s T 5 E O Q I V l s W t v V J Z f P E o R h v 7 j Z d O J e J Y Q a t v E j R J r O B 0 D W l a U l l k a 2 + H N C / V T T + C 7 8 1 Q J L d Q J F S j S W T C b I H / u N w n E x F f e + 0 i f f / 9 L W 7 V n U 3 Z K W s g 9 K g w 1 T Q v l k U n O P X 5 4 g 4 e D 0 4 S y f 5 / u 1 p K q t B 2 q v F l B E J A 2 e O I I k d Z M M l U I o u c c 1 z U P R w l T V 2 X O B + f f 9 5 5 2 s t x w n + 5 X l A 7 i N c i U 7 3 J Z t 9 N 8 M N 7 c f r o f p y e e + 5 Z 2 t 3 d o 8 e P H 1 t X S s D i / F 7 h 1 X / P t L a Z k g N S z I 1 s b t 4 Z q F R 2 H O S 9 N t w A Y a C c P C V y q H M r z T w v x n F U 1 / D + V J z f K x / j c f 8 l r + 9 9 q P L Q X J L K v o B L 1 q r P W C B / e H i Y P v / 8 G j 1 4 8 K B I D n i Z Y 2 t O L + 5 G m f T B B 0 N N y Q E p 5 m b a R i V x g t t 7 r S Y F 9 X T 6 Z i F T i T B 2 o p g B J D H i O u B e H a y 0 I q n 4 T 9 V B f w O X G H / 6 H I S 1 f L Q X e K O J p R e 8 d 8 v F G 2 9 c p l O n T k l F X 1 x c p G v X v q C Z m R n J N / a 4 / f L L 6 0 V y Y d k x F L B G J u s + 9 f y o 0 N P S v c J t I i X Q 1 d M j M 3 K b A f L + i i T R h F G B P / g f p w t h 9 D 3 W f d a 5 V v O w k G n p X h V a Y u g z q 3 r o Z / B f 5 W O 0 B W f 5 p 1 R l q 0 a i e h P s i 1 k 1 t f s 9 Y / B y Y a u y b 4 J J g K O j o 3 T u 3 B k 6 f / 6 8 E A w b S 1 + 6 d J H m 5 + f l H u y K b u a / u / v g O 6 x 7 B X Y e P A g w R F A N C Y d 1 / O q N E m m s o C V L W d D X j b i + r 2 i A Q B p W P D K k E 4 c L F 8 9 a v + Q v G v I m U f H q T R 4 3 6 N 3 3 9 M p G P 1 T Z z j I U r i T b 1 N Q U f f r p Z 9 b Z 8 Q N z s e x Y X J i z Y t 5 Q b Z b v Y d c t 9 A N M h S I B S u Q B Q f Q g r b p W J o F w D v L I u e V 2 h P T i t Z z E W 1 r q M 0 m y j n 0 o a 3 E M n D Q Z l n d C 9 L O T W F C m + n J Z M F E 7 4 a 2 3 f k Y f f / y J d X Y 8 4 D r D l Y N o 5 n G l i X 1 0 b M K K e Q M G d Z 2 A y v Z 4 x X m q f T 2 h i A M C W A Q q I 4 y + h n O O S 1 B x k K c o h S Q N g a W T T r f I x B 9 G P f Q 3 1 K U P h d A a S a o o z v D L F u w E a w T h 1 n a U N a I 9 W p A J d Y 9 c n G e r u e l c v n x J C v 8 4 g P l b e A 0 w 5 b 9 + p r J / I w u 8 c F 7 g y 7 e 6 X G 6 N R E W y Q 8 / G t V + D v 9 / E C H z b G o c y E o E E c j T S Q J a y u A p a I p X u R 5 p S 9 d T 3 l M h 2 7 h z 2 u 0 K 9 8 j / U T e W L B n d U S 2 G d g z j N I K 1 O 9 m U p S 6 r S T s b U d I u 7 q 2 E u C I m W Q W / W 5 g T 4 1 S 0 s l B x V A S / W Q C f o G c Z Y 9 d Z p B 3 p Z 4 K W n V 3 7 T n G u 1 l g x S I R A U b / q P 7 s X p x o L a 4 F p j a a c 5 j A 8 a Z U Q p k k i R o J S u z 0 E Y I 0 2 n m + Q x 4 k r V U + H k K b V 7 Z T 1 Q 1 z 4 U D B P 4 a y b M r I f p p V F V a Y e H R + Q I Y A 9 a O + w 7 H t r R 0 9 N N y y t K v b p 6 9 Z o s C w x r 4 I 8 / 3 p W 0 w 8 G 9 0 Y G / 3 c O 9 U Z r f D I n Z G w T 6 8 G 5 c v O l B J B A M x O J 6 K H v i / r A c l v u w C 7 0 J 7 B 1 V T 2 g i I W N C i u I R p F D X F D l 0 3 D o X o h j 3 4 1 w I p F Q 7 R S R c 5 5 B T 0 o o v W L 9 a H / g 7 2 8 o W e t p Y Z e I H x K m J R q t 9 5 h j M h Q l F L q h + X 8 + X W n S s F D R o E M 4 J 6 G M N 9 P f T 7 / / h H + m Z Z 8 7 L I i e w B p 4 8 O c W k + t G 6 y x t u L E R E 0 l y d U W T Z 2 A v S C v f 1 M A C t c e l E m k 7 1 Z 1 2 3 r 9 F 4 n 0 l m 7 o n 7 y f 0 Y z W 2 W J B v 8 L b E X b 1 2 h y S K E 0 S S x i G I F T Q 5 R 7 4 q h 1 H d S a p 8 K Z X G Q S c 5 z d O b M W F k d 9 D v w u 6 z f X w j T j + W l q E 4 i 0 A x q H 6 B J 1 d N S y t u 6 s Z S 0 f a U g N 2 D M 5 y / / 6 i + E S B q Y x d v P R E N l 8 A L c t p Y M i a R J k b L Q Y Y f 3 b 5 Y i 4 u G h 8 4 r d 3 i G l o B o e F H M b 5 R b L M 9 Y O I / 5 D S y b L I i d B E 0 l b 6 T S 5 O O j + k S G l J M h 9 K m g y 4 Q h p V V T 3 + P z s u U m j B v r / V 1 e V D 0 B l 1 S / P 5 F K j p R S g K y q 2 u 9 R A m q 6 u K K h a c F s / o r e 3 l 5 a W l q w z Z y R S Q X q f f w 8 S p R a Q r 4 d P 1 G 9 h b 9 2 D 4 s W x 8 r 6 Z s e e c b y g R R J H E J I y K W 0 e c a 9 I Y 8 W I f y k o z p Z Q Q S d S 8 k v o H 7 / J 6 o + 6 E G u z c L L 4 Q k Z F N B h g k 7 P i A K + / a 6 g q T v P b r q t Y Q d H Z 2 u g 6 y Q g J d f R S t W w / z y 9 n y P i L 6 X O d t a 0 d g + T Q A U 0 q O C k U U H S x y c B 0 o p o E E V r 1 Q 1 z V R c L T u t c 5 1 U P V I 9 Z X U f f o e J a F + / Z s 3 r V + v H + r a h 9 J B j B P W C w P c K m E j p J R e 4 c f 8 Z W w T 0 z + g 9 h T a M E z n j 2 U h / 0 X r T A E L r z g B 1 j r 4 C M K F y Q 5 4 b K C P V E 9 A d d w 1 + l X f L k Y r + l F Y f w M w 7 z s M Q B j + k F A k E 8 p f H 0 E E O e K c g y a Q 3 I P 7 d V x J H 3 2 t R C 5 F I J F S V p z 4 X q y h Y d a 7 e o S 6 9 q H 0 X 3 / n X v E F 8 Q f n R K E R B L L j 3 p r q 4 L 8 z X V L 7 s A y z 3 m y s p 6 e 3 O F A 6 L A v 5 K 5 M s 9 o A C 2 l 2 W a Q 5 a 0 q 2 r s 4 N 2 b Q v + b z d o M t + V m V h R X X x l v L r v 4 U D 7 4 d Q n T S b p 3 0 j Q J D L J h O u l c 0 U g T q u Q T N b 3 W O e a R K X r J V J d v H j e q H H 1 + 2 t I S U b D O Q r o F 8 N H f u N F M t l J V W + S o e W e 2 w x V 9 C m w g 5 + 2 + q V Z 2 t g n 6 W E P K M D J Q 3 y Z y a a X 5 s L 4 0 f U v 6 z O R 0 Q s + m y l Z M t N V V o l d T Q Q P b P x Q E s g y N F h x R Z A S e V S 6 j q v 6 o O 4 x z o t p l o S y z j W x h E R c H n I d 5 c I N 9 d j 4 k J W L + q I x T S M j F O L C k x e D F k W R q l l w Z y U i Y z X t 0 f J W G V Y / S C v s O e s 0 w c 8 N Q x b Z N O B k C w P F 8 v L y o Q d / j w v w 5 d P G m F s 2 P 0 Z Y P C e N n T c 8 G T 8 0 c Y o B B D B J o 9 N K c Z S / u s 7 n V r x E L E g q d S 5 B 6 k s p a C l l h m j E e 9 k c N x r S h 0 I Y 6 W O 1 p / j S 1 E t 1 k 0 a N U A U x V v P 6 V J p G u 8 o l 0 f e P I 0 K m + b l Z K 8 U b M I 6 l I f s 9 x a M 0 N D Q k R o q 9 H W 8 L / / s J k A o D w S b Q r 8 s 4 k K h a c U i z a C e N R Y x S W u l c k Q n 3 Q J I x Q X Q a 6 o T E L a l k B C z Y q c i j 7 s W 5 E M u S U r / + i 5 + X 1 b V 6 h o b 0 o f Q f 1 C r 0 o + T l W C Z P o B E E c g I q 2 b N D l V Y 5 m L b H J 0 7 I r n 9 u w I p E g N 7 n y R z H w o T F l r g a X / p 8 v o d a O i o X / m 8 W L D p M Z + H 6 L 7 A v 0 Q x i g F L y V y Q S B 8 S F S D p N n Z f I x G W P 6 0 j X 1 + Q c 1 1 W 8 S B 6 + V 2 s 1 m k R q c + q s X I t G I C M a 9 9 c w l Q 8 Y H + S O s L w 4 q 2 V C C 8 N H o N F 9 K Q 2 t D p l A t Y H q 5 7 R 8 s 1 7 T f G Q U D p l q T Q c 4 s u p t c h b m Z 2 W 1 I i x 7 D H D 9 e W q x b 1 j / F G k s Q k h l B x k U O V S w 0 q 1 z E G I 3 s S l l X z S h c 9 D k k b g V p H 5 I X B F J h R K Z t G Q q c P w v / u o d K 0 e N Q U M J B Y R Y R q o X b L 0 0 e T l 4 6 c 1 d 0 0 T 1 C 4 d p c U F J I k D I 4 r B 1 D Q w R m N E L o B X 7 S Y H L K R b i M r O I o o I D k a R M u X z 5 P B R Q 8 X h L e 4 l M c o 0 b U 6 h 9 q A f y f 0 r x Y v 0 A k R A X M m l S q R B j 6 d R o B L 5 8 s N j w m n t / D q 0 + i + o A h 2 B I p h V g U z M n q d R s R H u x 6 6 G 4 G z n N U c I 0 C 7 0 B N n Y I j E R i T K 7 y D c y c J G A 9 g D e L O W B O O 2 v A h x D G y m Q q Q M u J E K X t d h O Q w I q K R 3 w O B N K B S c F S K s j p 2 S y I U r L y h S h P b 0 7 t 0 5 W Z M K V Y k y 5 T 6 4 R A e e q O Z 2 g 9 o a a a a K K U E Y e P o t 5 x w C 4 h u V x G 4 n k + / s 3 v / t T K V e P Q F I R 6 s s l 9 j S 1 s J g w S g U w g F c i l S G Z H M 5 H q n e m U V C p 4 U u z t J b l v N V n M M / p Y P c b G a F g j r 7 e v f P 5 R v Q k F I s G 7 H G u 6 w x O 9 M 5 4 X J 1 s w B J Z N t w m W M E 6 s 7 A Q p k w 3 Q / f W Q R R S + I C R S R A o U s k z S P d Y 6 g l z 5 V R q u z W 8 E 6 M 6 K + j + S B r L I U Z 1 r M o E w r Z E c 7 e z D s g f y I J 0 J p A l l 9 Z N A K J A J J N L H / r 4 2 e v d X 9 f e M s C N w v Q k I B d x 9 x C / M k l J F C Q V i Q W p B U h n S q p k I N d i e p x e t 6 R / I 1 / b W J r W 2 t l E 4 E h G S 9 W J j a s O / D 5 4 U 2 D R A o 9 6 E e n d 6 n 7 5 e j N K m 4 f j r B j w X n s + E c E g q P x P y f p S y z M z x r i y d 6 U + L x R L j c / B n x L v 4 4 M e o I l C R S A a B k I b v k X R F J h x x P c f H e C h L y X 2 V L l J J H 7 V 0 w p E 1 A 0 g o 9 J 1 + 9 7 d / p j L Y Y A S u z z Q H o V B S d 2 Z Y t 7 D U v i K Z L G K B V K Y K 2 E y k 0 j t U Q M V D H m P c j 4 K Z H F 4 V s 7 M z N D l 1 u s J p F p U K l e / j m Q 4 r x V 9 g i g b W z d D u R C e 6 c z S 7 6 X 2 8 5 r 0 z e 6 y m B e j 7 5 R C r Z E F F i C J Z C j T Q n q P e / C O Z E 3 Z 1 r o O J V r q m i G P d b 5 E G 5 F J k Y q I g T e 4 B g a w 0 S C S k F Q k F A o F I O D d U P S b V f / 3 d r w 4 0 L u g n u J n C C 2 6 C I I T B y 8 e L r A y q 8 N B p V U R y 6 l 8 1 A h 0 x 1 Y L P z z 2 S / p J q b f N i J s f W N a e n z x V b b J j S F + b n i x u k Y V r H Y a Z e e I F 9 X 2 G o Z 5 p M g H c y F f i 7 8 v R v d 2 L 0 y X 2 W u o m A I o I E R Z K x z g y d 7 k v R r e 1 x K g T D 3 K d S B F K E Q F y R R J N J p e m y x T V 1 j 4 p z m k k m H S Q N g U l k W f Z A q A D l m E x o r I y 6 1 M D A E m q p e Z p 6 x u 1 7 + z K N W / W l l H S S / p S o g u A / 4 i V p h U J t J K Y H s j R l e B O Y g G U P y 4 s B K 4 + X q H 9 w S F p Y t K b I t 2 5 V j 6 L 2 4 T W Y 0 0 2 A p c U F G h k d O 8 L 3 g i h W 1 I r r x k y R i A P / D b T l h G A 5 o 7 + k 1 T p 1 n 0 7 D E Q S x 0 o r n K l 6 V T B a R V F 9 J q X r x I D d I r A 4 W W E r 9 7 f / 4 j Z X P 5 g A 0 A Q e e N S 6 c G G W 9 W 7 9 M 2 0 v V B a A K C q H x b c E 9 h / U n V l e W 5 Y i 8 g k g C f t N 4 B k g l N A z L y 0 s 0 + 3 B G 9 m k 6 L M 6 1 P K g g E 7 z a Q S Z M e T 8 q i g T h 5 4 i w l F I k s Q K n L W + T U u 2 k X F R a s W w k T Q V F k F K 6 J p A Z q p I J q h 0 f O 8 J J e m 5 o j y a 7 0 0 K u / / T e S 4 5 1 q K H h j 0 0 m o Y A f 7 u 1 y q 8 c R 6 U f Z D B Q S Z 2 n F c T T P z a L 6 9 b c k 6 e W J U F E C 6 a M d s l r R 3 h 4 N c 6 X H Y O / W 1 q Z M D f n g n v v a e W 6 A g S G T 3 p P F W g B t p v + P B z G Z w n 8 w g C g 6 y n E 5 L 9 C F 8 R R 1 x n K y P u B 3 S 0 p 1 F f L I d Z B E 3 e c o m S Q d c R C G i W K c K x I h z R p f 4 v f V G s n S 9 p 5 W F U E o p d q B U G f 7 9 y h U y N L a + j q 1 t r b S f j p H b / z 6 t 1 a G m w e B P z 5 8 3 H S E A r 6 7 v c N F p g k E o 4 S l + i F Y 6 h + O Q q g m I p b b F p q o J K K y M t b W V m Q 5 5 Z 6 e P t n C U + O g K p r + L V g T Y Z 7 X B L 7 y M E q 7 B 1 g N F h W f P 4 Q k Z e c 6 I N 0 8 5 1 A 6 N 8 i j 4 y C L P m e i F f t c Q h R b X I 7 c + A R w z F I 6 o 6 x 8 J p m e H d y n 3 f 0 0 h Q M 5 G f P L Z L J 0 6 T / / F 8 l r s 6 F p C Z X J F F h S w b v A I h R X R r V v r C J V i V A 4 1 4 R q P L F g D H j 7 N K x 9 R H f v / C D j T t F Y l B L b 2 z Q 0 M k r z s 4 / o x N Q p 6 2 4 F S C o Q a y c V p G u P v C 3 1 9 Y v T K Y q G K o s O u x 9 e n / P w H a j w K o K o d T S I U p V E Z g B B 9 D U V V 6 T R 5 y C N T k O c y W I d Q 0 y Q k z 1 p 6 o h m 5 D q k e i K V p 2 h A W f O y C L D s Z X O 0 w / 1 R l D / O n / v Z e 9 T a 6 b 6 k W y P h v R m r M y I R L O q C c o I e n e U C K O n U S h 0 w 4 i g k X W A c + M P 6 l v o D U 8 m x J g S k z V L 4 Z f H l 6 + j o o p G x C a k Q I N O q N U F R A y 5 L 2 8 m M W A w h d V 5 1 m O w X D R f o h T 7 l j N v T U n A k 0 9 / / 4 7 / S 1 w v V V 0 A C p L L r o 1 b V 8 P 7 w H o U I K l 1 N 8 L P O + Z 6 i p H E I u g y K 5 c D l o q Q P A q y 0 p b J S 6 T k a 6 1 R k g k Q C g U R N L q i 5 Z i B T I p G w 4 t m i G o 1 8 N y u Z g M B X j 5 p T Q m n c / G 4 D G z l y i w 8 p Z f W n T J W v e I 5 7 S v 0 q C e g m N l h i A d i M w J 4 L u C L p F V 3 d g I q M 5 8 B g s V 5 k c 3 1 9 l T K p N P U y U b F f 1 W 5 y V y Y 8 P p y Z p X d / + b a j 2 o j v K Q L k K B 4 5 J m Q x 0 q z A J 6 V 4 M R 1 k K a W r a 2 a a J p S K g 4 z h Y I 5 S r G 2 o c 3 W d F W C 6 O L Z n q X a K Z J p Q I J L E W R I h j s H i L E s o r J I L D e T 1 P / 8 b 5 L R p w Y R a l n f Z z P j 6 2 3 U u X p C k R C q 7 g a K k + i G u i N R s x I L L j 5 h V L a C S S S N g w 8 7 O l k g 1 A B b D g c E h m Q a i d y P c 2 d k R 1 a f H 8 g t E B c Q + u y 0 t L R a h r C J F f Z c j V 2 g j A W e K D B J T a U I C j l j X i t e N o K 5 Z h N G S r X h d p 6 t j d z x L 6 0 m i o f Y M r S W w z i H R x f E 9 m a l d R i Q r j m c A e R S 5 8 j I B E 0 u x 4 T w D c n F 4 / c / / m z x F M + O p I B S X D 3 3 1 z S r n F m S x C G X 0 p z S Z i i Q r E k r F 5 V w I q e O N x V B H j p 4 b w u Y E h 8 s P y P P V H 7 + m 1 9 + 4 X D x H J Q 5 F Y t Z K s V a R o o J r w s g H K r 6 6 J p X f T L P u U X F 1 L L / H J I 8 O n G Y Q C y Q a C K / R 7 c 0 + G u / K y I A v C A H T O q Q S 4 m p y o E E k x J k s O G K F X T z L q V M n h U D Z T L Z I p s u / + Z u m K L v q I P r / 9 1 a s P O 7 p A L A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31B74EFB-DF6A-4F11-8E5E-42EE70303E9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1CF41BF-70CA-4B4B-BEA0-D6629281811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Charles Marseille</cp:lastModifiedBy>
  <dcterms:created xsi:type="dcterms:W3CDTF">2020-02-12T15:02:25Z</dcterms:created>
  <dcterms:modified xsi:type="dcterms:W3CDTF">2020-06-10T23:27:27Z</dcterms:modified>
</cp:coreProperties>
</file>