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template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tabRatio="762"/>
  </bookViews>
  <sheets>
    <sheet name="工艺卡" sheetId="1" r:id="rId1"/>
    <sheet name="计算公式" sheetId="3" r:id="rId2"/>
  </sheets>
  <definedNames>
    <definedName name="_xlnm._FilterDatabase" localSheetId="0" hidden="1">工艺卡!$A$1:$AD$36</definedName>
  </definedNames>
  <calcPr calcId="144525"/>
</workbook>
</file>

<file path=xl/sharedStrings.xml><?xml version="1.0" encoding="utf-8"?>
<sst xmlns="http://schemas.openxmlformats.org/spreadsheetml/2006/main" count="111">
  <si>
    <t>锻造工艺及施工记录卡</t>
  </si>
  <si>
    <t>试号：</t>
  </si>
  <si>
    <t>图号：</t>
  </si>
  <si>
    <t>编    号：</t>
  </si>
  <si>
    <t>产    品</t>
  </si>
  <si>
    <t>材料牌号</t>
  </si>
  <si>
    <t>物 料 准 备</t>
  </si>
  <si>
    <t>路线表号</t>
  </si>
  <si>
    <t>名    称</t>
  </si>
  <si>
    <t>热损耗：</t>
  </si>
  <si>
    <t>3%-7%</t>
  </si>
  <si>
    <r>
      <rPr>
        <sz val="12"/>
        <rFont val="宋体"/>
        <charset val="134"/>
        <scheme val="minor"/>
      </rPr>
      <t>锯口损耗：</t>
    </r>
    <r>
      <rPr>
        <sz val="12"/>
        <rFont val="仿宋_GB2312"/>
        <charset val="134"/>
      </rPr>
      <t>≤7mm</t>
    </r>
  </si>
  <si>
    <t>下料方式：</t>
  </si>
  <si>
    <t>锯</t>
  </si>
  <si>
    <t>备注</t>
  </si>
  <si>
    <t>规    格</t>
  </si>
  <si>
    <t>φ</t>
  </si>
  <si>
    <t>数    量</t>
  </si>
  <si>
    <t>件</t>
  </si>
  <si>
    <t>毛坯规格：</t>
  </si>
  <si>
    <t>×</t>
  </si>
  <si>
    <t>±2</t>
  </si>
  <si>
    <t>Kg</t>
  </si>
  <si>
    <t>炉 批 号</t>
  </si>
  <si>
    <t>锻   造   工   艺</t>
  </si>
  <si>
    <t>断口规格：</t>
  </si>
  <si>
    <t>1.工艺要求</t>
  </si>
  <si>
    <t>1、锻件表面质量及外形应逐件检查。</t>
  </si>
  <si>
    <t>物料总消耗</t>
  </si>
  <si>
    <t>总重</t>
  </si>
  <si>
    <t>2、不允许有肉眼可见的裂纹、折叠、缩孔、结疤及外来非金属夹杂等缺陷。</t>
  </si>
  <si>
    <t>施  工  记  录</t>
  </si>
  <si>
    <t>3、试验棒的锻制必须在同一工艺状态下执行。</t>
  </si>
  <si>
    <t>项  目</t>
  </si>
  <si>
    <t>操作者</t>
  </si>
  <si>
    <t>检查员</t>
  </si>
  <si>
    <t>4、入炉摆放：将毛坯放入炉中并在炉前白板上记录装炉顺序，按顺序施工。</t>
  </si>
  <si>
    <t>1.领料</t>
  </si>
  <si>
    <t>符合□
不符合□</t>
  </si>
  <si>
    <t>自检：</t>
  </si>
  <si>
    <t>5、如施工时温度低于终锻温度，应重新回炉加热到始锻温度再进行锻打。</t>
  </si>
  <si>
    <t>6、标识：报验号</t>
  </si>
  <si>
    <t>报验号*检查员印</t>
  </si>
  <si>
    <t>规   格</t>
  </si>
  <si>
    <t>7、锻造比</t>
  </si>
  <si>
    <t>互检：</t>
  </si>
  <si>
    <t>2.加热冷却规范</t>
  </si>
  <si>
    <t>装炉温度℃</t>
  </si>
  <si>
    <t>加热速度</t>
  </si>
  <si>
    <t>始锻温度℃</t>
  </si>
  <si>
    <t>终锻温度℃</t>
  </si>
  <si>
    <t>冷却方式</t>
  </si>
  <si>
    <t>炉   号</t>
  </si>
  <si>
    <t>≤</t>
  </si>
  <si>
    <t>≥</t>
  </si>
  <si>
    <t>灰冷</t>
  </si>
  <si>
    <t>预热时间</t>
  </si>
  <si>
    <t>-</t>
  </si>
  <si>
    <t>min</t>
  </si>
  <si>
    <t>均热时间</t>
  </si>
  <si>
    <t>2.入炉摆放是否在白板上记录</t>
  </si>
  <si>
    <t>是□  否□</t>
  </si>
  <si>
    <t>3.锻坯尺寸</t>
  </si>
  <si>
    <t>数 量</t>
  </si>
  <si>
    <t>备 注</t>
  </si>
  <si>
    <t>3.加热及冷却情况记录</t>
  </si>
  <si>
    <t>装炉温度</t>
  </si>
  <si>
    <t>始锻温度</t>
  </si>
  <si>
    <t>终锻温度</t>
  </si>
  <si>
    <t>4.断  口</t>
  </si>
  <si>
    <t>5.试验棒</t>
  </si>
  <si>
    <t>热处理后将试验棒锯下，取样方向：纵向  横向</t>
  </si>
  <si>
    <t>4.锻打方式</t>
  </si>
  <si>
    <t>自由锻□   模锻□</t>
  </si>
  <si>
    <t>6.技术修改</t>
  </si>
  <si>
    <t>5.标    识</t>
  </si>
  <si>
    <t>符合□   不符合□</t>
  </si>
  <si>
    <r>
      <rPr>
        <sz val="12"/>
        <color theme="1"/>
        <rFont val="宋体"/>
        <charset val="134"/>
        <scheme val="minor"/>
      </rPr>
      <t xml:space="preserve">编  制：           </t>
    </r>
    <r>
      <rPr>
        <sz val="12"/>
        <color theme="1"/>
        <rFont val="宋体"/>
        <charset val="134"/>
        <scheme val="minor"/>
      </rPr>
      <t>审核：</t>
    </r>
    <r>
      <rPr>
        <sz val="12"/>
        <color theme="1"/>
        <rFont val="宋体"/>
        <charset val="134"/>
        <scheme val="minor"/>
      </rPr>
      <t xml:space="preserve">             </t>
    </r>
    <r>
      <rPr>
        <sz val="12"/>
        <color theme="1"/>
        <rFont val="宋体"/>
        <charset val="134"/>
        <scheme val="minor"/>
      </rPr>
      <t>批准：</t>
    </r>
  </si>
  <si>
    <t>日期：</t>
  </si>
  <si>
    <t>销轴类</t>
  </si>
  <si>
    <t>长方体类</t>
  </si>
  <si>
    <t>套筒类</t>
  </si>
  <si>
    <t>圆饼类</t>
  </si>
  <si>
    <t>大圆</t>
  </si>
  <si>
    <t>长度</t>
  </si>
  <si>
    <t>外圆</t>
  </si>
  <si>
    <t>大圆长度</t>
  </si>
  <si>
    <t>宽度</t>
  </si>
  <si>
    <t>内孔</t>
  </si>
  <si>
    <t>小圆</t>
  </si>
  <si>
    <t>高度</t>
  </si>
  <si>
    <r>
      <rPr>
        <sz val="16"/>
        <color theme="1"/>
        <rFont val="宋体"/>
        <charset val="134"/>
        <scheme val="minor"/>
      </rPr>
      <t>小圆长度（</t>
    </r>
    <r>
      <rPr>
        <b/>
        <sz val="16"/>
        <color indexed="8"/>
        <rFont val="宋体"/>
        <charset val="134"/>
      </rPr>
      <t>计算数据）</t>
    </r>
  </si>
  <si>
    <t>总长度</t>
  </si>
  <si>
    <t>铁</t>
  </si>
  <si>
    <t>铜</t>
  </si>
  <si>
    <t>所用材料规格</t>
  </si>
  <si>
    <t>所用材料</t>
  </si>
  <si>
    <t>锻打所用材料长度</t>
  </si>
  <si>
    <t>单重</t>
  </si>
  <si>
    <t>锻造比计算器</t>
  </si>
  <si>
    <t>拔长</t>
  </si>
  <si>
    <t>墩粗</t>
  </si>
  <si>
    <t>方形</t>
  </si>
  <si>
    <t>带内孔的圆形</t>
  </si>
  <si>
    <t>原棒料外圆</t>
  </si>
  <si>
    <t>锻打后外圆</t>
  </si>
  <si>
    <t>锻后    宽</t>
  </si>
  <si>
    <t>锻后 外圆</t>
  </si>
  <si>
    <t>锻造比</t>
  </si>
  <si>
    <t>锻后    高</t>
  </si>
  <si>
    <t>锻后 内孔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</si>
</sst>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);[Red]\(0\)"/>
  </numFmts>
  <fonts count="29">
    <font>
      <sz val="11"/>
      <color theme="1"/>
      <name val="宋体"/>
      <charset val="134"/>
      <scheme val="minor"/>
    </font>
    <font>
      <sz val="16"/>
      <color theme="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2"/>
      <color theme="1"/>
      <name val="仿宋_GB2312"/>
      <charset val="134"/>
    </font>
    <font>
      <sz val="12"/>
      <name val="宋体"/>
      <charset val="134"/>
      <scheme val="minor"/>
    </font>
    <font>
      <sz val="12"/>
      <name val="仿宋_GB2312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6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5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5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6" borderId="51" applyNumberFormat="0" applyAlignment="0" applyProtection="0">
      <alignment vertical="center"/>
    </xf>
    <xf numFmtId="0" fontId="16" fillId="6" borderId="50" applyNumberFormat="0" applyAlignment="0" applyProtection="0">
      <alignment vertical="center"/>
    </xf>
    <xf numFmtId="0" fontId="9" fillId="4" borderId="4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26" fillId="0" borderId="54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shrinkToFit="1"/>
    </xf>
    <xf numFmtId="49" fontId="6" fillId="0" borderId="13" xfId="0" applyNumberFormat="1" applyFont="1" applyBorder="1" applyAlignment="1">
      <alignment horizontal="center" vertical="center" shrinkToFit="1"/>
    </xf>
    <xf numFmtId="49" fontId="6" fillId="0" borderId="3" xfId="0" applyNumberFormat="1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left" vertical="center" shrinkToFi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shrinkToFi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shrinkToFit="1"/>
    </xf>
    <xf numFmtId="14" fontId="4" fillId="0" borderId="21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shrinkToFit="1"/>
    </xf>
    <xf numFmtId="0" fontId="7" fillId="0" borderId="3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 shrinkToFit="1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3" xfId="0" applyFont="1" applyBorder="1" applyAlignment="1">
      <alignment vertical="center" wrapText="1"/>
    </xf>
    <xf numFmtId="0" fontId="7" fillId="0" borderId="34" xfId="0" applyFont="1" applyBorder="1" applyAlignment="1">
      <alignment horizontal="left" vertical="center" shrinkToFit="1"/>
    </xf>
    <xf numFmtId="0" fontId="7" fillId="0" borderId="13" xfId="0" applyFont="1" applyBorder="1" applyAlignment="1">
      <alignment horizontal="left" vertical="center" shrinkToFit="1"/>
    </xf>
    <xf numFmtId="0" fontId="7" fillId="0" borderId="3" xfId="0" applyFont="1" applyBorder="1" applyAlignment="1">
      <alignment horizontal="left" vertical="center" shrinkToFit="1"/>
    </xf>
    <xf numFmtId="0" fontId="4" fillId="0" borderId="40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42" xfId="0" applyFont="1" applyBorder="1" applyAlignment="1">
      <alignment horizontal="center" vertical="center" shrinkToFit="1"/>
    </xf>
    <xf numFmtId="0" fontId="4" fillId="0" borderId="33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14" fontId="4" fillId="0" borderId="40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176" fontId="8" fillId="0" borderId="2" xfId="0" applyNumberFormat="1" applyFont="1" applyBorder="1" applyAlignment="1">
      <alignment horizontal="center" vertical="center" shrinkToFit="1"/>
    </xf>
    <xf numFmtId="0" fontId="7" fillId="0" borderId="39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 shrinkToFit="1"/>
    </xf>
    <xf numFmtId="176" fontId="8" fillId="0" borderId="17" xfId="0" applyNumberFormat="1" applyFont="1" applyBorder="1" applyAlignment="1">
      <alignment horizontal="center" vertical="center" shrinkToFit="1"/>
    </xf>
    <xf numFmtId="0" fontId="7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tabSelected="1" workbookViewId="0">
      <selection activeCell="E17" sqref="E17:F17"/>
    </sheetView>
  </sheetViews>
  <sheetFormatPr defaultColWidth="9" defaultRowHeight="15.6"/>
  <cols>
    <col min="1" max="1" width="12.6666666666667" style="9" customWidth="1"/>
    <col min="2" max="2" width="8.25" style="9" customWidth="1"/>
    <col min="3" max="3" width="1.37037037037037" style="9" customWidth="1"/>
    <col min="4" max="4" width="1.5" style="9" customWidth="1"/>
    <col min="5" max="5" width="4.12962962962963" style="9" customWidth="1"/>
    <col min="6" max="6" width="3" style="9" customWidth="1"/>
    <col min="7" max="7" width="3.62962962962963" style="9" customWidth="1"/>
    <col min="8" max="8" width="3.25" style="9" customWidth="1"/>
    <col min="9" max="9" width="2.62962962962963" style="9" customWidth="1"/>
    <col min="10" max="10" width="2.87037037037037" style="9" customWidth="1"/>
    <col min="11" max="12" width="5.62962962962963" style="9" customWidth="1"/>
    <col min="13" max="13" width="6.5" style="9" customWidth="1"/>
    <col min="14" max="14" width="4" style="9" customWidth="1"/>
    <col min="15" max="16" width="4.37037037037037" style="9" customWidth="1"/>
    <col min="17" max="17" width="7.62962962962963" style="9" customWidth="1"/>
    <col min="18" max="18" width="12.6296296296296" style="9" customWidth="1"/>
    <col min="19" max="19" width="3" style="9" customWidth="1"/>
    <col min="20" max="20" width="4.62962962962963" style="9" customWidth="1"/>
    <col min="21" max="21" width="3.25" style="9" customWidth="1"/>
    <col min="22" max="22" width="6.25" style="9" customWidth="1"/>
    <col min="23" max="23" width="4" style="9" customWidth="1"/>
    <col min="24" max="24" width="4.12962962962963" style="9" customWidth="1"/>
    <col min="25" max="25" width="2.12962962962963" style="9" customWidth="1"/>
    <col min="26" max="26" width="4.62962962962963" style="9" customWidth="1"/>
    <col min="27" max="27" width="6.37037037037037" style="9" customWidth="1"/>
    <col min="28" max="28" width="3.62962962962963" style="9" customWidth="1"/>
    <col min="29" max="29" width="4.12962962962963" style="9" customWidth="1"/>
    <col min="30" max="30" width="7.75" style="9" customWidth="1"/>
    <col min="31" max="16384" width="9" style="9"/>
  </cols>
  <sheetData>
    <row r="1" ht="32.25" customHeight="1" spans="1:30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30" t="s">
        <v>1</v>
      </c>
      <c r="S1" s="76"/>
      <c r="T1" s="76"/>
      <c r="U1" s="76"/>
      <c r="V1" s="30" t="s">
        <v>2</v>
      </c>
      <c r="W1" s="30"/>
      <c r="X1" s="76"/>
      <c r="Y1" s="76"/>
      <c r="Z1" s="76"/>
      <c r="AA1" s="76"/>
      <c r="AB1" s="76"/>
      <c r="AC1" s="76"/>
      <c r="AD1" s="136"/>
    </row>
    <row r="2" ht="14.25" customHeight="1" spans="1:30">
      <c r="A2" s="12" t="s">
        <v>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77"/>
      <c r="S2" s="78"/>
      <c r="T2" s="78"/>
      <c r="U2" s="78"/>
      <c r="V2" s="77"/>
      <c r="W2" s="77"/>
      <c r="X2" s="78"/>
      <c r="Y2" s="78"/>
      <c r="Z2" s="78"/>
      <c r="AA2" s="78"/>
      <c r="AB2" s="78"/>
      <c r="AC2" s="78"/>
      <c r="AD2" s="137"/>
    </row>
    <row r="3" ht="14.25" customHeight="1" spans="1:30">
      <c r="A3" s="14" t="s">
        <v>4</v>
      </c>
      <c r="B3" s="15"/>
      <c r="C3" s="16"/>
      <c r="D3" s="16"/>
      <c r="E3" s="16"/>
      <c r="F3" s="16"/>
      <c r="G3" s="17"/>
      <c r="H3" s="18" t="s">
        <v>5</v>
      </c>
      <c r="I3" s="53"/>
      <c r="J3" s="53"/>
      <c r="K3" s="54"/>
      <c r="L3" s="55"/>
      <c r="M3" s="56"/>
      <c r="N3" s="56"/>
      <c r="O3" s="56"/>
      <c r="P3" s="56"/>
      <c r="Q3" s="79"/>
      <c r="R3" s="80" t="s">
        <v>6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138"/>
    </row>
    <row r="4" ht="14.25" customHeight="1" spans="1:30">
      <c r="A4" s="19" t="s">
        <v>7</v>
      </c>
      <c r="B4" s="20"/>
      <c r="C4" s="21"/>
      <c r="D4" s="21"/>
      <c r="E4" s="21"/>
      <c r="F4" s="21"/>
      <c r="G4" s="22"/>
      <c r="H4" s="23" t="s">
        <v>8</v>
      </c>
      <c r="I4" s="40"/>
      <c r="J4" s="40"/>
      <c r="K4" s="41"/>
      <c r="L4" s="57"/>
      <c r="M4" s="58"/>
      <c r="N4" s="58"/>
      <c r="O4" s="58"/>
      <c r="P4" s="58"/>
      <c r="Q4" s="81"/>
      <c r="R4" s="82" t="s">
        <v>9</v>
      </c>
      <c r="S4" s="83" t="s">
        <v>10</v>
      </c>
      <c r="T4" s="83"/>
      <c r="U4" s="84"/>
      <c r="V4" s="85" t="s">
        <v>11</v>
      </c>
      <c r="W4" s="83"/>
      <c r="X4" s="83"/>
      <c r="Y4" s="84"/>
      <c r="Z4" s="85" t="s">
        <v>12</v>
      </c>
      <c r="AA4" s="83"/>
      <c r="AB4" s="91" t="s">
        <v>13</v>
      </c>
      <c r="AC4" s="85" t="s">
        <v>14</v>
      </c>
      <c r="AD4" s="139"/>
    </row>
    <row r="5" ht="14.25" customHeight="1" spans="1:30">
      <c r="A5" s="24" t="s">
        <v>15</v>
      </c>
      <c r="B5" s="25" t="s">
        <v>16</v>
      </c>
      <c r="C5" s="26">
        <v>100</v>
      </c>
      <c r="D5" s="26"/>
      <c r="E5" s="26"/>
      <c r="F5" s="26"/>
      <c r="G5" s="27"/>
      <c r="H5" s="23" t="s">
        <v>17</v>
      </c>
      <c r="I5" s="40"/>
      <c r="J5" s="40"/>
      <c r="K5" s="41"/>
      <c r="L5" s="57"/>
      <c r="M5" s="58"/>
      <c r="N5" s="59" t="s">
        <v>18</v>
      </c>
      <c r="O5" s="59"/>
      <c r="P5" s="59"/>
      <c r="Q5" s="86"/>
      <c r="R5" s="87" t="s">
        <v>19</v>
      </c>
      <c r="S5" s="88" t="s">
        <v>16</v>
      </c>
      <c r="T5" s="89">
        <f>C5</f>
        <v>100</v>
      </c>
      <c r="U5" s="89" t="s">
        <v>20</v>
      </c>
      <c r="V5" s="90">
        <f>ROUNDUP((K19*K19-K21*K21)*K23/(0.93*T5*T5),0)</f>
        <v>0</v>
      </c>
      <c r="W5" s="91" t="s">
        <v>21</v>
      </c>
      <c r="X5" s="88">
        <f>N19</f>
        <v>0</v>
      </c>
      <c r="Y5" s="89"/>
      <c r="Z5" s="140" t="s">
        <v>18</v>
      </c>
      <c r="AA5" s="141">
        <f>(T5/2)*(T5/2)*V5*X5*3.14*7.85/1000000</f>
        <v>0</v>
      </c>
      <c r="AB5" s="91" t="s">
        <v>22</v>
      </c>
      <c r="AC5" s="85"/>
      <c r="AD5" s="139"/>
    </row>
    <row r="6" ht="14.25" customHeight="1" spans="1:30">
      <c r="A6" s="24" t="s">
        <v>23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92"/>
      <c r="R6" s="87"/>
      <c r="S6" s="88"/>
      <c r="T6" s="89"/>
      <c r="U6" s="89"/>
      <c r="V6" s="90"/>
      <c r="W6" s="91"/>
      <c r="X6" s="88"/>
      <c r="Y6" s="89"/>
      <c r="Z6" s="140"/>
      <c r="AA6" s="141"/>
      <c r="AB6" s="91"/>
      <c r="AC6" s="85"/>
      <c r="AD6" s="139"/>
    </row>
    <row r="7" ht="14.25" customHeight="1" spans="1:30">
      <c r="A7" s="14" t="s">
        <v>24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93"/>
      <c r="R7" s="87" t="s">
        <v>25</v>
      </c>
      <c r="S7" s="88" t="s">
        <v>16</v>
      </c>
      <c r="T7" s="89">
        <f>T5</f>
        <v>100</v>
      </c>
      <c r="U7" s="89" t="s">
        <v>20</v>
      </c>
      <c r="V7" s="90">
        <f>ROUNDUP(E31*H31*K31*7.85/(T7*T7*6.2*0.93),0)</f>
        <v>0</v>
      </c>
      <c r="W7" s="91" t="s">
        <v>21</v>
      </c>
      <c r="X7" s="88">
        <v>2</v>
      </c>
      <c r="Y7" s="89"/>
      <c r="Z7" s="91" t="s">
        <v>18</v>
      </c>
      <c r="AA7" s="141">
        <f>(T7/2)*(T7/2)*V7*X7*3.14*7.85/1000000</f>
        <v>0</v>
      </c>
      <c r="AB7" s="91" t="s">
        <v>22</v>
      </c>
      <c r="AC7" s="85"/>
      <c r="AD7" s="139"/>
    </row>
    <row r="8" ht="14.25" customHeight="1" spans="1:30">
      <c r="A8" s="24" t="s">
        <v>26</v>
      </c>
      <c r="B8" s="31" t="s">
        <v>27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94"/>
      <c r="R8" s="95" t="s">
        <v>28</v>
      </c>
      <c r="S8" s="96" t="s">
        <v>16</v>
      </c>
      <c r="T8" s="97">
        <f>T5</f>
        <v>100</v>
      </c>
      <c r="U8" s="97" t="s">
        <v>20</v>
      </c>
      <c r="V8" s="98">
        <f>V5*X5+V6*X6+V7*X7</f>
        <v>0</v>
      </c>
      <c r="W8" s="99" t="s">
        <v>21</v>
      </c>
      <c r="X8" s="100" t="s">
        <v>29</v>
      </c>
      <c r="Y8" s="142"/>
      <c r="Z8" s="143">
        <f>(T8/2)*(T8/2)*V8*3.14*7.85/1000000</f>
        <v>0</v>
      </c>
      <c r="AA8" s="144"/>
      <c r="AB8" s="99" t="s">
        <v>22</v>
      </c>
      <c r="AC8" s="100"/>
      <c r="AD8" s="145"/>
    </row>
    <row r="9" ht="14.25" customHeight="1" spans="1:30">
      <c r="A9" s="32"/>
      <c r="B9" s="31" t="s">
        <v>30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94"/>
      <c r="R9" s="14" t="s">
        <v>31</v>
      </c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93"/>
    </row>
    <row r="10" ht="14.25" customHeight="1" spans="1:30">
      <c r="A10" s="32"/>
      <c r="B10" s="31" t="s">
        <v>32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94"/>
      <c r="R10" s="101"/>
      <c r="S10" s="102" t="s">
        <v>33</v>
      </c>
      <c r="T10" s="102"/>
      <c r="U10" s="102"/>
      <c r="V10" s="102"/>
      <c r="W10" s="102"/>
      <c r="X10" s="102"/>
      <c r="Y10" s="102"/>
      <c r="Z10" s="128" t="s">
        <v>34</v>
      </c>
      <c r="AA10" s="128"/>
      <c r="AB10" s="128"/>
      <c r="AC10" s="128" t="s">
        <v>35</v>
      </c>
      <c r="AD10" s="146"/>
    </row>
    <row r="11" ht="14.25" customHeight="1" spans="1:30">
      <c r="A11" s="32"/>
      <c r="B11" s="31" t="s">
        <v>36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94"/>
      <c r="R11" s="103" t="s">
        <v>37</v>
      </c>
      <c r="S11" s="104" t="s">
        <v>5</v>
      </c>
      <c r="T11" s="104"/>
      <c r="U11" s="105"/>
      <c r="V11" s="43" t="s">
        <v>38</v>
      </c>
      <c r="W11" s="44"/>
      <c r="X11" s="44"/>
      <c r="Y11" s="62"/>
      <c r="Z11" s="131" t="s">
        <v>39</v>
      </c>
      <c r="AA11" s="132"/>
      <c r="AB11" s="147"/>
      <c r="AC11" s="43"/>
      <c r="AD11" s="126"/>
    </row>
    <row r="12" ht="14.25" customHeight="1" spans="1:30">
      <c r="A12" s="32"/>
      <c r="B12" s="31" t="s">
        <v>40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94"/>
      <c r="R12" s="106"/>
      <c r="S12" s="107"/>
      <c r="T12" s="107"/>
      <c r="U12" s="108"/>
      <c r="V12" s="45"/>
      <c r="W12" s="78"/>
      <c r="X12" s="78"/>
      <c r="Y12" s="63"/>
      <c r="Z12" s="148"/>
      <c r="AA12" s="149"/>
      <c r="AB12" s="150"/>
      <c r="AC12" s="45"/>
      <c r="AD12" s="137"/>
    </row>
    <row r="13" ht="14.25" customHeight="1" spans="1:30">
      <c r="A13" s="32"/>
      <c r="B13" s="33" t="s">
        <v>41</v>
      </c>
      <c r="C13" s="34"/>
      <c r="D13" s="34"/>
      <c r="E13" s="35" t="s">
        <v>42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109"/>
      <c r="R13" s="106"/>
      <c r="S13" s="110" t="s">
        <v>43</v>
      </c>
      <c r="T13" s="104"/>
      <c r="U13" s="105"/>
      <c r="V13" s="45"/>
      <c r="W13" s="78"/>
      <c r="X13" s="78"/>
      <c r="Y13" s="63"/>
      <c r="Z13" s="148"/>
      <c r="AA13" s="149"/>
      <c r="AB13" s="150"/>
      <c r="AC13" s="45"/>
      <c r="AD13" s="137"/>
    </row>
    <row r="14" ht="14.25" customHeight="1" spans="1:30">
      <c r="A14" s="36"/>
      <c r="B14" s="33" t="s">
        <v>44</v>
      </c>
      <c r="C14" s="34"/>
      <c r="D14" s="34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108"/>
      <c r="S14" s="111"/>
      <c r="T14" s="112"/>
      <c r="U14" s="113"/>
      <c r="V14" s="45"/>
      <c r="W14" s="78"/>
      <c r="X14" s="78"/>
      <c r="Y14" s="63"/>
      <c r="Z14" s="148" t="s">
        <v>45</v>
      </c>
      <c r="AA14" s="149"/>
      <c r="AB14" s="150"/>
      <c r="AC14" s="45"/>
      <c r="AD14" s="137"/>
    </row>
    <row r="15" ht="14.25" customHeight="1" spans="1:30">
      <c r="A15" s="24" t="s">
        <v>46</v>
      </c>
      <c r="B15" s="37" t="s">
        <v>47</v>
      </c>
      <c r="C15" s="38"/>
      <c r="D15" s="39"/>
      <c r="E15" s="23" t="s">
        <v>48</v>
      </c>
      <c r="F15" s="40"/>
      <c r="G15" s="41"/>
      <c r="H15" s="23" t="s">
        <v>49</v>
      </c>
      <c r="I15" s="40"/>
      <c r="J15" s="40"/>
      <c r="K15" s="40"/>
      <c r="L15" s="41"/>
      <c r="M15" s="37" t="s">
        <v>50</v>
      </c>
      <c r="N15" s="38"/>
      <c r="O15" s="39"/>
      <c r="P15" s="23" t="s">
        <v>51</v>
      </c>
      <c r="Q15" s="114"/>
      <c r="R15" s="106"/>
      <c r="S15" s="110" t="s">
        <v>52</v>
      </c>
      <c r="T15" s="104"/>
      <c r="U15" s="105"/>
      <c r="V15" s="45"/>
      <c r="W15" s="78"/>
      <c r="X15" s="78"/>
      <c r="Y15" s="63"/>
      <c r="Z15" s="148"/>
      <c r="AA15" s="149"/>
      <c r="AB15" s="150"/>
      <c r="AC15" s="45"/>
      <c r="AD15" s="137"/>
    </row>
    <row r="16" ht="14.25" customHeight="1" spans="1:30">
      <c r="A16" s="32"/>
      <c r="B16" s="37" t="s">
        <v>53</v>
      </c>
      <c r="C16" s="38"/>
      <c r="D16" s="39"/>
      <c r="E16" s="23"/>
      <c r="F16" s="40"/>
      <c r="G16" s="41"/>
      <c r="H16" s="37" t="s">
        <v>53</v>
      </c>
      <c r="I16" s="38"/>
      <c r="J16" s="38"/>
      <c r="K16" s="38"/>
      <c r="L16" s="39"/>
      <c r="M16" s="37" t="s">
        <v>54</v>
      </c>
      <c r="N16" s="38"/>
      <c r="O16" s="39"/>
      <c r="P16" s="37" t="s">
        <v>55</v>
      </c>
      <c r="Q16" s="115"/>
      <c r="R16" s="116"/>
      <c r="S16" s="111"/>
      <c r="T16" s="112"/>
      <c r="U16" s="113"/>
      <c r="V16" s="46"/>
      <c r="W16" s="47"/>
      <c r="X16" s="47"/>
      <c r="Y16" s="70"/>
      <c r="Z16" s="151"/>
      <c r="AA16" s="152"/>
      <c r="AB16" s="153"/>
      <c r="AC16" s="45"/>
      <c r="AD16" s="137"/>
    </row>
    <row r="17" ht="14.25" customHeight="1" spans="1:30">
      <c r="A17" s="36"/>
      <c r="B17" s="37" t="s">
        <v>56</v>
      </c>
      <c r="C17" s="38"/>
      <c r="D17" s="39"/>
      <c r="E17" s="23">
        <f>C5*0.5</f>
        <v>50</v>
      </c>
      <c r="F17" s="40"/>
      <c r="G17" s="42" t="s">
        <v>57</v>
      </c>
      <c r="H17" s="40">
        <f>C5*1</f>
        <v>100</v>
      </c>
      <c r="I17" s="40"/>
      <c r="J17" s="40"/>
      <c r="K17" s="60" t="s">
        <v>58</v>
      </c>
      <c r="L17" s="37" t="s">
        <v>59</v>
      </c>
      <c r="M17" s="39"/>
      <c r="N17" s="61">
        <f>C5*0.05</f>
        <v>5</v>
      </c>
      <c r="O17" s="40" t="s">
        <v>57</v>
      </c>
      <c r="P17" s="42">
        <f>C5*0.1</f>
        <v>10</v>
      </c>
      <c r="Q17" s="117" t="s">
        <v>58</v>
      </c>
      <c r="R17" s="118" t="s">
        <v>60</v>
      </c>
      <c r="S17" s="119"/>
      <c r="T17" s="119"/>
      <c r="U17" s="120"/>
      <c r="V17" s="34" t="s">
        <v>61</v>
      </c>
      <c r="W17" s="34"/>
      <c r="X17" s="34"/>
      <c r="Y17" s="154"/>
      <c r="Z17" s="148" t="s">
        <v>39</v>
      </c>
      <c r="AA17" s="149"/>
      <c r="AB17" s="150"/>
      <c r="AC17" s="45"/>
      <c r="AD17" s="137"/>
    </row>
    <row r="18" ht="14.25" customHeight="1" spans="1:30">
      <c r="A18" s="24" t="s">
        <v>62</v>
      </c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62"/>
      <c r="N18" s="23" t="s">
        <v>63</v>
      </c>
      <c r="O18" s="41"/>
      <c r="P18" s="23" t="s">
        <v>64</v>
      </c>
      <c r="Q18" s="114"/>
      <c r="R18" s="24" t="s">
        <v>65</v>
      </c>
      <c r="S18" s="110" t="s">
        <v>66</v>
      </c>
      <c r="T18" s="104"/>
      <c r="U18" s="105"/>
      <c r="V18" s="43"/>
      <c r="W18" s="44"/>
      <c r="X18" s="44"/>
      <c r="Y18" s="62"/>
      <c r="Z18" s="148"/>
      <c r="AA18" s="149"/>
      <c r="AB18" s="150"/>
      <c r="AC18" s="45"/>
      <c r="AD18" s="137"/>
    </row>
    <row r="19" ht="14.25" customHeight="1" spans="1:30">
      <c r="A19" s="32"/>
      <c r="B19" s="45"/>
      <c r="M19" s="63"/>
      <c r="N19" s="64"/>
      <c r="O19" s="65"/>
      <c r="P19" s="66"/>
      <c r="Q19" s="121"/>
      <c r="R19" s="32"/>
      <c r="S19" s="111"/>
      <c r="T19" s="112"/>
      <c r="U19" s="113"/>
      <c r="V19" s="46"/>
      <c r="W19" s="47"/>
      <c r="X19" s="47"/>
      <c r="Y19" s="70"/>
      <c r="Z19" s="148"/>
      <c r="AA19" s="149"/>
      <c r="AB19" s="150"/>
      <c r="AC19" s="45"/>
      <c r="AD19" s="137"/>
    </row>
    <row r="20" ht="14.25" customHeight="1" spans="1:30">
      <c r="A20" s="32"/>
      <c r="B20" s="45"/>
      <c r="M20" s="63"/>
      <c r="N20" s="67"/>
      <c r="O20" s="68"/>
      <c r="P20" s="69"/>
      <c r="Q20" s="122"/>
      <c r="R20" s="32"/>
      <c r="S20" s="110" t="s">
        <v>48</v>
      </c>
      <c r="T20" s="104"/>
      <c r="U20" s="105"/>
      <c r="V20" s="43"/>
      <c r="W20" s="44"/>
      <c r="X20" s="44"/>
      <c r="Y20" s="62"/>
      <c r="Z20" s="148"/>
      <c r="AA20" s="149"/>
      <c r="AB20" s="150"/>
      <c r="AC20" s="45"/>
      <c r="AD20" s="137"/>
    </row>
    <row r="21" ht="14.25" customHeight="1" spans="1:30">
      <c r="A21" s="32"/>
      <c r="B21" s="45"/>
      <c r="M21" s="63"/>
      <c r="N21" s="67"/>
      <c r="O21" s="68"/>
      <c r="P21" s="69"/>
      <c r="Q21" s="122"/>
      <c r="R21" s="32"/>
      <c r="S21" s="111"/>
      <c r="T21" s="112"/>
      <c r="U21" s="113"/>
      <c r="V21" s="46"/>
      <c r="W21" s="47"/>
      <c r="X21" s="47"/>
      <c r="Y21" s="70"/>
      <c r="Z21" s="148"/>
      <c r="AA21" s="149"/>
      <c r="AB21" s="150"/>
      <c r="AC21" s="45"/>
      <c r="AD21" s="137"/>
    </row>
    <row r="22" ht="14.25" customHeight="1" spans="1:30">
      <c r="A22" s="32"/>
      <c r="B22" s="45"/>
      <c r="M22" s="63"/>
      <c r="N22" s="67"/>
      <c r="O22" s="68"/>
      <c r="P22" s="69"/>
      <c r="Q22" s="122"/>
      <c r="R22" s="32"/>
      <c r="S22" s="110" t="s">
        <v>56</v>
      </c>
      <c r="T22" s="104"/>
      <c r="U22" s="105"/>
      <c r="V22" s="43"/>
      <c r="W22" s="44"/>
      <c r="X22" s="44"/>
      <c r="Y22" s="62"/>
      <c r="Z22" s="148"/>
      <c r="AA22" s="149"/>
      <c r="AB22" s="150"/>
      <c r="AC22" s="45"/>
      <c r="AD22" s="137"/>
    </row>
    <row r="23" ht="14.25" customHeight="1" spans="1:30">
      <c r="A23" s="32"/>
      <c r="B23" s="45"/>
      <c r="M23" s="63"/>
      <c r="N23" s="67"/>
      <c r="O23" s="68"/>
      <c r="P23" s="69"/>
      <c r="Q23" s="122"/>
      <c r="R23" s="32"/>
      <c r="S23" s="111"/>
      <c r="T23" s="112"/>
      <c r="U23" s="113"/>
      <c r="V23" s="46"/>
      <c r="W23" s="47"/>
      <c r="X23" s="47"/>
      <c r="Y23" s="70"/>
      <c r="Z23" s="148"/>
      <c r="AA23" s="149"/>
      <c r="AB23" s="150"/>
      <c r="AC23" s="45"/>
      <c r="AD23" s="137"/>
    </row>
    <row r="24" ht="14.25" customHeight="1" spans="1:30">
      <c r="A24" s="32"/>
      <c r="B24" s="45"/>
      <c r="M24" s="63"/>
      <c r="N24" s="67"/>
      <c r="O24" s="68"/>
      <c r="P24" s="69"/>
      <c r="Q24" s="122"/>
      <c r="R24" s="32"/>
      <c r="S24" s="110" t="s">
        <v>59</v>
      </c>
      <c r="T24" s="104"/>
      <c r="U24" s="105"/>
      <c r="V24" s="43"/>
      <c r="W24" s="44"/>
      <c r="X24" s="44"/>
      <c r="Y24" s="62"/>
      <c r="Z24" s="148"/>
      <c r="AA24" s="149"/>
      <c r="AB24" s="150"/>
      <c r="AC24" s="45"/>
      <c r="AD24" s="137"/>
    </row>
    <row r="25" ht="14.25" customHeight="1" spans="1:30">
      <c r="A25" s="32"/>
      <c r="B25" s="45"/>
      <c r="M25" s="63"/>
      <c r="N25" s="67"/>
      <c r="O25" s="68"/>
      <c r="P25" s="69"/>
      <c r="Q25" s="122"/>
      <c r="R25" s="32"/>
      <c r="S25" s="111"/>
      <c r="T25" s="112"/>
      <c r="U25" s="113"/>
      <c r="V25" s="46"/>
      <c r="W25" s="47"/>
      <c r="X25" s="47"/>
      <c r="Y25" s="70"/>
      <c r="Z25" s="148"/>
      <c r="AA25" s="149"/>
      <c r="AB25" s="150"/>
      <c r="AC25" s="45"/>
      <c r="AD25" s="137"/>
    </row>
    <row r="26" ht="14.25" customHeight="1" spans="1:30">
      <c r="A26" s="32"/>
      <c r="B26" s="45"/>
      <c r="M26" s="63"/>
      <c r="N26" s="67"/>
      <c r="O26" s="68"/>
      <c r="P26" s="69"/>
      <c r="Q26" s="122"/>
      <c r="R26" s="32"/>
      <c r="S26" s="110" t="s">
        <v>67</v>
      </c>
      <c r="T26" s="104"/>
      <c r="U26" s="105"/>
      <c r="V26" s="43"/>
      <c r="W26" s="44"/>
      <c r="X26" s="44"/>
      <c r="Y26" s="62"/>
      <c r="Z26" s="148" t="s">
        <v>45</v>
      </c>
      <c r="AA26" s="149"/>
      <c r="AB26" s="150"/>
      <c r="AC26" s="45"/>
      <c r="AD26" s="137"/>
    </row>
    <row r="27" ht="14.25" customHeight="1" spans="1:30">
      <c r="A27" s="32"/>
      <c r="B27" s="45"/>
      <c r="M27" s="63"/>
      <c r="N27" s="67"/>
      <c r="O27" s="68"/>
      <c r="P27" s="69"/>
      <c r="Q27" s="122"/>
      <c r="R27" s="32"/>
      <c r="S27" s="111"/>
      <c r="T27" s="112"/>
      <c r="U27" s="113"/>
      <c r="V27" s="46"/>
      <c r="W27" s="47"/>
      <c r="X27" s="47"/>
      <c r="Y27" s="70"/>
      <c r="Z27" s="148"/>
      <c r="AA27" s="149"/>
      <c r="AB27" s="150"/>
      <c r="AC27" s="45"/>
      <c r="AD27" s="137"/>
    </row>
    <row r="28" ht="14.25" customHeight="1" spans="1:30">
      <c r="A28" s="32"/>
      <c r="B28" s="45"/>
      <c r="M28" s="63"/>
      <c r="N28" s="67"/>
      <c r="O28" s="68"/>
      <c r="P28" s="69"/>
      <c r="Q28" s="122"/>
      <c r="R28" s="32"/>
      <c r="S28" s="110" t="s">
        <v>68</v>
      </c>
      <c r="T28" s="104"/>
      <c r="U28" s="105"/>
      <c r="V28" s="43"/>
      <c r="W28" s="44"/>
      <c r="X28" s="44"/>
      <c r="Y28" s="62"/>
      <c r="Z28" s="148"/>
      <c r="AA28" s="149"/>
      <c r="AB28" s="150"/>
      <c r="AC28" s="45"/>
      <c r="AD28" s="137"/>
    </row>
    <row r="29" ht="14.25" customHeight="1" spans="1:30">
      <c r="A29" s="32"/>
      <c r="B29" s="45"/>
      <c r="M29" s="63"/>
      <c r="N29" s="67"/>
      <c r="O29" s="68"/>
      <c r="P29" s="69"/>
      <c r="Q29" s="122"/>
      <c r="R29" s="32"/>
      <c r="S29" s="111"/>
      <c r="T29" s="112"/>
      <c r="U29" s="113"/>
      <c r="V29" s="46"/>
      <c r="W29" s="47"/>
      <c r="X29" s="47"/>
      <c r="Y29" s="70"/>
      <c r="Z29" s="148"/>
      <c r="AA29" s="149"/>
      <c r="AB29" s="150"/>
      <c r="AC29" s="45"/>
      <c r="AD29" s="137"/>
    </row>
    <row r="30" ht="14.25" customHeight="1" spans="1:30">
      <c r="A30" s="36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70"/>
      <c r="N30" s="71"/>
      <c r="O30" s="72"/>
      <c r="P30" s="73"/>
      <c r="Q30" s="123"/>
      <c r="R30" s="32"/>
      <c r="S30" s="110" t="s">
        <v>51</v>
      </c>
      <c r="T30" s="104"/>
      <c r="U30" s="105"/>
      <c r="V30" s="43"/>
      <c r="W30" s="44"/>
      <c r="X30" s="44"/>
      <c r="Y30" s="62"/>
      <c r="Z30" s="148"/>
      <c r="AA30" s="149"/>
      <c r="AB30" s="150"/>
      <c r="AC30" s="45"/>
      <c r="AD30" s="137"/>
    </row>
    <row r="31" ht="14.25" customHeight="1" spans="1:30">
      <c r="A31" s="19" t="s">
        <v>69</v>
      </c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124"/>
      <c r="R31" s="32"/>
      <c r="S31" s="111"/>
      <c r="T31" s="112"/>
      <c r="U31" s="113"/>
      <c r="V31" s="46"/>
      <c r="W31" s="47"/>
      <c r="X31" s="47"/>
      <c r="Y31" s="70"/>
      <c r="Z31" s="148"/>
      <c r="AA31" s="149"/>
      <c r="AB31" s="150"/>
      <c r="AC31" s="45"/>
      <c r="AD31" s="137"/>
    </row>
    <row r="32" ht="14.25" customHeight="1" spans="1:30">
      <c r="A32" s="19" t="s">
        <v>70</v>
      </c>
      <c r="B32" s="23" t="s">
        <v>71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114"/>
      <c r="R32" s="125" t="s">
        <v>72</v>
      </c>
      <c r="S32" s="23" t="s">
        <v>73</v>
      </c>
      <c r="T32" s="40"/>
      <c r="U32" s="40"/>
      <c r="V32" s="40"/>
      <c r="W32" s="40"/>
      <c r="X32" s="40"/>
      <c r="Y32" s="41"/>
      <c r="Z32" s="148"/>
      <c r="AA32" s="149"/>
      <c r="AB32" s="150"/>
      <c r="AC32" s="45"/>
      <c r="AD32" s="137"/>
    </row>
    <row r="33" ht="14.25" customHeight="1" spans="1:30">
      <c r="A33" s="50" t="s">
        <v>74</v>
      </c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126"/>
      <c r="R33" s="127" t="s">
        <v>75</v>
      </c>
      <c r="S33" s="128" t="s">
        <v>76</v>
      </c>
      <c r="T33" s="128"/>
      <c r="U33" s="128"/>
      <c r="V33" s="128"/>
      <c r="W33" s="128"/>
      <c r="X33" s="128"/>
      <c r="Y33" s="128"/>
      <c r="Z33" s="148"/>
      <c r="AA33" s="149"/>
      <c r="AB33" s="150"/>
      <c r="AC33" s="45"/>
      <c r="AD33" s="137"/>
    </row>
    <row r="34" ht="14.25" customHeight="1" spans="1:30">
      <c r="A34" s="12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129"/>
      <c r="R34" s="127"/>
      <c r="S34" s="128"/>
      <c r="T34" s="128"/>
      <c r="U34" s="128"/>
      <c r="V34" s="128"/>
      <c r="W34" s="128"/>
      <c r="X34" s="128"/>
      <c r="Y34" s="128"/>
      <c r="Z34" s="151"/>
      <c r="AA34" s="152"/>
      <c r="AB34" s="153"/>
      <c r="AC34" s="46"/>
      <c r="AD34" s="129"/>
    </row>
    <row r="35" ht="21.95" customHeight="1" spans="1:30">
      <c r="A35" s="50" t="s">
        <v>77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 t="s">
        <v>78</v>
      </c>
      <c r="O35" s="44"/>
      <c r="P35" s="74">
        <f ca="1">TODAY()</f>
        <v>43308</v>
      </c>
      <c r="Q35" s="130"/>
      <c r="R35" s="24" t="s">
        <v>14</v>
      </c>
      <c r="S35" s="131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55"/>
    </row>
    <row r="36" ht="21.95" customHeight="1" spans="1:30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75"/>
      <c r="Q36" s="133"/>
      <c r="R36" s="134"/>
      <c r="S36" s="13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56"/>
    </row>
  </sheetData>
  <mergeCells count="107">
    <mergeCell ref="A1:Q1"/>
    <mergeCell ref="B2:Q2"/>
    <mergeCell ref="B3:G3"/>
    <mergeCell ref="H3:K3"/>
    <mergeCell ref="L3:Q3"/>
    <mergeCell ref="R3:AD3"/>
    <mergeCell ref="B4:F4"/>
    <mergeCell ref="H4:K4"/>
    <mergeCell ref="L4:Q4"/>
    <mergeCell ref="S4:U4"/>
    <mergeCell ref="V4:Y4"/>
    <mergeCell ref="Z4:AA4"/>
    <mergeCell ref="AC4:AD4"/>
    <mergeCell ref="C5:G5"/>
    <mergeCell ref="H5:K5"/>
    <mergeCell ref="L5:M5"/>
    <mergeCell ref="N5:Q5"/>
    <mergeCell ref="X5:Y5"/>
    <mergeCell ref="AC5:AD5"/>
    <mergeCell ref="B6:Q6"/>
    <mergeCell ref="X6:Y6"/>
    <mergeCell ref="AC6:AD6"/>
    <mergeCell ref="A7:Q7"/>
    <mergeCell ref="X7:Y7"/>
    <mergeCell ref="AC7:AD7"/>
    <mergeCell ref="B8:Q8"/>
    <mergeCell ref="X8:Y8"/>
    <mergeCell ref="Z8:AA8"/>
    <mergeCell ref="AC8:AD8"/>
    <mergeCell ref="B9:Q9"/>
    <mergeCell ref="R9:AD9"/>
    <mergeCell ref="B10:Q10"/>
    <mergeCell ref="S10:Y10"/>
    <mergeCell ref="Z10:AB10"/>
    <mergeCell ref="AC10:AD10"/>
    <mergeCell ref="B11:Q11"/>
    <mergeCell ref="B12:Q12"/>
    <mergeCell ref="B13:D13"/>
    <mergeCell ref="E13:Q13"/>
    <mergeCell ref="B14:D14"/>
    <mergeCell ref="E14:Q14"/>
    <mergeCell ref="B15:D15"/>
    <mergeCell ref="E15:G15"/>
    <mergeCell ref="H15:L15"/>
    <mergeCell ref="M15:O15"/>
    <mergeCell ref="P15:Q15"/>
    <mergeCell ref="B16:D16"/>
    <mergeCell ref="E16:G16"/>
    <mergeCell ref="H16:L16"/>
    <mergeCell ref="M16:O16"/>
    <mergeCell ref="P16:Q16"/>
    <mergeCell ref="B17:D17"/>
    <mergeCell ref="E17:F17"/>
    <mergeCell ref="H17:J17"/>
    <mergeCell ref="L17:M17"/>
    <mergeCell ref="R17:U17"/>
    <mergeCell ref="V17:Y17"/>
    <mergeCell ref="N18:O18"/>
    <mergeCell ref="P18:Q18"/>
    <mergeCell ref="B31:Q31"/>
    <mergeCell ref="B32:Q32"/>
    <mergeCell ref="S32:Y32"/>
    <mergeCell ref="A8:A14"/>
    <mergeCell ref="A15:A17"/>
    <mergeCell ref="A18:A30"/>
    <mergeCell ref="A33:A34"/>
    <mergeCell ref="R1:R2"/>
    <mergeCell ref="R11:R16"/>
    <mergeCell ref="R18:R31"/>
    <mergeCell ref="R33:R34"/>
    <mergeCell ref="R35:R36"/>
    <mergeCell ref="V18:Y19"/>
    <mergeCell ref="S20:U21"/>
    <mergeCell ref="V20:Y21"/>
    <mergeCell ref="S22:U23"/>
    <mergeCell ref="V22:Y23"/>
    <mergeCell ref="V24:Y25"/>
    <mergeCell ref="S24:U25"/>
    <mergeCell ref="V28:Y29"/>
    <mergeCell ref="V30:Y31"/>
    <mergeCell ref="S30:U31"/>
    <mergeCell ref="S26:U27"/>
    <mergeCell ref="S28:U29"/>
    <mergeCell ref="V26:Y27"/>
    <mergeCell ref="Z14:AB16"/>
    <mergeCell ref="S11:U12"/>
    <mergeCell ref="S1:U2"/>
    <mergeCell ref="A35:M36"/>
    <mergeCell ref="N35:O36"/>
    <mergeCell ref="P35:Q36"/>
    <mergeCell ref="S18:U19"/>
    <mergeCell ref="V1:W2"/>
    <mergeCell ref="X1:AD2"/>
    <mergeCell ref="AC11:AD16"/>
    <mergeCell ref="AC17:AD34"/>
    <mergeCell ref="S33:Y34"/>
    <mergeCell ref="Z11:AB13"/>
    <mergeCell ref="Z26:AB34"/>
    <mergeCell ref="V11:Y16"/>
    <mergeCell ref="S15:U16"/>
    <mergeCell ref="S13:U14"/>
    <mergeCell ref="Z17:AB25"/>
    <mergeCell ref="B33:Q34"/>
    <mergeCell ref="S35:AD36"/>
    <mergeCell ref="B18:M30"/>
    <mergeCell ref="N19:O30"/>
    <mergeCell ref="P19:Q30"/>
  </mergeCells>
  <pageMargins left="0.0777777777777778" right="0.0777777777777778" top="0.235416666666667" bottom="0.235416666666667" header="0.313888888888889" footer="0.313888888888889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C26" sqref="C26"/>
    </sheetView>
  </sheetViews>
  <sheetFormatPr defaultColWidth="9" defaultRowHeight="14.4"/>
  <cols>
    <col min="1" max="1" width="29.8703703703704" customWidth="1"/>
    <col min="2" max="2" width="11.8703703703704" customWidth="1"/>
    <col min="3" max="3" width="12.1296296296296" customWidth="1"/>
    <col min="4" max="4" width="4" customWidth="1"/>
    <col min="5" max="5" width="29.8703703703704" customWidth="1"/>
    <col min="6" max="6" width="10.8703703703704" customWidth="1"/>
    <col min="7" max="7" width="10" customWidth="1"/>
    <col min="8" max="8" width="4" customWidth="1"/>
    <col min="9" max="9" width="29.8703703703704" customWidth="1"/>
    <col min="10" max="11" width="10" customWidth="1"/>
    <col min="12" max="12" width="4" customWidth="1"/>
    <col min="13" max="13" width="29.8703703703704" customWidth="1"/>
    <col min="14" max="14" width="11.75" customWidth="1"/>
    <col min="15" max="15" width="10" customWidth="1"/>
  </cols>
  <sheetData>
    <row r="1" ht="20.4" spans="1:15">
      <c r="A1" s="1" t="s">
        <v>79</v>
      </c>
      <c r="B1" s="1"/>
      <c r="C1" s="1"/>
      <c r="D1" s="2"/>
      <c r="E1" s="1" t="s">
        <v>80</v>
      </c>
      <c r="F1" s="1"/>
      <c r="G1" s="1"/>
      <c r="H1" s="2"/>
      <c r="I1" s="1" t="s">
        <v>81</v>
      </c>
      <c r="J1" s="1"/>
      <c r="K1" s="1"/>
      <c r="L1" s="2"/>
      <c r="M1" s="1" t="s">
        <v>82</v>
      </c>
      <c r="N1" s="1"/>
      <c r="O1" s="1"/>
    </row>
    <row r="2" ht="20.4" spans="1:15">
      <c r="A2" s="2" t="s">
        <v>83</v>
      </c>
      <c r="B2" s="2">
        <v>100</v>
      </c>
      <c r="C2" s="2"/>
      <c r="D2" s="2"/>
      <c r="E2" s="2" t="s">
        <v>84</v>
      </c>
      <c r="F2" s="2">
        <v>100</v>
      </c>
      <c r="G2" s="2"/>
      <c r="H2" s="2"/>
      <c r="I2" s="2" t="s">
        <v>85</v>
      </c>
      <c r="J2" s="2">
        <v>200</v>
      </c>
      <c r="K2" s="2"/>
      <c r="L2" s="2"/>
      <c r="M2" s="2" t="s">
        <v>85</v>
      </c>
      <c r="N2" s="2">
        <v>200</v>
      </c>
      <c r="O2" s="2"/>
    </row>
    <row r="3" ht="20.4" spans="1:15">
      <c r="A3" s="2" t="s">
        <v>86</v>
      </c>
      <c r="B3" s="2">
        <v>100</v>
      </c>
      <c r="C3" s="2"/>
      <c r="D3" s="2"/>
      <c r="E3" s="2" t="s">
        <v>87</v>
      </c>
      <c r="F3" s="2">
        <v>100</v>
      </c>
      <c r="G3" s="2"/>
      <c r="H3" s="2"/>
      <c r="I3" s="2" t="s">
        <v>88</v>
      </c>
      <c r="J3" s="2">
        <v>100</v>
      </c>
      <c r="K3" s="2"/>
      <c r="L3" s="2"/>
      <c r="M3" s="2"/>
      <c r="N3" s="2"/>
      <c r="O3" s="2"/>
    </row>
    <row r="4" ht="20.4" spans="1:15">
      <c r="A4" s="2" t="s">
        <v>89</v>
      </c>
      <c r="B4" s="2">
        <v>100</v>
      </c>
      <c r="C4" s="2"/>
      <c r="D4" s="2"/>
      <c r="E4" s="2" t="s">
        <v>90</v>
      </c>
      <c r="F4" s="2">
        <v>100</v>
      </c>
      <c r="G4" s="2"/>
      <c r="H4" s="2"/>
      <c r="I4" s="2" t="s">
        <v>90</v>
      </c>
      <c r="J4" s="2">
        <v>100</v>
      </c>
      <c r="K4" s="2"/>
      <c r="L4" s="2"/>
      <c r="M4" s="2" t="s">
        <v>90</v>
      </c>
      <c r="N4" s="2">
        <v>100</v>
      </c>
      <c r="O4" s="2"/>
    </row>
    <row r="5" ht="20.4" spans="1:15">
      <c r="A5" s="2" t="s">
        <v>91</v>
      </c>
      <c r="B5" s="2">
        <f>B6-B3</f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ht="20.4" spans="1:15">
      <c r="A6" s="2" t="s">
        <v>92</v>
      </c>
      <c r="B6" s="2">
        <v>300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ht="20.4" spans="1:15">
      <c r="A7" s="2"/>
      <c r="B7" s="2" t="s">
        <v>93</v>
      </c>
      <c r="C7" s="2" t="s">
        <v>94</v>
      </c>
      <c r="D7" s="2"/>
      <c r="E7" s="2"/>
      <c r="F7" s="2" t="s">
        <v>93</v>
      </c>
      <c r="G7" s="2" t="s">
        <v>94</v>
      </c>
      <c r="H7" s="2"/>
      <c r="I7" s="2"/>
      <c r="J7" s="2" t="s">
        <v>93</v>
      </c>
      <c r="K7" s="2" t="s">
        <v>94</v>
      </c>
      <c r="L7" s="2"/>
      <c r="M7" s="2"/>
      <c r="N7" s="2" t="s">
        <v>93</v>
      </c>
      <c r="O7" s="2" t="s">
        <v>94</v>
      </c>
    </row>
    <row r="8" ht="20.4" spans="1:15">
      <c r="A8" s="2" t="s">
        <v>95</v>
      </c>
      <c r="B8" s="3">
        <v>100</v>
      </c>
      <c r="C8" s="4"/>
      <c r="D8" s="2"/>
      <c r="E8" s="2" t="s">
        <v>96</v>
      </c>
      <c r="F8" s="3">
        <v>100</v>
      </c>
      <c r="G8" s="4"/>
      <c r="H8" s="2"/>
      <c r="I8" s="2" t="s">
        <v>96</v>
      </c>
      <c r="J8" s="3">
        <v>100</v>
      </c>
      <c r="K8" s="4"/>
      <c r="L8" s="2"/>
      <c r="M8" s="2" t="s">
        <v>96</v>
      </c>
      <c r="N8" s="3">
        <v>100</v>
      </c>
      <c r="O8" s="4"/>
    </row>
    <row r="9" ht="20.4" spans="1:15">
      <c r="A9" s="2" t="s">
        <v>97</v>
      </c>
      <c r="B9" s="5">
        <f>(B2*B2*B3+B4*B4*(B6-B3))/(B8*B8)</f>
        <v>300</v>
      </c>
      <c r="C9" s="5">
        <f>(B2*B2*B3+B4*B4*(B6-B3))/(B8*B8)</f>
        <v>300</v>
      </c>
      <c r="D9" s="2"/>
      <c r="E9" s="2" t="s">
        <v>97</v>
      </c>
      <c r="F9" s="5">
        <f>F2*F3*F4*7.85/(F8*F8*6.2)</f>
        <v>126.612903225806</v>
      </c>
      <c r="G9" s="5">
        <f>F2*F3*F4*8.9/(F8*F8*6.8)</f>
        <v>130.882352941176</v>
      </c>
      <c r="H9" s="2"/>
      <c r="I9" s="2" t="s">
        <v>97</v>
      </c>
      <c r="J9" s="5">
        <f>(J2*J2-J3*J3)*J4/(J8*J8)</f>
        <v>300</v>
      </c>
      <c r="K9" s="5">
        <f>(J2*J2-J3*J3)*J4/(J8*J8)</f>
        <v>300</v>
      </c>
      <c r="L9" s="2"/>
      <c r="M9" s="2" t="s">
        <v>97</v>
      </c>
      <c r="N9" s="5">
        <f>N2*N2*N4/(N8*N8)</f>
        <v>400</v>
      </c>
      <c r="O9" s="5">
        <f>N2*N2*N4/(N8*N8)</f>
        <v>400</v>
      </c>
    </row>
    <row r="10" ht="20.4" spans="1:15">
      <c r="A10" s="2" t="s">
        <v>98</v>
      </c>
      <c r="B10" s="5">
        <f>B8*B8*B9*6.2/1000000</f>
        <v>18.6</v>
      </c>
      <c r="C10" s="5">
        <f>B8*B8*C9*6.8/1000000</f>
        <v>20.4</v>
      </c>
      <c r="D10" s="2"/>
      <c r="E10" s="2" t="s">
        <v>98</v>
      </c>
      <c r="F10" s="5">
        <f>F8*F8*F9*6.2/1000000</f>
        <v>7.85</v>
      </c>
      <c r="G10" s="5">
        <f>F8*F8*G9*6.8/1000000</f>
        <v>8.9</v>
      </c>
      <c r="H10" s="2"/>
      <c r="I10" s="2" t="s">
        <v>98</v>
      </c>
      <c r="J10" s="5">
        <f>J8*J8*J9*6.2/1000000</f>
        <v>18.6</v>
      </c>
      <c r="K10" s="5">
        <f>J8*J8*K9*6.8/1000000</f>
        <v>20.4</v>
      </c>
      <c r="L10" s="2"/>
      <c r="M10" s="2" t="s">
        <v>98</v>
      </c>
      <c r="N10" s="5">
        <f>N8*N8*N9*6.2/1000000</f>
        <v>24.8</v>
      </c>
      <c r="O10" s="5">
        <f>N8*N8*O9*6.8/1000000</f>
        <v>27.2</v>
      </c>
    </row>
    <row r="11" ht="20.4" spans="1: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ht="20.4" spans="1:15">
      <c r="A12" s="6" t="s">
        <v>99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ht="20.4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ht="20.4" spans="1:15">
      <c r="A14" s="1" t="s">
        <v>100</v>
      </c>
      <c r="B14" s="1"/>
      <c r="C14" s="1"/>
      <c r="D14" s="6"/>
      <c r="E14" s="1" t="s">
        <v>101</v>
      </c>
      <c r="F14" s="1"/>
      <c r="G14" s="1"/>
      <c r="H14" s="6"/>
      <c r="I14" s="1" t="s">
        <v>102</v>
      </c>
      <c r="J14" s="1"/>
      <c r="K14" s="1"/>
      <c r="L14" s="6"/>
      <c r="M14" s="1" t="s">
        <v>103</v>
      </c>
      <c r="N14" s="1"/>
      <c r="O14" s="1"/>
    </row>
    <row r="15" ht="20.4" spans="1:15">
      <c r="A15" s="6" t="s">
        <v>104</v>
      </c>
      <c r="B15" s="6">
        <v>100</v>
      </c>
      <c r="C15" s="6"/>
      <c r="D15" s="6"/>
      <c r="E15" s="6" t="s">
        <v>104</v>
      </c>
      <c r="F15" s="6">
        <v>100</v>
      </c>
      <c r="G15" s="6"/>
      <c r="H15" s="6"/>
      <c r="I15" s="6" t="s">
        <v>104</v>
      </c>
      <c r="J15" s="6">
        <v>100</v>
      </c>
      <c r="K15" s="6"/>
      <c r="L15" s="6"/>
      <c r="M15" s="6" t="s">
        <v>104</v>
      </c>
      <c r="N15" s="6">
        <v>350</v>
      </c>
      <c r="O15" s="6"/>
    </row>
    <row r="16" ht="20.4" spans="1:15">
      <c r="A16" s="6" t="s">
        <v>105</v>
      </c>
      <c r="B16" s="6">
        <v>80</v>
      </c>
      <c r="C16" s="6"/>
      <c r="D16" s="6"/>
      <c r="E16" s="6" t="s">
        <v>105</v>
      </c>
      <c r="F16" s="6">
        <v>150</v>
      </c>
      <c r="G16" s="6"/>
      <c r="H16" s="6"/>
      <c r="I16" s="6" t="s">
        <v>106</v>
      </c>
      <c r="J16" s="6">
        <v>50</v>
      </c>
      <c r="K16" s="6"/>
      <c r="L16" s="6"/>
      <c r="M16" s="6" t="s">
        <v>107</v>
      </c>
      <c r="N16" s="6">
        <v>400</v>
      </c>
      <c r="O16" s="6"/>
    </row>
    <row r="17" ht="20.4" spans="1:15">
      <c r="A17" s="7" t="s">
        <v>108</v>
      </c>
      <c r="B17" s="8">
        <f>(B15/2)*(B15/2)/((B16/2)*(B16/2))</f>
        <v>1.5625</v>
      </c>
      <c r="C17" s="6"/>
      <c r="D17" s="6"/>
      <c r="E17" s="7" t="s">
        <v>108</v>
      </c>
      <c r="F17" s="8">
        <f>(F16*F16)/(F15*F15)</f>
        <v>2.25</v>
      </c>
      <c r="G17" s="6"/>
      <c r="H17" s="6"/>
      <c r="I17" s="6" t="s">
        <v>109</v>
      </c>
      <c r="J17" s="6">
        <v>50</v>
      </c>
      <c r="K17" s="6"/>
      <c r="L17" s="6"/>
      <c r="M17" s="6" t="s">
        <v>110</v>
      </c>
      <c r="N17" s="6">
        <v>300</v>
      </c>
      <c r="O17" s="6"/>
    </row>
    <row r="18" ht="20.4" spans="1:15">
      <c r="A18" s="6"/>
      <c r="B18" s="6"/>
      <c r="C18" s="6"/>
      <c r="D18" s="6"/>
      <c r="E18" s="6"/>
      <c r="F18" s="6"/>
      <c r="G18" s="6"/>
      <c r="H18" s="6"/>
      <c r="I18" s="7" t="s">
        <v>108</v>
      </c>
      <c r="J18" s="8">
        <f>(J15/2)*(J15/2)*3.1415926/(J16*J17)</f>
        <v>3.1415926</v>
      </c>
      <c r="K18" s="6"/>
      <c r="L18" s="6"/>
      <c r="M18" s="7" t="s">
        <v>108</v>
      </c>
      <c r="N18" s="8">
        <f>N15*N15/((N16*N16)-(N17*N17))</f>
        <v>1.75</v>
      </c>
      <c r="O18" s="6"/>
    </row>
  </sheetData>
  <mergeCells count="15">
    <mergeCell ref="A1:C1"/>
    <mergeCell ref="E1:G1"/>
    <mergeCell ref="I1:K1"/>
    <mergeCell ref="M1:O1"/>
    <mergeCell ref="B8:C8"/>
    <mergeCell ref="F8:G8"/>
    <mergeCell ref="J8:K8"/>
    <mergeCell ref="N8:O8"/>
    <mergeCell ref="A14:C14"/>
    <mergeCell ref="E14:G14"/>
    <mergeCell ref="I14:K14"/>
    <mergeCell ref="M14:O14"/>
    <mergeCell ref="D1:D9"/>
    <mergeCell ref="H1:H9"/>
    <mergeCell ref="L1:L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工艺卡</vt:lpstr>
      <vt:lpstr>计算公式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夜雨</cp:lastModifiedBy>
  <dcterms:created xsi:type="dcterms:W3CDTF">2006-09-13T11:21:00Z</dcterms:created>
  <dcterms:modified xsi:type="dcterms:W3CDTF">2018-07-27T01:55:16Z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