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pproved budget" sheetId="1" state="visible" r:id="rId2"/>
    <sheet name="Unencumbered funds 2021-05-26" sheetId="2" state="visible" r:id="rId3"/>
    <sheet name="Unencumbered funds 2021-06-14" sheetId="3" state="visible" r:id="rId4"/>
    <sheet name="Unencumbered funds 2021-07-04" sheetId="4" state="visible" r:id="rId5"/>
    <sheet name="adjustments" sheetId="5" state="visible" r:id="rId6"/>
    <sheet name="spending plan" sheetId="6" state="visible" r:id="rId7"/>
    <sheet name="vehicle maintenance" sheetId="7" state="visible" r:id="rId8"/>
    <sheet name="summary" sheetId="8" state="visible" r:id="rId9"/>
  </sheets>
  <definedNames>
    <definedName function="false" hidden="true" localSheetId="5" name="_xlnm._FilterDatabase" vbProcedure="false">'spending plan'!$A$1:$G$16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<sst xmlns="http://schemas.openxmlformats.org/spreadsheetml/2006/main" count="212" uniqueCount="121">
  <si>
    <t xml:space="preserve">Approved Budget (from amended cooperative agreement)</t>
  </si>
  <si>
    <t xml:space="preserve">Salaries</t>
  </si>
  <si>
    <t xml:space="preserve">Benefits</t>
  </si>
  <si>
    <t xml:space="preserve">Equipment</t>
  </si>
  <si>
    <t xml:space="preserve">Supplies</t>
  </si>
  <si>
    <t xml:space="preserve">Travel</t>
  </si>
  <si>
    <t xml:space="preserve">Contracts</t>
  </si>
  <si>
    <t xml:space="preserve">Indirect Cost</t>
  </si>
  <si>
    <t xml:space="preserve">Data extracted from Ellucian Budget Status Report 2021-05-26</t>
  </si>
  <si>
    <t xml:space="preserve">stupid code</t>
  </si>
  <si>
    <t xml:space="preserve">slightly less stupid code</t>
  </si>
  <si>
    <t xml:space="preserve">unencumbered</t>
  </si>
  <si>
    <t xml:space="preserve">notes</t>
  </si>
  <si>
    <t xml:space="preserve">Faculty Part time</t>
  </si>
  <si>
    <t xml:space="preserve">OK – PI salary reimbursement </t>
  </si>
  <si>
    <t xml:space="preserve">Tech/Research Asst. Reg</t>
  </si>
  <si>
    <t xml:space="preserve">Fringe Benefits S.S.</t>
  </si>
  <si>
    <t xml:space="preserve">Fringe Benefits Health</t>
  </si>
  <si>
    <t xml:space="preserve">Off-island Travel – Official</t>
  </si>
  <si>
    <t xml:space="preserve">Telex/Cable/Postage</t>
  </si>
  <si>
    <t xml:space="preserve">Prof/Consultant Svs</t>
  </si>
  <si>
    <t xml:space="preserve">Other Services</t>
  </si>
  <si>
    <t xml:space="preserve">Fuel/Lubrication</t>
  </si>
  <si>
    <t xml:space="preserve">Other Supplies</t>
  </si>
  <si>
    <t xml:space="preserve">Equipment less than $5000</t>
  </si>
  <si>
    <t xml:space="preserve">Admin Cost Allowance</t>
  </si>
  <si>
    <t xml:space="preserve">OK – Admin fee</t>
  </si>
  <si>
    <t xml:space="preserve">Salary plus benefits (salary reimbursement excluded)</t>
  </si>
  <si>
    <t xml:space="preserve">Supplies etc.</t>
  </si>
  <si>
    <t xml:space="preserve">Data extracted from Ellucian Budget Status Report 2021-06-14</t>
  </si>
  <si>
    <t xml:space="preserve">Project ends 2021-08-07</t>
  </si>
  <si>
    <t xml:space="preserve">Account 30-2F-311117-R</t>
  </si>
  <si>
    <t xml:space="preserve">Data extracted from Ellucian Budget Status Report 2021-07-04</t>
  </si>
  <si>
    <t xml:space="preserve">Requested budget</t>
  </si>
  <si>
    <t xml:space="preserve">Unencumbered</t>
  </si>
  <si>
    <t xml:space="preserve">NOTE: Requested budget includes enough salary and benefits to take care of Jim and Chris until end of grant.</t>
  </si>
  <si>
    <t xml:space="preserve">item</t>
  </si>
  <si>
    <t xml:space="preserve">category</t>
  </si>
  <si>
    <t xml:space="preserve">quantity</t>
  </si>
  <si>
    <t xml:space="preserve">unit</t>
  </si>
  <si>
    <t xml:space="preserve">each</t>
  </si>
  <si>
    <t xml:space="preserve">estimated cost </t>
  </si>
  <si>
    <t xml:space="preserve">Ball Mason jars (size ?)</t>
  </si>
  <si>
    <t xml:space="preserve">insect rearing supplies</t>
  </si>
  <si>
    <t xml:space="preserve">case of 12</t>
  </si>
  <si>
    <t xml:space="preserve">Bensons; Chris to get quote and req PO</t>
  </si>
  <si>
    <t xml:space="preserve">Industrial shelving </t>
  </si>
  <si>
    <t xml:space="preserve">Chris to pick up under open PO</t>
  </si>
  <si>
    <t xml:space="preserve">Brush cutter</t>
  </si>
  <si>
    <t xml:space="preserve">insect rearing facility repairs and maintenance</t>
  </si>
  <si>
    <t xml:space="preserve">quote from Guam Home Improvement</t>
  </si>
  <si>
    <t xml:space="preserve">PO rec’d</t>
  </si>
  <si>
    <t xml:space="preserve">Replace 1 aircon and maintain the other</t>
  </si>
  <si>
    <t xml:space="preserve">quote from JWS</t>
  </si>
  <si>
    <t xml:space="preserve">PO rec’d; emailed to JWS by am 2021-07-06</t>
  </si>
  <si>
    <t xml:space="preserve">Wire baskets for Mason jars</t>
  </si>
  <si>
    <t xml:space="preserve">Nipples and end caps for beetle transport</t>
  </si>
  <si>
    <t xml:space="preserve">insect field collection supplies</t>
  </si>
  <si>
    <t xml:space="preserve">AgTech</t>
  </si>
  <si>
    <t xml:space="preserve">Invoice emailed to RCUOG by am 2021-07-06; direct payment approved 2021-07-08</t>
  </si>
  <si>
    <t xml:space="preserve">Percival environmental unit repair (3 units)</t>
  </si>
  <si>
    <t xml:space="preserve">lab equipment maintenance</t>
  </si>
  <si>
    <t xml:space="preserve">Emergency repair; invoice submitted</t>
  </si>
  <si>
    <t xml:space="preserve">Percival environmental unit repair (1 unit)</t>
  </si>
  <si>
    <t xml:space="preserve">Replace 2 fans</t>
  </si>
  <si>
    <t xml:space="preserve">quote requested from JWS by email by AM 2021-07-06</t>
  </si>
  <si>
    <t xml:space="preserve">Vehicle maintenance</t>
  </si>
  <si>
    <t xml:space="preserve">field vehicle maintenance</t>
  </si>
  <si>
    <t xml:space="preserve">DroneDeploy drone mission planning and analysis software</t>
  </si>
  <si>
    <t xml:space="preserve">field survey software</t>
  </si>
  <si>
    <t xml:space="preserve">annual</t>
  </si>
  <si>
    <t xml:space="preserve">PO req emailed to Precious 2021-07-08</t>
  </si>
  <si>
    <t xml:space="preserve">Approved 2021-07-08</t>
  </si>
  <si>
    <t xml:space="preserve">Petty cash</t>
  </si>
  <si>
    <t xml:space="preserve">Lambda computer</t>
  </si>
  <si>
    <t xml:space="preserve">quote rec’d; need shipping</t>
  </si>
  <si>
    <t xml:space="preserve">Roland’s 4 runner maintenance</t>
  </si>
  <si>
    <t xml:space="preserve">see vehicle maintenance tab</t>
  </si>
  <si>
    <t xml:space="preserve">Aubrey’s 4 runner maintenance</t>
  </si>
  <si>
    <t xml:space="preserve">Chris’s truck maintenance</t>
  </si>
  <si>
    <t xml:space="preserve">file cabinets</t>
  </si>
  <si>
    <t xml:space="preserve">National Office Supply, quote in hand</t>
  </si>
  <si>
    <t xml:space="preserve">PO rec’d; goods delivered</t>
  </si>
  <si>
    <t xml:space="preserve">computers (Roland)</t>
  </si>
  <si>
    <t xml:space="preserve">Marianas Electronics</t>
  </si>
  <si>
    <t xml:space="preserve">PO requested by email from AM 2021-07-06; PO rec’d 2021-07-09; emailed to Roland</t>
  </si>
  <si>
    <t xml:space="preserve">Home Depot ($1000 increase)</t>
  </si>
  <si>
    <t xml:space="preserve">Home Depot</t>
  </si>
  <si>
    <t xml:space="preserve">PO requested by email from AM 2021-07-08; approved 2021-07-08</t>
  </si>
  <si>
    <t xml:space="preserve">Roland’s 4 runner</t>
  </si>
  <si>
    <t xml:space="preserve">4 tires/installed/aligned/balanced</t>
  </si>
  <si>
    <t xml:space="preserve">spare key</t>
  </si>
  <si>
    <t xml:space="preserve">battery</t>
  </si>
  <si>
    <t xml:space="preserve">oil change</t>
  </si>
  <si>
    <t xml:space="preserve">wiper</t>
  </si>
  <si>
    <t xml:space="preserve">antenna</t>
  </si>
  <si>
    <t xml:space="preserve">Aubrey’s 4 runner</t>
  </si>
  <si>
    <t xml:space="preserve">Chris’s truck</t>
  </si>
  <si>
    <t xml:space="preserve">Original Budget</t>
  </si>
  <si>
    <t xml:space="preserve">Revisions</t>
  </si>
  <si>
    <t xml:space="preserve">New Totals</t>
  </si>
  <si>
    <t xml:space="preserve">categories</t>
  </si>
  <si>
    <t xml:space="preserve">Fy21 opening balance</t>
  </si>
  <si>
    <t xml:space="preserve">spent</t>
  </si>
  <si>
    <t xml:space="preserve">available</t>
  </si>
  <si>
    <t xml:space="preserve">new available</t>
  </si>
  <si>
    <t xml:space="preserve">Personnel</t>
  </si>
  <si>
    <t xml:space="preserve">5101025;5102035</t>
  </si>
  <si>
    <t xml:space="preserve">Fringe Benefits</t>
  </si>
  <si>
    <t xml:space="preserve">5105010;5105020</t>
  </si>
  <si>
    <t xml:space="preserve">5200510;</t>
  </si>
  <si>
    <t xml:space="preserve">5201515;5201530;5202005</t>
  </si>
  <si>
    <t xml:space="preserve">Contractual</t>
  </si>
  <si>
    <t xml:space="preserve">5201010;5201020;5201050</t>
  </si>
  <si>
    <t xml:space="preserve">Other</t>
  </si>
  <si>
    <t xml:space="preserve">Total Direct Charges (sum of above)</t>
  </si>
  <si>
    <t xml:space="preserve">Indirect Charges</t>
  </si>
  <si>
    <t xml:space="preserve">TOTALS(sum of Direct charges + Indirect)</t>
  </si>
  <si>
    <t xml:space="preserve">Notes</t>
  </si>
  <si>
    <t xml:space="preserve">Unencumbered data come from a 2021-06-14 Colleague status report.</t>
  </si>
  <si>
    <t xml:space="preserve">Anticipated personnel costs include professional compensation $9000 plus salary and benefits for Chris Cayanan and Jim Grasela.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</si>
</sst>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409]#,##0.00;[RED]\-[$$-409]#,##0.00"/>
    <numFmt numFmtId="166" formatCode="[$$-409]#,##0;\-[$$-409]#,##0"/>
    <numFmt numFmtId="167" formatCode="[$$-409]#,##0.00;\-[$$-409]#,##0.00"/>
    <numFmt numFmtId="168" formatCode="[$$-409]#,##0;[RED]\-[$$-409]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A9" activeCellId="0" sqref="A9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22.41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86000</v>
      </c>
    </row>
    <row r="3" customFormat="false" ht="12.8" hidden="false" customHeight="false" outlineLevel="0" collapsed="false">
      <c r="A3" s="0" t="s">
        <v>2</v>
      </c>
      <c r="B3" s="0" t="n">
        <v>20790</v>
      </c>
    </row>
    <row r="4" customFormat="false" ht="12.8" hidden="false" customHeight="false" outlineLevel="0" collapsed="false">
      <c r="A4" s="0" t="s">
        <v>3</v>
      </c>
      <c r="B4" s="0" t="n">
        <v>0</v>
      </c>
    </row>
    <row r="5" customFormat="false" ht="12.8" hidden="false" customHeight="false" outlineLevel="0" collapsed="false">
      <c r="A5" s="0" t="s">
        <v>4</v>
      </c>
      <c r="B5" s="0" t="n">
        <v>18776</v>
      </c>
    </row>
    <row r="6" customFormat="false" ht="12.8" hidden="false" customHeight="false" outlineLevel="0" collapsed="false">
      <c r="A6" s="0" t="s">
        <v>5</v>
      </c>
      <c r="B6" s="0" t="n">
        <v>18434</v>
      </c>
    </row>
    <row r="7" customFormat="false" ht="12.8" hidden="false" customHeight="false" outlineLevel="0" collapsed="false">
      <c r="A7" s="0" t="s">
        <v>6</v>
      </c>
      <c r="B7" s="0" t="n">
        <v>36000</v>
      </c>
    </row>
    <row r="8" customFormat="false" ht="12.8" hidden="false" customHeight="false" outlineLevel="0" collapsed="false">
      <c r="A8" s="0" t="s">
        <v>7</v>
      </c>
      <c r="B8" s="0" t="n">
        <v>20000</v>
      </c>
    </row>
    <row r="9" customFormat="false" ht="12.8" hidden="false" customHeight="false" outlineLevel="0" collapsed="false">
      <c r="B9" s="0" t="n">
        <f aca="false">SUM(B1:B8)</f>
        <v>200000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cols>
    <col collapsed="false" customWidth="true" hidden="false" outlineLevel="0" max="2" min="2" style="0" width="23.67"/>
    <col collapsed="false" customWidth="true" hidden="false" outlineLevel="0" max="3" min="3" style="1" width="13.65"/>
    <col collapsed="false" customWidth="true" hidden="false" outlineLevel="0" max="4" min="4" style="0" width="26.66"/>
  </cols>
  <sheetData>
    <row r="1" customFormat="false" ht="12.8" hidden="false" customHeight="false" outlineLevel="0" collapsed="false">
      <c r="A1" s="0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  <c r="C3" s="1" t="s">
        <v>11</v>
      </c>
      <c r="D3" s="0" t="s">
        <v>12</v>
      </c>
    </row>
    <row r="4" customFormat="false" ht="12.8" hidden="false" customHeight="false" outlineLevel="0" collapsed="false">
      <c r="A4" s="0" t="n">
        <v>5101025</v>
      </c>
      <c r="B4" s="0" t="s">
        <v>13</v>
      </c>
      <c r="C4" s="1" t="n">
        <v>9000</v>
      </c>
      <c r="D4" s="0" t="s">
        <v>14</v>
      </c>
    </row>
    <row r="5" customFormat="false" ht="12.8" hidden="false" customHeight="false" outlineLevel="0" collapsed="false">
      <c r="A5" s="0" t="n">
        <v>5102035</v>
      </c>
      <c r="B5" s="0" t="s">
        <v>15</v>
      </c>
      <c r="C5" s="1" t="n">
        <v>33878.72</v>
      </c>
    </row>
    <row r="6" customFormat="false" ht="12.8" hidden="false" customHeight="false" outlineLevel="0" collapsed="false">
      <c r="A6" s="0" t="n">
        <v>5105010</v>
      </c>
      <c r="B6" s="0" t="s">
        <v>16</v>
      </c>
      <c r="C6" s="1" t="n">
        <v>17134.23</v>
      </c>
    </row>
    <row r="7" customFormat="false" ht="12.8" hidden="false" customHeight="false" outlineLevel="0" collapsed="false">
      <c r="A7" s="0" t="n">
        <v>5105020</v>
      </c>
      <c r="B7" s="0" t="s">
        <v>17</v>
      </c>
      <c r="C7" s="1" t="n">
        <v>-1303.57</v>
      </c>
    </row>
    <row r="8" customFormat="false" ht="12.8" hidden="false" customHeight="false" outlineLevel="0" collapsed="false">
      <c r="A8" s="0" t="n">
        <v>5200510</v>
      </c>
      <c r="B8" s="0" t="s">
        <v>18</v>
      </c>
      <c r="C8" s="1" t="n">
        <v>13964.22</v>
      </c>
    </row>
    <row r="9" customFormat="false" ht="12.8" hidden="false" customHeight="false" outlineLevel="0" collapsed="false">
      <c r="A9" s="0" t="n">
        <v>5201010</v>
      </c>
      <c r="B9" s="0" t="s">
        <v>19</v>
      </c>
      <c r="C9" s="1" t="n">
        <v>-380.46</v>
      </c>
    </row>
    <row r="10" customFormat="false" ht="12.8" hidden="false" customHeight="false" outlineLevel="0" collapsed="false">
      <c r="A10" s="0" t="n">
        <v>5201020</v>
      </c>
      <c r="B10" s="0" t="s">
        <v>20</v>
      </c>
      <c r="C10" s="1" t="n">
        <v>0</v>
      </c>
    </row>
    <row r="11" customFormat="false" ht="12.8" hidden="false" customHeight="false" outlineLevel="0" collapsed="false">
      <c r="A11" s="0" t="n">
        <v>5201050</v>
      </c>
      <c r="B11" s="0" t="s">
        <v>21</v>
      </c>
      <c r="C11" s="1" t="n">
        <v>-70</v>
      </c>
    </row>
    <row r="12" customFormat="false" ht="12.8" hidden="false" customHeight="false" outlineLevel="0" collapsed="false">
      <c r="A12" s="0" t="n">
        <v>5201515</v>
      </c>
      <c r="B12" s="0" t="s">
        <v>22</v>
      </c>
      <c r="C12" s="1" t="n">
        <v>-199.19</v>
      </c>
    </row>
    <row r="13" customFormat="false" ht="12.8" hidden="false" customHeight="false" outlineLevel="0" collapsed="false">
      <c r="A13" s="0" t="n">
        <v>5201530</v>
      </c>
      <c r="B13" s="0" t="s">
        <v>23</v>
      </c>
      <c r="C13" s="1" t="n">
        <v>6532.02</v>
      </c>
    </row>
    <row r="14" customFormat="false" ht="12.8" hidden="false" customHeight="false" outlineLevel="0" collapsed="false">
      <c r="A14" s="0" t="n">
        <v>5202005</v>
      </c>
      <c r="B14" s="0" t="s">
        <v>24</v>
      </c>
      <c r="C14" s="1" t="n">
        <v>-5359.23</v>
      </c>
    </row>
    <row r="15" customFormat="false" ht="12.8" hidden="false" customHeight="false" outlineLevel="0" collapsed="false">
      <c r="A15" s="0" t="n">
        <v>5204025</v>
      </c>
      <c r="B15" s="0" t="s">
        <v>25</v>
      </c>
      <c r="C15" s="1" t="n">
        <v>17188.62</v>
      </c>
      <c r="D15" s="0" t="s">
        <v>26</v>
      </c>
    </row>
    <row r="16" customFormat="false" ht="12.8" hidden="false" customHeight="false" outlineLevel="0" collapsed="false">
      <c r="C16" s="2" t="n">
        <f aca="false">SUM(C4:C15)</f>
        <v>90385.36</v>
      </c>
    </row>
    <row r="18" customFormat="false" ht="24" hidden="false" customHeight="false" outlineLevel="0" collapsed="false">
      <c r="B18" s="3" t="s">
        <v>27</v>
      </c>
      <c r="C18" s="1" t="n">
        <f aca="false">SUM(C5:C7)</f>
        <v>49709.38</v>
      </c>
    </row>
    <row r="19" customFormat="false" ht="12.8" hidden="false" customHeight="false" outlineLevel="0" collapsed="false">
      <c r="B19" s="0" t="s">
        <v>5</v>
      </c>
      <c r="C19" s="1" t="n">
        <f aca="false">C8</f>
        <v>13964.22</v>
      </c>
    </row>
    <row r="20" customFormat="false" ht="12.8" hidden="false" customHeight="false" outlineLevel="0" collapsed="false">
      <c r="B20" s="0" t="s">
        <v>28</v>
      </c>
      <c r="C20" s="1" t="n">
        <f aca="false">SUM(C9:C14)</f>
        <v>523.140000000001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C12" activeCellId="0" sqref="C12"/>
    </sheetView>
  </sheetViews>
  <sheetFormatPr defaultColWidth="11.78515625" defaultRowHeight="12.8" zeroHeight="false" outlineLevelRow="0" outlineLevelCol="0"/>
  <cols>
    <col collapsed="false" customWidth="true" hidden="false" outlineLevel="0" max="2" min="2" style="0" width="23.67"/>
    <col collapsed="false" customWidth="true" hidden="false" outlineLevel="0" max="3" min="3" style="1" width="13.65"/>
    <col collapsed="false" customWidth="true" hidden="false" outlineLevel="0" max="4" min="4" style="0" width="26.66"/>
  </cols>
  <sheetData>
    <row r="1" customFormat="false" ht="12.8" hidden="false" customHeight="false" outlineLevel="0" collapsed="false">
      <c r="A1" s="0" t="s">
        <v>29</v>
      </c>
    </row>
    <row r="3" customFormat="false" ht="12.8" hidden="false" customHeight="false" outlineLevel="0" collapsed="false">
      <c r="A3" s="0" t="s">
        <v>9</v>
      </c>
      <c r="B3" s="0" t="s">
        <v>10</v>
      </c>
      <c r="C3" s="1" t="s">
        <v>11</v>
      </c>
      <c r="D3" s="0" t="s">
        <v>12</v>
      </c>
    </row>
    <row r="4" customFormat="false" ht="12.8" hidden="false" customHeight="false" outlineLevel="0" collapsed="false">
      <c r="A4" s="0" t="n">
        <v>5101025</v>
      </c>
      <c r="B4" s="0" t="s">
        <v>13</v>
      </c>
      <c r="C4" s="1" t="n">
        <v>9000</v>
      </c>
      <c r="D4" s="0" t="s">
        <v>14</v>
      </c>
    </row>
    <row r="5" customFormat="false" ht="12.8" hidden="false" customHeight="false" outlineLevel="0" collapsed="false">
      <c r="A5" s="0" t="n">
        <v>5102035</v>
      </c>
      <c r="B5" s="0" t="s">
        <v>15</v>
      </c>
      <c r="C5" s="1" t="n">
        <v>28494.72</v>
      </c>
    </row>
    <row r="6" customFormat="false" ht="12.8" hidden="false" customHeight="false" outlineLevel="0" collapsed="false">
      <c r="A6" s="0" t="n">
        <v>5105010</v>
      </c>
      <c r="B6" s="0" t="s">
        <v>16</v>
      </c>
      <c r="C6" s="1" t="n">
        <v>16722.35</v>
      </c>
    </row>
    <row r="7" customFormat="false" ht="12.8" hidden="false" customHeight="false" outlineLevel="0" collapsed="false">
      <c r="A7" s="0" t="n">
        <v>5105020</v>
      </c>
      <c r="B7" s="0" t="s">
        <v>17</v>
      </c>
      <c r="C7" s="1" t="n">
        <v>-1469.63</v>
      </c>
    </row>
    <row r="8" customFormat="false" ht="12.8" hidden="false" customHeight="false" outlineLevel="0" collapsed="false">
      <c r="A8" s="0" t="n">
        <v>5200510</v>
      </c>
      <c r="B8" s="0" t="s">
        <v>18</v>
      </c>
      <c r="C8" s="1" t="n">
        <v>13964.22</v>
      </c>
    </row>
    <row r="9" customFormat="false" ht="12.8" hidden="false" customHeight="false" outlineLevel="0" collapsed="false">
      <c r="A9" s="0" t="n">
        <v>5201010</v>
      </c>
      <c r="B9" s="0" t="s">
        <v>19</v>
      </c>
      <c r="C9" s="1" t="n">
        <v>-380.46</v>
      </c>
    </row>
    <row r="10" customFormat="false" ht="12.8" hidden="false" customHeight="false" outlineLevel="0" collapsed="false">
      <c r="A10" s="0" t="n">
        <v>5201020</v>
      </c>
      <c r="B10" s="0" t="s">
        <v>20</v>
      </c>
      <c r="C10" s="1" t="n">
        <v>0</v>
      </c>
    </row>
    <row r="11" customFormat="false" ht="12.8" hidden="false" customHeight="false" outlineLevel="0" collapsed="false">
      <c r="A11" s="0" t="n">
        <v>5201050</v>
      </c>
      <c r="B11" s="0" t="s">
        <v>21</v>
      </c>
      <c r="C11" s="1" t="n">
        <v>-70</v>
      </c>
    </row>
    <row r="12" customFormat="false" ht="12.8" hidden="false" customHeight="false" outlineLevel="0" collapsed="false">
      <c r="A12" s="0" t="n">
        <v>5201515</v>
      </c>
      <c r="B12" s="0" t="s">
        <v>22</v>
      </c>
      <c r="C12" s="1" t="n">
        <v>-199.19</v>
      </c>
    </row>
    <row r="13" customFormat="false" ht="12.8" hidden="false" customHeight="false" outlineLevel="0" collapsed="false">
      <c r="A13" s="0" t="n">
        <v>5201530</v>
      </c>
      <c r="B13" s="0" t="s">
        <v>23</v>
      </c>
      <c r="C13" s="1" t="n">
        <v>2249.73</v>
      </c>
    </row>
    <row r="14" customFormat="false" ht="12.8" hidden="false" customHeight="false" outlineLevel="0" collapsed="false">
      <c r="A14" s="0" t="n">
        <v>5202005</v>
      </c>
      <c r="B14" s="0" t="s">
        <v>24</v>
      </c>
      <c r="C14" s="1" t="n">
        <v>-5359.23</v>
      </c>
    </row>
    <row r="15" customFormat="false" ht="12.8" hidden="false" customHeight="false" outlineLevel="0" collapsed="false">
      <c r="A15" s="0" t="n">
        <v>5204025</v>
      </c>
      <c r="B15" s="0" t="s">
        <v>25</v>
      </c>
      <c r="C15" s="1" t="n">
        <v>17188.62</v>
      </c>
      <c r="D15" s="0" t="s">
        <v>26</v>
      </c>
    </row>
    <row r="16" customFormat="false" ht="12.8" hidden="false" customHeight="false" outlineLevel="0" collapsed="false">
      <c r="C16" s="2" t="n">
        <f aca="false">SUM(C4:C15)</f>
        <v>80141.13</v>
      </c>
    </row>
    <row r="18" customFormat="false" ht="23.85" hidden="false" customHeight="false" outlineLevel="0" collapsed="false">
      <c r="B18" s="3" t="s">
        <v>27</v>
      </c>
      <c r="C18" s="1" t="n">
        <f aca="false">SUM(C5:C7)</f>
        <v>43747.44</v>
      </c>
    </row>
    <row r="19" customFormat="false" ht="12.8" hidden="false" customHeight="false" outlineLevel="0" collapsed="false">
      <c r="B19" s="0" t="s">
        <v>5</v>
      </c>
      <c r="C19" s="1" t="n">
        <f aca="false">C8</f>
        <v>13964.22</v>
      </c>
    </row>
    <row r="20" customFormat="false" ht="12.8" hidden="false" customHeight="false" outlineLevel="0" collapsed="false">
      <c r="B20" s="0" t="s">
        <v>28</v>
      </c>
      <c r="C20" s="1" t="n">
        <f aca="false">SUM(C9:C14)</f>
        <v>-3759.15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78515625" defaultRowHeight="12.8" zeroHeight="false" outlineLevelRow="0" outlineLevelCol="0"/>
  <cols>
    <col collapsed="false" customWidth="true" hidden="false" outlineLevel="0" max="2" min="2" style="0" width="23.67"/>
    <col collapsed="false" customWidth="true" hidden="false" outlineLevel="0" max="3" min="3" style="1" width="13.65"/>
    <col collapsed="false" customWidth="true" hidden="false" outlineLevel="0" max="4" min="4" style="0" width="26.23"/>
  </cols>
  <sheetData>
    <row r="1" customFormat="false" ht="12.8" hidden="false" customHeight="false" outlineLevel="0" collapsed="false">
      <c r="A1" s="0" t="s">
        <v>30</v>
      </c>
    </row>
    <row r="2" customFormat="false" ht="12.8" hidden="false" customHeight="false" outlineLevel="0" collapsed="false">
      <c r="A2" s="0" t="s">
        <v>31</v>
      </c>
    </row>
    <row r="3" customFormat="false" ht="12.8" hidden="false" customHeight="false" outlineLevel="0" collapsed="false">
      <c r="A3" s="0" t="s">
        <v>32</v>
      </c>
    </row>
    <row r="5" customFormat="false" ht="12.8" hidden="false" customHeight="false" outlineLevel="0" collapsed="false">
      <c r="A5" s="0" t="s">
        <v>9</v>
      </c>
      <c r="B5" s="0" t="s">
        <v>10</v>
      </c>
      <c r="C5" s="1" t="s">
        <v>11</v>
      </c>
      <c r="D5" s="0" t="s">
        <v>12</v>
      </c>
    </row>
    <row r="6" customFormat="false" ht="12.8" hidden="false" customHeight="false" outlineLevel="0" collapsed="false">
      <c r="A6" s="0" t="n">
        <v>5101025</v>
      </c>
      <c r="B6" s="0" t="s">
        <v>13</v>
      </c>
      <c r="C6" s="1" t="n">
        <v>9000</v>
      </c>
      <c r="D6" s="0" t="s">
        <v>14</v>
      </c>
    </row>
    <row r="7" customFormat="false" ht="12.8" hidden="false" customHeight="false" outlineLevel="0" collapsed="false">
      <c r="A7" s="0" t="n">
        <v>5102035</v>
      </c>
      <c r="B7" s="0" t="s">
        <v>15</v>
      </c>
      <c r="C7" s="1" t="n">
        <v>11231.32</v>
      </c>
    </row>
    <row r="8" customFormat="false" ht="12.8" hidden="false" customHeight="false" outlineLevel="0" collapsed="false">
      <c r="A8" s="0" t="n">
        <v>5105010</v>
      </c>
      <c r="B8" s="0" t="s">
        <v>16</v>
      </c>
      <c r="C8" s="1" t="n">
        <v>2707.82</v>
      </c>
    </row>
    <row r="9" customFormat="false" ht="12.8" hidden="false" customHeight="false" outlineLevel="0" collapsed="false">
      <c r="A9" s="0" t="n">
        <v>5105020</v>
      </c>
      <c r="B9" s="0" t="s">
        <v>17</v>
      </c>
      <c r="C9" s="1" t="n">
        <v>-1552.66</v>
      </c>
    </row>
    <row r="10" customFormat="false" ht="12.8" hidden="false" customHeight="false" outlineLevel="0" collapsed="false">
      <c r="A10" s="0" t="n">
        <v>5200510</v>
      </c>
      <c r="B10" s="0" t="s">
        <v>18</v>
      </c>
      <c r="C10" s="1" t="n">
        <v>0.22</v>
      </c>
    </row>
    <row r="11" customFormat="false" ht="12.8" hidden="false" customHeight="false" outlineLevel="0" collapsed="false">
      <c r="A11" s="0" t="n">
        <v>5201010</v>
      </c>
      <c r="B11" s="0" t="s">
        <v>19</v>
      </c>
      <c r="C11" s="1" t="n">
        <v>69.54</v>
      </c>
    </row>
    <row r="12" customFormat="false" ht="12.8" hidden="false" customHeight="false" outlineLevel="0" collapsed="false">
      <c r="A12" s="0" t="n">
        <v>5201020</v>
      </c>
      <c r="B12" s="0" t="s">
        <v>20</v>
      </c>
      <c r="C12" s="1" t="n">
        <v>0</v>
      </c>
    </row>
    <row r="13" customFormat="false" ht="12.8" hidden="false" customHeight="false" outlineLevel="0" collapsed="false">
      <c r="A13" s="0" t="n">
        <v>5201050</v>
      </c>
      <c r="B13" s="0" t="s">
        <v>21</v>
      </c>
      <c r="C13" s="1" t="n">
        <v>-364.88</v>
      </c>
    </row>
    <row r="14" customFormat="false" ht="12.8" hidden="false" customHeight="false" outlineLevel="0" collapsed="false">
      <c r="A14" s="0" t="n">
        <v>5201515</v>
      </c>
      <c r="B14" s="0" t="s">
        <v>22</v>
      </c>
      <c r="C14" s="1" t="n">
        <v>-231.96</v>
      </c>
    </row>
    <row r="15" customFormat="false" ht="12.8" hidden="false" customHeight="false" outlineLevel="0" collapsed="false">
      <c r="A15" s="0" t="n">
        <v>5201530</v>
      </c>
      <c r="B15" s="0" t="s">
        <v>23</v>
      </c>
      <c r="C15" s="1" t="n">
        <v>39165.11</v>
      </c>
    </row>
    <row r="16" customFormat="false" ht="12.8" hidden="false" customHeight="false" outlineLevel="0" collapsed="false">
      <c r="A16" s="0" t="n">
        <v>5202005</v>
      </c>
      <c r="B16" s="0" t="s">
        <v>24</v>
      </c>
      <c r="C16" s="1" t="n">
        <v>-11960.22</v>
      </c>
    </row>
    <row r="17" customFormat="false" ht="12.8" hidden="false" customHeight="false" outlineLevel="0" collapsed="false">
      <c r="A17" s="0" t="n">
        <v>5204025</v>
      </c>
      <c r="B17" s="0" t="s">
        <v>25</v>
      </c>
      <c r="C17" s="1" t="n">
        <v>12825.33</v>
      </c>
      <c r="D17" s="0" t="s">
        <v>26</v>
      </c>
    </row>
    <row r="18" customFormat="false" ht="12.8" hidden="false" customHeight="false" outlineLevel="0" collapsed="false">
      <c r="C18" s="2" t="n">
        <f aca="false">SUM(C6:C17)</f>
        <v>60889.62</v>
      </c>
    </row>
    <row r="20" customFormat="false" ht="23.5" hidden="false" customHeight="false" outlineLevel="0" collapsed="false">
      <c r="B20" s="3" t="s">
        <v>27</v>
      </c>
      <c r="C20" s="1" t="n">
        <f aca="false">SUM(C7:C9)</f>
        <v>12386.48</v>
      </c>
    </row>
    <row r="21" customFormat="false" ht="12.8" hidden="false" customHeight="false" outlineLevel="0" collapsed="false">
      <c r="B21" s="0" t="s">
        <v>5</v>
      </c>
      <c r="C21" s="1" t="n">
        <f aca="false">C10</f>
        <v>0.22</v>
      </c>
    </row>
    <row r="22" customFormat="false" ht="12.8" hidden="false" customHeight="false" outlineLevel="0" collapsed="false">
      <c r="B22" s="0" t="s">
        <v>28</v>
      </c>
      <c r="C22" s="1" t="n">
        <f aca="false">SUM(C11:C16)</f>
        <v>26677.59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13" activeCellId="0" sqref="B13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22.41"/>
    <col collapsed="false" customWidth="true" hidden="false" outlineLevel="0" max="2" min="2" style="4" width="25.48"/>
    <col collapsed="false" customWidth="true" hidden="false" outlineLevel="0" max="3" min="3" style="4" width="16.43"/>
    <col collapsed="false" customWidth="true" hidden="false" outlineLevel="0" max="4" min="4" style="4" width="14.01"/>
  </cols>
  <sheetData>
    <row r="1" customFormat="false" ht="12.8" hidden="false" customHeight="false" outlineLevel="0" collapsed="false">
      <c r="A1" s="0" t="s">
        <v>0</v>
      </c>
      <c r="C1" s="4" t="s">
        <v>33</v>
      </c>
      <c r="D1" s="4" t="s">
        <v>34</v>
      </c>
    </row>
    <row r="2" customFormat="false" ht="12.8" hidden="false" customHeight="false" outlineLevel="0" collapsed="false">
      <c r="A2" s="0" t="s">
        <v>1</v>
      </c>
      <c r="B2" s="4" t="n">
        <v>86000</v>
      </c>
      <c r="C2" s="4" t="n">
        <v>64500</v>
      </c>
      <c r="D2" s="4" t="n">
        <v>0</v>
      </c>
    </row>
    <row r="3" customFormat="false" ht="12.8" hidden="false" customHeight="false" outlineLevel="0" collapsed="false">
      <c r="A3" s="0" t="s">
        <v>2</v>
      </c>
      <c r="B3" s="4" t="n">
        <v>20790</v>
      </c>
      <c r="C3" s="4" t="n">
        <v>15593</v>
      </c>
      <c r="D3" s="4" t="n">
        <v>0</v>
      </c>
    </row>
    <row r="4" customFormat="false" ht="12.8" hidden="false" customHeight="false" outlineLevel="0" collapsed="false">
      <c r="A4" s="0" t="s">
        <v>3</v>
      </c>
      <c r="B4" s="4" t="n">
        <v>0</v>
      </c>
      <c r="C4" s="4" t="n">
        <v>0</v>
      </c>
      <c r="D4" s="4" t="n">
        <v>0</v>
      </c>
    </row>
    <row r="5" customFormat="false" ht="12.8" hidden="false" customHeight="false" outlineLevel="0" collapsed="false">
      <c r="A5" s="0" t="s">
        <v>4</v>
      </c>
      <c r="B5" s="4" t="n">
        <v>18776</v>
      </c>
      <c r="C5" s="4" t="n">
        <v>63907</v>
      </c>
      <c r="D5" s="4" t="n">
        <f aca="false">C5-((18776-18005)+(18005-2249.73))</f>
        <v>47380.73</v>
      </c>
    </row>
    <row r="6" customFormat="false" ht="12.8" hidden="false" customHeight="false" outlineLevel="0" collapsed="false">
      <c r="A6" s="0" t="s">
        <v>5</v>
      </c>
      <c r="B6" s="4" t="n">
        <v>18434</v>
      </c>
      <c r="C6" s="4" t="n">
        <v>0</v>
      </c>
      <c r="D6" s="4" t="n">
        <v>0</v>
      </c>
    </row>
    <row r="7" customFormat="false" ht="12.8" hidden="false" customHeight="false" outlineLevel="0" collapsed="false">
      <c r="A7" s="0" t="s">
        <v>6</v>
      </c>
      <c r="B7" s="4" t="n">
        <v>36000</v>
      </c>
      <c r="C7" s="4" t="n">
        <v>36000</v>
      </c>
      <c r="D7" s="4" t="n">
        <v>0</v>
      </c>
    </row>
    <row r="8" customFormat="false" ht="12.8" hidden="false" customHeight="false" outlineLevel="0" collapsed="false">
      <c r="A8" s="0" t="s">
        <v>7</v>
      </c>
      <c r="B8" s="4" t="n">
        <v>20000</v>
      </c>
      <c r="C8" s="4" t="n">
        <v>20000</v>
      </c>
      <c r="D8" s="4" t="n">
        <v>0</v>
      </c>
    </row>
    <row r="9" customFormat="false" ht="12.8" hidden="false" customHeight="false" outlineLevel="0" collapsed="false">
      <c r="B9" s="5" t="n">
        <f aca="false">SUM(B1:B8)</f>
        <v>200000</v>
      </c>
      <c r="C9" s="5" t="n">
        <f aca="false">SUM(C2:C8)</f>
        <v>200000</v>
      </c>
    </row>
    <row r="11" customFormat="false" ht="12.8" hidden="false" customHeight="false" outlineLevel="0" collapsed="false">
      <c r="A11" s="6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H20"/>
  <sheetViews>
    <sheetView showFormulas="false" showGridLines="true" showRowColHeaders="true" showZeros="true" rightToLeft="false" tabSelected="true" showOutlineSymbols="true" defaultGridColor="true" view="normal" topLeftCell="A1" colorId="64" zoomScale="143" zoomScaleNormal="143" zoomScalePageLayoutView="100" workbookViewId="0">
      <selection pane="topLeft" activeCell="H18" activeCellId="0" sqref="H18"/>
    </sheetView>
  </sheetViews>
  <sheetFormatPr defaultColWidth="11.77734375" defaultRowHeight="12.8" zeroHeight="false" outlineLevelRow="0" outlineLevelCol="0"/>
  <cols>
    <col collapsed="false" customWidth="true" hidden="false" outlineLevel="0" max="1" min="1" style="7" width="43.62"/>
    <col collapsed="false" customWidth="true" hidden="false" outlineLevel="0" max="2" min="2" style="7" width="24.15"/>
    <col collapsed="false" customWidth="true" hidden="false" outlineLevel="0" max="3" min="3" style="8" width="8.66"/>
    <col collapsed="false" customWidth="true" hidden="false" outlineLevel="0" max="4" min="4" style="8" width="14.88"/>
    <col collapsed="false" customWidth="true" hidden="false" outlineLevel="0" max="5" min="5" style="9" width="14.88"/>
    <col collapsed="false" customWidth="true" hidden="false" outlineLevel="0" max="6" min="6" style="10" width="16.82"/>
    <col collapsed="false" customWidth="true" hidden="false" outlineLevel="0" max="7" min="7" style="0" width="24.68"/>
    <col collapsed="false" customWidth="true" hidden="false" outlineLevel="0" max="8" min="8" style="0" width="57.13"/>
  </cols>
  <sheetData>
    <row r="1" customFormat="false" ht="12.8" hidden="false" customHeight="false" outlineLevel="0" collapsed="false">
      <c r="A1" s="11" t="s">
        <v>36</v>
      </c>
      <c r="B1" s="11" t="s">
        <v>37</v>
      </c>
      <c r="C1" s="12" t="s">
        <v>38</v>
      </c>
      <c r="D1" s="12" t="s">
        <v>39</v>
      </c>
      <c r="E1" s="13" t="s">
        <v>40</v>
      </c>
      <c r="F1" s="14" t="s">
        <v>41</v>
      </c>
      <c r="G1" s="15" t="s">
        <v>12</v>
      </c>
    </row>
    <row r="2" customFormat="false" ht="12.8" hidden="false" customHeight="false" outlineLevel="0" collapsed="false">
      <c r="A2" s="7" t="s">
        <v>42</v>
      </c>
      <c r="B2" s="7" t="s">
        <v>43</v>
      </c>
      <c r="C2" s="8" t="n">
        <v>167</v>
      </c>
      <c r="D2" s="8" t="s">
        <v>44</v>
      </c>
      <c r="E2" s="9" t="n">
        <v>14.99</v>
      </c>
      <c r="F2" s="10" t="n">
        <f aca="false">C2*E2</f>
        <v>2503.33</v>
      </c>
      <c r="G2" s="0" t="s">
        <v>45</v>
      </c>
    </row>
    <row r="3" customFormat="false" ht="12.8" hidden="false" customHeight="false" outlineLevel="0" collapsed="false">
      <c r="A3" s="7" t="s">
        <v>46</v>
      </c>
      <c r="B3" s="7" t="s">
        <v>43</v>
      </c>
      <c r="C3" s="8" t="n">
        <v>3</v>
      </c>
      <c r="E3" s="9" t="n">
        <v>169</v>
      </c>
      <c r="F3" s="10" t="n">
        <f aca="false">C3*E3</f>
        <v>507</v>
      </c>
      <c r="G3" s="0" t="s">
        <v>47</v>
      </c>
    </row>
    <row r="4" customFormat="false" ht="23.95" hidden="false" customHeight="false" outlineLevel="0" collapsed="false">
      <c r="A4" s="7" t="s">
        <v>48</v>
      </c>
      <c r="B4" s="7" t="s">
        <v>49</v>
      </c>
      <c r="C4" s="8" t="n">
        <v>1</v>
      </c>
      <c r="E4" s="9" t="n">
        <v>790.59</v>
      </c>
      <c r="F4" s="10" t="n">
        <f aca="false">C4*E4</f>
        <v>790.59</v>
      </c>
      <c r="G4" s="0" t="s">
        <v>50</v>
      </c>
      <c r="H4" s="0" t="s">
        <v>51</v>
      </c>
    </row>
    <row r="5" customFormat="false" ht="23.85" hidden="false" customHeight="false" outlineLevel="0" collapsed="false">
      <c r="A5" s="7" t="s">
        <v>52</v>
      </c>
      <c r="B5" s="7" t="s">
        <v>49</v>
      </c>
      <c r="C5" s="8" t="n">
        <v>1</v>
      </c>
      <c r="E5" s="9" t="n">
        <v>2101</v>
      </c>
      <c r="F5" s="10" t="n">
        <f aca="false">C5*E5</f>
        <v>2101</v>
      </c>
      <c r="G5" s="0" t="s">
        <v>53</v>
      </c>
      <c r="H5" s="0" t="s">
        <v>54</v>
      </c>
    </row>
    <row r="6" customFormat="false" ht="12.8" hidden="false" customHeight="false" outlineLevel="0" collapsed="false">
      <c r="A6" s="7" t="s">
        <v>55</v>
      </c>
      <c r="B6" s="7" t="s">
        <v>43</v>
      </c>
      <c r="C6" s="8" t="n">
        <v>100</v>
      </c>
      <c r="E6" s="9" t="n">
        <v>20</v>
      </c>
      <c r="F6" s="10" t="n">
        <f aca="false">C6*E6</f>
        <v>2000</v>
      </c>
    </row>
    <row r="7" customFormat="false" ht="23.85" hidden="false" customHeight="false" outlineLevel="0" collapsed="false">
      <c r="A7" s="7" t="s">
        <v>56</v>
      </c>
      <c r="B7" s="7" t="s">
        <v>57</v>
      </c>
      <c r="C7" s="8" t="n">
        <v>1</v>
      </c>
      <c r="E7" s="9" t="n">
        <v>377.85</v>
      </c>
      <c r="F7" s="10" t="n">
        <v>377.85</v>
      </c>
      <c r="G7" s="0" t="s">
        <v>58</v>
      </c>
      <c r="H7" s="0" t="s">
        <v>59</v>
      </c>
    </row>
    <row r="8" customFormat="false" ht="12.8" hidden="false" customHeight="false" outlineLevel="0" collapsed="false">
      <c r="A8" s="7" t="s">
        <v>60</v>
      </c>
      <c r="B8" s="7" t="s">
        <v>61</v>
      </c>
      <c r="C8" s="8" t="n">
        <v>1</v>
      </c>
      <c r="E8" s="9" t="n">
        <v>210</v>
      </c>
      <c r="F8" s="10" t="n">
        <f aca="false">C8*E8</f>
        <v>210</v>
      </c>
      <c r="G8" s="0" t="s">
        <v>62</v>
      </c>
    </row>
    <row r="9" customFormat="false" ht="12.8" hidden="false" customHeight="false" outlineLevel="0" collapsed="false">
      <c r="A9" s="7" t="s">
        <v>63</v>
      </c>
      <c r="B9" s="7" t="s">
        <v>61</v>
      </c>
      <c r="C9" s="8" t="n">
        <v>1</v>
      </c>
      <c r="E9" s="9" t="n">
        <v>200</v>
      </c>
      <c r="F9" s="10" t="n">
        <f aca="false">C9*E9</f>
        <v>200</v>
      </c>
      <c r="G9" s="0" t="s">
        <v>64</v>
      </c>
      <c r="H9" s="0" t="s">
        <v>65</v>
      </c>
    </row>
    <row r="10" customFormat="false" ht="12.8" hidden="false" customHeight="false" outlineLevel="0" collapsed="false">
      <c r="A10" s="7" t="s">
        <v>66</v>
      </c>
      <c r="B10" s="7" t="s">
        <v>67</v>
      </c>
      <c r="C10" s="8" t="n">
        <v>1</v>
      </c>
      <c r="E10" s="9" t="n">
        <v>295</v>
      </c>
      <c r="F10" s="10" t="n">
        <f aca="false">C10*E10</f>
        <v>295</v>
      </c>
      <c r="G10" s="0" t="s">
        <v>62</v>
      </c>
    </row>
    <row r="11" customFormat="false" ht="23.85" hidden="false" customHeight="false" outlineLevel="0" collapsed="false">
      <c r="A11" s="7" t="s">
        <v>68</v>
      </c>
      <c r="B11" s="7" t="s">
        <v>69</v>
      </c>
      <c r="C11" s="8" t="n">
        <v>1</v>
      </c>
      <c r="D11" s="8" t="s">
        <v>70</v>
      </c>
      <c r="E11" s="9" t="n">
        <f aca="false">299*12</f>
        <v>3588</v>
      </c>
      <c r="F11" s="10" t="n">
        <f aca="false">C11*E11</f>
        <v>3588</v>
      </c>
      <c r="G11" s="0" t="s">
        <v>71</v>
      </c>
      <c r="H11" s="0" t="s">
        <v>72</v>
      </c>
    </row>
    <row r="12" customFormat="false" ht="12.8" hidden="true" customHeight="false" outlineLevel="0" collapsed="false">
      <c r="A12" s="7" t="s">
        <v>73</v>
      </c>
      <c r="C12" s="8" t="n">
        <v>1</v>
      </c>
      <c r="E12" s="9" t="n">
        <v>1000</v>
      </c>
      <c r="F12" s="10" t="n">
        <f aca="false">C12*E12</f>
        <v>1000</v>
      </c>
    </row>
    <row r="13" customFormat="false" ht="12.8" hidden="true" customHeight="false" outlineLevel="0" collapsed="false">
      <c r="A13" s="7" t="s">
        <v>74</v>
      </c>
      <c r="C13" s="8" t="n">
        <v>1</v>
      </c>
      <c r="E13" s="9" t="n">
        <v>6000</v>
      </c>
      <c r="F13" s="10" t="n">
        <f aca="false">C13*E13</f>
        <v>6000</v>
      </c>
      <c r="G13" s="0" t="s">
        <v>75</v>
      </c>
    </row>
    <row r="14" customFormat="false" ht="12.8" hidden="false" customHeight="false" outlineLevel="0" collapsed="false">
      <c r="A14" s="7" t="s">
        <v>76</v>
      </c>
      <c r="B14" s="7" t="s">
        <v>67</v>
      </c>
      <c r="C14" s="8" t="n">
        <v>1</v>
      </c>
      <c r="E14" s="9" t="n">
        <v>2500</v>
      </c>
      <c r="F14" s="10" t="n">
        <f aca="false">C14*E14</f>
        <v>2500</v>
      </c>
      <c r="G14" s="0" t="s">
        <v>77</v>
      </c>
    </row>
    <row r="15" customFormat="false" ht="12.8" hidden="false" customHeight="false" outlineLevel="0" collapsed="false">
      <c r="A15" s="16" t="s">
        <v>78</v>
      </c>
      <c r="B15" s="7" t="s">
        <v>67</v>
      </c>
      <c r="C15" s="8" t="n">
        <v>1</v>
      </c>
      <c r="E15" s="9" t="n">
        <v>2500</v>
      </c>
      <c r="F15" s="10" t="n">
        <f aca="false">C15*E15</f>
        <v>2500</v>
      </c>
      <c r="G15" s="0" t="s">
        <v>77</v>
      </c>
    </row>
    <row r="16" customFormat="false" ht="12.8" hidden="false" customHeight="false" outlineLevel="0" collapsed="false">
      <c r="A16" s="7" t="s">
        <v>79</v>
      </c>
      <c r="B16" s="7" t="s">
        <v>67</v>
      </c>
      <c r="C16" s="8" t="n">
        <v>1</v>
      </c>
      <c r="E16" s="9" t="n">
        <v>2500</v>
      </c>
      <c r="F16" s="10" t="n">
        <f aca="false">C16*E16</f>
        <v>2500</v>
      </c>
      <c r="G16" s="0" t="s">
        <v>77</v>
      </c>
    </row>
    <row r="17" customFormat="false" ht="12.8" hidden="false" customHeight="false" outlineLevel="0" collapsed="false">
      <c r="A17" s="7" t="s">
        <v>80</v>
      </c>
      <c r="F17" s="17" t="n">
        <v>550</v>
      </c>
      <c r="G17" s="0" t="s">
        <v>81</v>
      </c>
      <c r="H17" s="0" t="s">
        <v>82</v>
      </c>
    </row>
    <row r="18" customFormat="false" ht="12.8" hidden="false" customHeight="false" outlineLevel="0" collapsed="false">
      <c r="A18" s="7" t="s">
        <v>83</v>
      </c>
      <c r="E18" s="9" t="n">
        <v>3358</v>
      </c>
      <c r="F18" s="10" t="n">
        <v>3358</v>
      </c>
      <c r="G18" s="0" t="s">
        <v>84</v>
      </c>
      <c r="H18" s="0" t="s">
        <v>85</v>
      </c>
    </row>
    <row r="19" customFormat="false" ht="12.8" hidden="false" customHeight="false" outlineLevel="0" collapsed="false">
      <c r="A19" s="7" t="s">
        <v>86</v>
      </c>
      <c r="D19" s="9"/>
      <c r="E19" s="9" t="n">
        <v>1000</v>
      </c>
      <c r="F19" s="10" t="n">
        <v>1000</v>
      </c>
      <c r="G19" s="0" t="s">
        <v>87</v>
      </c>
      <c r="H19" s="0" t="s">
        <v>88</v>
      </c>
    </row>
    <row r="20" customFormat="false" ht="12.8" hidden="false" customHeight="false" outlineLevel="0" collapsed="false">
      <c r="D20" s="9"/>
      <c r="F20" s="17" t="n">
        <f aca="false">SUM(F2:F19)</f>
        <v>31980.77</v>
      </c>
    </row>
  </sheetData>
  <autoFilter ref="A1:G16">
    <filterColumn colId="1">
      <filters>
        <filter val="field survey software"/>
        <filter val="field vehicle maintenance"/>
        <filter val="insect field collection supplies"/>
        <filter val="insect rearing facility repairs and maintenance"/>
        <filter val="insect rearing supplies"/>
        <filter val="lab equipment maintenance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16" activeCellId="0" sqref="B16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27.97"/>
  </cols>
  <sheetData>
    <row r="1" customFormat="false" ht="12.8" hidden="false" customHeight="false" outlineLevel="0" collapsed="false">
      <c r="A1" s="0" t="s">
        <v>89</v>
      </c>
      <c r="B1" s="0" t="s">
        <v>90</v>
      </c>
    </row>
    <row r="2" customFormat="false" ht="12.8" hidden="false" customHeight="false" outlineLevel="0" collapsed="false">
      <c r="A2" s="0" t="s">
        <v>89</v>
      </c>
      <c r="B2" s="0" t="s">
        <v>91</v>
      </c>
    </row>
    <row r="3" customFormat="false" ht="12.8" hidden="false" customHeight="false" outlineLevel="0" collapsed="false">
      <c r="A3" s="0" t="s">
        <v>89</v>
      </c>
      <c r="B3" s="0" t="s">
        <v>92</v>
      </c>
    </row>
    <row r="4" customFormat="false" ht="12.8" hidden="false" customHeight="false" outlineLevel="0" collapsed="false">
      <c r="A4" s="0" t="s">
        <v>89</v>
      </c>
      <c r="B4" s="0" t="s">
        <v>93</v>
      </c>
    </row>
    <row r="5" customFormat="false" ht="12.8" hidden="false" customHeight="false" outlineLevel="0" collapsed="false">
      <c r="A5" s="0" t="s">
        <v>89</v>
      </c>
      <c r="B5" s="0" t="s">
        <v>94</v>
      </c>
    </row>
    <row r="6" customFormat="false" ht="12.8" hidden="false" customHeight="false" outlineLevel="0" collapsed="false">
      <c r="A6" s="0" t="s">
        <v>89</v>
      </c>
      <c r="B6" s="0" t="s">
        <v>95</v>
      </c>
    </row>
    <row r="7" customFormat="false" ht="12.8" hidden="false" customHeight="false" outlineLevel="0" collapsed="false">
      <c r="A7" s="0" t="s">
        <v>96</v>
      </c>
      <c r="B7" s="0" t="s">
        <v>90</v>
      </c>
    </row>
    <row r="8" customFormat="false" ht="12.8" hidden="false" customHeight="false" outlineLevel="0" collapsed="false">
      <c r="A8" s="0" t="s">
        <v>96</v>
      </c>
      <c r="B8" s="0" t="s">
        <v>91</v>
      </c>
    </row>
    <row r="9" customFormat="false" ht="12.8" hidden="false" customHeight="false" outlineLevel="0" collapsed="false">
      <c r="A9" s="0" t="s">
        <v>96</v>
      </c>
      <c r="B9" s="0" t="s">
        <v>92</v>
      </c>
    </row>
    <row r="10" customFormat="false" ht="12.8" hidden="false" customHeight="false" outlineLevel="0" collapsed="false">
      <c r="A10" s="0" t="s">
        <v>96</v>
      </c>
      <c r="B10" s="0" t="s">
        <v>94</v>
      </c>
    </row>
    <row r="11" customFormat="false" ht="12.8" hidden="false" customHeight="false" outlineLevel="0" collapsed="false">
      <c r="A11" s="0" t="s">
        <v>96</v>
      </c>
      <c r="B11" s="0" t="s">
        <v>95</v>
      </c>
    </row>
    <row r="12" customFormat="false" ht="12.8" hidden="false" customHeight="false" outlineLevel="0" collapsed="false">
      <c r="A12" s="0" t="s">
        <v>97</v>
      </c>
      <c r="B12" s="0" t="s">
        <v>90</v>
      </c>
    </row>
    <row r="13" customFormat="false" ht="12.8" hidden="false" customHeight="false" outlineLevel="0" collapsed="false">
      <c r="A13" s="0" t="s">
        <v>97</v>
      </c>
      <c r="B13" s="0" t="s">
        <v>91</v>
      </c>
    </row>
    <row r="14" customFormat="false" ht="12.8" hidden="false" customHeight="false" outlineLevel="0" collapsed="false">
      <c r="A14" s="0" t="s">
        <v>97</v>
      </c>
      <c r="B14" s="0" t="s">
        <v>92</v>
      </c>
    </row>
    <row r="15" customFormat="false" ht="12.8" hidden="false" customHeight="false" outlineLevel="0" collapsed="false">
      <c r="A15" s="0" t="s">
        <v>97</v>
      </c>
      <c r="B15" s="0" t="s">
        <v>93</v>
      </c>
    </row>
    <row r="16" customFormat="false" ht="12.8" hidden="false" customHeight="false" outlineLevel="0" collapsed="false">
      <c r="A16" s="0" t="s">
        <v>97</v>
      </c>
      <c r="B16" s="0" t="s">
        <v>94</v>
      </c>
    </row>
    <row r="17" customFormat="false" ht="12.8" hidden="false" customHeight="false" outlineLevel="0" collapsed="false">
      <c r="A17" s="0" t="s">
        <v>97</v>
      </c>
      <c r="B17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18" activeCellId="0" sqref="B18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44.65"/>
    <col collapsed="false" customWidth="true" hidden="false" outlineLevel="0" max="2" min="2" style="18" width="16.97"/>
    <col collapsed="false" customWidth="true" hidden="false" outlineLevel="0" max="3" min="3" style="18" width="13.5"/>
    <col collapsed="false" customWidth="true" hidden="false" outlineLevel="0" max="4" min="4" style="18" width="12.76"/>
    <col collapsed="false" customWidth="true" hidden="false" outlineLevel="0" max="5" min="5" style="0" width="24.82"/>
    <col collapsed="false" customWidth="true" hidden="false" outlineLevel="0" max="6" min="6" style="18" width="11.52"/>
    <col collapsed="false" customWidth="true" hidden="false" outlineLevel="0" max="7" min="7" style="18" width="13.93"/>
    <col collapsed="false" customWidth="true" hidden="false" outlineLevel="0" max="8" min="8" style="18" width="11.52"/>
    <col collapsed="false" customWidth="true" hidden="false" outlineLevel="0" max="10" min="10" style="0" width="12.71"/>
  </cols>
  <sheetData>
    <row r="1" customFormat="false" ht="15" hidden="false" customHeight="false" outlineLevel="0" collapsed="false">
      <c r="A1" s="19"/>
      <c r="B1" s="20" t="s">
        <v>98</v>
      </c>
      <c r="C1" s="20" t="s">
        <v>99</v>
      </c>
      <c r="D1" s="20" t="s">
        <v>100</v>
      </c>
      <c r="E1" s="0" t="s">
        <v>101</v>
      </c>
      <c r="F1" s="21" t="s">
        <v>102</v>
      </c>
      <c r="G1" s="18" t="s">
        <v>11</v>
      </c>
      <c r="H1" s="18" t="s">
        <v>103</v>
      </c>
      <c r="I1" s="0" t="s">
        <v>104</v>
      </c>
      <c r="J1" s="0" t="s">
        <v>105</v>
      </c>
    </row>
    <row r="2" customFormat="false" ht="15" hidden="false" customHeight="false" outlineLevel="0" collapsed="false">
      <c r="A2" s="22" t="s">
        <v>106</v>
      </c>
      <c r="B2" s="23" t="n">
        <v>86000</v>
      </c>
      <c r="C2" s="24" t="n">
        <v>-21500</v>
      </c>
      <c r="D2" s="24" t="n">
        <v>64500</v>
      </c>
      <c r="E2" s="0" t="s">
        <v>107</v>
      </c>
      <c r="F2" s="18" t="n">
        <f aca="false">9000+72720</f>
        <v>81720</v>
      </c>
      <c r="G2" s="18" t="n">
        <v>37495</v>
      </c>
      <c r="H2" s="18" t="n">
        <f aca="false">B2-G2</f>
        <v>48505</v>
      </c>
      <c r="I2" s="18" t="n">
        <f aca="false">B2-H2</f>
        <v>37495</v>
      </c>
      <c r="J2" s="18" t="n">
        <f aca="false">I2+C2</f>
        <v>15995</v>
      </c>
    </row>
    <row r="3" customFormat="false" ht="15" hidden="false" customHeight="false" outlineLevel="0" collapsed="false">
      <c r="A3" s="22" t="s">
        <v>108</v>
      </c>
      <c r="B3" s="23" t="n">
        <v>20790</v>
      </c>
      <c r="C3" s="24" t="n">
        <v>-5197</v>
      </c>
      <c r="D3" s="24" t="n">
        <v>15593</v>
      </c>
      <c r="E3" s="0" t="s">
        <v>109</v>
      </c>
      <c r="F3" s="18" t="n">
        <f aca="false">20071.12</f>
        <v>20071.12</v>
      </c>
      <c r="G3" s="18" t="n">
        <v>15253</v>
      </c>
      <c r="H3" s="18" t="n">
        <f aca="false">B3-G3</f>
        <v>5537</v>
      </c>
      <c r="I3" s="18" t="n">
        <f aca="false">B3-H3</f>
        <v>15253</v>
      </c>
      <c r="J3" s="18" t="n">
        <f aca="false">I3+C3</f>
        <v>10056</v>
      </c>
    </row>
    <row r="4" customFormat="false" ht="15" hidden="false" customHeight="false" outlineLevel="0" collapsed="false">
      <c r="A4" s="22" t="s">
        <v>5</v>
      </c>
      <c r="B4" s="23" t="n">
        <v>18434</v>
      </c>
      <c r="C4" s="24" t="n">
        <v>-13964</v>
      </c>
      <c r="D4" s="24" t="n">
        <v>4470</v>
      </c>
      <c r="E4" s="0" t="s">
        <v>110</v>
      </c>
      <c r="F4" s="18" t="n">
        <f aca="false">15920.22</f>
        <v>15920.22</v>
      </c>
      <c r="G4" s="18" t="n">
        <v>13964</v>
      </c>
      <c r="H4" s="18" t="n">
        <f aca="false">B4-G4</f>
        <v>4470</v>
      </c>
      <c r="I4" s="18" t="n">
        <f aca="false">B4-H4</f>
        <v>13964</v>
      </c>
      <c r="J4" s="18" t="n">
        <f aca="false">I4+C4</f>
        <v>0</v>
      </c>
    </row>
    <row r="5" customFormat="false" ht="15" hidden="false" customHeight="false" outlineLevel="0" collapsed="false">
      <c r="A5" s="22" t="s">
        <v>3</v>
      </c>
      <c r="B5" s="23" t="n">
        <v>0</v>
      </c>
      <c r="C5" s="24"/>
      <c r="D5" s="24" t="n">
        <v>0</v>
      </c>
      <c r="F5" s="18" t="n">
        <v>0</v>
      </c>
      <c r="G5" s="18" t="n">
        <v>0</v>
      </c>
      <c r="H5" s="18" t="n">
        <f aca="false">B5-G5</f>
        <v>0</v>
      </c>
      <c r="I5" s="18" t="n">
        <f aca="false">B5-H5</f>
        <v>0</v>
      </c>
      <c r="J5" s="18" t="n">
        <f aca="false">I5+C5</f>
        <v>0</v>
      </c>
    </row>
    <row r="6" customFormat="false" ht="15" hidden="false" customHeight="false" outlineLevel="0" collapsed="false">
      <c r="A6" s="22" t="s">
        <v>4</v>
      </c>
      <c r="B6" s="23" t="n">
        <v>18776</v>
      </c>
      <c r="C6" s="24" t="n">
        <f aca="false">-SUM(C2:C4)</f>
        <v>40661</v>
      </c>
      <c r="D6" s="24" t="n">
        <v>59437</v>
      </c>
      <c r="E6" s="0" t="s">
        <v>111</v>
      </c>
      <c r="F6" s="18" t="n">
        <f aca="false">18005</f>
        <v>18005</v>
      </c>
      <c r="G6" s="18" t="n">
        <v>-3309</v>
      </c>
      <c r="H6" s="18" t="n">
        <f aca="false">B6-G6</f>
        <v>22085</v>
      </c>
      <c r="I6" s="18" t="n">
        <f aca="false">B6-H6</f>
        <v>-3309</v>
      </c>
      <c r="J6" s="18" t="n">
        <f aca="false">I6+C6</f>
        <v>37352</v>
      </c>
    </row>
    <row r="7" customFormat="false" ht="15" hidden="false" customHeight="false" outlineLevel="0" collapsed="false">
      <c r="A7" s="22" t="s">
        <v>112</v>
      </c>
      <c r="B7" s="23" t="n">
        <v>36000</v>
      </c>
      <c r="C7" s="24"/>
      <c r="D7" s="24" t="n">
        <v>36000</v>
      </c>
      <c r="E7" s="0" t="s">
        <v>113</v>
      </c>
      <c r="F7" s="18" t="n">
        <f aca="false">1000+35000</f>
        <v>36000</v>
      </c>
      <c r="G7" s="18" t="n">
        <v>-450</v>
      </c>
      <c r="H7" s="18" t="n">
        <f aca="false">B7-G7</f>
        <v>36450</v>
      </c>
      <c r="I7" s="18" t="n">
        <f aca="false">B7-H7</f>
        <v>-450</v>
      </c>
      <c r="J7" s="18" t="n">
        <f aca="false">I7+C7</f>
        <v>-450</v>
      </c>
    </row>
    <row r="8" customFormat="false" ht="15" hidden="false" customHeight="false" outlineLevel="0" collapsed="false">
      <c r="A8" s="22" t="s">
        <v>114</v>
      </c>
      <c r="B8" s="23" t="n">
        <v>0</v>
      </c>
      <c r="C8" s="24"/>
      <c r="D8" s="24" t="n">
        <v>0</v>
      </c>
      <c r="F8" s="18" t="n">
        <v>0</v>
      </c>
    </row>
    <row r="9" customFormat="false" ht="15" hidden="false" customHeight="false" outlineLevel="0" collapsed="false">
      <c r="A9" s="22" t="s">
        <v>115</v>
      </c>
      <c r="B9" s="23" t="n">
        <v>180000</v>
      </c>
      <c r="C9" s="24"/>
      <c r="D9" s="24" t="n">
        <f aca="false">SUM(D2:D8)</f>
        <v>180000</v>
      </c>
    </row>
    <row r="10" customFormat="false" ht="15" hidden="false" customHeight="false" outlineLevel="0" collapsed="false">
      <c r="A10" s="22" t="s">
        <v>116</v>
      </c>
      <c r="B10" s="23" t="n">
        <v>20000</v>
      </c>
      <c r="C10" s="24"/>
      <c r="D10" s="24" t="n">
        <f aca="false">B10</f>
        <v>20000</v>
      </c>
    </row>
    <row r="11" customFormat="false" ht="15" hidden="false" customHeight="false" outlineLevel="0" collapsed="false">
      <c r="A11" s="22" t="s">
        <v>117</v>
      </c>
      <c r="B11" s="23" t="n">
        <v>200000</v>
      </c>
      <c r="C11" s="24"/>
      <c r="D11" s="24" t="n">
        <f aca="false">SUM(D9:D10)</f>
        <v>200000</v>
      </c>
    </row>
    <row r="13" customFormat="false" ht="12.8" hidden="false" customHeight="false" outlineLevel="0" collapsed="false">
      <c r="A13" s="6" t="s">
        <v>118</v>
      </c>
    </row>
    <row r="14" customFormat="false" ht="12.8" hidden="false" customHeight="false" outlineLevel="0" collapsed="false">
      <c r="A14" s="0" t="s">
        <v>119</v>
      </c>
    </row>
    <row r="15" customFormat="false" ht="12.8" hidden="false" customHeight="false" outlineLevel="0" collapsed="false">
      <c r="A15" s="0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2021-05-27T06:46:45Z</dcterms:created>
  <dc:creator>Aubrey Moore</dc:creator>
  <dc:description/>
  <dc:language>en-US</dc:language>
  <cp:lastModifiedBy>Aubrey Moore</cp:lastModifiedBy>
  <dcterms:modified xsi:type="dcterms:W3CDTF">2021-07-12T15:42:34Z</dcterms:modified>
  <cp:revision>23</cp:revision>
  <dc:subject/>
  <dc:title/>
</cp:coreProperties>
</file>