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826\Dropbox\detectorBeetles\"/>
    </mc:Choice>
  </mc:AlternateContent>
  <bookViews>
    <workbookView xWindow="0" yWindow="0" windowWidth="21600" windowHeight="9735"/>
  </bookViews>
  <sheets>
    <sheet name="Sheet1" sheetId="1" r:id="rId1"/>
  </sheets>
  <calcPr calcId="162912"/>
</workbook>
</file>

<file path=xl/calcChain.xml><?xml version="1.0" encoding="utf-8"?>
<calcChain xmlns="http://schemas.openxmlformats.org/spreadsheetml/2006/main">
  <c r="AM31" i="1" l="1"/>
  <c r="AL31" i="1"/>
  <c r="AL32" i="1"/>
  <c r="AM30" i="1"/>
  <c r="AL30" i="1"/>
  <c r="AL24" i="1"/>
  <c r="AM23" i="1"/>
  <c r="AL23" i="1"/>
  <c r="AM22" i="1"/>
  <c r="AL22" i="1"/>
  <c r="AL20" i="1"/>
  <c r="AM19" i="1"/>
  <c r="AL19" i="1"/>
  <c r="AM18" i="1"/>
  <c r="AL18" i="1"/>
  <c r="AK22" i="1"/>
  <c r="AK18" i="1"/>
  <c r="AF20" i="1"/>
  <c r="AG20" i="1"/>
  <c r="AH20" i="1"/>
  <c r="AF17" i="1"/>
  <c r="AG17" i="1"/>
  <c r="AH17" i="1"/>
  <c r="AF2" i="1"/>
  <c r="AG2" i="1"/>
  <c r="AH2" i="1"/>
  <c r="AF16" i="1"/>
  <c r="AG16" i="1"/>
  <c r="AH16" i="1"/>
  <c r="AF5" i="1"/>
  <c r="AG5" i="1"/>
  <c r="AH5" i="1"/>
  <c r="AF18" i="1"/>
  <c r="AG18" i="1"/>
  <c r="AH18" i="1"/>
  <c r="AF6" i="1"/>
  <c r="AG6" i="1"/>
  <c r="AH6" i="1"/>
  <c r="AF12" i="1"/>
  <c r="AG12" i="1"/>
  <c r="AH12" i="1"/>
  <c r="AF7" i="1"/>
  <c r="AG7" i="1"/>
  <c r="AH7" i="1"/>
  <c r="AP11" i="1"/>
  <c r="AP10" i="1"/>
  <c r="AF4" i="1"/>
  <c r="AG4" i="1"/>
  <c r="AH4" i="1"/>
  <c r="AF19" i="1"/>
  <c r="AG19" i="1"/>
  <c r="AH19" i="1"/>
  <c r="AF8" i="1"/>
  <c r="AG8" i="1"/>
  <c r="AH8" i="1"/>
  <c r="AF9" i="1"/>
  <c r="AG9" i="1"/>
  <c r="AH9" i="1"/>
  <c r="AF11" i="1"/>
  <c r="AG11" i="1"/>
  <c r="AH11" i="1"/>
  <c r="AF3" i="1"/>
  <c r="AG3" i="1"/>
  <c r="AH3" i="1"/>
  <c r="AF10" i="1"/>
  <c r="AG10" i="1"/>
  <c r="AH10" i="1"/>
  <c r="AM11" i="1"/>
  <c r="AF13" i="1"/>
  <c r="AG13" i="1"/>
  <c r="AF15" i="1"/>
  <c r="AG15" i="1"/>
  <c r="AH15" i="1"/>
  <c r="AF14" i="1"/>
  <c r="AG14" i="1"/>
  <c r="AH14" i="1"/>
  <c r="AH13" i="1"/>
  <c r="AL15" i="1"/>
  <c r="AM26" i="1"/>
  <c r="AM27" i="1"/>
  <c r="AN11" i="1"/>
  <c r="AN10" i="1"/>
  <c r="AL27" i="1"/>
  <c r="AL28" i="1"/>
  <c r="AL11" i="1"/>
  <c r="AL10" i="1"/>
  <c r="AM10" i="1"/>
  <c r="AL26" i="1"/>
  <c r="AM14" i="1"/>
  <c r="AL14" i="1"/>
  <c r="B27" i="1"/>
  <c r="C26" i="1"/>
  <c r="B26" i="1"/>
  <c r="B25" i="1"/>
  <c r="C25" i="1"/>
  <c r="G26" i="1"/>
  <c r="G25" i="1"/>
  <c r="F26" i="1"/>
  <c r="F25" i="1"/>
  <c r="F27" i="1"/>
  <c r="AM15" i="1"/>
  <c r="AL16" i="1"/>
  <c r="AO10" i="1"/>
  <c r="AO11" i="1"/>
  <c r="J3" i="1"/>
  <c r="K3" i="1"/>
  <c r="L3" i="1"/>
  <c r="J8" i="1"/>
  <c r="K8" i="1"/>
  <c r="L8" i="1"/>
  <c r="J10" i="1"/>
  <c r="K10" i="1"/>
  <c r="L10" i="1"/>
  <c r="J5" i="1"/>
  <c r="K5" i="1"/>
  <c r="L5" i="1"/>
  <c r="J9" i="1"/>
  <c r="K9" i="1"/>
  <c r="L9" i="1"/>
  <c r="J2" i="1"/>
  <c r="K2" i="1"/>
  <c r="L2" i="1"/>
  <c r="J6" i="1"/>
  <c r="K6" i="1"/>
  <c r="L6" i="1"/>
  <c r="J4" i="1"/>
  <c r="K4" i="1"/>
  <c r="L4" i="1"/>
  <c r="J7" i="1"/>
  <c r="K7" i="1"/>
  <c r="L7" i="1"/>
  <c r="J11" i="1"/>
  <c r="K11" i="1"/>
  <c r="L11" i="1"/>
</calcChain>
</file>

<file path=xl/sharedStrings.xml><?xml version="1.0" encoding="utf-8"?>
<sst xmlns="http://schemas.openxmlformats.org/spreadsheetml/2006/main" count="114" uniqueCount="36">
  <si>
    <t>Bettle ID</t>
  </si>
  <si>
    <t>LAT</t>
  </si>
  <si>
    <t>LON</t>
  </si>
  <si>
    <t>Distance</t>
  </si>
  <si>
    <t>Sex</t>
  </si>
  <si>
    <t>Length</t>
  </si>
  <si>
    <t>Width</t>
  </si>
  <si>
    <t>Weight</t>
  </si>
  <si>
    <t>Outcome</t>
  </si>
  <si>
    <t>Area</t>
  </si>
  <si>
    <t>EW</t>
  </si>
  <si>
    <t>%EW</t>
  </si>
  <si>
    <t>micro loc</t>
  </si>
  <si>
    <t>f</t>
  </si>
  <si>
    <t>m</t>
  </si>
  <si>
    <t>crown</t>
  </si>
  <si>
    <t>Other trees</t>
  </si>
  <si>
    <t>Crown</t>
  </si>
  <si>
    <t>Trap</t>
  </si>
  <si>
    <t>Base</t>
  </si>
  <si>
    <t>Soil</t>
  </si>
  <si>
    <t>Male</t>
  </si>
  <si>
    <t>Female</t>
  </si>
  <si>
    <t>other tree</t>
  </si>
  <si>
    <t>base</t>
  </si>
  <si>
    <t>&lt; 1 m</t>
  </si>
  <si>
    <t>&gt; 1 m</t>
  </si>
  <si>
    <t>soil</t>
  </si>
  <si>
    <t>trap</t>
  </si>
  <si>
    <t>Yigo</t>
  </si>
  <si>
    <t>Asan</t>
  </si>
  <si>
    <t>females</t>
  </si>
  <si>
    <t>males</t>
  </si>
  <si>
    <t>mean</t>
  </si>
  <si>
    <t>SE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</si>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</sst>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2" fontId="0" fillId="0" borderId="0" xfId="0" applyNumberFormat="1"/>
    <xf numFmtId="164" fontId="0" fillId="0" borderId="0" xfId="0" applyNumberFormat="1"/>
    <xf numFmtId="0" fontId="0" fillId="2" borderId="1" xfId="0" applyFont="1" applyFill="1" applyBorder="1" applyAlignment="1">
      <alignment horizontal="left"/>
    </xf>
    <xf numFmtId="2" fontId="0" fillId="2" borderId="1" xfId="0" applyNumberFormat="1" applyFont="1" applyFill="1" applyBorder="1" applyAlignment="1">
      <alignment horizontal="left"/>
    </xf>
    <xf numFmtId="164" fontId="0" fillId="2" borderId="1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Sheet1!$K$24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236439195100612E-2"/>
                  <c:y val="-0.13256707494896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Sheet1!$I$25:$I$43</c:f>
              <c:numCache>
                <c:formatCode>General</c:formatCode>
                <c:ptCount val="19"/>
                <c:pt idx="0">
                  <c:v>443.82959399999999</c:v>
                </c:pt>
                <c:pt idx="1">
                  <c:v>91.578165999999996</c:v>
                </c:pt>
                <c:pt idx="2">
                  <c:v>103.197063</c:v>
                </c:pt>
                <c:pt idx="3">
                  <c:v>416.83200199999999</c:v>
                </c:pt>
                <c:pt idx="4">
                  <c:v>95.271828999999997</c:v>
                </c:pt>
                <c:pt idx="5">
                  <c:v>52.808954</c:v>
                </c:pt>
                <c:pt idx="6">
                  <c:v>395.18674800000002</c:v>
                </c:pt>
                <c:pt idx="7">
                  <c:v>320.75600500000002</c:v>
                </c:pt>
                <c:pt idx="8">
                  <c:v>249.594605</c:v>
                </c:pt>
                <c:pt idx="9">
                  <c:v>88.779865999999998</c:v>
                </c:pt>
                <c:pt idx="10">
                  <c:v>401.615342</c:v>
                </c:pt>
                <c:pt idx="11">
                  <c:v>86.850481000000002</c:v>
                </c:pt>
                <c:pt idx="12">
                  <c:v>225.07880599999999</c:v>
                </c:pt>
                <c:pt idx="13">
                  <c:v>332.458259</c:v>
                </c:pt>
                <c:pt idx="14">
                  <c:v>123.268288</c:v>
                </c:pt>
                <c:pt idx="15">
                  <c:v>117.35874</c:v>
                </c:pt>
                <c:pt idx="16">
                  <c:v>152.94149300000001</c:v>
                </c:pt>
                <c:pt idx="17">
                  <c:v>564.62259100000006</c:v>
                </c:pt>
                <c:pt idx="18">
                  <c:v>373.77048300000001</c:v>
                </c:pt>
              </c:numCache>
            </c:numRef>
          </c:xVal>
          <c:yVal>
            <c:numRef>
              <c:f>Sheet1!$K$25:$K$43</c:f>
              <c:numCache>
                <c:formatCode>General</c:formatCode>
                <c:ptCount val="19"/>
                <c:pt idx="0">
                  <c:v>3.0870000000000002</c:v>
                </c:pt>
                <c:pt idx="1">
                  <c:v>3.91</c:v>
                </c:pt>
                <c:pt idx="2">
                  <c:v>3.758</c:v>
                </c:pt>
                <c:pt idx="3">
                  <c:v>4.2110000000000003</c:v>
                </c:pt>
                <c:pt idx="4">
                  <c:v>4.2290000000000001</c:v>
                </c:pt>
                <c:pt idx="5">
                  <c:v>6.0410000000000004</c:v>
                </c:pt>
                <c:pt idx="6">
                  <c:v>4.3789999999999996</c:v>
                </c:pt>
                <c:pt idx="7">
                  <c:v>5.0090000000000003</c:v>
                </c:pt>
                <c:pt idx="8">
                  <c:v>5.9420000000000002</c:v>
                </c:pt>
                <c:pt idx="9">
                  <c:v>5.9509999999999996</c:v>
                </c:pt>
                <c:pt idx="10">
                  <c:v>5.3289999999999997</c:v>
                </c:pt>
                <c:pt idx="11">
                  <c:v>4.2080000000000002</c:v>
                </c:pt>
                <c:pt idx="12">
                  <c:v>6.4390000000000001</c:v>
                </c:pt>
                <c:pt idx="13">
                  <c:v>3.411</c:v>
                </c:pt>
                <c:pt idx="14">
                  <c:v>4.6719999999999997</c:v>
                </c:pt>
                <c:pt idx="15">
                  <c:v>3.6219999999999999</c:v>
                </c:pt>
                <c:pt idx="16">
                  <c:v>3.2890000000000001</c:v>
                </c:pt>
                <c:pt idx="17" formatCode="0.000">
                  <c:v>4.1260000000000003</c:v>
                </c:pt>
                <c:pt idx="18">
                  <c:v>3.1789999999999998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1-450F-999A-2CAC1648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238048"/>
        <c:axId val="1541240768"/>
      </c:scatterChart>
      <c:valAx>
        <c:axId val="15412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40768"/>
        <c:crosses val="autoZero"/>
        <c:crossBetween val="midCat"/>
      </c:valAx>
      <c:valAx>
        <c:axId val="1541240768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2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Sheet1!$L$24</c:f>
              <c:strCache>
                <c:ptCount val="1"/>
                <c:pt idx="0">
                  <c:v>%EW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42782152230971E-2"/>
                  <c:y val="0.203340259550889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Sheet1!$I$25:$I$43</c:f>
              <c:numCache>
                <c:formatCode>General</c:formatCode>
                <c:ptCount val="19"/>
                <c:pt idx="0">
                  <c:v>443.82959399999999</c:v>
                </c:pt>
                <c:pt idx="1">
                  <c:v>91.578165999999996</c:v>
                </c:pt>
                <c:pt idx="2">
                  <c:v>103.197063</c:v>
                </c:pt>
                <c:pt idx="3">
                  <c:v>416.83200199999999</c:v>
                </c:pt>
                <c:pt idx="4">
                  <c:v>95.271828999999997</c:v>
                </c:pt>
                <c:pt idx="5">
                  <c:v>52.808954</c:v>
                </c:pt>
                <c:pt idx="6">
                  <c:v>395.18674800000002</c:v>
                </c:pt>
                <c:pt idx="7">
                  <c:v>320.75600500000002</c:v>
                </c:pt>
                <c:pt idx="8">
                  <c:v>249.594605</c:v>
                </c:pt>
                <c:pt idx="9">
                  <c:v>88.779865999999998</c:v>
                </c:pt>
                <c:pt idx="10">
                  <c:v>401.615342</c:v>
                </c:pt>
                <c:pt idx="11">
                  <c:v>86.850481000000002</c:v>
                </c:pt>
                <c:pt idx="12">
                  <c:v>225.07880599999999</c:v>
                </c:pt>
                <c:pt idx="13">
                  <c:v>332.458259</c:v>
                </c:pt>
                <c:pt idx="14">
                  <c:v>123.268288</c:v>
                </c:pt>
                <c:pt idx="15">
                  <c:v>117.35874</c:v>
                </c:pt>
                <c:pt idx="16">
                  <c:v>152.94149300000001</c:v>
                </c:pt>
                <c:pt idx="17">
                  <c:v>564.62259100000006</c:v>
                </c:pt>
                <c:pt idx="18">
                  <c:v>373.77048300000001</c:v>
                </c:pt>
              </c:numCache>
            </c:numRef>
          </c:xVal>
          <c:yVal>
            <c:numRef>
              <c:f>Sheet1!$L$25:$L$43</c:f>
              <c:numCache>
                <c:formatCode>General</c:formatCode>
                <c:ptCount val="19"/>
                <c:pt idx="0">
                  <c:v>66.233577312628924</c:v>
                </c:pt>
                <c:pt idx="1">
                  <c:v>69.584768289306339</c:v>
                </c:pt>
                <c:pt idx="2">
                  <c:v>69.813304769944835</c:v>
                </c:pt>
                <c:pt idx="3">
                  <c:v>71.8401185281773</c:v>
                </c:pt>
                <c:pt idx="4">
                  <c:v>72.202660387180742</c:v>
                </c:pt>
                <c:pt idx="5">
                  <c:v>72.655480352609857</c:v>
                </c:pt>
                <c:pt idx="6">
                  <c:v>73.3533103147887</c:v>
                </c:pt>
                <c:pt idx="7">
                  <c:v>73.826858933483237</c:v>
                </c:pt>
                <c:pt idx="8">
                  <c:v>75.241524406960153</c:v>
                </c:pt>
                <c:pt idx="9">
                  <c:v>75.789557551490148</c:v>
                </c:pt>
                <c:pt idx="10">
                  <c:v>77.384126672863573</c:v>
                </c:pt>
                <c:pt idx="11">
                  <c:v>78.817586361261021</c:v>
                </c:pt>
                <c:pt idx="12">
                  <c:v>79.766054919207534</c:v>
                </c:pt>
                <c:pt idx="13">
                  <c:v>82.385891554950973</c:v>
                </c:pt>
                <c:pt idx="14">
                  <c:v>82.525032843532287</c:v>
                </c:pt>
                <c:pt idx="15">
                  <c:v>86.05930293817913</c:v>
                </c:pt>
                <c:pt idx="16">
                  <c:v>86.938708078638697</c:v>
                </c:pt>
                <c:pt idx="17">
                  <c:v>92.486233258305006</c:v>
                </c:pt>
                <c:pt idx="18">
                  <c:v>94.320577931465152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E-4CF4-A4C8-3E60DA5FA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86704"/>
        <c:axId val="1542688336"/>
      </c:scatterChart>
      <c:valAx>
        <c:axId val="154268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88336"/>
        <c:crosses val="autoZero"/>
        <c:crossBetween val="midCat"/>
      </c:valAx>
      <c:valAx>
        <c:axId val="154268833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8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Sheet1!$J$24</c:f>
              <c:strCache>
                <c:ptCount val="1"/>
                <c:pt idx="0">
                  <c:v>EW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326115485564308E-2"/>
                  <c:y val="-0.41912255759696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Sheet1!$I$25:$I$43</c:f>
              <c:numCache>
                <c:formatCode>General</c:formatCode>
                <c:ptCount val="19"/>
                <c:pt idx="0">
                  <c:v>443.82959399999999</c:v>
                </c:pt>
                <c:pt idx="1">
                  <c:v>91.578165999999996</c:v>
                </c:pt>
                <c:pt idx="2">
                  <c:v>103.197063</c:v>
                </c:pt>
                <c:pt idx="3">
                  <c:v>416.83200199999999</c:v>
                </c:pt>
                <c:pt idx="4">
                  <c:v>95.271828999999997</c:v>
                </c:pt>
                <c:pt idx="5">
                  <c:v>52.808954</c:v>
                </c:pt>
                <c:pt idx="6">
                  <c:v>395.18674800000002</c:v>
                </c:pt>
                <c:pt idx="7">
                  <c:v>320.75600500000002</c:v>
                </c:pt>
                <c:pt idx="8">
                  <c:v>249.594605</c:v>
                </c:pt>
                <c:pt idx="9">
                  <c:v>88.779865999999998</c:v>
                </c:pt>
                <c:pt idx="10">
                  <c:v>401.615342</c:v>
                </c:pt>
                <c:pt idx="11">
                  <c:v>86.850481000000002</c:v>
                </c:pt>
                <c:pt idx="12">
                  <c:v>225.07880599999999</c:v>
                </c:pt>
                <c:pt idx="13">
                  <c:v>332.458259</c:v>
                </c:pt>
                <c:pt idx="14">
                  <c:v>123.268288</c:v>
                </c:pt>
                <c:pt idx="15">
                  <c:v>117.35874</c:v>
                </c:pt>
                <c:pt idx="16">
                  <c:v>152.94149300000001</c:v>
                </c:pt>
                <c:pt idx="17">
                  <c:v>564.62259100000006</c:v>
                </c:pt>
                <c:pt idx="18">
                  <c:v>373.77048300000001</c:v>
                </c:pt>
              </c:numCache>
            </c:numRef>
          </c:xVal>
          <c:yVal>
            <c:numRef>
              <c:f>Sheet1!$J$25:$J$43</c:f>
              <c:numCache>
                <c:formatCode>General</c:formatCode>
                <c:ptCount val="19"/>
                <c:pt idx="0">
                  <c:v>4.6607780000000005</c:v>
                </c:pt>
                <c:pt idx="1">
                  <c:v>5.6190458000000003</c:v>
                </c:pt>
                <c:pt idx="2">
                  <c:v>5.3829280999999991</c:v>
                </c:pt>
                <c:pt idx="3">
                  <c:v>5.8616273000000021</c:v>
                </c:pt>
                <c:pt idx="4">
                  <c:v>5.8571249000000005</c:v>
                </c:pt>
                <c:pt idx="5">
                  <c:v>8.3145827000000025</c:v>
                </c:pt>
                <c:pt idx="6">
                  <c:v>5.9697374000000014</c:v>
                </c:pt>
                <c:pt idx="7">
                  <c:v>6.7847936000000022</c:v>
                </c:pt>
                <c:pt idx="8">
                  <c:v>7.8972350000000002</c:v>
                </c:pt>
                <c:pt idx="9">
                  <c:v>7.8520052000000007</c:v>
                </c:pt>
                <c:pt idx="10">
                  <c:v>6.8864252000000015</c:v>
                </c:pt>
                <c:pt idx="11">
                  <c:v>5.3389099999999985</c:v>
                </c:pt>
                <c:pt idx="12">
                  <c:v>8.0723561000000004</c:v>
                </c:pt>
                <c:pt idx="13">
                  <c:v>4.1402720000000004</c:v>
                </c:pt>
                <c:pt idx="14">
                  <c:v>5.6613125000000011</c:v>
                </c:pt>
                <c:pt idx="15">
                  <c:v>4.2087256999999996</c:v>
                </c:pt>
                <c:pt idx="16">
                  <c:v>3.7831250000000001</c:v>
                </c:pt>
                <c:pt idx="17">
                  <c:v>4.4612045000000009</c:v>
                </c:pt>
                <c:pt idx="18">
                  <c:v>3.3704204000000004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F-41A9-BEF1-05AF0B9ED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96496"/>
        <c:axId val="1542700304"/>
      </c:scatterChart>
      <c:valAx>
        <c:axId val="15426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700304"/>
        <c:crosses val="autoZero"/>
        <c:crossBetween val="midCat"/>
      </c:valAx>
      <c:valAx>
        <c:axId val="1542700304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&gt; 1 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Sheet1!$Z$24:$Z$42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Sheet1!$AA$24:$AA$42</c:f>
              <c:numCache>
                <c:formatCode>General</c:formatCode>
                <c:ptCount val="19"/>
                <c:pt idx="0">
                  <c:v>66.233577312628924</c:v>
                </c:pt>
                <c:pt idx="1">
                  <c:v>69.584768289306339</c:v>
                </c:pt>
                <c:pt idx="3">
                  <c:v>71.8401185281773</c:v>
                </c:pt>
                <c:pt idx="4">
                  <c:v>72.202660387180742</c:v>
                </c:pt>
                <c:pt idx="5">
                  <c:v>72.655480352609857</c:v>
                </c:pt>
                <c:pt idx="6">
                  <c:v>73.3533103147887</c:v>
                </c:pt>
                <c:pt idx="7">
                  <c:v>73.826858933483237</c:v>
                </c:pt>
                <c:pt idx="8">
                  <c:v>75.241524406960153</c:v>
                </c:pt>
                <c:pt idx="9">
                  <c:v>75.789557551490148</c:v>
                </c:pt>
                <c:pt idx="10">
                  <c:v>77.384126672863573</c:v>
                </c:pt>
                <c:pt idx="11">
                  <c:v>78.817586361261021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0-4116-8D8F-C7E8E64E334B}"/>
            </c:ext>
          </c:extLst>
        </c:ser>
        <c:ser>
          <c:idx val="1"/>
          <c:order val="1"/>
          <c:tx>
            <c:v>&lt; 1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Sheet1!$Z$24:$Z$42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Sheet1!$AB$24:$AB$42</c:f>
              <c:numCache>
                <c:formatCode>General</c:formatCode>
                <c:ptCount val="19"/>
                <c:pt idx="2">
                  <c:v>69.813304769944835</c:v>
                </c:pt>
                <c:pt idx="12">
                  <c:v>79.766054919207534</c:v>
                </c:pt>
                <c:pt idx="13">
                  <c:v>82.385891554950973</c:v>
                </c:pt>
                <c:pt idx="14">
                  <c:v>82.525032843532287</c:v>
                </c:pt>
                <c:pt idx="15">
                  <c:v>86.05930293817913</c:v>
                </c:pt>
                <c:pt idx="16">
                  <c:v>86.938708078638697</c:v>
                </c:pt>
                <c:pt idx="17">
                  <c:v>92.486233258305006</c:v>
                </c:pt>
                <c:pt idx="18">
                  <c:v>94.320577931465152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90-4116-8D8F-C7E8E64E3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86160"/>
        <c:axId val="1542697584"/>
      </c:scatterChart>
      <c:valAx>
        <c:axId val="154268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Beetles</a:t>
                </a:r>
                <a:r>
                  <a:rPr lang="en-US" baseline="0"/>
                  <a:t> in order of %EW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97584"/>
        <c:crosses val="autoZero"/>
        <c:crossBetween val="midCat"/>
      </c:valAx>
      <c:valAx>
        <c:axId val="154269758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8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Sheet1!$AK$6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Sheet1!$AL$5:$AP$5</c:f>
              <c:strCache>
                <c:ptCount val="5"/>
                <c:pt idx="0">
                  <c:v>Other trees</c:v>
                </c:pt>
                <c:pt idx="1">
                  <c:v>Crown</c:v>
                </c:pt>
                <c:pt idx="2">
                  <c:v>Trap</c:v>
                </c:pt>
                <c:pt idx="3">
                  <c:v>Base</c:v>
                </c:pt>
                <c:pt idx="4">
                  <c:v>Soil</c:v>
                </c:pt>
              </c:strCache>
            </c:strRef>
          </c:cat>
          <c:val>
            <c:numRef>
              <c:f>Sheet1!$AL$6:$AP$6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5-4CBD-B6D5-1C97D487B770}"/>
            </c:ext>
          </c:extLst>
        </c:ser>
        <c:ser>
          <c:idx val="1"/>
          <c:order val="1"/>
          <c:tx>
            <c:strRef>
              <c:f>Sheet1!$AK$7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Sheet1!$AL$5:$AP$5</c:f>
              <c:strCache>
                <c:ptCount val="5"/>
                <c:pt idx="0">
                  <c:v>Other trees</c:v>
                </c:pt>
                <c:pt idx="1">
                  <c:v>Crown</c:v>
                </c:pt>
                <c:pt idx="2">
                  <c:v>Trap</c:v>
                </c:pt>
                <c:pt idx="3">
                  <c:v>Base</c:v>
                </c:pt>
                <c:pt idx="4">
                  <c:v>Soil</c:v>
                </c:pt>
              </c:strCache>
            </c:strRef>
          </c:cat>
          <c:val>
            <c:numRef>
              <c:f>Sheet1!$AL$7:$AP$7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5-4CBD-B6D5-1C97D487B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2694864"/>
        <c:axId val="1542695408"/>
      </c:barChart>
      <c:catAx>
        <c:axId val="15426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95408"/>
        <c:crosses val="autoZero"/>
        <c:auto val="1"/>
        <c:lblAlgn val="ctr"/>
        <c:lblOffset val="100"/>
        <c:noMultiLvlLbl val="0"/>
      </c:catAx>
      <c:valAx>
        <c:axId val="154269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Sheet1!$AL$11:$AP$11</c:f>
                <c:numCache>
                  <c:formatCode>General</c:formatCode>
                  <c:ptCount val="5"/>
                  <c:pt idx="0">
                    <c:v>0.18127092950172141</c:v>
                  </c:pt>
                  <c:pt idx="1">
                    <c:v>1.2931226438855015</c:v>
                  </c:pt>
                  <c:pt idx="2">
                    <c:v>1.3794889621623765</c:v>
                  </c:pt>
                  <c:pt idx="3">
                    <c:v>6.7466023385451264</c:v>
                  </c:pt>
                  <c:pt idx="4">
                    <c:v>3.4773623443334269</c:v>
                  </c:pt>
                </c:numCache>
              </c:numRef>
            </c:plus>
            <c:minus>
              <c:numRef>
                <c:f>Sheet1!$AL$11:$AP$11</c:f>
                <c:numCache>
                  <c:formatCode>General</c:formatCode>
                  <c:ptCount val="5"/>
                  <c:pt idx="0">
                    <c:v>0.18127092950172141</c:v>
                  </c:pt>
                  <c:pt idx="1">
                    <c:v>1.2931226438855015</c:v>
                  </c:pt>
                  <c:pt idx="2">
                    <c:v>1.3794889621623765</c:v>
                  </c:pt>
                  <c:pt idx="3">
                    <c:v>6.7466023385451264</c:v>
                  </c:pt>
                  <c:pt idx="4">
                    <c:v>3.4773623443334269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Sheet1!$AL$9:$AP$9</c:f>
              <c:strCache>
                <c:ptCount val="5"/>
                <c:pt idx="0">
                  <c:v>Other trees</c:v>
                </c:pt>
                <c:pt idx="1">
                  <c:v>Crown</c:v>
                </c:pt>
                <c:pt idx="2">
                  <c:v>Trap</c:v>
                </c:pt>
                <c:pt idx="3">
                  <c:v>Base</c:v>
                </c:pt>
                <c:pt idx="4">
                  <c:v>Soil</c:v>
                </c:pt>
              </c:strCache>
            </c:strRef>
          </c:cat>
          <c:val>
            <c:numRef>
              <c:f>Sheet1!$AL$10:$AP$10</c:f>
              <c:numCache>
                <c:formatCode>General</c:formatCode>
                <c:ptCount val="5"/>
                <c:pt idx="0">
                  <c:v>72.021389457679021</c:v>
                </c:pt>
                <c:pt idx="1">
                  <c:v>73.654087799487996</c:v>
                </c:pt>
                <c:pt idx="2">
                  <c:v>81.145543881369917</c:v>
                </c:pt>
                <c:pt idx="3">
                  <c:v>82.786280322142986</c:v>
                </c:pt>
                <c:pt idx="4">
                  <c:v>87.881725855018274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5-4186-95ED-FA9C07D3F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986544"/>
        <c:axId val="1338981648"/>
      </c:barChart>
      <c:catAx>
        <c:axId val="133898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981648"/>
        <c:crosses val="autoZero"/>
        <c:auto val="1"/>
        <c:lblAlgn val="ctr"/>
        <c:lblOffset val="100"/>
        <c:noMultiLvlLbl val="0"/>
      </c:catAx>
      <c:valAx>
        <c:axId val="1338981648"/>
        <c:scaling>
          <c:orientation val="minMax"/>
          <c:min val="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9865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4762</xdr:rowOff>
    </xdr:from>
    <xdr:to>
      <xdr:col>20</xdr:col>
      <xdr:colOff>304800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16</xdr:row>
      <xdr:rowOff>176212</xdr:rowOff>
    </xdr:from>
    <xdr:to>
      <xdr:col>20</xdr:col>
      <xdr:colOff>285750</xdr:colOff>
      <xdr:row>31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31</xdr:row>
      <xdr:rowOff>157162</xdr:rowOff>
    </xdr:from>
    <xdr:to>
      <xdr:col>20</xdr:col>
      <xdr:colOff>295275</xdr:colOff>
      <xdr:row>46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200025</xdr:colOff>
      <xdr:row>26</xdr:row>
      <xdr:rowOff>61912</xdr:rowOff>
    </xdr:from>
    <xdr:to>
      <xdr:col>35</xdr:col>
      <xdr:colOff>419100</xdr:colOff>
      <xdr:row>40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490537</xdr:colOff>
      <xdr:row>11</xdr:row>
      <xdr:rowOff>147637</xdr:rowOff>
    </xdr:from>
    <xdr:to>
      <xdr:col>47</xdr:col>
      <xdr:colOff>185737</xdr:colOff>
      <xdr:row>26</xdr:row>
      <xdr:rowOff>23812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490537</xdr:colOff>
      <xdr:row>26</xdr:row>
      <xdr:rowOff>128587</xdr:rowOff>
    </xdr:from>
    <xdr:to>
      <xdr:col>47</xdr:col>
      <xdr:colOff>185737</xdr:colOff>
      <xdr:row>41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3"/>
  <sheetViews>
    <sheetView tabSelected="1" topLeftCell="G1" workbookViewId="0">
      <selection activeCell="AM32" sqref="AM32"/>
    </sheetView>
  </sheetViews>
  <sheetFormatPr defaultRowHeight="15"/>
  <cols>
    <col min="35" max="35" width="10.42578125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t="s">
        <v>9</v>
      </c>
      <c r="K1" t="s">
        <v>10</v>
      </c>
      <c r="L1" t="s">
        <v>11</v>
      </c>
      <c r="W1" t="s">
        <v>0</v>
      </c>
      <c r="X1" t="s">
        <v>1</v>
      </c>
      <c r="Y1" t="s">
        <v>2</v>
      </c>
      <c r="Z1" t="s">
        <v>3</v>
      </c>
      <c r="AA1" s="5" t="s">
        <v>4</v>
      </c>
      <c r="AB1" s="6" t="s">
        <v>5</v>
      </c>
      <c r="AC1" s="6" t="s">
        <v>6</v>
      </c>
      <c r="AD1" s="7" t="s">
        <v>7</v>
      </c>
      <c r="AE1" s="7" t="s">
        <v>8</v>
      </c>
      <c r="AF1" t="s">
        <v>9</v>
      </c>
      <c r="AG1" t="s">
        <v>10</v>
      </c>
      <c r="AH1" t="s">
        <v>11</v>
      </c>
      <c r="AI1" t="s">
        <v>12</v>
      </c>
    </row>
    <row r="2" spans="1:42">
      <c r="A2">
        <v>2977</v>
      </c>
      <c r="B2">
        <v>13.474933</v>
      </c>
      <c r="C2">
        <v>144.70875000000001</v>
      </c>
      <c r="D2">
        <v>117.35874</v>
      </c>
      <c r="E2" t="s">
        <v>13</v>
      </c>
      <c r="F2" s="3">
        <v>21.83</v>
      </c>
      <c r="G2" s="3">
        <v>16.989999999999998</v>
      </c>
      <c r="H2" s="4">
        <v>3.6219999999999999</v>
      </c>
      <c r="J2">
        <f t="shared" ref="J2:J11" si="0">F2*G2</f>
        <v>370.89169999999996</v>
      </c>
      <c r="K2">
        <f t="shared" ref="K2:K11" si="1">(0.021*J2)-3.58</f>
        <v>4.2087256999999996</v>
      </c>
      <c r="L2">
        <f t="shared" ref="L2:L11" si="2">H2/K2*100</f>
        <v>86.05930293817913</v>
      </c>
      <c r="W2">
        <v>2971</v>
      </c>
      <c r="X2" s="1">
        <v>13.535104</v>
      </c>
      <c r="Y2">
        <v>144.87388200000001</v>
      </c>
      <c r="Z2">
        <v>443.82959399999999</v>
      </c>
      <c r="AA2" t="s">
        <v>14</v>
      </c>
      <c r="AB2" s="3">
        <v>22.36</v>
      </c>
      <c r="AC2" s="3">
        <v>17.55</v>
      </c>
      <c r="AD2" s="4">
        <v>3.0870000000000002</v>
      </c>
      <c r="AF2">
        <f t="shared" ref="AF2:AF20" si="3">AB2*AC2</f>
        <v>392.41800000000001</v>
      </c>
      <c r="AG2">
        <f t="shared" ref="AG2:AG20" si="4">(0.021*AF2)-3.58</f>
        <v>4.6607780000000005</v>
      </c>
      <c r="AH2" s="9">
        <f t="shared" ref="AH2:AH20" si="5">AD2/AG2*100</f>
        <v>66.233577312628924</v>
      </c>
      <c r="AI2" s="8" t="s">
        <v>15</v>
      </c>
      <c r="AJ2" s="9"/>
    </row>
    <row r="3" spans="1:42">
      <c r="A3">
        <v>2983</v>
      </c>
      <c r="B3">
        <v>13.473649999999999</v>
      </c>
      <c r="C3">
        <v>144.71275</v>
      </c>
      <c r="D3">
        <v>564.62259100000006</v>
      </c>
      <c r="E3" t="s">
        <v>13</v>
      </c>
      <c r="F3" s="3">
        <v>22.07</v>
      </c>
      <c r="G3" s="3">
        <v>17.350000000000001</v>
      </c>
      <c r="H3" s="4">
        <v>4.1260000000000003</v>
      </c>
      <c r="J3">
        <f t="shared" si="0"/>
        <v>382.91450000000003</v>
      </c>
      <c r="K3">
        <f t="shared" si="1"/>
        <v>4.4612045000000009</v>
      </c>
      <c r="L3">
        <f t="shared" si="2"/>
        <v>92.486233258305006</v>
      </c>
      <c r="W3">
        <v>2975</v>
      </c>
      <c r="X3">
        <v>13.473145000000001</v>
      </c>
      <c r="Y3">
        <v>144.70826400000001</v>
      </c>
      <c r="Z3">
        <v>91.578165999999996</v>
      </c>
      <c r="AA3" t="s">
        <v>14</v>
      </c>
      <c r="AB3" s="3">
        <v>23.82</v>
      </c>
      <c r="AC3" s="3">
        <v>18.39</v>
      </c>
      <c r="AD3" s="4">
        <v>3.91</v>
      </c>
      <c r="AF3">
        <f t="shared" si="3"/>
        <v>438.0498</v>
      </c>
      <c r="AG3">
        <f t="shared" si="4"/>
        <v>5.6190458000000003</v>
      </c>
      <c r="AH3" s="9">
        <f t="shared" si="5"/>
        <v>69.584768289306339</v>
      </c>
      <c r="AI3" s="8" t="s">
        <v>15</v>
      </c>
      <c r="AJ3" s="9"/>
    </row>
    <row r="4" spans="1:42">
      <c r="A4">
        <v>2967</v>
      </c>
      <c r="B4" s="1">
        <v>13.47316</v>
      </c>
      <c r="C4">
        <v>144.70832999999999</v>
      </c>
      <c r="D4">
        <v>86.850481000000002</v>
      </c>
      <c r="E4" t="s">
        <v>13</v>
      </c>
      <c r="F4" s="3">
        <v>23.4</v>
      </c>
      <c r="G4" s="3">
        <v>18.149999999999999</v>
      </c>
      <c r="H4" s="4">
        <v>4.2080000000000002</v>
      </c>
      <c r="J4">
        <f t="shared" si="0"/>
        <v>424.70999999999992</v>
      </c>
      <c r="K4">
        <f t="shared" si="1"/>
        <v>5.3389099999999985</v>
      </c>
      <c r="L4">
        <f t="shared" si="2"/>
        <v>78.817586361261021</v>
      </c>
      <c r="W4">
        <v>2962</v>
      </c>
      <c r="X4">
        <v>13.473946</v>
      </c>
      <c r="Y4">
        <v>144.708144</v>
      </c>
      <c r="Z4">
        <v>52.808954</v>
      </c>
      <c r="AA4" t="s">
        <v>14</v>
      </c>
      <c r="AB4" s="3">
        <v>26.73</v>
      </c>
      <c r="AC4" s="3">
        <v>21.19</v>
      </c>
      <c r="AD4" s="4">
        <v>6.0410000000000004</v>
      </c>
      <c r="AF4">
        <f t="shared" si="3"/>
        <v>566.40870000000007</v>
      </c>
      <c r="AG4">
        <f t="shared" si="4"/>
        <v>8.3145827000000025</v>
      </c>
      <c r="AH4" s="9">
        <f t="shared" si="5"/>
        <v>72.655480352609857</v>
      </c>
      <c r="AI4" s="8" t="s">
        <v>15</v>
      </c>
      <c r="AJ4" s="9"/>
    </row>
    <row r="5" spans="1:42">
      <c r="A5">
        <v>2987</v>
      </c>
      <c r="B5">
        <v>13.474722999999999</v>
      </c>
      <c r="C5">
        <v>144.70890600000001</v>
      </c>
      <c r="D5">
        <v>103.197063</v>
      </c>
      <c r="E5" t="s">
        <v>13</v>
      </c>
      <c r="F5" s="3">
        <v>23.31</v>
      </c>
      <c r="G5" s="3">
        <v>18.309999999999999</v>
      </c>
      <c r="H5" s="4">
        <v>3.758</v>
      </c>
      <c r="J5">
        <f t="shared" si="0"/>
        <v>426.80609999999996</v>
      </c>
      <c r="K5">
        <f t="shared" si="1"/>
        <v>5.3829280999999991</v>
      </c>
      <c r="L5">
        <f t="shared" si="2"/>
        <v>69.813304769944835</v>
      </c>
      <c r="W5">
        <v>2966</v>
      </c>
      <c r="X5" s="1">
        <v>13.528740000000001</v>
      </c>
      <c r="Y5" s="1">
        <v>144.87071800000001</v>
      </c>
      <c r="Z5">
        <v>395.18674800000002</v>
      </c>
      <c r="AA5" t="s">
        <v>13</v>
      </c>
      <c r="AB5" s="3">
        <v>24.01</v>
      </c>
      <c r="AC5" s="3">
        <v>18.940000000000001</v>
      </c>
      <c r="AD5" s="4">
        <v>4.3789999999999996</v>
      </c>
      <c r="AF5">
        <f t="shared" si="3"/>
        <v>454.74940000000004</v>
      </c>
      <c r="AG5">
        <f t="shared" si="4"/>
        <v>5.9697374000000014</v>
      </c>
      <c r="AH5" s="9">
        <f t="shared" si="5"/>
        <v>73.3533103147887</v>
      </c>
      <c r="AI5" s="8" t="s">
        <v>15</v>
      </c>
      <c r="AJ5" s="9"/>
      <c r="AL5" t="s">
        <v>16</v>
      </c>
      <c r="AM5" t="s">
        <v>17</v>
      </c>
      <c r="AN5" t="s">
        <v>18</v>
      </c>
      <c r="AO5" t="s">
        <v>19</v>
      </c>
      <c r="AP5" t="s">
        <v>20</v>
      </c>
    </row>
    <row r="6" spans="1:42">
      <c r="A6">
        <v>2975</v>
      </c>
      <c r="B6">
        <v>13.473145000000001</v>
      </c>
      <c r="C6">
        <v>144.70826400000001</v>
      </c>
      <c r="D6">
        <v>91.578165999999996</v>
      </c>
      <c r="E6" t="s">
        <v>14</v>
      </c>
      <c r="F6" s="3">
        <v>23.82</v>
      </c>
      <c r="G6" s="3">
        <v>18.39</v>
      </c>
      <c r="H6" s="4">
        <v>3.91</v>
      </c>
      <c r="J6">
        <f t="shared" si="0"/>
        <v>438.0498</v>
      </c>
      <c r="K6">
        <f t="shared" si="1"/>
        <v>5.6190458000000003</v>
      </c>
      <c r="L6">
        <f t="shared" si="2"/>
        <v>69.584768289306339</v>
      </c>
      <c r="W6">
        <v>2958</v>
      </c>
      <c r="X6" s="1">
        <v>13.530545999999999</v>
      </c>
      <c r="Y6" s="1">
        <v>144.870442</v>
      </c>
      <c r="Z6">
        <v>320.75600500000002</v>
      </c>
      <c r="AA6" t="s">
        <v>13</v>
      </c>
      <c r="AB6" s="3">
        <v>25.76</v>
      </c>
      <c r="AC6" s="3">
        <v>19.16</v>
      </c>
      <c r="AD6" s="4">
        <v>5.0090000000000003</v>
      </c>
      <c r="AF6">
        <f t="shared" si="3"/>
        <v>493.56160000000006</v>
      </c>
      <c r="AG6">
        <f t="shared" si="4"/>
        <v>6.7847936000000022</v>
      </c>
      <c r="AH6" s="9">
        <f t="shared" si="5"/>
        <v>73.826858933483237</v>
      </c>
      <c r="AI6" s="8" t="s">
        <v>15</v>
      </c>
      <c r="AJ6" s="9"/>
      <c r="AK6" t="s">
        <v>21</v>
      </c>
      <c r="AL6">
        <v>0</v>
      </c>
      <c r="AM6">
        <v>6</v>
      </c>
      <c r="AN6">
        <v>1</v>
      </c>
      <c r="AO6">
        <v>0</v>
      </c>
      <c r="AP6">
        <v>3</v>
      </c>
    </row>
    <row r="7" spans="1:42">
      <c r="A7">
        <v>2964</v>
      </c>
      <c r="B7">
        <v>13.471209999999999</v>
      </c>
      <c r="C7">
        <v>144.70635999999999</v>
      </c>
      <c r="D7">
        <v>416.83200199999999</v>
      </c>
      <c r="E7" t="s">
        <v>13</v>
      </c>
      <c r="F7" s="3">
        <v>24.03</v>
      </c>
      <c r="G7" s="3">
        <v>18.71</v>
      </c>
      <c r="H7" s="4">
        <v>4.2110000000000003</v>
      </c>
      <c r="J7">
        <f t="shared" si="0"/>
        <v>449.60130000000004</v>
      </c>
      <c r="K7">
        <f t="shared" si="1"/>
        <v>5.8616273000000021</v>
      </c>
      <c r="L7">
        <f t="shared" si="2"/>
        <v>71.8401185281773</v>
      </c>
      <c r="W7">
        <v>2949</v>
      </c>
      <c r="X7" s="1">
        <v>13.53323</v>
      </c>
      <c r="Y7" s="1">
        <v>144.87376</v>
      </c>
      <c r="Z7">
        <v>249.594605</v>
      </c>
      <c r="AA7" t="s">
        <v>14</v>
      </c>
      <c r="AB7" s="3">
        <v>26.15</v>
      </c>
      <c r="AC7" s="3">
        <v>20.9</v>
      </c>
      <c r="AD7" s="4">
        <v>5.9420000000000002</v>
      </c>
      <c r="AF7">
        <f t="shared" si="3"/>
        <v>546.53499999999997</v>
      </c>
      <c r="AG7">
        <f t="shared" si="4"/>
        <v>7.8972350000000002</v>
      </c>
      <c r="AH7" s="9">
        <f t="shared" si="5"/>
        <v>75.241524406960153</v>
      </c>
      <c r="AI7" s="8" t="s">
        <v>15</v>
      </c>
      <c r="AJ7" s="9"/>
      <c r="AK7" t="s">
        <v>22</v>
      </c>
      <c r="AL7">
        <v>2</v>
      </c>
      <c r="AM7">
        <v>3</v>
      </c>
      <c r="AN7">
        <v>1</v>
      </c>
      <c r="AO7">
        <v>3</v>
      </c>
      <c r="AP7">
        <v>0</v>
      </c>
    </row>
    <row r="8" spans="1:42">
      <c r="A8">
        <v>2989</v>
      </c>
      <c r="B8" s="1">
        <v>13.473706999999999</v>
      </c>
      <c r="C8">
        <v>144.711533</v>
      </c>
      <c r="D8">
        <v>401.615342</v>
      </c>
      <c r="E8" t="s">
        <v>14</v>
      </c>
      <c r="F8" s="3">
        <v>24.97</v>
      </c>
      <c r="G8" s="3">
        <v>19.96</v>
      </c>
      <c r="H8" s="4">
        <v>5.3289999999999997</v>
      </c>
      <c r="J8">
        <f t="shared" si="0"/>
        <v>498.40120000000002</v>
      </c>
      <c r="K8">
        <f t="shared" si="1"/>
        <v>6.8864252000000015</v>
      </c>
      <c r="L8">
        <f t="shared" si="2"/>
        <v>77.384126672863573</v>
      </c>
      <c r="W8">
        <v>2980</v>
      </c>
      <c r="X8">
        <v>13.47315</v>
      </c>
      <c r="Y8">
        <v>144.70831000000001</v>
      </c>
      <c r="Z8">
        <v>88.779865999999998</v>
      </c>
      <c r="AA8" t="s">
        <v>14</v>
      </c>
      <c r="AB8" s="3">
        <v>25.96</v>
      </c>
      <c r="AC8" s="3">
        <v>20.97</v>
      </c>
      <c r="AD8" s="4">
        <v>5.9509999999999996</v>
      </c>
      <c r="AF8">
        <f t="shared" si="3"/>
        <v>544.38120000000004</v>
      </c>
      <c r="AG8">
        <f t="shared" si="4"/>
        <v>7.8520052000000007</v>
      </c>
      <c r="AH8" s="9">
        <f t="shared" si="5"/>
        <v>75.789557551490148</v>
      </c>
      <c r="AI8" s="8" t="s">
        <v>15</v>
      </c>
      <c r="AJ8" s="9"/>
    </row>
    <row r="9" spans="1:42">
      <c r="A9">
        <v>2980</v>
      </c>
      <c r="B9">
        <v>13.47315</v>
      </c>
      <c r="C9">
        <v>144.70831000000001</v>
      </c>
      <c r="D9">
        <v>88.779865999999998</v>
      </c>
      <c r="E9" t="s">
        <v>14</v>
      </c>
      <c r="F9" s="3">
        <v>25.96</v>
      </c>
      <c r="G9" s="3">
        <v>20.97</v>
      </c>
      <c r="H9" s="4">
        <v>5.9509999999999996</v>
      </c>
      <c r="J9">
        <f t="shared" si="0"/>
        <v>544.38120000000004</v>
      </c>
      <c r="K9">
        <f t="shared" si="1"/>
        <v>7.8520052000000007</v>
      </c>
      <c r="L9">
        <f t="shared" si="2"/>
        <v>75.789557551490148</v>
      </c>
      <c r="W9">
        <v>2989</v>
      </c>
      <c r="X9" s="1">
        <v>13.473706999999999</v>
      </c>
      <c r="Y9">
        <v>144.711533</v>
      </c>
      <c r="Z9">
        <v>401.615342</v>
      </c>
      <c r="AA9" t="s">
        <v>14</v>
      </c>
      <c r="AB9" s="3">
        <v>24.97</v>
      </c>
      <c r="AC9" s="3">
        <v>19.96</v>
      </c>
      <c r="AD9" s="4">
        <v>5.3289999999999997</v>
      </c>
      <c r="AF9">
        <f t="shared" si="3"/>
        <v>498.40120000000002</v>
      </c>
      <c r="AG9">
        <f t="shared" si="4"/>
        <v>6.8864252000000015</v>
      </c>
      <c r="AH9">
        <f t="shared" si="5"/>
        <v>77.384126672863573</v>
      </c>
      <c r="AI9" s="8" t="s">
        <v>15</v>
      </c>
      <c r="AJ9" s="9"/>
      <c r="AL9" t="s">
        <v>16</v>
      </c>
      <c r="AM9" t="s">
        <v>17</v>
      </c>
      <c r="AN9" t="s">
        <v>18</v>
      </c>
      <c r="AO9" t="s">
        <v>19</v>
      </c>
      <c r="AP9" t="s">
        <v>20</v>
      </c>
    </row>
    <row r="10" spans="1:42">
      <c r="A10">
        <v>2988</v>
      </c>
      <c r="B10">
        <v>13.475751000000001</v>
      </c>
      <c r="C10">
        <v>144.707832</v>
      </c>
      <c r="D10">
        <v>225.07880599999999</v>
      </c>
      <c r="E10" t="s">
        <v>13</v>
      </c>
      <c r="F10" s="3">
        <v>26.41</v>
      </c>
      <c r="G10" s="3">
        <v>21.01</v>
      </c>
      <c r="H10" s="4">
        <v>6.4390000000000001</v>
      </c>
      <c r="J10">
        <f t="shared" si="0"/>
        <v>554.8741</v>
      </c>
      <c r="K10">
        <f t="shared" si="1"/>
        <v>8.0723561000000004</v>
      </c>
      <c r="L10">
        <f t="shared" si="2"/>
        <v>79.766054919207534</v>
      </c>
      <c r="W10">
        <v>2967</v>
      </c>
      <c r="X10" s="1">
        <v>13.47316</v>
      </c>
      <c r="Y10">
        <v>144.70832999999999</v>
      </c>
      <c r="Z10">
        <v>86.850481000000002</v>
      </c>
      <c r="AA10" t="s">
        <v>13</v>
      </c>
      <c r="AB10" s="3">
        <v>23.4</v>
      </c>
      <c r="AC10" s="3">
        <v>18.149999999999999</v>
      </c>
      <c r="AD10" s="4">
        <v>4.2080000000000002</v>
      </c>
      <c r="AF10">
        <f t="shared" si="3"/>
        <v>424.70999999999992</v>
      </c>
      <c r="AG10">
        <f t="shared" si="4"/>
        <v>5.3389099999999985</v>
      </c>
      <c r="AH10" s="9">
        <f t="shared" si="5"/>
        <v>78.817586361261021</v>
      </c>
      <c r="AI10" s="8" t="s">
        <v>15</v>
      </c>
      <c r="AJ10" s="9"/>
      <c r="AK10" t="s">
        <v>11</v>
      </c>
      <c r="AL10">
        <f>AVERAGE(AH11:AH12)</f>
        <v>72.021389457679021</v>
      </c>
      <c r="AM10">
        <f>AVERAGE(AH2:AH10)</f>
        <v>73.654087799487996</v>
      </c>
      <c r="AN10">
        <f>AVERAGE(AH19:AH20)</f>
        <v>81.145543881369917</v>
      </c>
      <c r="AO10">
        <f>AVERAGE(AH13:AH15)</f>
        <v>82.786280322142986</v>
      </c>
      <c r="AP10">
        <f>AVERAGE(AH16:AH18)</f>
        <v>87.881725855018274</v>
      </c>
    </row>
    <row r="11" spans="1:42">
      <c r="A11">
        <v>2962</v>
      </c>
      <c r="B11">
        <v>13.473946</v>
      </c>
      <c r="C11">
        <v>144.708144</v>
      </c>
      <c r="D11">
        <v>52.808954</v>
      </c>
      <c r="E11" t="s">
        <v>14</v>
      </c>
      <c r="F11" s="3">
        <v>26.73</v>
      </c>
      <c r="G11" s="3">
        <v>21.19</v>
      </c>
      <c r="H11" s="4">
        <v>6.0410000000000004</v>
      </c>
      <c r="J11">
        <f t="shared" si="0"/>
        <v>566.40870000000007</v>
      </c>
      <c r="K11">
        <f t="shared" si="1"/>
        <v>8.3145827000000025</v>
      </c>
      <c r="L11">
        <f t="shared" si="2"/>
        <v>72.655480352609857</v>
      </c>
      <c r="W11">
        <v>2964</v>
      </c>
      <c r="X11">
        <v>13.471209999999999</v>
      </c>
      <c r="Y11">
        <v>144.70635999999999</v>
      </c>
      <c r="Z11">
        <v>416.83200199999999</v>
      </c>
      <c r="AA11" t="s">
        <v>13</v>
      </c>
      <c r="AB11" s="3">
        <v>24.03</v>
      </c>
      <c r="AC11" s="3">
        <v>18.71</v>
      </c>
      <c r="AD11" s="4">
        <v>4.2110000000000003</v>
      </c>
      <c r="AF11">
        <f t="shared" si="3"/>
        <v>449.60130000000004</v>
      </c>
      <c r="AG11">
        <f t="shared" si="4"/>
        <v>5.8616273000000021</v>
      </c>
      <c r="AH11" s="9">
        <f t="shared" si="5"/>
        <v>71.8401185281773</v>
      </c>
      <c r="AI11" s="8" t="s">
        <v>23</v>
      </c>
      <c r="AJ11" s="9"/>
      <c r="AL11">
        <f>STDEV(AH11:AH12)/SQRT(2)</f>
        <v>0.18127092950172141</v>
      </c>
      <c r="AM11">
        <f>STDEV(AH2:AH10)/SQRT(COUNT(AH2:AH10))</f>
        <v>1.2931226438855015</v>
      </c>
      <c r="AN11">
        <f>STDEV(AH19:AH20)/SQRT(2)</f>
        <v>1.3794889621623765</v>
      </c>
      <c r="AO11">
        <f>STDEV(AH13:AH15)/SQRT(3)</f>
        <v>6.7466023385451264</v>
      </c>
      <c r="AP11">
        <f>STDEV(AH16:AH18)/SQRT(3)</f>
        <v>3.4773623443334269</v>
      </c>
    </row>
    <row r="12" spans="1:42">
      <c r="D12">
        <v>95.271828999999997</v>
      </c>
      <c r="E12" t="s">
        <v>13</v>
      </c>
      <c r="W12">
        <v>2952</v>
      </c>
      <c r="X12" s="1">
        <v>13.530583</v>
      </c>
      <c r="Y12" s="1">
        <v>144.8724</v>
      </c>
      <c r="Z12">
        <v>95.271828999999997</v>
      </c>
      <c r="AA12" t="s">
        <v>13</v>
      </c>
      <c r="AB12" s="3">
        <v>24.07</v>
      </c>
      <c r="AC12" s="3">
        <v>18.670000000000002</v>
      </c>
      <c r="AD12" s="4">
        <v>4.2290000000000001</v>
      </c>
      <c r="AF12">
        <f t="shared" si="3"/>
        <v>449.38690000000003</v>
      </c>
      <c r="AG12">
        <f t="shared" si="4"/>
        <v>5.8571249000000005</v>
      </c>
      <c r="AH12" s="9">
        <f t="shared" si="5"/>
        <v>72.202660387180742</v>
      </c>
      <c r="AI12" s="8" t="s">
        <v>23</v>
      </c>
      <c r="AJ12" s="9"/>
    </row>
    <row r="13" spans="1:42">
      <c r="D13">
        <v>320.75600500000002</v>
      </c>
      <c r="E13" t="s">
        <v>13</v>
      </c>
      <c r="W13">
        <v>2987</v>
      </c>
      <c r="X13">
        <v>13.474722999999999</v>
      </c>
      <c r="Y13">
        <v>144.70890600000001</v>
      </c>
      <c r="Z13">
        <v>103.197063</v>
      </c>
      <c r="AA13" t="s">
        <v>13</v>
      </c>
      <c r="AB13" s="3">
        <v>23.31</v>
      </c>
      <c r="AC13" s="3">
        <v>18.309999999999999</v>
      </c>
      <c r="AD13" s="4">
        <v>3.758</v>
      </c>
      <c r="AF13">
        <f t="shared" si="3"/>
        <v>426.80609999999996</v>
      </c>
      <c r="AG13">
        <f t="shared" si="4"/>
        <v>5.3829280999999991</v>
      </c>
      <c r="AH13">
        <f t="shared" si="5"/>
        <v>69.813304769944835</v>
      </c>
      <c r="AI13" s="8" t="s">
        <v>24</v>
      </c>
      <c r="AJ13" s="9"/>
      <c r="AL13" t="s">
        <v>25</v>
      </c>
      <c r="AM13" t="s">
        <v>26</v>
      </c>
    </row>
    <row r="14" spans="1:42">
      <c r="D14">
        <v>395.18674800000002</v>
      </c>
      <c r="E14" t="s">
        <v>13</v>
      </c>
      <c r="W14">
        <v>2977</v>
      </c>
      <c r="X14">
        <v>13.474933</v>
      </c>
      <c r="Y14">
        <v>144.70875000000001</v>
      </c>
      <c r="Z14">
        <v>117.35874</v>
      </c>
      <c r="AA14" t="s">
        <v>13</v>
      </c>
      <c r="AB14" s="3">
        <v>21.83</v>
      </c>
      <c r="AC14" s="3">
        <v>16.989999999999998</v>
      </c>
      <c r="AD14" s="4">
        <v>3.6219999999999999</v>
      </c>
      <c r="AF14">
        <f t="shared" si="3"/>
        <v>370.89169999999996</v>
      </c>
      <c r="AG14">
        <f t="shared" si="4"/>
        <v>4.2087256999999996</v>
      </c>
      <c r="AH14" s="9">
        <f t="shared" si="5"/>
        <v>86.05930293817913</v>
      </c>
      <c r="AI14" s="8" t="s">
        <v>19</v>
      </c>
      <c r="AJ14" s="9"/>
      <c r="AK14" t="s">
        <v>11</v>
      </c>
      <c r="AL14">
        <f>AVERAGE(AH11:AH20,AH14)</f>
        <v>82.217926195250982</v>
      </c>
      <c r="AM14">
        <f>AVERAGE(AH2:AH10,AH13:AH14)</f>
        <v>74.43267253668327</v>
      </c>
    </row>
    <row r="15" spans="1:42" ht="15.75">
      <c r="B15" s="2"/>
      <c r="C15" s="1"/>
      <c r="D15">
        <v>249.594605</v>
      </c>
      <c r="E15" t="s">
        <v>14</v>
      </c>
      <c r="W15">
        <v>2983</v>
      </c>
      <c r="X15">
        <v>13.473649999999999</v>
      </c>
      <c r="Y15">
        <v>144.71275</v>
      </c>
      <c r="Z15">
        <v>564.62259100000006</v>
      </c>
      <c r="AA15" t="s">
        <v>13</v>
      </c>
      <c r="AB15" s="3">
        <v>22.07</v>
      </c>
      <c r="AC15" s="3">
        <v>17.350000000000001</v>
      </c>
      <c r="AD15" s="4">
        <v>4.1260000000000003</v>
      </c>
      <c r="AF15">
        <f t="shared" si="3"/>
        <v>382.91450000000003</v>
      </c>
      <c r="AG15">
        <f t="shared" si="4"/>
        <v>4.4612045000000009</v>
      </c>
      <c r="AH15">
        <f t="shared" si="5"/>
        <v>92.486233258305006</v>
      </c>
      <c r="AI15" s="8" t="s">
        <v>24</v>
      </c>
      <c r="AJ15" s="9"/>
      <c r="AL15">
        <f>STDEV(AH15,AH11:AH20)/SQRT(COUNT(AH15,AH11:AH20))</f>
        <v>2.6261804789872878</v>
      </c>
      <c r="AM15">
        <f>STDEV(AH13:AH14,AH2:AH10)/SQRT(COUNT(AH13:AH14,AH2:AH10))</f>
        <v>1.602182616953935</v>
      </c>
    </row>
    <row r="16" spans="1:42">
      <c r="D16">
        <v>373.77048300000001</v>
      </c>
      <c r="E16" t="s">
        <v>14</v>
      </c>
      <c r="W16">
        <v>2970</v>
      </c>
      <c r="X16" s="1">
        <v>13.532249999999999</v>
      </c>
      <c r="Y16" s="1">
        <v>144.870383</v>
      </c>
      <c r="Z16">
        <v>332.458259</v>
      </c>
      <c r="AA16" t="s">
        <v>14</v>
      </c>
      <c r="AB16" s="3">
        <v>21.6</v>
      </c>
      <c r="AC16" s="3">
        <v>17.02</v>
      </c>
      <c r="AD16" s="4">
        <v>3.411</v>
      </c>
      <c r="AF16">
        <f t="shared" si="3"/>
        <v>367.63200000000001</v>
      </c>
      <c r="AG16">
        <f t="shared" si="4"/>
        <v>4.1402720000000004</v>
      </c>
      <c r="AH16" s="9">
        <f t="shared" si="5"/>
        <v>82.385891554950973</v>
      </c>
      <c r="AI16" s="8" t="s">
        <v>27</v>
      </c>
      <c r="AL16">
        <f>TTEST(AH2:AH12,AH13:AH20,2,2)</f>
        <v>6.3463721583722251E-4</v>
      </c>
    </row>
    <row r="17" spans="1:39">
      <c r="D17">
        <v>332.458259</v>
      </c>
      <c r="E17" t="s">
        <v>14</v>
      </c>
      <c r="W17">
        <v>2973</v>
      </c>
      <c r="X17" s="1">
        <v>13.53144</v>
      </c>
      <c r="Y17" s="1">
        <v>144.87161</v>
      </c>
      <c r="Z17">
        <v>152.94149300000001</v>
      </c>
      <c r="AA17" t="s">
        <v>14</v>
      </c>
      <c r="AB17" s="3">
        <v>21.25</v>
      </c>
      <c r="AC17" s="3">
        <v>16.5</v>
      </c>
      <c r="AD17" s="4">
        <v>3.2890000000000001</v>
      </c>
      <c r="AF17">
        <f t="shared" si="3"/>
        <v>350.625</v>
      </c>
      <c r="AG17">
        <f t="shared" si="4"/>
        <v>3.7831250000000001</v>
      </c>
      <c r="AH17" s="9">
        <f t="shared" si="5"/>
        <v>86.938708078638697</v>
      </c>
      <c r="AI17" s="8" t="s">
        <v>27</v>
      </c>
    </row>
    <row r="18" spans="1:39">
      <c r="D18">
        <v>443.82959399999999</v>
      </c>
      <c r="E18" t="s">
        <v>14</v>
      </c>
      <c r="W18">
        <v>2963</v>
      </c>
      <c r="X18" s="1">
        <v>13.529310000000001</v>
      </c>
      <c r="Y18" s="1">
        <v>144.87051199999999</v>
      </c>
      <c r="Z18">
        <v>373.77048300000001</v>
      </c>
      <c r="AA18" t="s">
        <v>14</v>
      </c>
      <c r="AB18" s="3">
        <v>20.329999999999998</v>
      </c>
      <c r="AC18" s="3">
        <v>16.28</v>
      </c>
      <c r="AD18" s="4">
        <v>3.1789999999999998</v>
      </c>
      <c r="AF18">
        <f t="shared" si="3"/>
        <v>330.97239999999999</v>
      </c>
      <c r="AG18">
        <f t="shared" si="4"/>
        <v>3.3704204000000004</v>
      </c>
      <c r="AH18" s="9">
        <f t="shared" si="5"/>
        <v>94.320577931465152</v>
      </c>
      <c r="AI18" s="8" t="s">
        <v>27</v>
      </c>
      <c r="AK18" t="str">
        <f>Z1</f>
        <v>Distance</v>
      </c>
      <c r="AL18">
        <f>AVERAGE(Z2:Z12)</f>
        <v>240.28214472727271</v>
      </c>
      <c r="AM18">
        <f>AVERAGE(Z13:Z20)</f>
        <v>249.08696537500001</v>
      </c>
    </row>
    <row r="19" spans="1:39">
      <c r="D19">
        <v>152.94149300000001</v>
      </c>
      <c r="E19" t="s">
        <v>14</v>
      </c>
      <c r="W19">
        <v>2988</v>
      </c>
      <c r="X19">
        <v>13.475751000000001</v>
      </c>
      <c r="Y19">
        <v>144.707832</v>
      </c>
      <c r="Z19">
        <v>225.07880599999999</v>
      </c>
      <c r="AA19" t="s">
        <v>13</v>
      </c>
      <c r="AB19" s="3">
        <v>26.41</v>
      </c>
      <c r="AC19" s="3">
        <v>21.01</v>
      </c>
      <c r="AD19" s="4">
        <v>6.4390000000000001</v>
      </c>
      <c r="AF19">
        <f t="shared" si="3"/>
        <v>554.8741</v>
      </c>
      <c r="AG19">
        <f t="shared" si="4"/>
        <v>8.0723561000000004</v>
      </c>
      <c r="AH19">
        <f t="shared" si="5"/>
        <v>79.766054919207534</v>
      </c>
      <c r="AI19" s="8" t="s">
        <v>28</v>
      </c>
      <c r="AL19">
        <f>STDEV(Z2:Z12)/SQRT(COUNT(Z2:Z12))</f>
        <v>48.050096496079938</v>
      </c>
      <c r="AM19">
        <f>STDEV(Z13:Z20)/SQRT(COUNT(Z13:Z20))</f>
        <v>57.685470337800915</v>
      </c>
    </row>
    <row r="20" spans="1:39">
      <c r="D20">
        <v>123.268288</v>
      </c>
      <c r="E20" t="s">
        <v>14</v>
      </c>
      <c r="W20">
        <v>2982</v>
      </c>
      <c r="X20" s="1">
        <v>13.532033</v>
      </c>
      <c r="Y20" s="1">
        <v>144.87346700000001</v>
      </c>
      <c r="Z20">
        <v>123.268288</v>
      </c>
      <c r="AA20" t="s">
        <v>14</v>
      </c>
      <c r="AB20" s="3">
        <v>23.47</v>
      </c>
      <c r="AC20" s="3">
        <v>18.75</v>
      </c>
      <c r="AD20" s="4">
        <v>4.6719999999999997</v>
      </c>
      <c r="AF20">
        <f t="shared" si="3"/>
        <v>440.0625</v>
      </c>
      <c r="AG20">
        <f t="shared" si="4"/>
        <v>5.6613125000000011</v>
      </c>
      <c r="AH20">
        <f t="shared" si="5"/>
        <v>82.525032843532287</v>
      </c>
      <c r="AI20" s="8" t="s">
        <v>28</v>
      </c>
      <c r="AL20">
        <f>TTEST(Z2:Z12,Z13:Z20,2,2)</f>
        <v>0.90765288421032253</v>
      </c>
    </row>
    <row r="22" spans="1:39">
      <c r="AK22" s="4" t="str">
        <f>AD1</f>
        <v>Weight</v>
      </c>
      <c r="AL22" s="4">
        <f>AVERAGE(AD2:AD12)</f>
        <v>4.7541818181818183</v>
      </c>
      <c r="AM22" s="4">
        <f>AVERAGE(AD13:AD20)</f>
        <v>4.0619999999999994</v>
      </c>
    </row>
    <row r="23" spans="1:39">
      <c r="AL23">
        <f>STDEV(AD2:AD12)/SQRT(COUNT(AD2:AD12))</f>
        <v>0.29227340308136307</v>
      </c>
      <c r="AM23">
        <f>STDEV(AD13:AD20)/SQRT(COUNT(AD13:AD20))</f>
        <v>0.38063293153828537</v>
      </c>
    </row>
    <row r="24" spans="1:39">
      <c r="B24" t="s">
        <v>29</v>
      </c>
      <c r="C24" t="s">
        <v>30</v>
      </c>
      <c r="F24" t="s">
        <v>31</v>
      </c>
      <c r="G24" t="s">
        <v>32</v>
      </c>
      <c r="I24" t="s">
        <v>3</v>
      </c>
      <c r="J24" t="s">
        <v>10</v>
      </c>
      <c r="K24" t="s">
        <v>7</v>
      </c>
      <c r="L24" t="s">
        <v>11</v>
      </c>
      <c r="Z24">
        <v>1</v>
      </c>
      <c r="AA24">
        <v>66.233577312628924</v>
      </c>
      <c r="AL24">
        <f>TTEST(AD2:AD12,AD13:AD20,2,2)</f>
        <v>0.16041734753603065</v>
      </c>
    </row>
    <row r="25" spans="1:39">
      <c r="A25" t="s">
        <v>33</v>
      </c>
      <c r="B25">
        <f>AVERAGE(D12:D20)</f>
        <v>276.34192266666668</v>
      </c>
      <c r="C25">
        <f>AVERAGE(D2:D11)</f>
        <v>214.87220110000004</v>
      </c>
      <c r="E25" t="s">
        <v>33</v>
      </c>
      <c r="F25">
        <f>AVERAGE(D2:D10)</f>
        <v>232.87922855555558</v>
      </c>
      <c r="G25">
        <f>AVERAGE(D11:D20)</f>
        <v>253.98862579999999</v>
      </c>
      <c r="I25">
        <v>443.82959399999999</v>
      </c>
      <c r="J25">
        <v>4.6607780000000005</v>
      </c>
      <c r="K25">
        <v>3.0870000000000002</v>
      </c>
      <c r="L25">
        <v>66.233577312628924</v>
      </c>
      <c r="Z25">
        <v>2</v>
      </c>
      <c r="AA25">
        <v>69.584768289306339</v>
      </c>
    </row>
    <row r="26" spans="1:39">
      <c r="A26" t="s">
        <v>34</v>
      </c>
      <c r="B26">
        <f>STDEV(D12:D20)/SQRT(COUNT(D12:D20))</f>
        <v>42.32007540648906</v>
      </c>
      <c r="C26">
        <f>STDEV(D2:D11)/SQRT(COUNT(D2:D11))</f>
        <v>57.137770770604781</v>
      </c>
      <c r="E26" t="s">
        <v>34</v>
      </c>
      <c r="F26">
        <f>STDEV(D2:D10)/SQRT(COUNT(D2:D10))</f>
        <v>60.626642357640996</v>
      </c>
      <c r="G26">
        <f>STDEV(D11:D20)/SQRT(COUNT(D11:D20))</f>
        <v>43.959764634698217</v>
      </c>
      <c r="I26">
        <v>91.578165999999996</v>
      </c>
      <c r="J26">
        <v>5.6190458000000003</v>
      </c>
      <c r="K26">
        <v>3.91</v>
      </c>
      <c r="L26">
        <v>69.584768289306339</v>
      </c>
      <c r="Z26">
        <v>3</v>
      </c>
      <c r="AB26">
        <v>69.813304769944835</v>
      </c>
      <c r="AK26" t="s">
        <v>10</v>
      </c>
      <c r="AL26">
        <f>AVERAGE(AG2:AG12)</f>
        <v>6.4583877363636368</v>
      </c>
      <c r="AM26">
        <f>AVERAGE(AG13:AG20)</f>
        <v>4.8850430375</v>
      </c>
    </row>
    <row r="27" spans="1:39">
      <c r="A27" t="s">
        <v>35</v>
      </c>
      <c r="B27">
        <f>TTEST(D12:D20,D2:D11,2,2)</f>
        <v>0.40803031303013426</v>
      </c>
      <c r="E27" t="s">
        <v>35</v>
      </c>
      <c r="F27">
        <f>TTEST(D2:D10,D11:D20,2,2)</f>
        <v>0.77830307292138456</v>
      </c>
      <c r="I27">
        <v>103.197063</v>
      </c>
      <c r="J27">
        <v>5.3829280999999991</v>
      </c>
      <c r="K27">
        <v>3.758</v>
      </c>
      <c r="L27">
        <v>69.813304769944835</v>
      </c>
      <c r="Z27">
        <v>4</v>
      </c>
      <c r="AA27">
        <v>71.8401185281773</v>
      </c>
      <c r="AL27">
        <f>STDEV(AG2:AG12)/SQRT(COUNT(AG2:AG12))</f>
        <v>0.35538983595225548</v>
      </c>
      <c r="AM27">
        <f>STDEV(AG13:AG20)/SQRT(COUNT(AG13:AG20))</f>
        <v>0.52964748406067852</v>
      </c>
    </row>
    <row r="28" spans="1:39">
      <c r="I28">
        <v>416.83200199999999</v>
      </c>
      <c r="J28">
        <v>5.8616273000000021</v>
      </c>
      <c r="K28">
        <v>4.2110000000000003</v>
      </c>
      <c r="L28">
        <v>71.8401185281773</v>
      </c>
      <c r="Z28">
        <v>5</v>
      </c>
      <c r="AA28">
        <v>72.202660387180742</v>
      </c>
      <c r="AL28">
        <f>TTEST(AG2:AG12,AG13:AG20,2,2)</f>
        <v>2.0040834168549623E-2</v>
      </c>
    </row>
    <row r="29" spans="1:39">
      <c r="I29">
        <v>95.271828999999997</v>
      </c>
      <c r="J29">
        <v>5.8571249000000005</v>
      </c>
      <c r="K29">
        <v>4.2290000000000001</v>
      </c>
      <c r="L29">
        <v>72.202660387180742</v>
      </c>
      <c r="Z29">
        <v>6</v>
      </c>
      <c r="AA29">
        <v>72.655480352609857</v>
      </c>
    </row>
    <row r="30" spans="1:39">
      <c r="I30">
        <v>52.808954</v>
      </c>
      <c r="J30">
        <v>8.3145827000000025</v>
      </c>
      <c r="K30">
        <v>6.0410000000000004</v>
      </c>
      <c r="L30">
        <v>72.655480352609857</v>
      </c>
      <c r="Z30">
        <v>7</v>
      </c>
      <c r="AA30">
        <v>73.3533103147887</v>
      </c>
      <c r="AK30" t="s">
        <v>9</v>
      </c>
      <c r="AL30">
        <f>AVERAGE(AF13:AF20)</f>
        <v>403.09728749999999</v>
      </c>
      <c r="AM30">
        <f>AVERAGE(AF2:AF12)</f>
        <v>478.01846363636372</v>
      </c>
    </row>
    <row r="31" spans="1:39">
      <c r="I31">
        <v>395.18674800000002</v>
      </c>
      <c r="J31">
        <v>5.9697374000000014</v>
      </c>
      <c r="K31">
        <v>4.3789999999999996</v>
      </c>
      <c r="L31">
        <v>73.3533103147887</v>
      </c>
      <c r="Z31">
        <v>8</v>
      </c>
      <c r="AA31">
        <v>73.826858933483237</v>
      </c>
      <c r="AL31">
        <f>STDEV(AF13:AF20)/SQRT(COUNT(AF13:AF20))</f>
        <v>25.22130876479418</v>
      </c>
      <c r="AM31">
        <f>STDEV(AF2:AF12)/SQRT(COUNT(AF2:AF12))</f>
        <v>16.923325521535805</v>
      </c>
    </row>
    <row r="32" spans="1:39">
      <c r="I32">
        <v>320.75600500000002</v>
      </c>
      <c r="J32">
        <v>6.7847936000000022</v>
      </c>
      <c r="K32">
        <v>5.0090000000000003</v>
      </c>
      <c r="L32">
        <v>73.826858933483237</v>
      </c>
      <c r="Z32">
        <v>9</v>
      </c>
      <c r="AA32">
        <v>75.241524406960153</v>
      </c>
      <c r="AL32">
        <f>TTEST(AF2:AF12,AF13:AF20,2,2)</f>
        <v>2.0040834168549546E-2</v>
      </c>
    </row>
    <row r="33" spans="9:28">
      <c r="I33">
        <v>249.594605</v>
      </c>
      <c r="J33">
        <v>7.8972350000000002</v>
      </c>
      <c r="K33">
        <v>5.9420000000000002</v>
      </c>
      <c r="L33">
        <v>75.241524406960153</v>
      </c>
      <c r="Z33">
        <v>10</v>
      </c>
      <c r="AA33">
        <v>75.789557551490148</v>
      </c>
    </row>
    <row r="34" spans="9:28">
      <c r="I34">
        <v>88.779865999999998</v>
      </c>
      <c r="J34">
        <v>7.8520052000000007</v>
      </c>
      <c r="K34">
        <v>5.9509999999999996</v>
      </c>
      <c r="L34">
        <v>75.789557551490148</v>
      </c>
      <c r="Z34">
        <v>11</v>
      </c>
      <c r="AA34">
        <v>77.384126672863573</v>
      </c>
    </row>
    <row r="35" spans="9:28">
      <c r="I35">
        <v>401.615342</v>
      </c>
      <c r="J35">
        <v>6.8864252000000015</v>
      </c>
      <c r="K35">
        <v>5.3289999999999997</v>
      </c>
      <c r="L35">
        <v>77.384126672863573</v>
      </c>
      <c r="Z35">
        <v>12</v>
      </c>
      <c r="AA35">
        <v>78.817586361261021</v>
      </c>
    </row>
    <row r="36" spans="9:28">
      <c r="I36">
        <v>86.850481000000002</v>
      </c>
      <c r="J36">
        <v>5.3389099999999985</v>
      </c>
      <c r="K36">
        <v>4.2080000000000002</v>
      </c>
      <c r="L36">
        <v>78.817586361261021</v>
      </c>
      <c r="Z36">
        <v>13</v>
      </c>
      <c r="AB36">
        <v>79.766054919207534</v>
      </c>
    </row>
    <row r="37" spans="9:28">
      <c r="I37">
        <v>225.07880599999999</v>
      </c>
      <c r="J37">
        <v>8.0723561000000004</v>
      </c>
      <c r="K37">
        <v>6.4390000000000001</v>
      </c>
      <c r="L37">
        <v>79.766054919207534</v>
      </c>
      <c r="Z37">
        <v>14</v>
      </c>
      <c r="AB37">
        <v>82.385891554950973</v>
      </c>
    </row>
    <row r="38" spans="9:28">
      <c r="I38">
        <v>332.458259</v>
      </c>
      <c r="J38">
        <v>4.1402720000000004</v>
      </c>
      <c r="K38">
        <v>3.411</v>
      </c>
      <c r="L38">
        <v>82.385891554950973</v>
      </c>
      <c r="Z38">
        <v>15</v>
      </c>
      <c r="AB38">
        <v>82.525032843532287</v>
      </c>
    </row>
    <row r="39" spans="9:28">
      <c r="I39">
        <v>123.268288</v>
      </c>
      <c r="J39">
        <v>5.6613125000000011</v>
      </c>
      <c r="K39">
        <v>4.6719999999999997</v>
      </c>
      <c r="L39">
        <v>82.525032843532287</v>
      </c>
      <c r="Z39">
        <v>16</v>
      </c>
      <c r="AB39">
        <v>86.05930293817913</v>
      </c>
    </row>
    <row r="40" spans="9:28">
      <c r="I40">
        <v>117.35874</v>
      </c>
      <c r="J40">
        <v>4.2087256999999996</v>
      </c>
      <c r="K40">
        <v>3.6219999999999999</v>
      </c>
      <c r="L40">
        <v>86.05930293817913</v>
      </c>
      <c r="Z40">
        <v>17</v>
      </c>
      <c r="AB40">
        <v>86.938708078638697</v>
      </c>
    </row>
    <row r="41" spans="9:28">
      <c r="I41">
        <v>152.94149300000001</v>
      </c>
      <c r="J41">
        <v>3.7831250000000001</v>
      </c>
      <c r="K41">
        <v>3.2890000000000001</v>
      </c>
      <c r="L41">
        <v>86.938708078638697</v>
      </c>
      <c r="Z41">
        <v>18</v>
      </c>
      <c r="AB41">
        <v>92.486233258305006</v>
      </c>
    </row>
    <row r="42" spans="9:28">
      <c r="I42">
        <v>564.62259100000006</v>
      </c>
      <c r="J42">
        <v>4.4612045000000009</v>
      </c>
      <c r="K42" s="4">
        <v>4.1260000000000003</v>
      </c>
      <c r="L42">
        <v>92.486233258305006</v>
      </c>
      <c r="Z42">
        <v>19</v>
      </c>
      <c r="AB42">
        <v>94.320577931465152</v>
      </c>
    </row>
    <row r="43" spans="9:28">
      <c r="I43">
        <v>373.77048300000001</v>
      </c>
      <c r="J43">
        <v>3.3704204000000004</v>
      </c>
      <c r="K43">
        <v>3.1789999999999998</v>
      </c>
      <c r="L43">
        <v>94.320577931465152</v>
      </c>
    </row>
  </sheetData>
  <sortState ref="AB36:AB42">
    <sortCondition ref="AB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cp:keywords/>
  <dc:description/>
  <cp:lastModifiedBy>Katherine Lehman</cp:lastModifiedBy>
  <cp:revision/>
  <dcterms:created xsi:type="dcterms:W3CDTF">2015-10-06T13:07:51Z</dcterms:created>
  <dcterms:modified xsi:type="dcterms:W3CDTF">2015-11-26T00:59:29Z</dcterms:modified>
</cp:coreProperties>
</file>