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982f9c089f9bff/Desktop/"/>
    </mc:Choice>
  </mc:AlternateContent>
  <xr:revisionPtr revIDLastSave="92" documentId="8_{1ED4310C-7290-45E6-8718-1C82BC54C0E9}" xr6:coauthVersionLast="46" xr6:coauthVersionMax="46" xr10:uidLastSave="{2F51A6BD-FB84-4303-AFD2-A9FE757A3707}"/>
  <bookViews>
    <workbookView xWindow="-120" yWindow="-120" windowWidth="29040" windowHeight="15840" xr2:uid="{00000000-000D-0000-FFFF-FFFF00000000}"/>
  </bookViews>
  <sheets>
    <sheet name="School Contact Matrix 14x14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1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2" i="1"/>
  <c r="U15" i="1"/>
  <c r="U14" i="1"/>
  <c r="U13" i="1"/>
  <c r="U12" i="1"/>
  <c r="U11" i="1"/>
  <c r="U10" i="1"/>
  <c r="U9" i="1"/>
  <c r="U8" i="1"/>
  <c r="U7" i="1"/>
  <c r="U6" i="1"/>
  <c r="U5" i="1"/>
  <c r="U4" i="1"/>
  <c r="J20" i="1"/>
  <c r="J21" i="1"/>
  <c r="J22" i="1"/>
  <c r="J23" i="1"/>
  <c r="J24" i="1"/>
  <c r="J1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2" i="1"/>
  <c r="X13" i="1" l="1"/>
  <c r="L24" i="1" s="1"/>
  <c r="X10" i="1"/>
  <c r="L23" i="1" s="1"/>
  <c r="X4" i="1"/>
  <c r="L21" i="1" s="1"/>
  <c r="X7" i="1"/>
  <c r="L22" i="1" s="1"/>
  <c r="Y13" i="1"/>
  <c r="M24" i="1" s="1"/>
  <c r="Y4" i="1"/>
  <c r="M21" i="1" s="1"/>
  <c r="Y10" i="1"/>
  <c r="M23" i="1" s="1"/>
  <c r="Y7" i="1"/>
  <c r="M22" i="1" s="1"/>
</calcChain>
</file>

<file path=xl/sharedStrings.xml><?xml version="1.0" encoding="utf-8"?>
<sst xmlns="http://schemas.openxmlformats.org/spreadsheetml/2006/main" count="57" uniqueCount="25">
  <si>
    <t>0-4</t>
  </si>
  <si>
    <t>18-25 T</t>
  </si>
  <si>
    <t>18-25 S</t>
  </si>
  <si>
    <t>18-25 X</t>
  </si>
  <si>
    <t>26-49 T</t>
  </si>
  <si>
    <t>26-49 S</t>
  </si>
  <si>
    <t>26-49 X</t>
  </si>
  <si>
    <t>50-64 T</t>
  </si>
  <si>
    <t>50-64 S</t>
  </si>
  <si>
    <t>50-64 X</t>
  </si>
  <si>
    <t>65+ T</t>
  </si>
  <si>
    <t>65+ S</t>
  </si>
  <si>
    <t>65+ X</t>
  </si>
  <si>
    <t>5-17</t>
  </si>
  <si>
    <t>50-64</t>
  </si>
  <si>
    <t>65+</t>
  </si>
  <si>
    <t>Adults</t>
  </si>
  <si>
    <t>Population</t>
  </si>
  <si>
    <t>School_orig</t>
  </si>
  <si>
    <t>18-25</t>
  </si>
  <si>
    <t>26-49</t>
  </si>
  <si>
    <t>Proportion</t>
  </si>
  <si>
    <t>Children</t>
  </si>
  <si>
    <t>Original</t>
  </si>
  <si>
    <t>Difference: New -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</si>
</sst>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2" fontId="0" fillId="0" borderId="0" xfId="0" applyNumberFormat="1"/>
    <xf numFmtId="164" fontId="0" fillId="0" borderId="0" xfId="0" applyNumberFormat="1"/>
    <xf numFmtId="16" fontId="0" fillId="0" borderId="0" xfId="0" quotePrefix="1" applyNumberFormat="1"/>
    <xf numFmtId="165" fontId="0" fillId="0" borderId="0" xfId="1" applyNumberFormat="1" applyFont="1"/>
    <xf numFmtId="166" fontId="0" fillId="0" borderId="0" xfId="2" applyNumberFormat="1" applyFont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  <xf numFmtId="2" fontId="0" fillId="36" borderId="0" xfId="0" applyNumberFormat="1" applyFill="1"/>
    <xf numFmtId="165" fontId="0" fillId="0" borderId="0" xfId="1" applyNumberFormat="1" applyFont="1" applyBorder="1"/>
    <xf numFmtId="166" fontId="0" fillId="0" borderId="0" xfId="2" applyNumberFormat="1" applyFont="1" applyBorder="1"/>
    <xf numFmtId="165" fontId="0" fillId="0" borderId="10" xfId="1" applyNumberFormat="1" applyFont="1" applyBorder="1"/>
    <xf numFmtId="166" fontId="0" fillId="0" borderId="10" xfId="2" applyNumberFormat="1" applyFont="1" applyBorder="1"/>
    <xf numFmtId="0" fontId="0" fillId="0" borderId="10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O29" sqref="O29"/>
    </sheetView>
  </sheetViews>
  <sheetFormatPr defaultRowHeight="15" x14ac:dyDescent="0.25"/>
  <cols>
    <col min="20" max="20" width="11.5703125" bestFit="1" customWidth="1"/>
  </cols>
  <sheetData>
    <row r="1" spans="1:25" x14ac:dyDescent="0.25">
      <c r="B1" t="s">
        <v>0</v>
      </c>
      <c r="C1" s="3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22</v>
      </c>
      <c r="R1" t="s">
        <v>16</v>
      </c>
      <c r="T1" t="s">
        <v>17</v>
      </c>
      <c r="U1" t="s">
        <v>21</v>
      </c>
      <c r="X1" t="s">
        <v>22</v>
      </c>
      <c r="Y1" t="s">
        <v>16</v>
      </c>
    </row>
    <row r="2" spans="1:25" x14ac:dyDescent="0.25">
      <c r="A2" t="s">
        <v>0</v>
      </c>
      <c r="B2" s="16">
        <v>0.99520413780000005</v>
      </c>
      <c r="C2" s="22">
        <v>0.49213307919999999</v>
      </c>
      <c r="D2" s="16">
        <v>3.2773783914536198E-2</v>
      </c>
      <c r="E2" s="22">
        <v>1.29717377479205E-2</v>
      </c>
      <c r="F2" s="17">
        <v>2.4465524754323898E-4</v>
      </c>
      <c r="G2" s="16">
        <v>0.240040694502132</v>
      </c>
      <c r="H2" s="22">
        <v>9.4531501032545595E-2</v>
      </c>
      <c r="I2" s="17">
        <v>2.7389597653227002E-3</v>
      </c>
      <c r="J2" s="16">
        <v>4.1562395926363599E-2</v>
      </c>
      <c r="K2" s="22">
        <v>1.6529582055600602E-2</v>
      </c>
      <c r="L2" s="17">
        <v>1.5228889803584601E-4</v>
      </c>
      <c r="M2" s="16">
        <v>1.0524387878187E-3</v>
      </c>
      <c r="N2" s="22">
        <v>4.01562955449225E-4</v>
      </c>
      <c r="O2" s="17">
        <v>3.78686673207581E-6</v>
      </c>
      <c r="Q2" s="2">
        <f>B2+C2</f>
        <v>1.4873372170000001</v>
      </c>
      <c r="R2" s="2">
        <f>SUM(D2:O2)</f>
        <v>0.44300338770000036</v>
      </c>
      <c r="T2" s="4">
        <v>53872</v>
      </c>
    </row>
    <row r="3" spans="1:25" x14ac:dyDescent="0.25">
      <c r="A3" s="3" t="s">
        <v>13</v>
      </c>
      <c r="B3" s="18">
        <v>0.16765877739999999</v>
      </c>
      <c r="C3" s="15">
        <v>3.7151528979999999</v>
      </c>
      <c r="D3" s="18">
        <v>0.43190769999364098</v>
      </c>
      <c r="E3" s="15">
        <v>0.17094740815509299</v>
      </c>
      <c r="F3" s="19">
        <v>3.2241771512659498E-3</v>
      </c>
      <c r="G3" s="18">
        <v>0.22761265049908799</v>
      </c>
      <c r="H3" s="15">
        <v>8.9637157359099107E-2</v>
      </c>
      <c r="I3" s="19">
        <v>2.5971508418124699E-3</v>
      </c>
      <c r="J3" s="18">
        <v>6.2702998002131596E-2</v>
      </c>
      <c r="K3" s="15">
        <v>2.4937309977141098E-2</v>
      </c>
      <c r="L3" s="19">
        <v>2.2975024072737499E-4</v>
      </c>
      <c r="M3" s="18">
        <v>1.8012492488497E-3</v>
      </c>
      <c r="N3" s="15">
        <v>6.8727509879024302E-4</v>
      </c>
      <c r="O3" s="19">
        <v>6.4812233600615902E-6</v>
      </c>
      <c r="Q3" s="15">
        <f t="shared" ref="Q3:Q15" si="0">B3+C3</f>
        <v>3.8828116753999997</v>
      </c>
      <c r="R3" s="15">
        <f t="shared" ref="R3:R15" si="1">SUM(D3:O3)</f>
        <v>1.0162913077909996</v>
      </c>
      <c r="T3" s="12">
        <v>364599</v>
      </c>
      <c r="U3" s="14"/>
    </row>
    <row r="4" spans="1:25" x14ac:dyDescent="0.25">
      <c r="A4" t="s">
        <v>1</v>
      </c>
      <c r="B4" s="16">
        <v>3.3348936796912199E-2</v>
      </c>
      <c r="C4" s="17">
        <v>3.3540440527679301</v>
      </c>
      <c r="D4" s="2">
        <v>0.57960536206728297</v>
      </c>
      <c r="E4" s="2">
        <v>1.1592107241345699</v>
      </c>
      <c r="F4" s="2">
        <v>0.115921072413457</v>
      </c>
      <c r="G4" s="2">
        <v>7.4840881578675106E-2</v>
      </c>
      <c r="H4" s="2">
        <v>0.14968176315734999</v>
      </c>
      <c r="I4" s="2">
        <v>1.4968176315735E-2</v>
      </c>
      <c r="J4" s="2">
        <v>2.1054095012321701E-2</v>
      </c>
      <c r="K4" s="2">
        <v>4.2108190024643402E-2</v>
      </c>
      <c r="L4" s="2">
        <v>4.2108190024643397E-3</v>
      </c>
      <c r="M4" s="2">
        <v>6.8223516857681798E-4</v>
      </c>
      <c r="N4" s="2">
        <v>1.3644703371536401E-3</v>
      </c>
      <c r="O4" s="2">
        <v>1.3644703371536399E-4</v>
      </c>
      <c r="Q4" s="2">
        <f t="shared" si="0"/>
        <v>3.3873929895648422</v>
      </c>
      <c r="R4" s="2">
        <f t="shared" si="1"/>
        <v>2.1637842362459461</v>
      </c>
      <c r="T4" s="10">
        <v>3007.7201283999998</v>
      </c>
      <c r="U4" s="11">
        <f>T4/SUM($T$4:$T$6)</f>
        <v>1.2371411791901477E-2</v>
      </c>
      <c r="V4" s="5"/>
      <c r="W4" s="5" t="s">
        <v>19</v>
      </c>
      <c r="X4" s="6">
        <f>SUMPRODUCT(Q4:Q6,U4:U6)</f>
        <v>1.5490499728753802</v>
      </c>
      <c r="Y4" s="6">
        <f>SUMPRODUCT(R4:R6,T4:T6)/SUM(T4:T6)</f>
        <v>1.9736127367405085</v>
      </c>
    </row>
    <row r="5" spans="1:25" x14ac:dyDescent="0.25">
      <c r="A5" t="s">
        <v>2</v>
      </c>
      <c r="B5" s="20">
        <v>1.6674468398456099E-2</v>
      </c>
      <c r="C5" s="21">
        <v>1.6770220263839699</v>
      </c>
      <c r="D5" s="2">
        <v>1.1592107241345699</v>
      </c>
      <c r="E5" s="2">
        <v>2.3184214482691301</v>
      </c>
      <c r="F5" s="2">
        <v>0.23184214482691301</v>
      </c>
      <c r="G5" s="2">
        <v>0.14968176315734999</v>
      </c>
      <c r="H5" s="2">
        <v>0.29936352631469998</v>
      </c>
      <c r="I5" s="2">
        <v>2.9936352631470001E-2</v>
      </c>
      <c r="J5" s="2">
        <v>4.2108190024643402E-2</v>
      </c>
      <c r="K5" s="2">
        <v>8.4216380049286804E-2</v>
      </c>
      <c r="L5" s="2">
        <v>8.4216380049286794E-3</v>
      </c>
      <c r="M5" s="2">
        <v>1.3644703371536401E-3</v>
      </c>
      <c r="N5" s="2">
        <v>2.7289406743072702E-3</v>
      </c>
      <c r="O5" s="2">
        <v>2.72894067430727E-4</v>
      </c>
      <c r="Q5" s="2">
        <f t="shared" si="0"/>
        <v>1.693696494782426</v>
      </c>
      <c r="R5" s="2">
        <f t="shared" si="1"/>
        <v>4.327568472491885</v>
      </c>
      <c r="T5" s="10">
        <v>2403.4426988999999</v>
      </c>
      <c r="U5" s="11">
        <f t="shared" ref="U5:U6" si="2">T5/SUM($T$4:$T$6)</f>
        <v>9.8858863448004347E-3</v>
      </c>
      <c r="V5" s="5"/>
      <c r="W5" s="5"/>
      <c r="X5" s="5"/>
      <c r="Y5" s="1"/>
    </row>
    <row r="6" spans="1:25" x14ac:dyDescent="0.25">
      <c r="A6" t="s">
        <v>3</v>
      </c>
      <c r="B6" s="18">
        <v>1.50070215586105E-2</v>
      </c>
      <c r="C6" s="19">
        <v>1.5093198237455701</v>
      </c>
      <c r="D6" s="2">
        <v>0.52164482586055505</v>
      </c>
      <c r="E6" s="2">
        <v>1.0432896517211101</v>
      </c>
      <c r="F6" s="2">
        <v>0.104328965172111</v>
      </c>
      <c r="G6" s="2">
        <v>6.7356793420807595E-2</v>
      </c>
      <c r="H6" s="2">
        <v>0.134713586841615</v>
      </c>
      <c r="I6" s="2">
        <v>1.3471358684161499E-2</v>
      </c>
      <c r="J6" s="2">
        <v>1.89486855110895E-2</v>
      </c>
      <c r="K6" s="2">
        <v>3.7897371022179098E-2</v>
      </c>
      <c r="L6" s="2">
        <v>3.78973710221791E-3</v>
      </c>
      <c r="M6" s="2">
        <v>6.1401165171913604E-4</v>
      </c>
      <c r="N6" s="2">
        <v>1.2280233034382699E-3</v>
      </c>
      <c r="O6" s="2">
        <v>1.2280233034382701E-4</v>
      </c>
      <c r="Q6" s="15">
        <f t="shared" si="0"/>
        <v>1.5243268453041805</v>
      </c>
      <c r="R6" s="15">
        <f t="shared" si="1"/>
        <v>1.947405812621348</v>
      </c>
      <c r="T6" s="12">
        <v>237707.4221</v>
      </c>
      <c r="U6" s="13">
        <f t="shared" si="2"/>
        <v>0.97774270186329815</v>
      </c>
      <c r="V6" s="5"/>
      <c r="W6" s="5"/>
      <c r="X6" s="5"/>
      <c r="Y6" s="1"/>
    </row>
    <row r="7" spans="1:25" x14ac:dyDescent="0.25">
      <c r="A7" t="s">
        <v>4</v>
      </c>
      <c r="B7" s="16">
        <v>0.35817310148665199</v>
      </c>
      <c r="C7" s="17">
        <v>2.55200339915196</v>
      </c>
      <c r="D7" s="2">
        <v>0.222063688221663</v>
      </c>
      <c r="E7" s="2">
        <v>0.44412737644332601</v>
      </c>
      <c r="F7" s="2">
        <v>4.4412737644332602E-2</v>
      </c>
      <c r="G7" s="2">
        <v>0.23618157143264601</v>
      </c>
      <c r="H7" s="2">
        <v>0.47236314286529202</v>
      </c>
      <c r="I7" s="2">
        <v>4.7236314286529198E-2</v>
      </c>
      <c r="J7" s="2">
        <v>4.3856679270126001E-2</v>
      </c>
      <c r="K7" s="2">
        <v>8.7713358540252098E-2</v>
      </c>
      <c r="L7" s="2">
        <v>8.7713358540252098E-3</v>
      </c>
      <c r="M7" s="2">
        <v>3.0079838457121402E-3</v>
      </c>
      <c r="N7" s="2">
        <v>6.0159676914242803E-3</v>
      </c>
      <c r="O7" s="2">
        <v>6.0159676914242795E-4</v>
      </c>
      <c r="Q7" s="2">
        <f t="shared" si="0"/>
        <v>2.9101765006386118</v>
      </c>
      <c r="R7" s="2">
        <f t="shared" si="1"/>
        <v>1.6163517528644709</v>
      </c>
      <c r="T7" s="4">
        <v>30373.487273000002</v>
      </c>
      <c r="U7" s="5">
        <f>T7/SUM($T$7:$T$9)</f>
        <v>3.8086593816322935E-2</v>
      </c>
      <c r="V7" s="5"/>
      <c r="W7" s="5" t="s">
        <v>20</v>
      </c>
      <c r="X7" s="7">
        <f>SUMPRODUCT(Q7:Q9,U7:U9)</f>
        <v>0.42620058473781514</v>
      </c>
      <c r="Y7" s="7">
        <f>SUMPRODUCT(R7:R9,T7:T9)/SUM(T7:T9)</f>
        <v>0.4610670317240369</v>
      </c>
    </row>
    <row r="8" spans="1:25" x14ac:dyDescent="0.25">
      <c r="A8" t="s">
        <v>5</v>
      </c>
      <c r="B8" s="20">
        <v>0.179086550743326</v>
      </c>
      <c r="C8" s="21">
        <v>1.27600169957598</v>
      </c>
      <c r="D8" s="2">
        <v>0.44412737644332601</v>
      </c>
      <c r="E8" s="2">
        <v>0.88825475288665201</v>
      </c>
      <c r="F8" s="2">
        <v>8.8825475288665204E-2</v>
      </c>
      <c r="G8" s="2">
        <v>0.47236314286529202</v>
      </c>
      <c r="H8" s="2">
        <v>0.94472628573058304</v>
      </c>
      <c r="I8" s="2">
        <v>9.4472628573058298E-2</v>
      </c>
      <c r="J8" s="2">
        <v>8.7713358540252098E-2</v>
      </c>
      <c r="K8" s="2">
        <v>0.175426717080504</v>
      </c>
      <c r="L8" s="2">
        <v>1.7542671708050399E-2</v>
      </c>
      <c r="M8" s="2">
        <v>6.0159676914242803E-3</v>
      </c>
      <c r="N8" s="2">
        <v>1.2031935382848601E-2</v>
      </c>
      <c r="O8" s="2">
        <v>1.20319353828486E-3</v>
      </c>
      <c r="Q8" s="2">
        <f t="shared" si="0"/>
        <v>1.4550882503193059</v>
      </c>
      <c r="R8" s="2">
        <f t="shared" si="1"/>
        <v>3.2327035057289404</v>
      </c>
      <c r="T8" s="4">
        <v>24271.186516000002</v>
      </c>
      <c r="U8" s="5">
        <f t="shared" ref="U8:U9" si="3">T8/SUM($T$7:$T$9)</f>
        <v>3.0434662110624421E-2</v>
      </c>
      <c r="V8" s="5"/>
      <c r="W8" s="5"/>
      <c r="X8" s="5"/>
      <c r="Y8" s="1"/>
    </row>
    <row r="9" spans="1:25" x14ac:dyDescent="0.25">
      <c r="A9" t="s">
        <v>6</v>
      </c>
      <c r="B9" s="20">
        <v>3.5817310148665203E-2</v>
      </c>
      <c r="C9" s="21">
        <v>0.25520033991519597</v>
      </c>
      <c r="D9" s="2">
        <v>4.4412737644332602E-2</v>
      </c>
      <c r="E9" s="2">
        <v>8.8825475288665204E-2</v>
      </c>
      <c r="F9" s="2">
        <v>8.8825475288665193E-3</v>
      </c>
      <c r="G9" s="2">
        <v>4.7236314286529198E-2</v>
      </c>
      <c r="H9" s="2">
        <v>9.4472628573058298E-2</v>
      </c>
      <c r="I9" s="2">
        <v>9.4472628573058302E-3</v>
      </c>
      <c r="J9" s="2">
        <v>8.7713358540252098E-3</v>
      </c>
      <c r="K9" s="2">
        <v>1.7542671708050399E-2</v>
      </c>
      <c r="L9" s="2">
        <v>1.7542671708050399E-3</v>
      </c>
      <c r="M9" s="2">
        <v>6.0159676914242795E-4</v>
      </c>
      <c r="N9" s="2">
        <v>1.20319353828486E-3</v>
      </c>
      <c r="O9" s="2">
        <v>1.20319353828486E-4</v>
      </c>
      <c r="Q9" s="15">
        <f t="shared" si="0"/>
        <v>0.29101765006386116</v>
      </c>
      <c r="R9" s="15">
        <f t="shared" si="1"/>
        <v>0.32327035057289416</v>
      </c>
      <c r="T9" s="12">
        <v>742840.32629999996</v>
      </c>
      <c r="U9" s="13">
        <f t="shared" si="3"/>
        <v>0.93147874407305264</v>
      </c>
      <c r="V9" s="5"/>
      <c r="W9" s="5"/>
      <c r="X9" s="5"/>
      <c r="Y9" s="1"/>
    </row>
    <row r="10" spans="1:25" x14ac:dyDescent="0.25">
      <c r="A10" t="s">
        <v>7</v>
      </c>
      <c r="B10" s="16">
        <v>0.61194870122191702</v>
      </c>
      <c r="C10" s="17">
        <v>5.7008059794826096</v>
      </c>
      <c r="D10" s="2">
        <v>0.31369801278719001</v>
      </c>
      <c r="E10" s="2">
        <v>0.62739602557438001</v>
      </c>
      <c r="F10" s="2">
        <v>6.2739602557438004E-2</v>
      </c>
      <c r="G10" s="2">
        <v>0.21806070309271999</v>
      </c>
      <c r="H10" s="2">
        <v>0.43612140618543899</v>
      </c>
      <c r="I10" s="2">
        <v>4.3612140618543897E-2</v>
      </c>
      <c r="J10" s="2">
        <v>9.1042677365209601E-2</v>
      </c>
      <c r="K10" s="2">
        <v>0.18208535473041901</v>
      </c>
      <c r="L10" s="2">
        <v>1.8208535473041899E-2</v>
      </c>
      <c r="M10" s="2">
        <v>6.8410739122209503E-3</v>
      </c>
      <c r="N10" s="2">
        <v>1.3682147824441901E-2</v>
      </c>
      <c r="O10" s="2">
        <v>1.3682147824441899E-3</v>
      </c>
      <c r="Q10" s="2">
        <f t="shared" si="0"/>
        <v>6.3127546807045265</v>
      </c>
      <c r="R10" s="2">
        <f t="shared" si="1"/>
        <v>2.0148558949034885</v>
      </c>
      <c r="T10" s="4">
        <v>10618.305745</v>
      </c>
      <c r="U10" s="5">
        <f>T10/SUM($T$10:$T$12)</f>
        <v>3.0869949750352906E-2</v>
      </c>
      <c r="V10" s="5"/>
      <c r="W10" s="5" t="s">
        <v>14</v>
      </c>
      <c r="X10" s="8">
        <f>SUMPRODUCT(Q10:Q12,U10:U12)</f>
        <v>0.86895141977013468</v>
      </c>
      <c r="Y10" s="8">
        <f>SUMPRODUCT(R10:R12,T10:T12)/SUM(T10:T12)</f>
        <v>0.54219407315713319</v>
      </c>
    </row>
    <row r="11" spans="1:25" x14ac:dyDescent="0.25">
      <c r="A11" t="s">
        <v>8</v>
      </c>
      <c r="B11" s="20">
        <v>0.30597435061095801</v>
      </c>
      <c r="C11" s="21">
        <v>2.8504029897412999</v>
      </c>
      <c r="D11" s="2">
        <v>0.62739602557438001</v>
      </c>
      <c r="E11" s="2">
        <v>1.25479205114876</v>
      </c>
      <c r="F11" s="2">
        <v>0.12547920511487601</v>
      </c>
      <c r="G11" s="2">
        <v>0.43612140618543899</v>
      </c>
      <c r="H11" s="2">
        <v>0.87224281237087797</v>
      </c>
      <c r="I11" s="2">
        <v>8.7224281237087795E-2</v>
      </c>
      <c r="J11" s="2">
        <v>0.18208535473041901</v>
      </c>
      <c r="K11" s="2">
        <v>0.36417070946083901</v>
      </c>
      <c r="L11" s="2">
        <v>3.6417070946083901E-2</v>
      </c>
      <c r="M11" s="2">
        <v>1.3682147824441901E-2</v>
      </c>
      <c r="N11" s="2">
        <v>2.7364295648883801E-2</v>
      </c>
      <c r="O11" s="2">
        <v>2.7364295648883799E-3</v>
      </c>
      <c r="Q11" s="2">
        <f t="shared" si="0"/>
        <v>3.1563773403522579</v>
      </c>
      <c r="R11" s="2">
        <f t="shared" si="1"/>
        <v>4.029711789806977</v>
      </c>
      <c r="T11" s="4">
        <v>8484.9947229999998</v>
      </c>
      <c r="U11" s="5">
        <f t="shared" ref="U11:U12" si="4">T11/SUM($T$10:$T$12)</f>
        <v>2.466790531571942E-2</v>
      </c>
      <c r="V11" s="5"/>
      <c r="W11" s="5"/>
      <c r="X11" s="5"/>
      <c r="Y11" s="1"/>
    </row>
    <row r="12" spans="1:25" x14ac:dyDescent="0.25">
      <c r="A12" t="s">
        <v>9</v>
      </c>
      <c r="B12" s="18">
        <v>6.11948701221917E-2</v>
      </c>
      <c r="C12" s="19">
        <v>0.57008059794826105</v>
      </c>
      <c r="D12" s="2">
        <v>6.2739602557438004E-2</v>
      </c>
      <c r="E12" s="2">
        <v>0.12547920511487601</v>
      </c>
      <c r="F12" s="2">
        <v>1.2547920511487599E-2</v>
      </c>
      <c r="G12" s="2">
        <v>4.3612140618543897E-2</v>
      </c>
      <c r="H12" s="2">
        <v>8.7224281237087795E-2</v>
      </c>
      <c r="I12" s="2">
        <v>8.7224281237087802E-3</v>
      </c>
      <c r="J12" s="2">
        <v>1.8208535473041899E-2</v>
      </c>
      <c r="K12" s="2">
        <v>3.6417070946083901E-2</v>
      </c>
      <c r="L12" s="2">
        <v>3.6417070946083898E-3</v>
      </c>
      <c r="M12" s="2">
        <v>1.3682147824441899E-3</v>
      </c>
      <c r="N12" s="2">
        <v>2.7364295648883799E-3</v>
      </c>
      <c r="O12" s="2">
        <v>2.73642956488838E-4</v>
      </c>
      <c r="Q12" s="15">
        <f t="shared" si="0"/>
        <v>0.63127546807045276</v>
      </c>
      <c r="R12" s="15">
        <f t="shared" si="1"/>
        <v>0.40297117898069768</v>
      </c>
      <c r="T12" s="12">
        <v>324865.69951000001</v>
      </c>
      <c r="U12" s="13">
        <f t="shared" si="4"/>
        <v>0.94446214493392766</v>
      </c>
      <c r="V12" s="5"/>
      <c r="W12" s="5"/>
      <c r="X12" s="5"/>
      <c r="Y12" s="1"/>
    </row>
    <row r="13" spans="1:25" x14ac:dyDescent="0.25">
      <c r="A13" t="s">
        <v>10</v>
      </c>
      <c r="B13" s="16">
        <v>5.9840564042604003E-2</v>
      </c>
      <c r="C13" s="17">
        <v>0.40423397977690101</v>
      </c>
      <c r="D13" s="2">
        <v>2.5824965428957299E-2</v>
      </c>
      <c r="E13" s="2">
        <v>5.16499308579145E-2</v>
      </c>
      <c r="F13" s="2">
        <v>5.16499308579145E-3</v>
      </c>
      <c r="G13" s="2">
        <v>5.0521121415338703E-2</v>
      </c>
      <c r="H13" s="2">
        <v>0.101042242830677</v>
      </c>
      <c r="I13" s="2">
        <v>1.01042242830677E-2</v>
      </c>
      <c r="J13" s="2">
        <v>5.2603166077964898E-2</v>
      </c>
      <c r="K13" s="2">
        <v>0.10520633215593</v>
      </c>
      <c r="L13" s="2">
        <v>1.0520633215593E-2</v>
      </c>
      <c r="M13" s="2">
        <v>3.7868178721188299E-2</v>
      </c>
      <c r="N13" s="2">
        <v>7.5736357442376695E-2</v>
      </c>
      <c r="O13" s="2">
        <v>7.5736357442376702E-3</v>
      </c>
      <c r="Q13" s="2">
        <f t="shared" si="0"/>
        <v>0.46407454381950503</v>
      </c>
      <c r="R13" s="2">
        <f t="shared" si="1"/>
        <v>0.53381578125903717</v>
      </c>
      <c r="T13" s="4">
        <v>1000.4868549</v>
      </c>
      <c r="U13" s="5">
        <f>T13/SUM($T$13:$T$15)</f>
        <v>4.2345423624759139E-3</v>
      </c>
      <c r="V13" s="5"/>
      <c r="W13" s="5" t="s">
        <v>15</v>
      </c>
      <c r="X13" s="9">
        <f>SUMPRODUCT(Q13:Q15,U13:U15)</f>
        <v>4.8804214860862373E-2</v>
      </c>
      <c r="Y13" s="9">
        <f>SUMPRODUCT(R13:R15,T13:T15)/SUM(T13:T15)</f>
        <v>0.11182290131755636</v>
      </c>
    </row>
    <row r="14" spans="1:25" x14ac:dyDescent="0.25">
      <c r="A14" t="s">
        <v>11</v>
      </c>
      <c r="B14" s="20">
        <v>2.9920282021302001E-2</v>
      </c>
      <c r="C14" s="21">
        <v>0.202116989888451</v>
      </c>
      <c r="D14" s="2">
        <v>5.16499308579145E-2</v>
      </c>
      <c r="E14" s="2">
        <v>0.103299861715829</v>
      </c>
      <c r="F14" s="2">
        <v>1.03299861715829E-2</v>
      </c>
      <c r="G14" s="2">
        <v>0.101042242830677</v>
      </c>
      <c r="H14" s="2">
        <v>0.20208448566135501</v>
      </c>
      <c r="I14" s="2">
        <v>2.02084485661355E-2</v>
      </c>
      <c r="J14" s="2">
        <v>0.10520633215593</v>
      </c>
      <c r="K14" s="2">
        <v>0.21041266431186001</v>
      </c>
      <c r="L14" s="2">
        <v>2.1041266431186E-2</v>
      </c>
      <c r="M14" s="2">
        <v>7.5736357442376695E-2</v>
      </c>
      <c r="N14" s="2">
        <v>0.151472714884753</v>
      </c>
      <c r="O14" s="2">
        <v>1.51472714884753E-2</v>
      </c>
      <c r="Q14" s="2">
        <f t="shared" si="0"/>
        <v>0.23203727190975301</v>
      </c>
      <c r="R14" s="2">
        <f t="shared" si="1"/>
        <v>1.067631562518075</v>
      </c>
      <c r="T14" s="4">
        <v>799.48024569999995</v>
      </c>
      <c r="U14" s="5">
        <f t="shared" ref="U14:U15" si="5">T14/SUM($T$13:$T$15)</f>
        <v>3.3837855558009112E-3</v>
      </c>
      <c r="V14" s="5"/>
      <c r="W14" s="5"/>
      <c r="X14" s="5"/>
    </row>
    <row r="15" spans="1:25" x14ac:dyDescent="0.25">
      <c r="A15" t="s">
        <v>12</v>
      </c>
      <c r="B15" s="18">
        <v>5.9840564042604001E-3</v>
      </c>
      <c r="C15" s="19">
        <v>4.0423397977690102E-2</v>
      </c>
      <c r="D15" s="2">
        <v>5.16499308579145E-3</v>
      </c>
      <c r="E15" s="2">
        <v>1.03299861715829E-2</v>
      </c>
      <c r="F15" s="2">
        <v>1.03299861715829E-3</v>
      </c>
      <c r="G15" s="2">
        <v>1.01042242830677E-2</v>
      </c>
      <c r="H15" s="2">
        <v>2.02084485661355E-2</v>
      </c>
      <c r="I15" s="2">
        <v>2.02084485661355E-3</v>
      </c>
      <c r="J15" s="2">
        <v>1.0520633215593E-2</v>
      </c>
      <c r="K15" s="2">
        <v>2.1041266431186E-2</v>
      </c>
      <c r="L15" s="2">
        <v>2.1041266431186E-3</v>
      </c>
      <c r="M15" s="2">
        <v>7.5736357442376702E-3</v>
      </c>
      <c r="N15" s="2">
        <v>1.51472714884753E-2</v>
      </c>
      <c r="O15" s="2">
        <v>1.51472714884753E-3</v>
      </c>
      <c r="Q15" s="15">
        <f t="shared" si="0"/>
        <v>4.64074543819505E-2</v>
      </c>
      <c r="R15" s="15">
        <f t="shared" si="1"/>
        <v>0.10676315625180748</v>
      </c>
      <c r="T15" s="12">
        <v>234468.03289999999</v>
      </c>
      <c r="U15" s="13">
        <f t="shared" si="5"/>
        <v>0.99238167208172312</v>
      </c>
      <c r="V15" s="5"/>
      <c r="W15" s="5"/>
      <c r="X15" s="5"/>
    </row>
    <row r="17" spans="1:13" x14ac:dyDescent="0.25">
      <c r="A17" t="s">
        <v>23</v>
      </c>
      <c r="L17" t="s">
        <v>24</v>
      </c>
    </row>
    <row r="18" spans="1:13" x14ac:dyDescent="0.25">
      <c r="A18" t="s">
        <v>18</v>
      </c>
      <c r="B18" t="s">
        <v>0</v>
      </c>
      <c r="C18" s="3" t="s">
        <v>13</v>
      </c>
      <c r="D18" t="s">
        <v>19</v>
      </c>
      <c r="E18" t="s">
        <v>20</v>
      </c>
      <c r="F18" t="s">
        <v>14</v>
      </c>
      <c r="G18" t="s">
        <v>15</v>
      </c>
      <c r="I18" t="s">
        <v>22</v>
      </c>
      <c r="J18" t="s">
        <v>16</v>
      </c>
      <c r="L18" t="s">
        <v>22</v>
      </c>
      <c r="M18" t="s">
        <v>16</v>
      </c>
    </row>
    <row r="19" spans="1:13" x14ac:dyDescent="0.25">
      <c r="A19" t="s">
        <v>0</v>
      </c>
      <c r="B19" s="2">
        <v>0.99520413780000005</v>
      </c>
      <c r="C19" s="2">
        <v>0.49213307919999999</v>
      </c>
      <c r="D19" s="2">
        <v>4.599017691E-2</v>
      </c>
      <c r="E19" s="2">
        <v>0.3373111553</v>
      </c>
      <c r="F19" s="2">
        <v>5.8244266879999999E-2</v>
      </c>
      <c r="G19" s="2">
        <v>1.45778861E-3</v>
      </c>
      <c r="I19" s="1">
        <f>B19+C19</f>
        <v>1.4873372170000001</v>
      </c>
      <c r="J19" s="1">
        <f t="shared" ref="J19:J24" si="6">D19+E19+F19+G19</f>
        <v>0.44300338770000003</v>
      </c>
      <c r="L19" s="1"/>
      <c r="M19" s="1"/>
    </row>
    <row r="20" spans="1:13" x14ac:dyDescent="0.25">
      <c r="A20" s="3" t="s">
        <v>13</v>
      </c>
      <c r="B20" s="2">
        <v>0.16765877739999999</v>
      </c>
      <c r="C20" s="2">
        <v>3.7151528979999999</v>
      </c>
      <c r="D20" s="2">
        <v>0.60607928529999999</v>
      </c>
      <c r="E20" s="2">
        <v>0.31984695870000002</v>
      </c>
      <c r="F20" s="2">
        <v>8.7870058220000005E-2</v>
      </c>
      <c r="G20" s="2">
        <v>2.4950055710000001E-3</v>
      </c>
      <c r="I20" s="1">
        <f t="shared" ref="I20:I24" si="7">B20+C20</f>
        <v>3.8828116753999997</v>
      </c>
      <c r="J20" s="1">
        <f t="shared" si="6"/>
        <v>1.0162913077910001</v>
      </c>
      <c r="L20" s="1"/>
      <c r="M20" s="1"/>
    </row>
    <row r="21" spans="1:13" x14ac:dyDescent="0.25">
      <c r="A21" t="s">
        <v>19</v>
      </c>
      <c r="B21" s="2">
        <v>1.5250420719999999E-2</v>
      </c>
      <c r="C21" s="2">
        <v>1.5337995099999999</v>
      </c>
      <c r="D21" s="2">
        <v>1.691727269</v>
      </c>
      <c r="E21" s="2">
        <v>0.2184423549</v>
      </c>
      <c r="F21" s="2">
        <v>6.145178942E-2</v>
      </c>
      <c r="G21" s="2">
        <v>1.991278746E-3</v>
      </c>
      <c r="I21" s="6">
        <f t="shared" si="7"/>
        <v>1.5490499307199999</v>
      </c>
      <c r="J21" s="6">
        <f t="shared" si="6"/>
        <v>1.973612692066</v>
      </c>
      <c r="L21" s="1">
        <f>X4-I21</f>
        <v>4.2155380297614897E-8</v>
      </c>
      <c r="M21" s="1">
        <f>Y4-J21</f>
        <v>4.4674508536957092E-8</v>
      </c>
    </row>
    <row r="22" spans="1:13" x14ac:dyDescent="0.25">
      <c r="A22" t="s">
        <v>20</v>
      </c>
      <c r="B22" s="2">
        <v>5.245509517E-2</v>
      </c>
      <c r="C22" s="2">
        <v>0.37374548959999998</v>
      </c>
      <c r="D22" s="2">
        <v>0.20270091909999999</v>
      </c>
      <c r="E22" s="2">
        <v>0.21558779820000001</v>
      </c>
      <c r="F22" s="2">
        <v>4.0032610769999998E-2</v>
      </c>
      <c r="G22" s="2">
        <v>2.7457036990000002E-3</v>
      </c>
      <c r="I22" s="7">
        <f t="shared" si="7"/>
        <v>0.42620058477</v>
      </c>
      <c r="J22" s="7">
        <f t="shared" si="6"/>
        <v>0.46106703176899999</v>
      </c>
      <c r="L22" s="1">
        <f>X7-I22</f>
        <v>-3.2184865883522207E-11</v>
      </c>
      <c r="M22" s="1">
        <f>Y7-J22</f>
        <v>-4.4963088807747909E-11</v>
      </c>
    </row>
    <row r="23" spans="1:13" x14ac:dyDescent="0.25">
      <c r="A23" t="s">
        <v>14</v>
      </c>
      <c r="B23" s="2">
        <v>8.4234810260000001E-2</v>
      </c>
      <c r="C23" s="2">
        <v>0.7847166095</v>
      </c>
      <c r="D23" s="2">
        <v>0.27012981520000001</v>
      </c>
      <c r="E23" s="2">
        <v>0.18777516920000001</v>
      </c>
      <c r="F23" s="2">
        <v>7.8398142830000003E-2</v>
      </c>
      <c r="G23" s="2">
        <v>5.8909459299999996E-3</v>
      </c>
      <c r="I23" s="8">
        <f t="shared" si="7"/>
        <v>0.86895141976000001</v>
      </c>
      <c r="J23" s="8">
        <f t="shared" si="6"/>
        <v>0.54219407316000001</v>
      </c>
      <c r="L23" s="1">
        <f>X10-I23</f>
        <v>1.0134670880290741E-11</v>
      </c>
      <c r="M23" s="1">
        <f>Y10-J23</f>
        <v>-2.8668178941870792E-12</v>
      </c>
    </row>
    <row r="24" spans="1:13" x14ac:dyDescent="0.25">
      <c r="A24" t="s">
        <v>15</v>
      </c>
      <c r="B24" s="2">
        <v>6.2931091220000002E-3</v>
      </c>
      <c r="C24" s="2">
        <v>4.2511105739999999E-2</v>
      </c>
      <c r="D24" s="2">
        <v>1.7311275760000001E-2</v>
      </c>
      <c r="E24" s="2">
        <v>3.3865875519999998E-2</v>
      </c>
      <c r="F24" s="2">
        <v>3.5261534669999997E-2</v>
      </c>
      <c r="G24" s="2">
        <v>2.5384215370000001E-2</v>
      </c>
      <c r="I24" s="9">
        <f t="shared" si="7"/>
        <v>4.8804214861999998E-2</v>
      </c>
      <c r="J24" s="9">
        <f t="shared" si="6"/>
        <v>0.11182290132</v>
      </c>
      <c r="L24" s="1">
        <f>X13-I24</f>
        <v>-1.1376247166516862E-12</v>
      </c>
      <c r="M24" s="1">
        <f>Y13-J24</f>
        <v>-2.443642510563393E-12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Contact Matrix 14x14_1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Pasco</dc:creator>
  <cp:lastModifiedBy>Remy Pasco</cp:lastModifiedBy>
  <dcterms:created xsi:type="dcterms:W3CDTF">2021-03-25T22:16:47Z</dcterms:created>
  <dcterms:modified xsi:type="dcterms:W3CDTF">2021-03-25T23:01:48Z</dcterms:modified>
</cp:coreProperties>
</file>