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charts/chart1.xml" ContentType="application/vnd.openxmlformats-officedocument.drawingml.chart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defaultThemeVersion="123820"/>
  <mc:AlternateContent xmlns:mc="http://schemas.openxmlformats.org/markup-compatibility/2006">
    <mc:Choice Requires="x15">
      <x15ac:absPath xmlns:x15ac="http://schemas.microsoft.com/office/spreadsheetml/2010/11/ac" url="C:\Users\rui.braga\Sonda S.A\DPRF-Contagens\2022-03\Petrus_Estimada\"/>
    </mc:Choice>
  </mc:AlternateContent>
  <bookViews>
    <workbookView xWindow="0" yWindow="0" windowWidth="20490" windowHeight="7755" tabRatio="879" activeTab="4"/>
  </bookViews>
  <sheets>
    <sheet name="Histórico de Revisão" sheetId="21" r:id="rId1"/>
    <sheet name="Capa" sheetId="20" r:id="rId2"/>
    <sheet name="Resumo" sheetId="10" r:id="rId3"/>
    <sheet name="AFP - Detalhada" sheetId="9" state="hidden" r:id="rId4"/>
    <sheet name="AFP - Estimativa" sheetId="17" r:id="rId5"/>
    <sheet name="AFP - Indicativa" sheetId="18" state="hidden" r:id="rId6"/>
    <sheet name="Redução de Prazo" sheetId="19" state="hidden" r:id="rId7"/>
    <sheet name="Esforço" sheetId="22" state="hidden" r:id="rId8"/>
    <sheet name="Termo de Aferição" sheetId="23" state="hidden" r:id="rId9"/>
    <sheet name="Deflatores" sheetId="11" state="hidden" r:id="rId10"/>
    <sheet name="PFs Por UC_Det" sheetId="24" state="hidden" r:id="rId11"/>
    <sheet name="PFs Por UC_Est" sheetId="25" r:id="rId12"/>
    <sheet name="Tipo Sistema" sheetId="15" state="hidden" r:id="rId13"/>
  </sheets>
  <externalReferences>
    <externalReference r:id="rId14"/>
  </externalReferences>
  <definedNames>
    <definedName name="_xlnm._FilterDatabase" localSheetId="3" hidden="1">'AFP - Detalhada'!$B$7:$Q$402</definedName>
    <definedName name="_xlnm._FilterDatabase" localSheetId="4" hidden="1">'AFP - Estimativa'!#REF!</definedName>
    <definedName name="_xlnm._FilterDatabase" localSheetId="5" hidden="1">'AFP - Indicativa'!#REF!</definedName>
    <definedName name="Afericao_Nao_Mensuravel_01" localSheetId="7">[1]Plan1!$M$7:$M$206</definedName>
    <definedName name="Afericao_Nao_Mensuravel_01" localSheetId="8">[1]Plan1!$M$7:$M$206</definedName>
    <definedName name="Afericao_Nao_Mensuravel_02" localSheetId="7">[1]Plan1!$S$7:$S$206</definedName>
    <definedName name="Afericao_Nao_Mensuravel_02" localSheetId="8">[1]Plan1!$S$7:$S$206</definedName>
    <definedName name="Ambiente" localSheetId="7">[1]Plan1!$C$86</definedName>
    <definedName name="Ambiente" localSheetId="8">[1]Plan1!$C$86</definedName>
    <definedName name="Ambiente">Capa!$C$77</definedName>
    <definedName name="_xlnm.Print_Area" localSheetId="1">Capa!$A$1:$I$43</definedName>
    <definedName name="Bruto1" localSheetId="7">[1]Plan1!$G$9:$G$206</definedName>
    <definedName name="Bruto1" localSheetId="8">[1]Plan1!$G$9:$G$206</definedName>
    <definedName name="Bruto2" localSheetId="7">[1]Plan1!$L$9:$L$206</definedName>
    <definedName name="Bruto2" localSheetId="8">[1]Plan1!$L$9:$L$206</definedName>
    <definedName name="Bruto3" localSheetId="7">[1]Plan1!$Q$9:$Q$206</definedName>
    <definedName name="Bruto3" localSheetId="8">[1]Plan1!$Q$9:$Q$206</definedName>
    <definedName name="BrutoDetalhado1" localSheetId="7">[1]Plan1!$N$9:$N$217</definedName>
    <definedName name="BrutoDetalhado1" localSheetId="8">[1]Plan1!$N$9:$N$217</definedName>
    <definedName name="BrutoDetalhado2" localSheetId="7">[1]Plan1!$W$9:$W$217</definedName>
    <definedName name="BrutoDetalhado2" localSheetId="8">[1]Plan1!$W$9:$W$217</definedName>
    <definedName name="BrutoDetalhado3" localSheetId="7">[1]Plan1!$AF$9:$AF$217</definedName>
    <definedName name="BrutoDetalhado3" localSheetId="8">[1]Plan1!$AF$9:$AF$217</definedName>
    <definedName name="CF" localSheetId="7">[1]Plan1!$K$9:$K$1783</definedName>
    <definedName name="CF" localSheetId="8">[1]Plan1!$K$9:$K$1783</definedName>
    <definedName name="CFP" localSheetId="7">[1]Plan1!#REF!</definedName>
    <definedName name="CFP" localSheetId="8">[1]Plan1!#REF!</definedName>
    <definedName name="DataContagem">Capa!$F$10</definedName>
    <definedName name="DataUltimaAtualizacao" localSheetId="7">[1]Plan1!$C$18</definedName>
    <definedName name="DataUltimaAtualizacao" localSheetId="8">[1]Plan1!$C$18</definedName>
    <definedName name="DataUltimaAtualizacao">Capa!$C$11</definedName>
    <definedName name="DEFINIÇÃO_ESCOPO" localSheetId="7">[1]Plan1!$G$25</definedName>
    <definedName name="DEFINIÇÃO_ESCOPO" localSheetId="8">[1]Plan1!$G$25</definedName>
    <definedName name="DEFINIÇÃO_PROPOSITO" localSheetId="7">[1]Plan1!$G$24</definedName>
    <definedName name="DEFINIÇÃO_PROPOSITO" localSheetId="8">[1]Plan1!$G$24</definedName>
    <definedName name="Detalhada1" localSheetId="7">[1]Plan1!$O$9:$O$217</definedName>
    <definedName name="Detalhada1" localSheetId="8">[1]Plan1!$O$9:$O$217</definedName>
    <definedName name="Detalhada2" localSheetId="7">[1]Plan1!$X$9:$X$217</definedName>
    <definedName name="Detalhada2" localSheetId="8">[1]Plan1!$X$9:$X$217</definedName>
    <definedName name="Detalhada3" localSheetId="7">[1]Plan1!$AG$9:$AG$217</definedName>
    <definedName name="Detalhada3" localSheetId="8">[1]Plan1!$AG$9:$AG$217</definedName>
    <definedName name="DetalhadaFinal" localSheetId="7">[1]Plan1!$C$20</definedName>
    <definedName name="DetalhadaFinal" localSheetId="8">[1]Plan1!$C$20</definedName>
    <definedName name="DetalhadaFinalBruto" localSheetId="7">[1]Plan1!$C$23</definedName>
    <definedName name="DetalhadaFinalBruto" localSheetId="8">[1]Plan1!$C$23</definedName>
    <definedName name="DftAlt" localSheetId="7">[1]Plan1!$C$23</definedName>
    <definedName name="DftAlt" localSheetId="8">[1]Plan1!$C$23</definedName>
    <definedName name="DftExcl" localSheetId="7">[1]Plan1!$C$24</definedName>
    <definedName name="DftExcl" localSheetId="8">[1]Plan1!$C$24</definedName>
    <definedName name="DftIncl" localSheetId="7">[1]Plan1!$C$22</definedName>
    <definedName name="DftIncl" localSheetId="8">[1]Plan1!$C$22</definedName>
    <definedName name="Documentação" localSheetId="7">[1]Plan1!$B$41</definedName>
    <definedName name="Documentação" localSheetId="8">[1]Plan1!$B$41</definedName>
    <definedName name="ESCOPO_DE_CN" localSheetId="7">[1]Plan1!$G$22</definedName>
    <definedName name="ESCOPO_DE_CN" localSheetId="8">[1]Plan1!$G$22</definedName>
    <definedName name="ESCOPO_DE_EL" localSheetId="7">[1]Plan1!$G$21</definedName>
    <definedName name="ESCOPO_DE_EL" localSheetId="8">[1]Plan1!$G$21</definedName>
    <definedName name="ESCOPO_ES" localSheetId="7">[1]Plan1!$G$20</definedName>
    <definedName name="ESCOPO_ES" localSheetId="8">[1]Plan1!$G$20</definedName>
    <definedName name="EscopoDaContagem" localSheetId="7">[1]Plan1!$B$32</definedName>
    <definedName name="EscopoDaContagem" localSheetId="8">[1]Plan1!$B$32</definedName>
    <definedName name="EscopoDaContagem">Capa!$B$22</definedName>
    <definedName name="Estimada2" localSheetId="7">[1]Plan1!$M$9:$M$206</definedName>
    <definedName name="Estimada2" localSheetId="8">[1]Plan1!$M$9:$M$206</definedName>
    <definedName name="Estimada3" localSheetId="7">[1]Plan1!$R$9:$R$206</definedName>
    <definedName name="Estimada3" localSheetId="8">[1]Plan1!$R$9:$R$206</definedName>
    <definedName name="EstimadaFinal" localSheetId="7">[1]Plan1!$C$20</definedName>
    <definedName name="EstimadaFinal" localSheetId="8">[1]Plan1!$C$20</definedName>
    <definedName name="Estimativa1" localSheetId="7">[1]Plan1!$H$9:$H$206</definedName>
    <definedName name="Estimativa1" localSheetId="8">[1]Plan1!$H$9:$H$206</definedName>
    <definedName name="Excel_BuiltIn__FilterDatabase_1">Capa!$B$15:$C$15</definedName>
    <definedName name="FaseProjeto" localSheetId="7">[1]Plan1!$C$16</definedName>
    <definedName name="FaseProjeto" localSheetId="8">[1]Plan1!$C$16</definedName>
    <definedName name="INM_Final" localSheetId="7">[1]Plan1!$C$19</definedName>
    <definedName name="INM_Final" localSheetId="8">[1]Plan1!$C$19</definedName>
    <definedName name="Iteracao" localSheetId="7">[1]Plan1!$C$17</definedName>
    <definedName name="Iteracao" localSheetId="8">[1]Plan1!$C$17</definedName>
    <definedName name="Maturidade">Capa!$C$78</definedName>
    <definedName name="Metodo">Capa!$F$15</definedName>
    <definedName name="NivelDetalhe" localSheetId="7">[1]Plan1!$C$15</definedName>
    <definedName name="NivelDetalhe" localSheetId="8">[1]Plan1!$C$15</definedName>
    <definedName name="NivelDetalhe">Capa!$C$16</definedName>
    <definedName name="Nome_do_Aferidor" localSheetId="7">[1]Plan1!$C$11</definedName>
    <definedName name="Nome_do_Aferidor" localSheetId="8">[1]Plan1!$C$11</definedName>
    <definedName name="NomeCliente" localSheetId="7">[1]Plan1!$C$5</definedName>
    <definedName name="NomeCliente" localSheetId="8">[1]Plan1!$C$5</definedName>
    <definedName name="NomeCliente">Capa!$C$5</definedName>
    <definedName name="NomeDepartamento">Capa!$F$6</definedName>
    <definedName name="NomeProjeto" localSheetId="7">[1]Plan1!$F$5</definedName>
    <definedName name="NomeProjeto" localSheetId="8">[1]Plan1!$F$5</definedName>
    <definedName name="NomeProjeto">Capa!$F$5</definedName>
    <definedName name="NomeSolicitante" localSheetId="7">[1]Plan1!$C$6</definedName>
    <definedName name="NomeSolicitante" localSheetId="8">[1]Plan1!$C$6</definedName>
    <definedName name="NomeSolicitante">Capa!$C$6</definedName>
    <definedName name="Observações" localSheetId="7">[1]Plan1!$B$52</definedName>
    <definedName name="Observações" localSheetId="8">[1]Plan1!$B$52</definedName>
    <definedName name="Observações">Capa!$B$43</definedName>
    <definedName name="PF_Ajustados" localSheetId="7">[1]Plan1!$C$18</definedName>
    <definedName name="PF_Ajustados" localSheetId="8">[1]Plan1!$C$18</definedName>
    <definedName name="Proposito_DE_CN" localSheetId="7">[1]Plan1!$G$17</definedName>
    <definedName name="Proposito_DE_CN" localSheetId="8">[1]Plan1!$G$17</definedName>
    <definedName name="Proposito_DE_EL" localSheetId="7">[1]Plan1!$G$16</definedName>
    <definedName name="Proposito_DE_EL" localSheetId="8">[1]Plan1!$G$16</definedName>
    <definedName name="Proposito_ES" localSheetId="7">[1]Plan1!$G$15</definedName>
    <definedName name="Proposito_ES" localSheetId="8">[1]Plan1!$G$15</definedName>
    <definedName name="PropositoDaContagem" localSheetId="7">[1]Plan1!$B$26</definedName>
    <definedName name="PropositoDaContagem" localSheetId="8">[1]Plan1!$B$26</definedName>
    <definedName name="PropositoDaContagem">Capa!$B$19</definedName>
    <definedName name="Responsavel" localSheetId="7">[1]Plan1!$C$7</definedName>
    <definedName name="Responsavel" localSheetId="8">[1]Plan1!$C$7</definedName>
    <definedName name="Responsavel">Capa!$C$9</definedName>
    <definedName name="Revisor" localSheetId="7">[1]Plan1!$F$7</definedName>
    <definedName name="Revisor" localSheetId="8">[1]Plan1!$F$7</definedName>
    <definedName name="Revisor">Capa!$F$9</definedName>
    <definedName name="Tipo_Contagem">Resumo!$B$5</definedName>
    <definedName name="Tipo_de_Contagem" localSheetId="7">[1]Plan1!$C$88</definedName>
    <definedName name="Tipo_de_Contagem" localSheetId="8">[1]Plan1!$C$88</definedName>
    <definedName name="Tipo_de_Contagem">Capa!$C$79</definedName>
    <definedName name="TipoContagem" localSheetId="7">[1]Plan1!$C$14</definedName>
    <definedName name="TipoContagem" localSheetId="8">[1]Plan1!$C$14</definedName>
    <definedName name="TipoContagem">Capa!$C$15</definedName>
    <definedName name="TipoProjeto">Deflatores!$A$3:$A$58</definedName>
    <definedName name="TipoSistema">'Tipo Sistema'!$A$2:$A$8</definedName>
    <definedName name="_xlnm.Print_Titles" localSheetId="3">'AFP - Detalhada'!$1:$7</definedName>
    <definedName name="_xlnm.Print_Titles" localSheetId="5">'AFP - Indicativa'!#REF!</definedName>
    <definedName name="Total_PF_Deflatores" localSheetId="7">[1]Plan1!#REF!</definedName>
    <definedName name="Total_PF_Deflatores" localSheetId="8">[1]Plan1!#REF!</definedName>
    <definedName name="Total_PF_NMensuraveis" localSheetId="7">[1]Plan1!$G$7:$G$395</definedName>
    <definedName name="Total_PF_NMensuraveis" localSheetId="8">[1]Plan1!$G$7:$G$395</definedName>
    <definedName name="UFP" localSheetId="7">[1]Plan1!$I$90:$I$92</definedName>
    <definedName name="UFP" localSheetId="8">[1]Plan1!$I$90:$I$92</definedName>
    <definedName name="VAF" localSheetId="7">[1]Plan1!$G$26</definedName>
    <definedName name="VAF" localSheetId="8">[1]Plan1!$G$26</definedName>
  </definedNames>
  <calcPr calcId="152511"/>
</workbook>
</file>

<file path=xl/calcChain.xml><?xml version="1.0" encoding="utf-8"?>
<calcChain xmlns="http://schemas.openxmlformats.org/spreadsheetml/2006/main">
  <c r="P9" i="25" l="1"/>
  <c r="C12" i="25"/>
  <c r="C11" i="25"/>
  <c r="C10" i="25"/>
  <c r="C9" i="25"/>
  <c r="C16" i="25"/>
  <c r="C15" i="25"/>
  <c r="C14" i="25"/>
  <c r="C13" i="25"/>
  <c r="C20" i="25"/>
  <c r="C19" i="25"/>
  <c r="C18" i="25"/>
  <c r="C17" i="25"/>
  <c r="C24" i="25"/>
  <c r="C23" i="25"/>
  <c r="C22" i="25"/>
  <c r="C21" i="25"/>
  <c r="C26" i="25"/>
  <c r="C25" i="25"/>
  <c r="H123" i="17"/>
  <c r="G123" i="17"/>
  <c r="I123" i="17" s="1"/>
  <c r="F123" i="17"/>
  <c r="H122" i="17"/>
  <c r="G122" i="17"/>
  <c r="I122" i="17" s="1"/>
  <c r="F122" i="17"/>
  <c r="I121" i="17"/>
  <c r="H121" i="17"/>
  <c r="G121" i="17"/>
  <c r="F121" i="17"/>
  <c r="I120" i="17"/>
  <c r="H120" i="17"/>
  <c r="G120" i="17"/>
  <c r="F120" i="17"/>
  <c r="H119" i="17"/>
  <c r="G119" i="17"/>
  <c r="I119" i="17" s="1"/>
  <c r="F119" i="17"/>
  <c r="O10" i="9" l="1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9" i="9"/>
  <c r="AH14" i="9" l="1"/>
  <c r="AG14" i="9"/>
  <c r="AC14" i="9"/>
  <c r="AF14" i="9" s="1"/>
  <c r="AB14" i="9"/>
  <c r="AD14" i="9" s="1"/>
  <c r="AE14" i="9" s="1"/>
  <c r="K14" i="9"/>
  <c r="N14" i="9" s="1"/>
  <c r="J14" i="9"/>
  <c r="L14" i="9" s="1"/>
  <c r="M14" i="9" s="1"/>
  <c r="P14" i="9" s="1"/>
  <c r="A14" i="9"/>
  <c r="AH27" i="9"/>
  <c r="AG27" i="9"/>
  <c r="AC27" i="9"/>
  <c r="AF27" i="9" s="1"/>
  <c r="AB27" i="9"/>
  <c r="AD27" i="9" s="1"/>
  <c r="AE27" i="9" s="1"/>
  <c r="K27" i="9"/>
  <c r="N27" i="9" s="1"/>
  <c r="J27" i="9"/>
  <c r="AH25" i="9"/>
  <c r="AG25" i="9"/>
  <c r="AC25" i="9"/>
  <c r="AF25" i="9" s="1"/>
  <c r="AB25" i="9"/>
  <c r="K25" i="9"/>
  <c r="N25" i="9" s="1"/>
  <c r="J25" i="9"/>
  <c r="L25" i="9" s="1"/>
  <c r="M25" i="9" s="1"/>
  <c r="P25" i="9" s="1"/>
  <c r="AH24" i="9"/>
  <c r="AG24" i="9"/>
  <c r="AF24" i="9"/>
  <c r="AC24" i="9"/>
  <c r="AB24" i="9"/>
  <c r="AD24" i="9" s="1"/>
  <c r="AE24" i="9" s="1"/>
  <c r="K24" i="9"/>
  <c r="N24" i="9" s="1"/>
  <c r="J24" i="9"/>
  <c r="A11" i="9"/>
  <c r="A12" i="9" s="1"/>
  <c r="A13" i="9" s="1"/>
  <c r="A15" i="9" s="1"/>
  <c r="A16" i="9" s="1"/>
  <c r="A17" i="9" s="1"/>
  <c r="A18" i="9" s="1"/>
  <c r="A19" i="9" s="1"/>
  <c r="A20" i="9" s="1"/>
  <c r="A21" i="9" s="1"/>
  <c r="A22" i="9" s="1"/>
  <c r="AH22" i="9"/>
  <c r="AG22" i="9"/>
  <c r="AC22" i="9"/>
  <c r="AF22" i="9" s="1"/>
  <c r="AB22" i="9"/>
  <c r="AD22" i="9" s="1"/>
  <c r="AE22" i="9" s="1"/>
  <c r="K22" i="9"/>
  <c r="N22" i="9" s="1"/>
  <c r="J22" i="9"/>
  <c r="AH18" i="9"/>
  <c r="AG18" i="9"/>
  <c r="AC18" i="9"/>
  <c r="AF18" i="9" s="1"/>
  <c r="AB18" i="9"/>
  <c r="K18" i="9"/>
  <c r="N18" i="9" s="1"/>
  <c r="J18" i="9"/>
  <c r="AH20" i="9"/>
  <c r="AG20" i="9"/>
  <c r="AC20" i="9"/>
  <c r="AF20" i="9" s="1"/>
  <c r="AB20" i="9"/>
  <c r="K20" i="9"/>
  <c r="N20" i="9" s="1"/>
  <c r="J20" i="9"/>
  <c r="L20" i="9" s="1"/>
  <c r="M20" i="9" s="1"/>
  <c r="P20" i="9" s="1"/>
  <c r="L27" i="9" l="1"/>
  <c r="M27" i="9" s="1"/>
  <c r="P27" i="9"/>
  <c r="L24" i="9"/>
  <c r="M24" i="9" s="1"/>
  <c r="P24" i="9" s="1"/>
  <c r="A23" i="9"/>
  <c r="A26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A286" i="9" s="1"/>
  <c r="A287" i="9" s="1"/>
  <c r="A288" i="9" s="1"/>
  <c r="A289" i="9" s="1"/>
  <c r="A290" i="9" s="1"/>
  <c r="A291" i="9" s="1"/>
  <c r="A292" i="9" s="1"/>
  <c r="A293" i="9" s="1"/>
  <c r="A294" i="9" s="1"/>
  <c r="A295" i="9" s="1"/>
  <c r="A296" i="9" s="1"/>
  <c r="A297" i="9" s="1"/>
  <c r="A298" i="9" s="1"/>
  <c r="A299" i="9" s="1"/>
  <c r="A300" i="9" s="1"/>
  <c r="A301" i="9" s="1"/>
  <c r="A302" i="9" s="1"/>
  <c r="A303" i="9" s="1"/>
  <c r="A304" i="9" s="1"/>
  <c r="A305" i="9" s="1"/>
  <c r="A306" i="9" s="1"/>
  <c r="A307" i="9" s="1"/>
  <c r="A308" i="9" s="1"/>
  <c r="A309" i="9" s="1"/>
  <c r="A310" i="9" s="1"/>
  <c r="A311" i="9" s="1"/>
  <c r="A312" i="9" s="1"/>
  <c r="A313" i="9" s="1"/>
  <c r="A314" i="9" s="1"/>
  <c r="A315" i="9" s="1"/>
  <c r="A316" i="9" s="1"/>
  <c r="A317" i="9" s="1"/>
  <c r="A318" i="9" s="1"/>
  <c r="A319" i="9" s="1"/>
  <c r="A320" i="9" s="1"/>
  <c r="A321" i="9" s="1"/>
  <c r="A322" i="9" s="1"/>
  <c r="A323" i="9" s="1"/>
  <c r="A324" i="9" s="1"/>
  <c r="A325" i="9" s="1"/>
  <c r="A326" i="9" s="1"/>
  <c r="A327" i="9" s="1"/>
  <c r="A328" i="9" s="1"/>
  <c r="A329" i="9" s="1"/>
  <c r="A330" i="9" s="1"/>
  <c r="A331" i="9" s="1"/>
  <c r="A332" i="9" s="1"/>
  <c r="A333" i="9" s="1"/>
  <c r="A334" i="9" s="1"/>
  <c r="A335" i="9" s="1"/>
  <c r="A336" i="9" s="1"/>
  <c r="A337" i="9" s="1"/>
  <c r="A338" i="9" s="1"/>
  <c r="A339" i="9" s="1"/>
  <c r="A340" i="9" s="1"/>
  <c r="A341" i="9" s="1"/>
  <c r="A342" i="9" s="1"/>
  <c r="A343" i="9" s="1"/>
  <c r="A344" i="9" s="1"/>
  <c r="A345" i="9" s="1"/>
  <c r="A346" i="9" s="1"/>
  <c r="A347" i="9" s="1"/>
  <c r="A348" i="9" s="1"/>
  <c r="A349" i="9" s="1"/>
  <c r="A350" i="9" s="1"/>
  <c r="A351" i="9" s="1"/>
  <c r="A352" i="9" s="1"/>
  <c r="A353" i="9" s="1"/>
  <c r="A354" i="9" s="1"/>
  <c r="A355" i="9" s="1"/>
  <c r="A356" i="9" s="1"/>
  <c r="A357" i="9" s="1"/>
  <c r="A358" i="9" s="1"/>
  <c r="A359" i="9" s="1"/>
  <c r="A360" i="9" s="1"/>
  <c r="A361" i="9" s="1"/>
  <c r="A362" i="9" s="1"/>
  <c r="A363" i="9" s="1"/>
  <c r="A364" i="9" s="1"/>
  <c r="A365" i="9" s="1"/>
  <c r="A366" i="9" s="1"/>
  <c r="A367" i="9" s="1"/>
  <c r="A368" i="9" s="1"/>
  <c r="A369" i="9" s="1"/>
  <c r="A370" i="9" s="1"/>
  <c r="A371" i="9" s="1"/>
  <c r="A372" i="9" s="1"/>
  <c r="A373" i="9" s="1"/>
  <c r="A374" i="9" s="1"/>
  <c r="A375" i="9" s="1"/>
  <c r="A376" i="9" s="1"/>
  <c r="A377" i="9" s="1"/>
  <c r="A378" i="9" s="1"/>
  <c r="A379" i="9" s="1"/>
  <c r="A380" i="9" s="1"/>
  <c r="A381" i="9" s="1"/>
  <c r="A382" i="9" s="1"/>
  <c r="A383" i="9" s="1"/>
  <c r="A384" i="9" s="1"/>
  <c r="A385" i="9" s="1"/>
  <c r="A386" i="9" s="1"/>
  <c r="A387" i="9" s="1"/>
  <c r="A388" i="9" s="1"/>
  <c r="A389" i="9" s="1"/>
  <c r="A390" i="9" s="1"/>
  <c r="A391" i="9" s="1"/>
  <c r="A392" i="9" s="1"/>
  <c r="A393" i="9" s="1"/>
  <c r="A394" i="9" s="1"/>
  <c r="A395" i="9" s="1"/>
  <c r="A396" i="9" s="1"/>
  <c r="A397" i="9" s="1"/>
  <c r="A398" i="9" s="1"/>
  <c r="A399" i="9" s="1"/>
  <c r="A400" i="9" s="1"/>
  <c r="A401" i="9" s="1"/>
  <c r="A402" i="9" s="1"/>
  <c r="A25" i="9"/>
  <c r="A27" i="9" s="1"/>
  <c r="AD25" i="9"/>
  <c r="AE25" i="9" s="1"/>
  <c r="L22" i="9"/>
  <c r="M22" i="9" s="1"/>
  <c r="P22" i="9" s="1"/>
  <c r="A24" i="9"/>
  <c r="AD18" i="9"/>
  <c r="AE18" i="9" s="1"/>
  <c r="L18" i="9"/>
  <c r="M18" i="9" s="1"/>
  <c r="P18" i="9" s="1"/>
  <c r="AD20" i="9"/>
  <c r="AE20" i="9" s="1"/>
  <c r="AH16" i="9"/>
  <c r="AG16" i="9"/>
  <c r="AF16" i="9"/>
  <c r="AC16" i="9"/>
  <c r="AB16" i="9"/>
  <c r="AD16" i="9" s="1"/>
  <c r="AE16" i="9" s="1"/>
  <c r="K16" i="9"/>
  <c r="N16" i="9" s="1"/>
  <c r="J16" i="9"/>
  <c r="AH12" i="9"/>
  <c r="AG12" i="9"/>
  <c r="AC12" i="9"/>
  <c r="AF12" i="9" s="1"/>
  <c r="AB12" i="9"/>
  <c r="K12" i="9"/>
  <c r="N12" i="9" s="1"/>
  <c r="J12" i="9"/>
  <c r="AH13" i="9"/>
  <c r="AG13" i="9"/>
  <c r="AF13" i="9"/>
  <c r="AC13" i="9"/>
  <c r="AB13" i="9"/>
  <c r="AD13" i="9" s="1"/>
  <c r="AE13" i="9" s="1"/>
  <c r="K13" i="9"/>
  <c r="N13" i="9" s="1"/>
  <c r="J13" i="9"/>
  <c r="AH11" i="9"/>
  <c r="AG11" i="9"/>
  <c r="AC11" i="9"/>
  <c r="AF11" i="9" s="1"/>
  <c r="AB11" i="9"/>
  <c r="AD11" i="9" s="1"/>
  <c r="AE11" i="9" s="1"/>
  <c r="K11" i="9"/>
  <c r="N11" i="9" s="1"/>
  <c r="J11" i="9"/>
  <c r="C10" i="20"/>
  <c r="C9" i="20"/>
  <c r="L16" i="9" l="1"/>
  <c r="M16" i="9" s="1"/>
  <c r="L11" i="9"/>
  <c r="M11" i="9" s="1"/>
  <c r="P11" i="9" s="1"/>
  <c r="P16" i="9"/>
  <c r="AD12" i="9"/>
  <c r="AE12" i="9" s="1"/>
  <c r="L13" i="9"/>
  <c r="M13" i="9" s="1"/>
  <c r="P13" i="9" s="1"/>
  <c r="L12" i="9"/>
  <c r="M12" i="9" s="1"/>
  <c r="P12" i="9" s="1"/>
  <c r="C4" i="25"/>
  <c r="P4" i="25" s="1"/>
  <c r="P7" i="25"/>
  <c r="K3" i="25"/>
  <c r="P7" i="24"/>
  <c r="P8" i="24"/>
  <c r="P9" i="24"/>
  <c r="P10" i="24"/>
  <c r="P11" i="24"/>
  <c r="P12" i="24"/>
  <c r="AH43" i="9" l="1"/>
  <c r="AG43" i="9"/>
  <c r="AC43" i="9"/>
  <c r="AF43" i="9" s="1"/>
  <c r="AB43" i="9"/>
  <c r="K43" i="9"/>
  <c r="J43" i="9"/>
  <c r="AH41" i="9"/>
  <c r="AG41" i="9"/>
  <c r="AC41" i="9"/>
  <c r="AF41" i="9" s="1"/>
  <c r="AB41" i="9"/>
  <c r="K41" i="9"/>
  <c r="N41" i="9" s="1"/>
  <c r="J41" i="9"/>
  <c r="AH40" i="9"/>
  <c r="AG40" i="9"/>
  <c r="AC40" i="9"/>
  <c r="AF40" i="9" s="1"/>
  <c r="AB40" i="9"/>
  <c r="K40" i="9"/>
  <c r="N40" i="9" s="1"/>
  <c r="J40" i="9"/>
  <c r="AH39" i="9"/>
  <c r="AG39" i="9"/>
  <c r="AC39" i="9"/>
  <c r="AF39" i="9" s="1"/>
  <c r="AB39" i="9"/>
  <c r="K39" i="9"/>
  <c r="N39" i="9" s="1"/>
  <c r="J39" i="9"/>
  <c r="AH38" i="9"/>
  <c r="AG38" i="9"/>
  <c r="AC38" i="9"/>
  <c r="AF38" i="9" s="1"/>
  <c r="AB38" i="9"/>
  <c r="AD38" i="9" s="1"/>
  <c r="AE38" i="9" s="1"/>
  <c r="K38" i="9"/>
  <c r="N38" i="9" s="1"/>
  <c r="J38" i="9"/>
  <c r="AH37" i="9"/>
  <c r="AG37" i="9"/>
  <c r="AC37" i="9"/>
  <c r="AF37" i="9" s="1"/>
  <c r="AB37" i="9"/>
  <c r="K37" i="9"/>
  <c r="N37" i="9" s="1"/>
  <c r="J37" i="9"/>
  <c r="AH35" i="9"/>
  <c r="AG35" i="9"/>
  <c r="AC35" i="9"/>
  <c r="AF35" i="9" s="1"/>
  <c r="AB35" i="9"/>
  <c r="AD35" i="9" s="1"/>
  <c r="AE35" i="9" s="1"/>
  <c r="K35" i="9"/>
  <c r="N35" i="9" s="1"/>
  <c r="J35" i="9"/>
  <c r="AH34" i="9"/>
  <c r="AG34" i="9"/>
  <c r="AC34" i="9"/>
  <c r="AF34" i="9" s="1"/>
  <c r="AB34" i="9"/>
  <c r="K34" i="9"/>
  <c r="N34" i="9" s="1"/>
  <c r="J34" i="9"/>
  <c r="AH33" i="9"/>
  <c r="AG33" i="9"/>
  <c r="AC33" i="9"/>
  <c r="AF33" i="9" s="1"/>
  <c r="AB33" i="9"/>
  <c r="K33" i="9"/>
  <c r="N33" i="9" s="1"/>
  <c r="J33" i="9"/>
  <c r="AH31" i="9"/>
  <c r="AG31" i="9"/>
  <c r="AC31" i="9"/>
  <c r="AF31" i="9" s="1"/>
  <c r="AB31" i="9"/>
  <c r="K31" i="9"/>
  <c r="N31" i="9" s="1"/>
  <c r="J31" i="9"/>
  <c r="AH30" i="9"/>
  <c r="AG30" i="9"/>
  <c r="AC30" i="9"/>
  <c r="AF30" i="9" s="1"/>
  <c r="AB30" i="9"/>
  <c r="K30" i="9"/>
  <c r="N30" i="9" s="1"/>
  <c r="J30" i="9"/>
  <c r="AH26" i="9"/>
  <c r="AG26" i="9"/>
  <c r="AC26" i="9"/>
  <c r="AF26" i="9" s="1"/>
  <c r="AB26" i="9"/>
  <c r="K26" i="9"/>
  <c r="N26" i="9" s="1"/>
  <c r="J26" i="9"/>
  <c r="AH23" i="9"/>
  <c r="AG23" i="9"/>
  <c r="AC23" i="9"/>
  <c r="AF23" i="9" s="1"/>
  <c r="AB23" i="9"/>
  <c r="K23" i="9"/>
  <c r="N23" i="9" s="1"/>
  <c r="J23" i="9"/>
  <c r="AH17" i="9"/>
  <c r="AG17" i="9"/>
  <c r="AC17" i="9"/>
  <c r="AF17" i="9" s="1"/>
  <c r="AB17" i="9"/>
  <c r="K17" i="9"/>
  <c r="N17" i="9" s="1"/>
  <c r="J17" i="9"/>
  <c r="AH19" i="9"/>
  <c r="AG19" i="9"/>
  <c r="AC19" i="9"/>
  <c r="AB19" i="9"/>
  <c r="K19" i="9"/>
  <c r="N19" i="9" s="1"/>
  <c r="J19" i="9"/>
  <c r="A10" i="9"/>
  <c r="AH10" i="9"/>
  <c r="AG10" i="9"/>
  <c r="AC10" i="9"/>
  <c r="AF10" i="9" s="1"/>
  <c r="AB10" i="9"/>
  <c r="K10" i="9"/>
  <c r="N10" i="9" s="1"/>
  <c r="J10" i="9"/>
  <c r="L35" i="9" l="1"/>
  <c r="M35" i="9" s="1"/>
  <c r="P35" i="9" s="1"/>
  <c r="AD19" i="9"/>
  <c r="AE19" i="9" s="1"/>
  <c r="AF19" i="9"/>
  <c r="AD43" i="9"/>
  <c r="AE43" i="9" s="1"/>
  <c r="AD10" i="9"/>
  <c r="AE10" i="9" s="1"/>
  <c r="L19" i="9"/>
  <c r="M19" i="9" s="1"/>
  <c r="P19" i="9" s="1"/>
  <c r="L40" i="9"/>
  <c r="M40" i="9" s="1"/>
  <c r="P40" i="9" s="1"/>
  <c r="L43" i="9"/>
  <c r="M43" i="9" s="1"/>
  <c r="P43" i="9" s="1"/>
  <c r="N43" i="9"/>
  <c r="L39" i="9"/>
  <c r="M39" i="9" s="1"/>
  <c r="P39" i="9" s="1"/>
  <c r="L41" i="9"/>
  <c r="M41" i="9" s="1"/>
  <c r="P41" i="9" s="1"/>
  <c r="AD39" i="9"/>
  <c r="AE39" i="9" s="1"/>
  <c r="AD40" i="9"/>
  <c r="AE40" i="9" s="1"/>
  <c r="L37" i="9"/>
  <c r="M37" i="9" s="1"/>
  <c r="P37" i="9" s="1"/>
  <c r="AD41" i="9"/>
  <c r="AE41" i="9" s="1"/>
  <c r="L38" i="9"/>
  <c r="M38" i="9" s="1"/>
  <c r="P38" i="9" s="1"/>
  <c r="L31" i="9"/>
  <c r="M31" i="9" s="1"/>
  <c r="P31" i="9" s="1"/>
  <c r="AD37" i="9"/>
  <c r="AE37" i="9" s="1"/>
  <c r="L33" i="9"/>
  <c r="M33" i="9" s="1"/>
  <c r="P33" i="9" s="1"/>
  <c r="AD34" i="9"/>
  <c r="AE34" i="9" s="1"/>
  <c r="AD31" i="9"/>
  <c r="AE31" i="9" s="1"/>
  <c r="L34" i="9"/>
  <c r="M34" i="9" s="1"/>
  <c r="P34" i="9" s="1"/>
  <c r="L30" i="9"/>
  <c r="M30" i="9" s="1"/>
  <c r="P30" i="9" s="1"/>
  <c r="L17" i="9"/>
  <c r="M17" i="9" s="1"/>
  <c r="P17" i="9" s="1"/>
  <c r="L23" i="9"/>
  <c r="M23" i="9" s="1"/>
  <c r="P23" i="9" s="1"/>
  <c r="AD33" i="9"/>
  <c r="AE33" i="9" s="1"/>
  <c r="AD30" i="9"/>
  <c r="AE30" i="9" s="1"/>
  <c r="AD17" i="9"/>
  <c r="AE17" i="9" s="1"/>
  <c r="AD23" i="9"/>
  <c r="AE23" i="9" s="1"/>
  <c r="L26" i="9"/>
  <c r="M26" i="9" s="1"/>
  <c r="P26" i="9" s="1"/>
  <c r="AD26" i="9"/>
  <c r="AE26" i="9" s="1"/>
  <c r="L10" i="9"/>
  <c r="M10" i="9" s="1"/>
  <c r="P10" i="9" s="1"/>
  <c r="H15" i="17" l="1"/>
  <c r="G15" i="17"/>
  <c r="F15" i="17"/>
  <c r="H14" i="17"/>
  <c r="G14" i="17"/>
  <c r="F14" i="17"/>
  <c r="I15" i="17" l="1"/>
  <c r="C8" i="25" s="1"/>
  <c r="I14" i="17"/>
  <c r="C7" i="25" s="1"/>
  <c r="K3" i="24"/>
  <c r="J15" i="9" l="1"/>
  <c r="K15" i="9"/>
  <c r="N15" i="9" s="1"/>
  <c r="J21" i="9"/>
  <c r="K21" i="9"/>
  <c r="N21" i="9" s="1"/>
  <c r="J28" i="9"/>
  <c r="K28" i="9"/>
  <c r="J29" i="9"/>
  <c r="K29" i="9"/>
  <c r="J32" i="9"/>
  <c r="K32" i="9"/>
  <c r="N32" i="9" s="1"/>
  <c r="J36" i="9"/>
  <c r="K36" i="9"/>
  <c r="N36" i="9" s="1"/>
  <c r="J42" i="9"/>
  <c r="K42" i="9"/>
  <c r="J44" i="9"/>
  <c r="K44" i="9"/>
  <c r="N44" i="9" s="1"/>
  <c r="J45" i="9"/>
  <c r="K45" i="9"/>
  <c r="N45" i="9" s="1"/>
  <c r="P45" i="9"/>
  <c r="J46" i="9"/>
  <c r="K46" i="9"/>
  <c r="N46" i="9" s="1"/>
  <c r="P46" i="9"/>
  <c r="J47" i="9"/>
  <c r="K47" i="9"/>
  <c r="P47" i="9"/>
  <c r="J48" i="9"/>
  <c r="K48" i="9"/>
  <c r="N48" i="9" s="1"/>
  <c r="P48" i="9"/>
  <c r="J49" i="9"/>
  <c r="K49" i="9"/>
  <c r="N49" i="9" s="1"/>
  <c r="P49" i="9"/>
  <c r="J50" i="9"/>
  <c r="K50" i="9"/>
  <c r="N50" i="9" s="1"/>
  <c r="P50" i="9"/>
  <c r="J51" i="9"/>
  <c r="K51" i="9"/>
  <c r="P51" i="9"/>
  <c r="J52" i="9"/>
  <c r="K52" i="9"/>
  <c r="N52" i="9" s="1"/>
  <c r="P52" i="9"/>
  <c r="J53" i="9"/>
  <c r="K53" i="9"/>
  <c r="N53" i="9" s="1"/>
  <c r="P53" i="9"/>
  <c r="J54" i="9"/>
  <c r="K54" i="9"/>
  <c r="N54" i="9" s="1"/>
  <c r="P54" i="9"/>
  <c r="J55" i="9"/>
  <c r="K55" i="9"/>
  <c r="P55" i="9"/>
  <c r="J56" i="9"/>
  <c r="K56" i="9"/>
  <c r="N56" i="9" s="1"/>
  <c r="P56" i="9"/>
  <c r="J57" i="9"/>
  <c r="K57" i="9"/>
  <c r="N57" i="9" s="1"/>
  <c r="P57" i="9"/>
  <c r="J58" i="9"/>
  <c r="K58" i="9"/>
  <c r="N58" i="9" s="1"/>
  <c r="P58" i="9"/>
  <c r="J59" i="9"/>
  <c r="K59" i="9"/>
  <c r="P59" i="9"/>
  <c r="J60" i="9"/>
  <c r="K60" i="9"/>
  <c r="N60" i="9" s="1"/>
  <c r="P60" i="9"/>
  <c r="J61" i="9"/>
  <c r="K61" i="9"/>
  <c r="N61" i="9" s="1"/>
  <c r="P61" i="9"/>
  <c r="J62" i="9"/>
  <c r="K62" i="9"/>
  <c r="N62" i="9" s="1"/>
  <c r="P62" i="9"/>
  <c r="J63" i="9"/>
  <c r="K63" i="9"/>
  <c r="P63" i="9"/>
  <c r="J64" i="9"/>
  <c r="K64" i="9"/>
  <c r="N64" i="9" s="1"/>
  <c r="P64" i="9"/>
  <c r="J65" i="9"/>
  <c r="K65" i="9"/>
  <c r="N65" i="9" s="1"/>
  <c r="P65" i="9"/>
  <c r="J66" i="9"/>
  <c r="K66" i="9"/>
  <c r="N66" i="9" s="1"/>
  <c r="P66" i="9"/>
  <c r="J67" i="9"/>
  <c r="K67" i="9"/>
  <c r="P67" i="9"/>
  <c r="J68" i="9"/>
  <c r="K68" i="9"/>
  <c r="N68" i="9" s="1"/>
  <c r="P68" i="9"/>
  <c r="J69" i="9"/>
  <c r="K69" i="9"/>
  <c r="N69" i="9" s="1"/>
  <c r="P69" i="9"/>
  <c r="J70" i="9"/>
  <c r="K70" i="9"/>
  <c r="N70" i="9" s="1"/>
  <c r="P70" i="9"/>
  <c r="J71" i="9"/>
  <c r="K71" i="9"/>
  <c r="P71" i="9"/>
  <c r="J72" i="9"/>
  <c r="K72" i="9"/>
  <c r="N72" i="9" s="1"/>
  <c r="P72" i="9"/>
  <c r="J73" i="9"/>
  <c r="K73" i="9"/>
  <c r="N73" i="9" s="1"/>
  <c r="P73" i="9"/>
  <c r="J74" i="9"/>
  <c r="K74" i="9"/>
  <c r="N74" i="9" s="1"/>
  <c r="P74" i="9"/>
  <c r="J75" i="9"/>
  <c r="K75" i="9"/>
  <c r="P75" i="9"/>
  <c r="J76" i="9"/>
  <c r="K76" i="9"/>
  <c r="N76" i="9" s="1"/>
  <c r="P76" i="9"/>
  <c r="J77" i="9"/>
  <c r="K77" i="9"/>
  <c r="N77" i="9" s="1"/>
  <c r="P77" i="9"/>
  <c r="J78" i="9"/>
  <c r="K78" i="9"/>
  <c r="N78" i="9" s="1"/>
  <c r="P78" i="9"/>
  <c r="J79" i="9"/>
  <c r="K79" i="9"/>
  <c r="P79" i="9"/>
  <c r="J80" i="9"/>
  <c r="K80" i="9"/>
  <c r="N80" i="9" s="1"/>
  <c r="P80" i="9"/>
  <c r="J81" i="9"/>
  <c r="K81" i="9"/>
  <c r="N81" i="9" s="1"/>
  <c r="P81" i="9"/>
  <c r="J82" i="9"/>
  <c r="K82" i="9"/>
  <c r="N82" i="9" s="1"/>
  <c r="P82" i="9"/>
  <c r="J83" i="9"/>
  <c r="K83" i="9"/>
  <c r="P83" i="9"/>
  <c r="J84" i="9"/>
  <c r="K84" i="9"/>
  <c r="N84" i="9" s="1"/>
  <c r="P84" i="9"/>
  <c r="J85" i="9"/>
  <c r="K85" i="9"/>
  <c r="N85" i="9" s="1"/>
  <c r="P85" i="9"/>
  <c r="J86" i="9"/>
  <c r="K86" i="9"/>
  <c r="N86" i="9" s="1"/>
  <c r="P86" i="9"/>
  <c r="J87" i="9"/>
  <c r="K87" i="9"/>
  <c r="P87" i="9"/>
  <c r="J88" i="9"/>
  <c r="K88" i="9"/>
  <c r="N88" i="9" s="1"/>
  <c r="P88" i="9"/>
  <c r="J89" i="9"/>
  <c r="K89" i="9"/>
  <c r="N89" i="9" s="1"/>
  <c r="P89" i="9"/>
  <c r="J90" i="9"/>
  <c r="K90" i="9"/>
  <c r="N90" i="9" s="1"/>
  <c r="P90" i="9"/>
  <c r="J91" i="9"/>
  <c r="K91" i="9"/>
  <c r="P91" i="9"/>
  <c r="J92" i="9"/>
  <c r="K92" i="9"/>
  <c r="N92" i="9" s="1"/>
  <c r="P92" i="9"/>
  <c r="J93" i="9"/>
  <c r="K93" i="9"/>
  <c r="N93" i="9" s="1"/>
  <c r="P93" i="9"/>
  <c r="J94" i="9"/>
  <c r="K94" i="9"/>
  <c r="N94" i="9" s="1"/>
  <c r="P94" i="9"/>
  <c r="J95" i="9"/>
  <c r="K95" i="9"/>
  <c r="P95" i="9"/>
  <c r="J96" i="9"/>
  <c r="K96" i="9"/>
  <c r="N96" i="9" s="1"/>
  <c r="P96" i="9"/>
  <c r="J97" i="9"/>
  <c r="K97" i="9"/>
  <c r="N97" i="9" s="1"/>
  <c r="P97" i="9"/>
  <c r="J98" i="9"/>
  <c r="K98" i="9"/>
  <c r="N98" i="9" s="1"/>
  <c r="P98" i="9"/>
  <c r="J99" i="9"/>
  <c r="K99" i="9"/>
  <c r="P99" i="9"/>
  <c r="J100" i="9"/>
  <c r="K100" i="9"/>
  <c r="N100" i="9" s="1"/>
  <c r="P100" i="9"/>
  <c r="J101" i="9"/>
  <c r="K101" i="9"/>
  <c r="N101" i="9" s="1"/>
  <c r="P101" i="9"/>
  <c r="J102" i="9"/>
  <c r="K102" i="9"/>
  <c r="N102" i="9" s="1"/>
  <c r="P102" i="9"/>
  <c r="J103" i="9"/>
  <c r="K103" i="9"/>
  <c r="P103" i="9"/>
  <c r="J104" i="9"/>
  <c r="K104" i="9"/>
  <c r="N104" i="9" s="1"/>
  <c r="P104" i="9"/>
  <c r="J105" i="9"/>
  <c r="K105" i="9"/>
  <c r="N105" i="9" s="1"/>
  <c r="P105" i="9"/>
  <c r="J106" i="9"/>
  <c r="K106" i="9"/>
  <c r="N106" i="9" s="1"/>
  <c r="P106" i="9"/>
  <c r="J107" i="9"/>
  <c r="K107" i="9"/>
  <c r="N107" i="9" s="1"/>
  <c r="P107" i="9"/>
  <c r="J108" i="9"/>
  <c r="K108" i="9"/>
  <c r="N108" i="9"/>
  <c r="P108" i="9"/>
  <c r="J109" i="9"/>
  <c r="K109" i="9"/>
  <c r="N109" i="9"/>
  <c r="P109" i="9"/>
  <c r="J110" i="9"/>
  <c r="K110" i="9"/>
  <c r="N110" i="9" s="1"/>
  <c r="P110" i="9"/>
  <c r="J111" i="9"/>
  <c r="K111" i="9"/>
  <c r="N111" i="9" s="1"/>
  <c r="P111" i="9"/>
  <c r="J112" i="9"/>
  <c r="K112" i="9"/>
  <c r="N112" i="9" s="1"/>
  <c r="P112" i="9"/>
  <c r="J113" i="9"/>
  <c r="K113" i="9"/>
  <c r="N113" i="9" s="1"/>
  <c r="P113" i="9"/>
  <c r="J114" i="9"/>
  <c r="K114" i="9"/>
  <c r="N114" i="9"/>
  <c r="P114" i="9"/>
  <c r="J115" i="9"/>
  <c r="K115" i="9"/>
  <c r="N115" i="9" s="1"/>
  <c r="P115" i="9"/>
  <c r="J116" i="9"/>
  <c r="K116" i="9"/>
  <c r="N116" i="9" s="1"/>
  <c r="P116" i="9"/>
  <c r="J117" i="9"/>
  <c r="K117" i="9"/>
  <c r="N117" i="9" s="1"/>
  <c r="P117" i="9"/>
  <c r="J118" i="9"/>
  <c r="K118" i="9"/>
  <c r="P118" i="9"/>
  <c r="J119" i="9"/>
  <c r="K119" i="9"/>
  <c r="N119" i="9" s="1"/>
  <c r="P119" i="9"/>
  <c r="J120" i="9"/>
  <c r="K120" i="9"/>
  <c r="N120" i="9" s="1"/>
  <c r="P120" i="9"/>
  <c r="J121" i="9"/>
  <c r="K121" i="9"/>
  <c r="N121" i="9"/>
  <c r="P121" i="9"/>
  <c r="J122" i="9"/>
  <c r="K122" i="9"/>
  <c r="N122" i="9" s="1"/>
  <c r="P122" i="9"/>
  <c r="J123" i="9"/>
  <c r="K123" i="9"/>
  <c r="N123" i="9" s="1"/>
  <c r="P123" i="9"/>
  <c r="J124" i="9"/>
  <c r="K124" i="9"/>
  <c r="N124" i="9" s="1"/>
  <c r="P124" i="9"/>
  <c r="J125" i="9"/>
  <c r="K125" i="9"/>
  <c r="N125" i="9" s="1"/>
  <c r="P125" i="9"/>
  <c r="J126" i="9"/>
  <c r="K126" i="9"/>
  <c r="N126" i="9" s="1"/>
  <c r="P126" i="9"/>
  <c r="J127" i="9"/>
  <c r="K127" i="9"/>
  <c r="P127" i="9"/>
  <c r="J128" i="9"/>
  <c r="K128" i="9"/>
  <c r="N128" i="9"/>
  <c r="P128" i="9"/>
  <c r="J129" i="9"/>
  <c r="K129" i="9"/>
  <c r="N129" i="9" s="1"/>
  <c r="P129" i="9"/>
  <c r="J130" i="9"/>
  <c r="K130" i="9"/>
  <c r="N130" i="9" s="1"/>
  <c r="P130" i="9"/>
  <c r="J131" i="9"/>
  <c r="K131" i="9"/>
  <c r="N131" i="9" s="1"/>
  <c r="P131" i="9"/>
  <c r="J132" i="9"/>
  <c r="K132" i="9"/>
  <c r="N132" i="9" s="1"/>
  <c r="P132" i="9"/>
  <c r="J133" i="9"/>
  <c r="K133" i="9"/>
  <c r="N133" i="9" s="1"/>
  <c r="P133" i="9"/>
  <c r="J134" i="9"/>
  <c r="K134" i="9"/>
  <c r="P134" i="9"/>
  <c r="J135" i="9"/>
  <c r="K135" i="9"/>
  <c r="N135" i="9" s="1"/>
  <c r="P135" i="9"/>
  <c r="J136" i="9"/>
  <c r="K136" i="9"/>
  <c r="N136" i="9" s="1"/>
  <c r="P136" i="9"/>
  <c r="J137" i="9"/>
  <c r="K137" i="9"/>
  <c r="N137" i="9" s="1"/>
  <c r="P137" i="9"/>
  <c r="J138" i="9"/>
  <c r="K138" i="9"/>
  <c r="N138" i="9" s="1"/>
  <c r="P138" i="9"/>
  <c r="J139" i="9"/>
  <c r="L139" i="9" s="1"/>
  <c r="M139" i="9" s="1"/>
  <c r="K139" i="9"/>
  <c r="N139" i="9" s="1"/>
  <c r="P139" i="9"/>
  <c r="J140" i="9"/>
  <c r="K140" i="9"/>
  <c r="N140" i="9" s="1"/>
  <c r="P140" i="9"/>
  <c r="J141" i="9"/>
  <c r="K141" i="9"/>
  <c r="N141" i="9" s="1"/>
  <c r="P141" i="9"/>
  <c r="J142" i="9"/>
  <c r="K142" i="9"/>
  <c r="N142" i="9" s="1"/>
  <c r="P142" i="9"/>
  <c r="J143" i="9"/>
  <c r="K143" i="9"/>
  <c r="P143" i="9"/>
  <c r="J144" i="9"/>
  <c r="K144" i="9"/>
  <c r="N144" i="9" s="1"/>
  <c r="P144" i="9"/>
  <c r="J145" i="9"/>
  <c r="K145" i="9"/>
  <c r="N145" i="9" s="1"/>
  <c r="P145" i="9"/>
  <c r="J146" i="9"/>
  <c r="L146" i="9" s="1"/>
  <c r="M146" i="9" s="1"/>
  <c r="K146" i="9"/>
  <c r="N146" i="9" s="1"/>
  <c r="P146" i="9"/>
  <c r="J147" i="9"/>
  <c r="K147" i="9"/>
  <c r="N147" i="9" s="1"/>
  <c r="P147" i="9"/>
  <c r="J148" i="9"/>
  <c r="K148" i="9"/>
  <c r="N148" i="9" s="1"/>
  <c r="P148" i="9"/>
  <c r="J149" i="9"/>
  <c r="K149" i="9"/>
  <c r="N149" i="9" s="1"/>
  <c r="P149" i="9"/>
  <c r="J150" i="9"/>
  <c r="K150" i="9"/>
  <c r="P150" i="9"/>
  <c r="J151" i="9"/>
  <c r="K151" i="9"/>
  <c r="N151" i="9" s="1"/>
  <c r="P151" i="9"/>
  <c r="J152" i="9"/>
  <c r="K152" i="9"/>
  <c r="N152" i="9" s="1"/>
  <c r="P152" i="9"/>
  <c r="J153" i="9"/>
  <c r="K153" i="9"/>
  <c r="N153" i="9" s="1"/>
  <c r="P153" i="9"/>
  <c r="J154" i="9"/>
  <c r="K154" i="9"/>
  <c r="P154" i="9"/>
  <c r="J155" i="9"/>
  <c r="K155" i="9"/>
  <c r="N155" i="9" s="1"/>
  <c r="P155" i="9"/>
  <c r="J156" i="9"/>
  <c r="K156" i="9"/>
  <c r="N156" i="9" s="1"/>
  <c r="P156" i="9"/>
  <c r="J157" i="9"/>
  <c r="K157" i="9"/>
  <c r="N157" i="9" s="1"/>
  <c r="P157" i="9"/>
  <c r="J158" i="9"/>
  <c r="K158" i="9"/>
  <c r="P158" i="9"/>
  <c r="J159" i="9"/>
  <c r="K159" i="9"/>
  <c r="N159" i="9" s="1"/>
  <c r="P159" i="9"/>
  <c r="J160" i="9"/>
  <c r="K160" i="9"/>
  <c r="N160" i="9" s="1"/>
  <c r="P160" i="9"/>
  <c r="J161" i="9"/>
  <c r="K161" i="9"/>
  <c r="N161" i="9"/>
  <c r="P161" i="9"/>
  <c r="J162" i="9"/>
  <c r="K162" i="9"/>
  <c r="P162" i="9"/>
  <c r="J163" i="9"/>
  <c r="K163" i="9"/>
  <c r="N163" i="9" s="1"/>
  <c r="P163" i="9"/>
  <c r="J164" i="9"/>
  <c r="K164" i="9"/>
  <c r="N164" i="9" s="1"/>
  <c r="P164" i="9"/>
  <c r="J165" i="9"/>
  <c r="K165" i="9"/>
  <c r="N165" i="9" s="1"/>
  <c r="P165" i="9"/>
  <c r="J166" i="9"/>
  <c r="K166" i="9"/>
  <c r="P166" i="9"/>
  <c r="J167" i="9"/>
  <c r="K167" i="9"/>
  <c r="N167" i="9" s="1"/>
  <c r="P167" i="9"/>
  <c r="J168" i="9"/>
  <c r="K168" i="9"/>
  <c r="N168" i="9" s="1"/>
  <c r="P168" i="9"/>
  <c r="J169" i="9"/>
  <c r="K169" i="9"/>
  <c r="N169" i="9" s="1"/>
  <c r="P169" i="9"/>
  <c r="J170" i="9"/>
  <c r="K170" i="9"/>
  <c r="P170" i="9"/>
  <c r="J171" i="9"/>
  <c r="K171" i="9"/>
  <c r="N171" i="9"/>
  <c r="P171" i="9"/>
  <c r="J172" i="9"/>
  <c r="K172" i="9"/>
  <c r="N172" i="9"/>
  <c r="P172" i="9"/>
  <c r="J173" i="9"/>
  <c r="K173" i="9"/>
  <c r="N173" i="9" s="1"/>
  <c r="P173" i="9"/>
  <c r="J174" i="9"/>
  <c r="K174" i="9"/>
  <c r="P174" i="9"/>
  <c r="J175" i="9"/>
  <c r="L175" i="9" s="1"/>
  <c r="M175" i="9" s="1"/>
  <c r="K175" i="9"/>
  <c r="N175" i="9"/>
  <c r="P175" i="9"/>
  <c r="J176" i="9"/>
  <c r="K176" i="9"/>
  <c r="N176" i="9" s="1"/>
  <c r="P176" i="9"/>
  <c r="J177" i="9"/>
  <c r="K177" i="9"/>
  <c r="N177" i="9" s="1"/>
  <c r="P177" i="9"/>
  <c r="J178" i="9"/>
  <c r="K178" i="9"/>
  <c r="P178" i="9"/>
  <c r="J179" i="9"/>
  <c r="L179" i="9" s="1"/>
  <c r="M179" i="9" s="1"/>
  <c r="K179" i="9"/>
  <c r="N179" i="9" s="1"/>
  <c r="P179" i="9"/>
  <c r="J180" i="9"/>
  <c r="K180" i="9"/>
  <c r="N180" i="9" s="1"/>
  <c r="P180" i="9"/>
  <c r="J181" i="9"/>
  <c r="K181" i="9"/>
  <c r="N181" i="9" s="1"/>
  <c r="P181" i="9"/>
  <c r="J182" i="9"/>
  <c r="K182" i="9"/>
  <c r="P182" i="9"/>
  <c r="J183" i="9"/>
  <c r="K183" i="9"/>
  <c r="N183" i="9" s="1"/>
  <c r="P183" i="9"/>
  <c r="J184" i="9"/>
  <c r="K184" i="9"/>
  <c r="N184" i="9" s="1"/>
  <c r="P184" i="9"/>
  <c r="J185" i="9"/>
  <c r="K185" i="9"/>
  <c r="N185" i="9" s="1"/>
  <c r="P185" i="9"/>
  <c r="J186" i="9"/>
  <c r="K186" i="9"/>
  <c r="P186" i="9"/>
  <c r="J187" i="9"/>
  <c r="K187" i="9"/>
  <c r="N187" i="9" s="1"/>
  <c r="P187" i="9"/>
  <c r="J188" i="9"/>
  <c r="K188" i="9"/>
  <c r="N188" i="9" s="1"/>
  <c r="P188" i="9"/>
  <c r="J189" i="9"/>
  <c r="K189" i="9"/>
  <c r="N189" i="9"/>
  <c r="P189" i="9"/>
  <c r="J190" i="9"/>
  <c r="K190" i="9"/>
  <c r="P190" i="9"/>
  <c r="J191" i="9"/>
  <c r="K191" i="9"/>
  <c r="N191" i="9" s="1"/>
  <c r="P191" i="9"/>
  <c r="J192" i="9"/>
  <c r="L192" i="9" s="1"/>
  <c r="M192" i="9" s="1"/>
  <c r="K192" i="9"/>
  <c r="N192" i="9"/>
  <c r="P192" i="9"/>
  <c r="J193" i="9"/>
  <c r="K193" i="9"/>
  <c r="N193" i="9" s="1"/>
  <c r="P193" i="9"/>
  <c r="J194" i="9"/>
  <c r="K194" i="9"/>
  <c r="P194" i="9"/>
  <c r="J195" i="9"/>
  <c r="K195" i="9"/>
  <c r="N195" i="9" s="1"/>
  <c r="P195" i="9"/>
  <c r="J196" i="9"/>
  <c r="K196" i="9"/>
  <c r="N196" i="9" s="1"/>
  <c r="P196" i="9"/>
  <c r="J197" i="9"/>
  <c r="K197" i="9"/>
  <c r="N197" i="9" s="1"/>
  <c r="P197" i="9"/>
  <c r="J198" i="9"/>
  <c r="K198" i="9"/>
  <c r="P198" i="9"/>
  <c r="J199" i="9"/>
  <c r="K199" i="9"/>
  <c r="N199" i="9" s="1"/>
  <c r="P199" i="9"/>
  <c r="J200" i="9"/>
  <c r="K200" i="9"/>
  <c r="N200" i="9" s="1"/>
  <c r="P200" i="9"/>
  <c r="J201" i="9"/>
  <c r="K201" i="9"/>
  <c r="N201" i="9" s="1"/>
  <c r="P201" i="9"/>
  <c r="J202" i="9"/>
  <c r="K202" i="9"/>
  <c r="P202" i="9"/>
  <c r="J203" i="9"/>
  <c r="K203" i="9"/>
  <c r="N203" i="9"/>
  <c r="P203" i="9"/>
  <c r="J204" i="9"/>
  <c r="K204" i="9"/>
  <c r="N204" i="9" s="1"/>
  <c r="P204" i="9"/>
  <c r="J205" i="9"/>
  <c r="K205" i="9"/>
  <c r="N205" i="9"/>
  <c r="P205" i="9"/>
  <c r="J206" i="9"/>
  <c r="K206" i="9"/>
  <c r="N206" i="9" s="1"/>
  <c r="P206" i="9"/>
  <c r="J207" i="9"/>
  <c r="K207" i="9"/>
  <c r="N207" i="9" s="1"/>
  <c r="P207" i="9"/>
  <c r="J208" i="9"/>
  <c r="K208" i="9"/>
  <c r="N208" i="9" s="1"/>
  <c r="P208" i="9"/>
  <c r="J209" i="9"/>
  <c r="K209" i="9"/>
  <c r="N209" i="9" s="1"/>
  <c r="P209" i="9"/>
  <c r="J210" i="9"/>
  <c r="L210" i="9" s="1"/>
  <c r="M210" i="9" s="1"/>
  <c r="K210" i="9"/>
  <c r="N210" i="9" s="1"/>
  <c r="P210" i="9"/>
  <c r="J211" i="9"/>
  <c r="K211" i="9"/>
  <c r="N211" i="9" s="1"/>
  <c r="P211" i="9"/>
  <c r="J212" i="9"/>
  <c r="K212" i="9"/>
  <c r="N212" i="9"/>
  <c r="P212" i="9"/>
  <c r="J213" i="9"/>
  <c r="K213" i="9"/>
  <c r="N213" i="9" s="1"/>
  <c r="P213" i="9"/>
  <c r="J214" i="9"/>
  <c r="K214" i="9"/>
  <c r="N214" i="9" s="1"/>
  <c r="P214" i="9"/>
  <c r="J215" i="9"/>
  <c r="L215" i="9" s="1"/>
  <c r="M215" i="9" s="1"/>
  <c r="K215" i="9"/>
  <c r="N215" i="9" s="1"/>
  <c r="P215" i="9"/>
  <c r="J216" i="9"/>
  <c r="K216" i="9"/>
  <c r="N216" i="9" s="1"/>
  <c r="P216" i="9"/>
  <c r="J217" i="9"/>
  <c r="K217" i="9"/>
  <c r="N217" i="9" s="1"/>
  <c r="P217" i="9"/>
  <c r="J218" i="9"/>
  <c r="K218" i="9"/>
  <c r="P218" i="9"/>
  <c r="J219" i="9"/>
  <c r="K219" i="9"/>
  <c r="N219" i="9" s="1"/>
  <c r="P219" i="9"/>
  <c r="J220" i="9"/>
  <c r="K220" i="9"/>
  <c r="N220" i="9" s="1"/>
  <c r="P220" i="9"/>
  <c r="J221" i="9"/>
  <c r="K221" i="9"/>
  <c r="N221" i="9" s="1"/>
  <c r="P221" i="9"/>
  <c r="J222" i="9"/>
  <c r="K222" i="9"/>
  <c r="N222" i="9" s="1"/>
  <c r="P222" i="9"/>
  <c r="J223" i="9"/>
  <c r="K223" i="9"/>
  <c r="N223" i="9" s="1"/>
  <c r="P223" i="9"/>
  <c r="J224" i="9"/>
  <c r="K224" i="9"/>
  <c r="N224" i="9" s="1"/>
  <c r="P224" i="9"/>
  <c r="J225" i="9"/>
  <c r="K225" i="9"/>
  <c r="N225" i="9" s="1"/>
  <c r="P225" i="9"/>
  <c r="J226" i="9"/>
  <c r="K226" i="9"/>
  <c r="N226" i="9" s="1"/>
  <c r="P226" i="9"/>
  <c r="J227" i="9"/>
  <c r="K227" i="9"/>
  <c r="N227" i="9" s="1"/>
  <c r="P227" i="9"/>
  <c r="J228" i="9"/>
  <c r="K228" i="9"/>
  <c r="N228" i="9"/>
  <c r="P228" i="9"/>
  <c r="J229" i="9"/>
  <c r="K229" i="9"/>
  <c r="N229" i="9" s="1"/>
  <c r="P229" i="9"/>
  <c r="J230" i="9"/>
  <c r="K230" i="9"/>
  <c r="N230" i="9" s="1"/>
  <c r="P230" i="9"/>
  <c r="J231" i="9"/>
  <c r="K231" i="9"/>
  <c r="N231" i="9"/>
  <c r="P231" i="9"/>
  <c r="J232" i="9"/>
  <c r="K232" i="9"/>
  <c r="N232" i="9"/>
  <c r="P232" i="9"/>
  <c r="J233" i="9"/>
  <c r="K233" i="9"/>
  <c r="N233" i="9"/>
  <c r="P233" i="9"/>
  <c r="J234" i="9"/>
  <c r="K234" i="9"/>
  <c r="P234" i="9"/>
  <c r="J235" i="9"/>
  <c r="K235" i="9"/>
  <c r="N235" i="9" s="1"/>
  <c r="P235" i="9"/>
  <c r="J236" i="9"/>
  <c r="K236" i="9"/>
  <c r="N236" i="9" s="1"/>
  <c r="P236" i="9"/>
  <c r="J237" i="9"/>
  <c r="K237" i="9"/>
  <c r="N237" i="9" s="1"/>
  <c r="P237" i="9"/>
  <c r="J238" i="9"/>
  <c r="K238" i="9"/>
  <c r="N238" i="9" s="1"/>
  <c r="P238" i="9"/>
  <c r="J239" i="9"/>
  <c r="K239" i="9"/>
  <c r="N239" i="9" s="1"/>
  <c r="P239" i="9"/>
  <c r="J240" i="9"/>
  <c r="K240" i="9"/>
  <c r="N240" i="9"/>
  <c r="P240" i="9"/>
  <c r="J241" i="9"/>
  <c r="K241" i="9"/>
  <c r="N241" i="9" s="1"/>
  <c r="P241" i="9"/>
  <c r="J242" i="9"/>
  <c r="K242" i="9"/>
  <c r="N242" i="9" s="1"/>
  <c r="P242" i="9"/>
  <c r="J243" i="9"/>
  <c r="K243" i="9"/>
  <c r="N243" i="9" s="1"/>
  <c r="P243" i="9"/>
  <c r="J244" i="9"/>
  <c r="K244" i="9"/>
  <c r="N244" i="9" s="1"/>
  <c r="P244" i="9"/>
  <c r="J245" i="9"/>
  <c r="K245" i="9"/>
  <c r="N245" i="9" s="1"/>
  <c r="P245" i="9"/>
  <c r="J246" i="9"/>
  <c r="K246" i="9"/>
  <c r="N246" i="9" s="1"/>
  <c r="P246" i="9"/>
  <c r="J247" i="9"/>
  <c r="K247" i="9"/>
  <c r="N247" i="9"/>
  <c r="P247" i="9"/>
  <c r="J248" i="9"/>
  <c r="K248" i="9"/>
  <c r="N248" i="9"/>
  <c r="P248" i="9"/>
  <c r="J249" i="9"/>
  <c r="K249" i="9"/>
  <c r="N249" i="9" s="1"/>
  <c r="P249" i="9"/>
  <c r="J250" i="9"/>
  <c r="K250" i="9"/>
  <c r="P250" i="9"/>
  <c r="J251" i="9"/>
  <c r="K251" i="9"/>
  <c r="N251" i="9" s="1"/>
  <c r="P251" i="9"/>
  <c r="J252" i="9"/>
  <c r="K252" i="9"/>
  <c r="N252" i="9"/>
  <c r="P252" i="9"/>
  <c r="J253" i="9"/>
  <c r="K253" i="9"/>
  <c r="N253" i="9" s="1"/>
  <c r="P253" i="9"/>
  <c r="J254" i="9"/>
  <c r="K254" i="9"/>
  <c r="N254" i="9" s="1"/>
  <c r="P254" i="9"/>
  <c r="J255" i="9"/>
  <c r="K255" i="9"/>
  <c r="N255" i="9" s="1"/>
  <c r="P255" i="9"/>
  <c r="J256" i="9"/>
  <c r="K256" i="9"/>
  <c r="N256" i="9" s="1"/>
  <c r="P256" i="9"/>
  <c r="J257" i="9"/>
  <c r="K257" i="9"/>
  <c r="N257" i="9" s="1"/>
  <c r="P257" i="9"/>
  <c r="J258" i="9"/>
  <c r="L258" i="9" s="1"/>
  <c r="M258" i="9" s="1"/>
  <c r="K258" i="9"/>
  <c r="N258" i="9" s="1"/>
  <c r="P258" i="9"/>
  <c r="J259" i="9"/>
  <c r="L259" i="9" s="1"/>
  <c r="M259" i="9" s="1"/>
  <c r="K259" i="9"/>
  <c r="N259" i="9" s="1"/>
  <c r="P259" i="9"/>
  <c r="J260" i="9"/>
  <c r="K260" i="9"/>
  <c r="N260" i="9" s="1"/>
  <c r="P260" i="9"/>
  <c r="J261" i="9"/>
  <c r="K261" i="9"/>
  <c r="N261" i="9" s="1"/>
  <c r="P261" i="9"/>
  <c r="J262" i="9"/>
  <c r="K262" i="9"/>
  <c r="N262" i="9" s="1"/>
  <c r="P262" i="9"/>
  <c r="J263" i="9"/>
  <c r="K263" i="9"/>
  <c r="N263" i="9" s="1"/>
  <c r="P263" i="9"/>
  <c r="J264" i="9"/>
  <c r="K264" i="9"/>
  <c r="N264" i="9" s="1"/>
  <c r="P264" i="9"/>
  <c r="J265" i="9"/>
  <c r="K265" i="9"/>
  <c r="N265" i="9" s="1"/>
  <c r="P265" i="9"/>
  <c r="J266" i="9"/>
  <c r="K266" i="9"/>
  <c r="P266" i="9"/>
  <c r="J267" i="9"/>
  <c r="K267" i="9"/>
  <c r="N267" i="9" s="1"/>
  <c r="P267" i="9"/>
  <c r="J268" i="9"/>
  <c r="K268" i="9"/>
  <c r="N268" i="9" s="1"/>
  <c r="P268" i="9"/>
  <c r="J269" i="9"/>
  <c r="K269" i="9"/>
  <c r="N269" i="9" s="1"/>
  <c r="P269" i="9"/>
  <c r="J270" i="9"/>
  <c r="K270" i="9"/>
  <c r="P270" i="9"/>
  <c r="J271" i="9"/>
  <c r="K271" i="9"/>
  <c r="N271" i="9" s="1"/>
  <c r="P271" i="9"/>
  <c r="J272" i="9"/>
  <c r="K272" i="9"/>
  <c r="N272" i="9" s="1"/>
  <c r="P272" i="9"/>
  <c r="J273" i="9"/>
  <c r="K273" i="9"/>
  <c r="N273" i="9" s="1"/>
  <c r="P273" i="9"/>
  <c r="J274" i="9"/>
  <c r="K274" i="9"/>
  <c r="N274" i="9" s="1"/>
  <c r="P274" i="9"/>
  <c r="J275" i="9"/>
  <c r="K275" i="9"/>
  <c r="N275" i="9" s="1"/>
  <c r="P275" i="9"/>
  <c r="J276" i="9"/>
  <c r="K276" i="9"/>
  <c r="N276" i="9"/>
  <c r="P276" i="9"/>
  <c r="J277" i="9"/>
  <c r="K277" i="9"/>
  <c r="N277" i="9" s="1"/>
  <c r="P277" i="9"/>
  <c r="J278" i="9"/>
  <c r="K278" i="9"/>
  <c r="N278" i="9" s="1"/>
  <c r="P278" i="9"/>
  <c r="J279" i="9"/>
  <c r="K279" i="9"/>
  <c r="N279" i="9" s="1"/>
  <c r="P279" i="9"/>
  <c r="J280" i="9"/>
  <c r="K280" i="9"/>
  <c r="N280" i="9" s="1"/>
  <c r="P280" i="9"/>
  <c r="J281" i="9"/>
  <c r="L281" i="9" s="1"/>
  <c r="M281" i="9" s="1"/>
  <c r="K281" i="9"/>
  <c r="N281" i="9" s="1"/>
  <c r="P281" i="9"/>
  <c r="J282" i="9"/>
  <c r="K282" i="9"/>
  <c r="N282" i="9" s="1"/>
  <c r="P282" i="9"/>
  <c r="J283" i="9"/>
  <c r="K283" i="9"/>
  <c r="N283" i="9" s="1"/>
  <c r="P283" i="9"/>
  <c r="J284" i="9"/>
  <c r="K284" i="9"/>
  <c r="N284" i="9" s="1"/>
  <c r="P284" i="9"/>
  <c r="J285" i="9"/>
  <c r="K285" i="9"/>
  <c r="N285" i="9" s="1"/>
  <c r="P285" i="9"/>
  <c r="J286" i="9"/>
  <c r="K286" i="9"/>
  <c r="P286" i="9"/>
  <c r="J287" i="9"/>
  <c r="K287" i="9"/>
  <c r="N287" i="9" s="1"/>
  <c r="P287" i="9"/>
  <c r="J288" i="9"/>
  <c r="K288" i="9"/>
  <c r="N288" i="9" s="1"/>
  <c r="P288" i="9"/>
  <c r="J289" i="9"/>
  <c r="L289" i="9" s="1"/>
  <c r="M289" i="9" s="1"/>
  <c r="K289" i="9"/>
  <c r="N289" i="9" s="1"/>
  <c r="P289" i="9"/>
  <c r="J290" i="9"/>
  <c r="K290" i="9"/>
  <c r="N290" i="9" s="1"/>
  <c r="P290" i="9"/>
  <c r="J291" i="9"/>
  <c r="K291" i="9"/>
  <c r="N291" i="9" s="1"/>
  <c r="P291" i="9"/>
  <c r="J292" i="9"/>
  <c r="K292" i="9"/>
  <c r="N292" i="9" s="1"/>
  <c r="P292" i="9"/>
  <c r="J293" i="9"/>
  <c r="K293" i="9"/>
  <c r="N293" i="9" s="1"/>
  <c r="P293" i="9"/>
  <c r="J294" i="9"/>
  <c r="K294" i="9"/>
  <c r="N294" i="9" s="1"/>
  <c r="P294" i="9"/>
  <c r="J295" i="9"/>
  <c r="K295" i="9"/>
  <c r="N295" i="9" s="1"/>
  <c r="P295" i="9"/>
  <c r="J296" i="9"/>
  <c r="K296" i="9"/>
  <c r="N296" i="9" s="1"/>
  <c r="P296" i="9"/>
  <c r="J297" i="9"/>
  <c r="K297" i="9"/>
  <c r="N297" i="9" s="1"/>
  <c r="P297" i="9"/>
  <c r="J298" i="9"/>
  <c r="K298" i="9"/>
  <c r="N298" i="9" s="1"/>
  <c r="P298" i="9"/>
  <c r="J299" i="9"/>
  <c r="K299" i="9"/>
  <c r="N299" i="9" s="1"/>
  <c r="P299" i="9"/>
  <c r="J300" i="9"/>
  <c r="K300" i="9"/>
  <c r="N300" i="9" s="1"/>
  <c r="P300" i="9"/>
  <c r="J301" i="9"/>
  <c r="K301" i="9"/>
  <c r="N301" i="9" s="1"/>
  <c r="P301" i="9"/>
  <c r="J302" i="9"/>
  <c r="K302" i="9"/>
  <c r="P302" i="9"/>
  <c r="J303" i="9"/>
  <c r="K303" i="9"/>
  <c r="N303" i="9" s="1"/>
  <c r="P303" i="9"/>
  <c r="J304" i="9"/>
  <c r="K304" i="9"/>
  <c r="N304" i="9" s="1"/>
  <c r="P304" i="9"/>
  <c r="J305" i="9"/>
  <c r="K305" i="9"/>
  <c r="N305" i="9" s="1"/>
  <c r="P305" i="9"/>
  <c r="J306" i="9"/>
  <c r="K306" i="9"/>
  <c r="N306" i="9" s="1"/>
  <c r="P306" i="9"/>
  <c r="J307" i="9"/>
  <c r="K307" i="9"/>
  <c r="N307" i="9" s="1"/>
  <c r="P307" i="9"/>
  <c r="J308" i="9"/>
  <c r="K308" i="9"/>
  <c r="N308" i="9" s="1"/>
  <c r="P308" i="9"/>
  <c r="J309" i="9"/>
  <c r="K309" i="9"/>
  <c r="N309" i="9" s="1"/>
  <c r="P309" i="9"/>
  <c r="J310" i="9"/>
  <c r="K310" i="9"/>
  <c r="N310" i="9" s="1"/>
  <c r="P310" i="9"/>
  <c r="J311" i="9"/>
  <c r="K311" i="9"/>
  <c r="N311" i="9" s="1"/>
  <c r="P311" i="9"/>
  <c r="J312" i="9"/>
  <c r="K312" i="9"/>
  <c r="N312" i="9" s="1"/>
  <c r="P312" i="9"/>
  <c r="J313" i="9"/>
  <c r="K313" i="9"/>
  <c r="N313" i="9" s="1"/>
  <c r="P313" i="9"/>
  <c r="J314" i="9"/>
  <c r="K314" i="9"/>
  <c r="N314" i="9" s="1"/>
  <c r="P314" i="9"/>
  <c r="J315" i="9"/>
  <c r="K315" i="9"/>
  <c r="N315" i="9" s="1"/>
  <c r="P315" i="9"/>
  <c r="J316" i="9"/>
  <c r="K316" i="9"/>
  <c r="N316" i="9" s="1"/>
  <c r="P316" i="9"/>
  <c r="J317" i="9"/>
  <c r="K317" i="9"/>
  <c r="N317" i="9" s="1"/>
  <c r="P317" i="9"/>
  <c r="J318" i="9"/>
  <c r="L318" i="9" s="1"/>
  <c r="M318" i="9" s="1"/>
  <c r="K318" i="9"/>
  <c r="N318" i="9" s="1"/>
  <c r="P318" i="9"/>
  <c r="J319" i="9"/>
  <c r="L319" i="9" s="1"/>
  <c r="M319" i="9" s="1"/>
  <c r="K319" i="9"/>
  <c r="N319" i="9" s="1"/>
  <c r="P319" i="9"/>
  <c r="J320" i="9"/>
  <c r="K320" i="9"/>
  <c r="N320" i="9" s="1"/>
  <c r="P320" i="9"/>
  <c r="J321" i="9"/>
  <c r="K321" i="9"/>
  <c r="L321" i="9" s="1"/>
  <c r="M321" i="9" s="1"/>
  <c r="P321" i="9"/>
  <c r="J322" i="9"/>
  <c r="K322" i="9"/>
  <c r="P322" i="9"/>
  <c r="J323" i="9"/>
  <c r="K323" i="9"/>
  <c r="N323" i="9" s="1"/>
  <c r="P323" i="9"/>
  <c r="J324" i="9"/>
  <c r="K324" i="9"/>
  <c r="N324" i="9" s="1"/>
  <c r="P324" i="9"/>
  <c r="J325" i="9"/>
  <c r="K325" i="9"/>
  <c r="N325" i="9" s="1"/>
  <c r="P325" i="9"/>
  <c r="J326" i="9"/>
  <c r="K326" i="9"/>
  <c r="N326" i="9" s="1"/>
  <c r="P326" i="9"/>
  <c r="J327" i="9"/>
  <c r="K327" i="9"/>
  <c r="N327" i="9" s="1"/>
  <c r="P327" i="9"/>
  <c r="J328" i="9"/>
  <c r="K328" i="9"/>
  <c r="N328" i="9" s="1"/>
  <c r="P328" i="9"/>
  <c r="J329" i="9"/>
  <c r="K329" i="9"/>
  <c r="N329" i="9"/>
  <c r="P329" i="9"/>
  <c r="J330" i="9"/>
  <c r="K330" i="9"/>
  <c r="N330" i="9" s="1"/>
  <c r="P330" i="9"/>
  <c r="J331" i="9"/>
  <c r="K331" i="9"/>
  <c r="N331" i="9" s="1"/>
  <c r="P331" i="9"/>
  <c r="J332" i="9"/>
  <c r="K332" i="9"/>
  <c r="N332" i="9" s="1"/>
  <c r="P332" i="9"/>
  <c r="J333" i="9"/>
  <c r="K333" i="9"/>
  <c r="N333" i="9" s="1"/>
  <c r="P333" i="9"/>
  <c r="J334" i="9"/>
  <c r="K334" i="9"/>
  <c r="N334" i="9" s="1"/>
  <c r="P334" i="9"/>
  <c r="J335" i="9"/>
  <c r="K335" i="9"/>
  <c r="N335" i="9" s="1"/>
  <c r="P335" i="9"/>
  <c r="J336" i="9"/>
  <c r="K336" i="9"/>
  <c r="N336" i="9" s="1"/>
  <c r="P336" i="9"/>
  <c r="J337" i="9"/>
  <c r="K337" i="9"/>
  <c r="N337" i="9" s="1"/>
  <c r="P337" i="9"/>
  <c r="J338" i="9"/>
  <c r="L338" i="9" s="1"/>
  <c r="M338" i="9" s="1"/>
  <c r="K338" i="9"/>
  <c r="N338" i="9"/>
  <c r="P338" i="9"/>
  <c r="J339" i="9"/>
  <c r="K339" i="9"/>
  <c r="N339" i="9" s="1"/>
  <c r="P339" i="9"/>
  <c r="J340" i="9"/>
  <c r="K340" i="9"/>
  <c r="N340" i="9" s="1"/>
  <c r="P340" i="9"/>
  <c r="J341" i="9"/>
  <c r="K341" i="9"/>
  <c r="N341" i="9" s="1"/>
  <c r="P341" i="9"/>
  <c r="J342" i="9"/>
  <c r="K342" i="9"/>
  <c r="N342" i="9" s="1"/>
  <c r="P342" i="9"/>
  <c r="J343" i="9"/>
  <c r="K343" i="9"/>
  <c r="N343" i="9" s="1"/>
  <c r="P343" i="9"/>
  <c r="J344" i="9"/>
  <c r="K344" i="9"/>
  <c r="N344" i="9" s="1"/>
  <c r="P344" i="9"/>
  <c r="J345" i="9"/>
  <c r="K345" i="9"/>
  <c r="N345" i="9" s="1"/>
  <c r="P345" i="9"/>
  <c r="J346" i="9"/>
  <c r="K346" i="9"/>
  <c r="N346" i="9" s="1"/>
  <c r="P346" i="9"/>
  <c r="J347" i="9"/>
  <c r="K347" i="9"/>
  <c r="N347" i="9" s="1"/>
  <c r="P347" i="9"/>
  <c r="J348" i="9"/>
  <c r="K348" i="9"/>
  <c r="N348" i="9" s="1"/>
  <c r="P348" i="9"/>
  <c r="J349" i="9"/>
  <c r="K349" i="9"/>
  <c r="N349" i="9" s="1"/>
  <c r="P349" i="9"/>
  <c r="J350" i="9"/>
  <c r="K350" i="9"/>
  <c r="N350" i="9" s="1"/>
  <c r="P350" i="9"/>
  <c r="J351" i="9"/>
  <c r="K351" i="9"/>
  <c r="N351" i="9"/>
  <c r="P351" i="9"/>
  <c r="J352" i="9"/>
  <c r="K352" i="9"/>
  <c r="N352" i="9" s="1"/>
  <c r="P352" i="9"/>
  <c r="J353" i="9"/>
  <c r="K353" i="9"/>
  <c r="N353" i="9" s="1"/>
  <c r="P353" i="9"/>
  <c r="J354" i="9"/>
  <c r="K354" i="9"/>
  <c r="N354" i="9" s="1"/>
  <c r="P354" i="9"/>
  <c r="J355" i="9"/>
  <c r="K355" i="9"/>
  <c r="N355" i="9" s="1"/>
  <c r="P355" i="9"/>
  <c r="J356" i="9"/>
  <c r="K356" i="9"/>
  <c r="N356" i="9" s="1"/>
  <c r="P356" i="9"/>
  <c r="J357" i="9"/>
  <c r="K357" i="9"/>
  <c r="N357" i="9" s="1"/>
  <c r="P357" i="9"/>
  <c r="J358" i="9"/>
  <c r="K358" i="9"/>
  <c r="N358" i="9" s="1"/>
  <c r="P358" i="9"/>
  <c r="J359" i="9"/>
  <c r="K359" i="9"/>
  <c r="N359" i="9" s="1"/>
  <c r="P359" i="9"/>
  <c r="J360" i="9"/>
  <c r="K360" i="9"/>
  <c r="P360" i="9"/>
  <c r="J361" i="9"/>
  <c r="K361" i="9"/>
  <c r="N361" i="9" s="1"/>
  <c r="P361" i="9"/>
  <c r="J362" i="9"/>
  <c r="K362" i="9"/>
  <c r="N362" i="9" s="1"/>
  <c r="P362" i="9"/>
  <c r="J363" i="9"/>
  <c r="K363" i="9"/>
  <c r="N363" i="9" s="1"/>
  <c r="P363" i="9"/>
  <c r="J364" i="9"/>
  <c r="K364" i="9"/>
  <c r="N364" i="9" s="1"/>
  <c r="P364" i="9"/>
  <c r="J365" i="9"/>
  <c r="K365" i="9"/>
  <c r="N365" i="9" s="1"/>
  <c r="P365" i="9"/>
  <c r="J366" i="9"/>
  <c r="K366" i="9"/>
  <c r="N366" i="9" s="1"/>
  <c r="P366" i="9"/>
  <c r="J367" i="9"/>
  <c r="K367" i="9"/>
  <c r="N367" i="9" s="1"/>
  <c r="P367" i="9"/>
  <c r="J368" i="9"/>
  <c r="K368" i="9"/>
  <c r="N368" i="9"/>
  <c r="P368" i="9"/>
  <c r="J369" i="9"/>
  <c r="K369" i="9"/>
  <c r="N369" i="9" s="1"/>
  <c r="P369" i="9"/>
  <c r="J370" i="9"/>
  <c r="K370" i="9"/>
  <c r="N370" i="9" s="1"/>
  <c r="P370" i="9"/>
  <c r="J371" i="9"/>
  <c r="K371" i="9"/>
  <c r="N371" i="9" s="1"/>
  <c r="P371" i="9"/>
  <c r="J372" i="9"/>
  <c r="K372" i="9"/>
  <c r="N372" i="9" s="1"/>
  <c r="P372" i="9"/>
  <c r="J373" i="9"/>
  <c r="K373" i="9"/>
  <c r="N373" i="9" s="1"/>
  <c r="P373" i="9"/>
  <c r="J374" i="9"/>
  <c r="K374" i="9"/>
  <c r="P374" i="9"/>
  <c r="J375" i="9"/>
  <c r="K375" i="9"/>
  <c r="N375" i="9" s="1"/>
  <c r="P375" i="9"/>
  <c r="J376" i="9"/>
  <c r="K376" i="9"/>
  <c r="N376" i="9" s="1"/>
  <c r="P376" i="9"/>
  <c r="J377" i="9"/>
  <c r="K377" i="9"/>
  <c r="N377" i="9" s="1"/>
  <c r="P377" i="9"/>
  <c r="J378" i="9"/>
  <c r="K378" i="9"/>
  <c r="L378" i="9" s="1"/>
  <c r="M378" i="9" s="1"/>
  <c r="P378" i="9"/>
  <c r="J379" i="9"/>
  <c r="K379" i="9"/>
  <c r="N379" i="9" s="1"/>
  <c r="P379" i="9"/>
  <c r="J380" i="9"/>
  <c r="K380" i="9"/>
  <c r="N380" i="9" s="1"/>
  <c r="P380" i="9"/>
  <c r="J381" i="9"/>
  <c r="K381" i="9"/>
  <c r="N381" i="9" s="1"/>
  <c r="P381" i="9"/>
  <c r="J382" i="9"/>
  <c r="L382" i="9" s="1"/>
  <c r="M382" i="9" s="1"/>
  <c r="K382" i="9"/>
  <c r="N382" i="9"/>
  <c r="P382" i="9"/>
  <c r="J383" i="9"/>
  <c r="K383" i="9"/>
  <c r="N383" i="9" s="1"/>
  <c r="P383" i="9"/>
  <c r="J384" i="9"/>
  <c r="K384" i="9"/>
  <c r="N384" i="9" s="1"/>
  <c r="P384" i="9"/>
  <c r="J385" i="9"/>
  <c r="K385" i="9"/>
  <c r="N385" i="9" s="1"/>
  <c r="P385" i="9"/>
  <c r="J386" i="9"/>
  <c r="K386" i="9"/>
  <c r="N386" i="9" s="1"/>
  <c r="P386" i="9"/>
  <c r="J387" i="9"/>
  <c r="K387" i="9"/>
  <c r="N387" i="9" s="1"/>
  <c r="P387" i="9"/>
  <c r="J388" i="9"/>
  <c r="K388" i="9"/>
  <c r="N388" i="9" s="1"/>
  <c r="P388" i="9"/>
  <c r="J389" i="9"/>
  <c r="K389" i="9"/>
  <c r="N389" i="9" s="1"/>
  <c r="P389" i="9"/>
  <c r="J390" i="9"/>
  <c r="K390" i="9"/>
  <c r="L390" i="9" s="1"/>
  <c r="M390" i="9" s="1"/>
  <c r="P390" i="9"/>
  <c r="J391" i="9"/>
  <c r="K391" i="9"/>
  <c r="N391" i="9" s="1"/>
  <c r="P391" i="9"/>
  <c r="J392" i="9"/>
  <c r="K392" i="9"/>
  <c r="N392" i="9" s="1"/>
  <c r="P392" i="9"/>
  <c r="J393" i="9"/>
  <c r="K393" i="9"/>
  <c r="N393" i="9" s="1"/>
  <c r="P393" i="9"/>
  <c r="J394" i="9"/>
  <c r="K394" i="9"/>
  <c r="N394" i="9" s="1"/>
  <c r="P394" i="9"/>
  <c r="J395" i="9"/>
  <c r="K395" i="9"/>
  <c r="N395" i="9" s="1"/>
  <c r="P395" i="9"/>
  <c r="J396" i="9"/>
  <c r="K396" i="9"/>
  <c r="N396" i="9"/>
  <c r="P396" i="9"/>
  <c r="J397" i="9"/>
  <c r="K397" i="9"/>
  <c r="N397" i="9" s="1"/>
  <c r="P397" i="9"/>
  <c r="J398" i="9"/>
  <c r="K398" i="9"/>
  <c r="N398" i="9" s="1"/>
  <c r="P398" i="9"/>
  <c r="J399" i="9"/>
  <c r="K399" i="9"/>
  <c r="N399" i="9" s="1"/>
  <c r="P399" i="9"/>
  <c r="J400" i="9"/>
  <c r="L400" i="9" s="1"/>
  <c r="M400" i="9" s="1"/>
  <c r="K400" i="9"/>
  <c r="N400" i="9"/>
  <c r="P400" i="9"/>
  <c r="J401" i="9"/>
  <c r="K401" i="9"/>
  <c r="N401" i="9" s="1"/>
  <c r="P401" i="9"/>
  <c r="K9" i="9"/>
  <c r="N9" i="9" s="1"/>
  <c r="J9" i="9"/>
  <c r="L15" i="9" l="1"/>
  <c r="M15" i="9" s="1"/>
  <c r="P15" i="9" s="1"/>
  <c r="C5" i="24" s="1"/>
  <c r="L76" i="9"/>
  <c r="M76" i="9" s="1"/>
  <c r="L54" i="9"/>
  <c r="M54" i="9" s="1"/>
  <c r="L45" i="9"/>
  <c r="M45" i="9" s="1"/>
  <c r="L323" i="9"/>
  <c r="M323" i="9" s="1"/>
  <c r="L358" i="9"/>
  <c r="M358" i="9" s="1"/>
  <c r="L348" i="9"/>
  <c r="M348" i="9" s="1"/>
  <c r="L307" i="9"/>
  <c r="M307" i="9" s="1"/>
  <c r="L273" i="9"/>
  <c r="M273" i="9" s="1"/>
  <c r="L156" i="9"/>
  <c r="M156" i="9" s="1"/>
  <c r="L148" i="9"/>
  <c r="M148" i="9" s="1"/>
  <c r="L84" i="9"/>
  <c r="M84" i="9" s="1"/>
  <c r="L64" i="9"/>
  <c r="M64" i="9" s="1"/>
  <c r="L251" i="9"/>
  <c r="M251" i="9" s="1"/>
  <c r="L206" i="9"/>
  <c r="M206" i="9" s="1"/>
  <c r="L294" i="9"/>
  <c r="M294" i="9" s="1"/>
  <c r="L268" i="9"/>
  <c r="M268" i="9" s="1"/>
  <c r="L285" i="9"/>
  <c r="M285" i="9" s="1"/>
  <c r="L183" i="9"/>
  <c r="M183" i="9" s="1"/>
  <c r="L362" i="9"/>
  <c r="M362" i="9" s="1"/>
  <c r="L354" i="9"/>
  <c r="M354" i="9" s="1"/>
  <c r="L347" i="9"/>
  <c r="M347" i="9" s="1"/>
  <c r="L342" i="9"/>
  <c r="M342" i="9" s="1"/>
  <c r="L303" i="9"/>
  <c r="M303" i="9" s="1"/>
  <c r="L207" i="9"/>
  <c r="M207" i="9" s="1"/>
  <c r="L88" i="9"/>
  <c r="M88" i="9" s="1"/>
  <c r="L80" i="9"/>
  <c r="M80" i="9" s="1"/>
  <c r="L374" i="9"/>
  <c r="M374" i="9" s="1"/>
  <c r="L339" i="9"/>
  <c r="M339" i="9" s="1"/>
  <c r="L53" i="9"/>
  <c r="M53" i="9" s="1"/>
  <c r="L46" i="9"/>
  <c r="M46" i="9" s="1"/>
  <c r="N378" i="9"/>
  <c r="L394" i="9"/>
  <c r="M394" i="9" s="1"/>
  <c r="L388" i="9"/>
  <c r="M388" i="9" s="1"/>
  <c r="L341" i="9"/>
  <c r="M341" i="9" s="1"/>
  <c r="L340" i="9"/>
  <c r="M340" i="9" s="1"/>
  <c r="L255" i="9"/>
  <c r="M255" i="9" s="1"/>
  <c r="L242" i="9"/>
  <c r="M242" i="9" s="1"/>
  <c r="L132" i="9"/>
  <c r="M132" i="9" s="1"/>
  <c r="L123" i="9"/>
  <c r="M123" i="9" s="1"/>
  <c r="L116" i="9"/>
  <c r="M116" i="9" s="1"/>
  <c r="L32" i="9"/>
  <c r="M32" i="9" s="1"/>
  <c r="P32" i="9" s="1"/>
  <c r="C9" i="24" s="1"/>
  <c r="L360" i="9"/>
  <c r="M360" i="9" s="1"/>
  <c r="L326" i="9"/>
  <c r="M326" i="9" s="1"/>
  <c r="L309" i="9"/>
  <c r="M309" i="9" s="1"/>
  <c r="L301" i="9"/>
  <c r="M301" i="9" s="1"/>
  <c r="L278" i="9"/>
  <c r="M278" i="9" s="1"/>
  <c r="L267" i="9"/>
  <c r="M267" i="9" s="1"/>
  <c r="L263" i="9"/>
  <c r="M263" i="9" s="1"/>
  <c r="L235" i="9"/>
  <c r="M235" i="9" s="1"/>
  <c r="L163" i="9"/>
  <c r="M163" i="9" s="1"/>
  <c r="L130" i="9"/>
  <c r="M130" i="9" s="1"/>
  <c r="L100" i="9"/>
  <c r="M100" i="9" s="1"/>
  <c r="L90" i="9"/>
  <c r="M90" i="9" s="1"/>
  <c r="L386" i="9"/>
  <c r="M386" i="9" s="1"/>
  <c r="L368" i="9"/>
  <c r="M368" i="9" s="1"/>
  <c r="L356" i="9"/>
  <c r="M356" i="9" s="1"/>
  <c r="L350" i="9"/>
  <c r="M350" i="9" s="1"/>
  <c r="L334" i="9"/>
  <c r="M334" i="9" s="1"/>
  <c r="L329" i="9"/>
  <c r="M329" i="9" s="1"/>
  <c r="L317" i="9"/>
  <c r="M317" i="9" s="1"/>
  <c r="L291" i="9"/>
  <c r="M291" i="9" s="1"/>
  <c r="L287" i="9"/>
  <c r="M287" i="9" s="1"/>
  <c r="L272" i="9"/>
  <c r="M272" i="9" s="1"/>
  <c r="L271" i="9"/>
  <c r="M271" i="9" s="1"/>
  <c r="L247" i="9"/>
  <c r="M247" i="9" s="1"/>
  <c r="L239" i="9"/>
  <c r="M239" i="9" s="1"/>
  <c r="L228" i="9"/>
  <c r="M228" i="9" s="1"/>
  <c r="L224" i="9"/>
  <c r="M224" i="9" s="1"/>
  <c r="L219" i="9"/>
  <c r="M219" i="9" s="1"/>
  <c r="L212" i="9"/>
  <c r="M212" i="9" s="1"/>
  <c r="L199" i="9"/>
  <c r="M199" i="9" s="1"/>
  <c r="L189" i="9"/>
  <c r="M189" i="9" s="1"/>
  <c r="L185" i="9"/>
  <c r="M185" i="9" s="1"/>
  <c r="L180" i="9"/>
  <c r="M180" i="9" s="1"/>
  <c r="L171" i="9"/>
  <c r="M171" i="9" s="1"/>
  <c r="L144" i="9"/>
  <c r="M144" i="9" s="1"/>
  <c r="L120" i="9"/>
  <c r="M120" i="9" s="1"/>
  <c r="L93" i="9"/>
  <c r="M93" i="9" s="1"/>
  <c r="L72" i="9"/>
  <c r="M72" i="9" s="1"/>
  <c r="L57" i="9"/>
  <c r="M57" i="9" s="1"/>
  <c r="L50" i="9"/>
  <c r="M50" i="9" s="1"/>
  <c r="L49" i="9"/>
  <c r="M49" i="9" s="1"/>
  <c r="L36" i="9"/>
  <c r="M36" i="9" s="1"/>
  <c r="P36" i="9" s="1"/>
  <c r="C10" i="24" s="1"/>
  <c r="L21" i="9"/>
  <c r="M21" i="9" s="1"/>
  <c r="P21" i="9" s="1"/>
  <c r="C6" i="24" s="1"/>
  <c r="L398" i="9"/>
  <c r="M398" i="9" s="1"/>
  <c r="L370" i="9"/>
  <c r="M370" i="9" s="1"/>
  <c r="L357" i="9"/>
  <c r="M357" i="9" s="1"/>
  <c r="L346" i="9"/>
  <c r="M346" i="9" s="1"/>
  <c r="L335" i="9"/>
  <c r="M335" i="9" s="1"/>
  <c r="L331" i="9"/>
  <c r="M331" i="9" s="1"/>
  <c r="L293" i="9"/>
  <c r="M293" i="9" s="1"/>
  <c r="L292" i="9"/>
  <c r="M292" i="9" s="1"/>
  <c r="L288" i="9"/>
  <c r="M288" i="9" s="1"/>
  <c r="L284" i="9"/>
  <c r="M284" i="9" s="1"/>
  <c r="L279" i="9"/>
  <c r="M279" i="9" s="1"/>
  <c r="L276" i="9"/>
  <c r="M276" i="9" s="1"/>
  <c r="L275" i="9"/>
  <c r="M275" i="9" s="1"/>
  <c r="L241" i="9"/>
  <c r="M241" i="9" s="1"/>
  <c r="L240" i="9"/>
  <c r="M240" i="9" s="1"/>
  <c r="L225" i="9"/>
  <c r="M225" i="9" s="1"/>
  <c r="L209" i="9"/>
  <c r="M209" i="9" s="1"/>
  <c r="L203" i="9"/>
  <c r="M203" i="9" s="1"/>
  <c r="L191" i="9"/>
  <c r="M191" i="9" s="1"/>
  <c r="L181" i="9"/>
  <c r="M181" i="9" s="1"/>
  <c r="L160" i="9"/>
  <c r="M160" i="9" s="1"/>
  <c r="L136" i="9"/>
  <c r="M136" i="9" s="1"/>
  <c r="L121" i="9"/>
  <c r="M121" i="9" s="1"/>
  <c r="L114" i="9"/>
  <c r="M114" i="9" s="1"/>
  <c r="L108" i="9"/>
  <c r="M108" i="9" s="1"/>
  <c r="L96" i="9"/>
  <c r="M96" i="9" s="1"/>
  <c r="L60" i="9"/>
  <c r="M60" i="9" s="1"/>
  <c r="L52" i="9"/>
  <c r="M52" i="9" s="1"/>
  <c r="L44" i="9"/>
  <c r="M44" i="9" s="1"/>
  <c r="P44" i="9" s="1"/>
  <c r="L29" i="9"/>
  <c r="M29" i="9" s="1"/>
  <c r="P29" i="9" s="1"/>
  <c r="L384" i="9"/>
  <c r="M384" i="9" s="1"/>
  <c r="L372" i="9"/>
  <c r="M372" i="9" s="1"/>
  <c r="L366" i="9"/>
  <c r="M366" i="9" s="1"/>
  <c r="L355" i="9"/>
  <c r="M355" i="9" s="1"/>
  <c r="L349" i="9"/>
  <c r="M349" i="9" s="1"/>
  <c r="L333" i="9"/>
  <c r="M333" i="9" s="1"/>
  <c r="L315" i="9"/>
  <c r="M315" i="9" s="1"/>
  <c r="L310" i="9"/>
  <c r="M310" i="9" s="1"/>
  <c r="L305" i="9"/>
  <c r="M305" i="9" s="1"/>
  <c r="L295" i="9"/>
  <c r="M295" i="9" s="1"/>
  <c r="L269" i="9"/>
  <c r="M269" i="9" s="1"/>
  <c r="L264" i="9"/>
  <c r="M264" i="9" s="1"/>
  <c r="L244" i="9"/>
  <c r="M244" i="9" s="1"/>
  <c r="L243" i="9"/>
  <c r="M243" i="9" s="1"/>
  <c r="L238" i="9"/>
  <c r="M238" i="9" s="1"/>
  <c r="L227" i="9"/>
  <c r="M227" i="9" s="1"/>
  <c r="L195" i="9"/>
  <c r="M195" i="9" s="1"/>
  <c r="L167" i="9"/>
  <c r="M167" i="9" s="1"/>
  <c r="L157" i="9"/>
  <c r="M157" i="9" s="1"/>
  <c r="L149" i="9"/>
  <c r="M149" i="9" s="1"/>
  <c r="L142" i="9"/>
  <c r="M142" i="9" s="1"/>
  <c r="L124" i="9"/>
  <c r="M124" i="9" s="1"/>
  <c r="L112" i="9"/>
  <c r="M112" i="9" s="1"/>
  <c r="L104" i="9"/>
  <c r="M104" i="9" s="1"/>
  <c r="L92" i="9"/>
  <c r="M92" i="9" s="1"/>
  <c r="L68" i="9"/>
  <c r="M68" i="9" s="1"/>
  <c r="L56" i="9"/>
  <c r="M56" i="9" s="1"/>
  <c r="L48" i="9"/>
  <c r="M48" i="9" s="1"/>
  <c r="L361" i="9"/>
  <c r="M361" i="9" s="1"/>
  <c r="L324" i="9"/>
  <c r="M324" i="9" s="1"/>
  <c r="L320" i="9"/>
  <c r="M320" i="9" s="1"/>
  <c r="L9" i="9"/>
  <c r="M9" i="9" s="1"/>
  <c r="P9" i="9" s="1"/>
  <c r="C4" i="24" s="1"/>
  <c r="L396" i="9"/>
  <c r="M396" i="9" s="1"/>
  <c r="N390" i="9"/>
  <c r="L380" i="9"/>
  <c r="M380" i="9" s="1"/>
  <c r="N374" i="9"/>
  <c r="L364" i="9"/>
  <c r="M364" i="9" s="1"/>
  <c r="L352" i="9"/>
  <c r="M352" i="9" s="1"/>
  <c r="L336" i="9"/>
  <c r="M336" i="9" s="1"/>
  <c r="L327" i="9"/>
  <c r="M327" i="9" s="1"/>
  <c r="L313" i="9"/>
  <c r="M313" i="9" s="1"/>
  <c r="L299" i="9"/>
  <c r="M299" i="9" s="1"/>
  <c r="L277" i="9"/>
  <c r="M277" i="9" s="1"/>
  <c r="L256" i="9"/>
  <c r="M256" i="9" s="1"/>
  <c r="L253" i="9"/>
  <c r="M253" i="9" s="1"/>
  <c r="L252" i="9"/>
  <c r="M252" i="9" s="1"/>
  <c r="L248" i="9"/>
  <c r="M248" i="9" s="1"/>
  <c r="L231" i="9"/>
  <c r="M231" i="9" s="1"/>
  <c r="L226" i="9"/>
  <c r="M226" i="9" s="1"/>
  <c r="L223" i="9"/>
  <c r="M223" i="9" s="1"/>
  <c r="L222" i="9"/>
  <c r="M222" i="9" s="1"/>
  <c r="L208" i="9"/>
  <c r="M208" i="9" s="1"/>
  <c r="L184" i="9"/>
  <c r="M184" i="9" s="1"/>
  <c r="L159" i="9"/>
  <c r="M159" i="9" s="1"/>
  <c r="L155" i="9"/>
  <c r="M155" i="9" s="1"/>
  <c r="L153" i="9"/>
  <c r="M153" i="9" s="1"/>
  <c r="N360" i="9"/>
  <c r="L344" i="9"/>
  <c r="M344" i="9" s="1"/>
  <c r="N321" i="9"/>
  <c r="L187" i="9"/>
  <c r="M187" i="9" s="1"/>
  <c r="L151" i="9"/>
  <c r="M151" i="9" s="1"/>
  <c r="L392" i="9"/>
  <c r="M392" i="9" s="1"/>
  <c r="L376" i="9"/>
  <c r="M376" i="9" s="1"/>
  <c r="L311" i="9"/>
  <c r="M311" i="9" s="1"/>
  <c r="L308" i="9"/>
  <c r="M308" i="9" s="1"/>
  <c r="L304" i="9"/>
  <c r="M304" i="9" s="1"/>
  <c r="L300" i="9"/>
  <c r="M300" i="9" s="1"/>
  <c r="L297" i="9"/>
  <c r="M297" i="9" s="1"/>
  <c r="L283" i="9"/>
  <c r="M283" i="9" s="1"/>
  <c r="L260" i="9"/>
  <c r="M260" i="9" s="1"/>
  <c r="L257" i="9"/>
  <c r="M257" i="9" s="1"/>
  <c r="L237" i="9"/>
  <c r="M237" i="9" s="1"/>
  <c r="L236" i="9"/>
  <c r="M236" i="9" s="1"/>
  <c r="L211" i="9"/>
  <c r="M211" i="9" s="1"/>
  <c r="L188" i="9"/>
  <c r="M188" i="9" s="1"/>
  <c r="L177" i="9"/>
  <c r="M177" i="9" s="1"/>
  <c r="L152" i="9"/>
  <c r="M152" i="9" s="1"/>
  <c r="L145" i="9"/>
  <c r="M145" i="9" s="1"/>
  <c r="L221" i="9"/>
  <c r="M221" i="9" s="1"/>
  <c r="L220" i="9"/>
  <c r="M220" i="9" s="1"/>
  <c r="L205" i="9"/>
  <c r="M205" i="9" s="1"/>
  <c r="L204" i="9"/>
  <c r="M204" i="9" s="1"/>
  <c r="L176" i="9"/>
  <c r="M176" i="9" s="1"/>
  <c r="L173" i="9"/>
  <c r="M173" i="9" s="1"/>
  <c r="L138" i="9"/>
  <c r="M138" i="9" s="1"/>
  <c r="L133" i="9"/>
  <c r="M133" i="9" s="1"/>
  <c r="L129" i="9"/>
  <c r="M129" i="9" s="1"/>
  <c r="L128" i="9"/>
  <c r="M128" i="9" s="1"/>
  <c r="L106" i="9"/>
  <c r="M106" i="9" s="1"/>
  <c r="L77" i="9"/>
  <c r="M77" i="9" s="1"/>
  <c r="L74" i="9"/>
  <c r="M74" i="9" s="1"/>
  <c r="L232" i="9"/>
  <c r="M232" i="9" s="1"/>
  <c r="L216" i="9"/>
  <c r="M216" i="9" s="1"/>
  <c r="L200" i="9"/>
  <c r="M200" i="9" s="1"/>
  <c r="L197" i="9"/>
  <c r="M197" i="9" s="1"/>
  <c r="L196" i="9"/>
  <c r="M196" i="9" s="1"/>
  <c r="L193" i="9"/>
  <c r="M193" i="9" s="1"/>
  <c r="L172" i="9"/>
  <c r="M172" i="9" s="1"/>
  <c r="L169" i="9"/>
  <c r="M169" i="9" s="1"/>
  <c r="L168" i="9"/>
  <c r="M168" i="9" s="1"/>
  <c r="L165" i="9"/>
  <c r="M165" i="9" s="1"/>
  <c r="L164" i="9"/>
  <c r="M164" i="9" s="1"/>
  <c r="L161" i="9"/>
  <c r="M161" i="9" s="1"/>
  <c r="L140" i="9"/>
  <c r="M140" i="9" s="1"/>
  <c r="L137" i="9"/>
  <c r="M137" i="9" s="1"/>
  <c r="L122" i="9"/>
  <c r="M122" i="9" s="1"/>
  <c r="L117" i="9"/>
  <c r="M117" i="9" s="1"/>
  <c r="L113" i="9"/>
  <c r="M113" i="9" s="1"/>
  <c r="L109" i="9"/>
  <c r="M109" i="9" s="1"/>
  <c r="L105" i="9"/>
  <c r="M105" i="9" s="1"/>
  <c r="L102" i="9"/>
  <c r="M102" i="9" s="1"/>
  <c r="L101" i="9"/>
  <c r="M101" i="9" s="1"/>
  <c r="L98" i="9"/>
  <c r="M98" i="9" s="1"/>
  <c r="L97" i="9"/>
  <c r="M97" i="9" s="1"/>
  <c r="L94" i="9"/>
  <c r="M94" i="9" s="1"/>
  <c r="L73" i="9"/>
  <c r="M73" i="9" s="1"/>
  <c r="L70" i="9"/>
  <c r="M70" i="9" s="1"/>
  <c r="L69" i="9"/>
  <c r="M69" i="9" s="1"/>
  <c r="L66" i="9"/>
  <c r="M66" i="9" s="1"/>
  <c r="L65" i="9"/>
  <c r="M65" i="9" s="1"/>
  <c r="L62" i="9"/>
  <c r="M62" i="9" s="1"/>
  <c r="L61" i="9"/>
  <c r="M61" i="9" s="1"/>
  <c r="L58" i="9"/>
  <c r="M58" i="9" s="1"/>
  <c r="N29" i="9"/>
  <c r="L126" i="9"/>
  <c r="M126" i="9" s="1"/>
  <c r="L89" i="9"/>
  <c r="M89" i="9" s="1"/>
  <c r="L86" i="9"/>
  <c r="M86" i="9" s="1"/>
  <c r="L85" i="9"/>
  <c r="M85" i="9" s="1"/>
  <c r="L82" i="9"/>
  <c r="M82" i="9" s="1"/>
  <c r="L81" i="9"/>
  <c r="M81" i="9" s="1"/>
  <c r="L78" i="9"/>
  <c r="M78" i="9" s="1"/>
  <c r="L401" i="9"/>
  <c r="M401" i="9" s="1"/>
  <c r="L397" i="9"/>
  <c r="M397" i="9" s="1"/>
  <c r="L393" i="9"/>
  <c r="M393" i="9" s="1"/>
  <c r="L389" i="9"/>
  <c r="M389" i="9" s="1"/>
  <c r="L385" i="9"/>
  <c r="M385" i="9" s="1"/>
  <c r="L381" i="9"/>
  <c r="M381" i="9" s="1"/>
  <c r="L377" i="9"/>
  <c r="M377" i="9" s="1"/>
  <c r="L373" i="9"/>
  <c r="M373" i="9" s="1"/>
  <c r="L369" i="9"/>
  <c r="M369" i="9" s="1"/>
  <c r="L365" i="9"/>
  <c r="M365" i="9" s="1"/>
  <c r="L83" i="9"/>
  <c r="M83" i="9" s="1"/>
  <c r="N83" i="9"/>
  <c r="L399" i="9"/>
  <c r="M399" i="9" s="1"/>
  <c r="L395" i="9"/>
  <c r="M395" i="9" s="1"/>
  <c r="L391" i="9"/>
  <c r="M391" i="9" s="1"/>
  <c r="L387" i="9"/>
  <c r="M387" i="9" s="1"/>
  <c r="L383" i="9"/>
  <c r="M383" i="9" s="1"/>
  <c r="L379" i="9"/>
  <c r="M379" i="9" s="1"/>
  <c r="L375" i="9"/>
  <c r="M375" i="9" s="1"/>
  <c r="L371" i="9"/>
  <c r="M371" i="9" s="1"/>
  <c r="L367" i="9"/>
  <c r="M367" i="9" s="1"/>
  <c r="L363" i="9"/>
  <c r="M363" i="9" s="1"/>
  <c r="L359" i="9"/>
  <c r="M359" i="9" s="1"/>
  <c r="L353" i="9"/>
  <c r="M353" i="9" s="1"/>
  <c r="L343" i="9"/>
  <c r="M343" i="9" s="1"/>
  <c r="L337" i="9"/>
  <c r="M337" i="9" s="1"/>
  <c r="L330" i="9"/>
  <c r="M330" i="9" s="1"/>
  <c r="L325" i="9"/>
  <c r="M325" i="9" s="1"/>
  <c r="L314" i="9"/>
  <c r="M314" i="9" s="1"/>
  <c r="N302" i="9"/>
  <c r="L302" i="9"/>
  <c r="M302" i="9" s="1"/>
  <c r="L298" i="9"/>
  <c r="M298" i="9" s="1"/>
  <c r="N286" i="9"/>
  <c r="L286" i="9"/>
  <c r="M286" i="9" s="1"/>
  <c r="L282" i="9"/>
  <c r="M282" i="9" s="1"/>
  <c r="N270" i="9"/>
  <c r="L270" i="9"/>
  <c r="M270" i="9" s="1"/>
  <c r="L261" i="9"/>
  <c r="M261" i="9" s="1"/>
  <c r="L254" i="9"/>
  <c r="M254" i="9" s="1"/>
  <c r="L245" i="9"/>
  <c r="M245" i="9" s="1"/>
  <c r="L186" i="9"/>
  <c r="M186" i="9" s="1"/>
  <c r="N186" i="9"/>
  <c r="L154" i="9"/>
  <c r="M154" i="9" s="1"/>
  <c r="N154" i="9"/>
  <c r="L134" i="9"/>
  <c r="M134" i="9" s="1"/>
  <c r="N134" i="9"/>
  <c r="N322" i="9"/>
  <c r="L322" i="9"/>
  <c r="M322" i="9" s="1"/>
  <c r="L351" i="9"/>
  <c r="M351" i="9" s="1"/>
  <c r="L345" i="9"/>
  <c r="M345" i="9" s="1"/>
  <c r="L332" i="9"/>
  <c r="M332" i="9" s="1"/>
  <c r="L316" i="9"/>
  <c r="M316" i="9" s="1"/>
  <c r="N266" i="9"/>
  <c r="L266" i="9"/>
  <c r="M266" i="9" s="1"/>
  <c r="N250" i="9"/>
  <c r="L250" i="9"/>
  <c r="M250" i="9" s="1"/>
  <c r="N234" i="9"/>
  <c r="L234" i="9"/>
  <c r="M234" i="9" s="1"/>
  <c r="N218" i="9"/>
  <c r="L218" i="9"/>
  <c r="M218" i="9" s="1"/>
  <c r="N202" i="9"/>
  <c r="L202" i="9"/>
  <c r="M202" i="9" s="1"/>
  <c r="L170" i="9"/>
  <c r="M170" i="9" s="1"/>
  <c r="N170" i="9"/>
  <c r="N143" i="9"/>
  <c r="L143" i="9"/>
  <c r="M143" i="9" s="1"/>
  <c r="L229" i="9"/>
  <c r="M229" i="9" s="1"/>
  <c r="L213" i="9"/>
  <c r="M213" i="9" s="1"/>
  <c r="L198" i="9"/>
  <c r="M198" i="9" s="1"/>
  <c r="N198" i="9"/>
  <c r="L182" i="9"/>
  <c r="M182" i="9" s="1"/>
  <c r="N182" i="9"/>
  <c r="L166" i="9"/>
  <c r="M166" i="9" s="1"/>
  <c r="N166" i="9"/>
  <c r="L150" i="9"/>
  <c r="M150" i="9" s="1"/>
  <c r="N150" i="9"/>
  <c r="L328" i="9"/>
  <c r="M328" i="9" s="1"/>
  <c r="L312" i="9"/>
  <c r="M312" i="9" s="1"/>
  <c r="L306" i="9"/>
  <c r="M306" i="9" s="1"/>
  <c r="L296" i="9"/>
  <c r="M296" i="9" s="1"/>
  <c r="L290" i="9"/>
  <c r="M290" i="9" s="1"/>
  <c r="L280" i="9"/>
  <c r="M280" i="9" s="1"/>
  <c r="L274" i="9"/>
  <c r="M274" i="9" s="1"/>
  <c r="L265" i="9"/>
  <c r="M265" i="9" s="1"/>
  <c r="L262" i="9"/>
  <c r="M262" i="9" s="1"/>
  <c r="L249" i="9"/>
  <c r="M249" i="9" s="1"/>
  <c r="L246" i="9"/>
  <c r="M246" i="9" s="1"/>
  <c r="L233" i="9"/>
  <c r="M233" i="9" s="1"/>
  <c r="L230" i="9"/>
  <c r="M230" i="9" s="1"/>
  <c r="L217" i="9"/>
  <c r="M217" i="9" s="1"/>
  <c r="L214" i="9"/>
  <c r="M214" i="9" s="1"/>
  <c r="L201" i="9"/>
  <c r="M201" i="9" s="1"/>
  <c r="L194" i="9"/>
  <c r="M194" i="9" s="1"/>
  <c r="N194" i="9"/>
  <c r="L178" i="9"/>
  <c r="M178" i="9" s="1"/>
  <c r="N178" i="9"/>
  <c r="L162" i="9"/>
  <c r="M162" i="9" s="1"/>
  <c r="N162" i="9"/>
  <c r="L99" i="9"/>
  <c r="M99" i="9" s="1"/>
  <c r="N99" i="9"/>
  <c r="L67" i="9"/>
  <c r="M67" i="9" s="1"/>
  <c r="N67" i="9"/>
  <c r="L190" i="9"/>
  <c r="M190" i="9" s="1"/>
  <c r="N190" i="9"/>
  <c r="L174" i="9"/>
  <c r="M174" i="9" s="1"/>
  <c r="N174" i="9"/>
  <c r="L158" i="9"/>
  <c r="M158" i="9" s="1"/>
  <c r="N158" i="9"/>
  <c r="N127" i="9"/>
  <c r="L127" i="9"/>
  <c r="M127" i="9" s="1"/>
  <c r="L118" i="9"/>
  <c r="M118" i="9" s="1"/>
  <c r="N118" i="9"/>
  <c r="L51" i="9"/>
  <c r="M51" i="9" s="1"/>
  <c r="N51" i="9"/>
  <c r="L141" i="9"/>
  <c r="M141" i="9" s="1"/>
  <c r="L135" i="9"/>
  <c r="M135" i="9" s="1"/>
  <c r="L125" i="9"/>
  <c r="M125" i="9" s="1"/>
  <c r="L119" i="9"/>
  <c r="M119" i="9" s="1"/>
  <c r="L110" i="9"/>
  <c r="M110" i="9" s="1"/>
  <c r="L107" i="9"/>
  <c r="M107" i="9" s="1"/>
  <c r="L95" i="9"/>
  <c r="M95" i="9" s="1"/>
  <c r="N95" i="9"/>
  <c r="L79" i="9"/>
  <c r="M79" i="9" s="1"/>
  <c r="N79" i="9"/>
  <c r="L63" i="9"/>
  <c r="M63" i="9" s="1"/>
  <c r="N63" i="9"/>
  <c r="L47" i="9"/>
  <c r="M47" i="9" s="1"/>
  <c r="N47" i="9"/>
  <c r="L147" i="9"/>
  <c r="M147" i="9" s="1"/>
  <c r="L131" i="9"/>
  <c r="M131" i="9" s="1"/>
  <c r="L115" i="9"/>
  <c r="M115" i="9" s="1"/>
  <c r="L111" i="9"/>
  <c r="M111" i="9" s="1"/>
  <c r="L91" i="9"/>
  <c r="M91" i="9" s="1"/>
  <c r="N91" i="9"/>
  <c r="L75" i="9"/>
  <c r="M75" i="9" s="1"/>
  <c r="N75" i="9"/>
  <c r="L59" i="9"/>
  <c r="M59" i="9" s="1"/>
  <c r="N59" i="9"/>
  <c r="L42" i="9"/>
  <c r="M42" i="9" s="1"/>
  <c r="P42" i="9" s="1"/>
  <c r="N42" i="9"/>
  <c r="L103" i="9"/>
  <c r="M103" i="9" s="1"/>
  <c r="N103" i="9"/>
  <c r="L87" i="9"/>
  <c r="M87" i="9" s="1"/>
  <c r="N87" i="9"/>
  <c r="L71" i="9"/>
  <c r="M71" i="9" s="1"/>
  <c r="N71" i="9"/>
  <c r="L55" i="9"/>
  <c r="M55" i="9" s="1"/>
  <c r="N55" i="9"/>
  <c r="L28" i="9"/>
  <c r="M28" i="9" s="1"/>
  <c r="P28" i="9" s="1"/>
  <c r="C7" i="24" s="1"/>
  <c r="N28" i="9"/>
  <c r="C12" i="24" l="1"/>
  <c r="C8" i="24"/>
  <c r="C11" i="24"/>
  <c r="H10" i="17"/>
  <c r="H11" i="17"/>
  <c r="H12" i="17"/>
  <c r="H13" i="17"/>
  <c r="H16" i="17"/>
  <c r="H17" i="17"/>
  <c r="H24" i="17"/>
  <c r="H18" i="17"/>
  <c r="H43" i="17"/>
  <c r="H44" i="17"/>
  <c r="H33" i="17"/>
  <c r="H19" i="17"/>
  <c r="H25" i="17"/>
  <c r="H20" i="17"/>
  <c r="H21" i="17"/>
  <c r="H22" i="17"/>
  <c r="H23" i="17"/>
  <c r="H26" i="17"/>
  <c r="H27" i="17"/>
  <c r="H28" i="17"/>
  <c r="H29" i="17"/>
  <c r="H30" i="17"/>
  <c r="H31" i="17"/>
  <c r="H32" i="17"/>
  <c r="H34" i="17"/>
  <c r="H35" i="17"/>
  <c r="H36" i="17"/>
  <c r="H37" i="17"/>
  <c r="H38" i="17"/>
  <c r="H39" i="17"/>
  <c r="H40" i="17"/>
  <c r="H41" i="17"/>
  <c r="H42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64" i="17"/>
  <c r="H65" i="17"/>
  <c r="H66" i="17"/>
  <c r="H67" i="17"/>
  <c r="H68" i="17"/>
  <c r="H69" i="17"/>
  <c r="H70" i="17"/>
  <c r="H71" i="17"/>
  <c r="H7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9" i="17"/>
  <c r="P4" i="24" l="1"/>
  <c r="P6" i="24"/>
  <c r="P5" i="24"/>
  <c r="AI4" i="9"/>
  <c r="AI3" i="9"/>
  <c r="AG74" i="9"/>
  <c r="AG75" i="9"/>
  <c r="AG76" i="9"/>
  <c r="AG77" i="9"/>
  <c r="AG78" i="9"/>
  <c r="AG79" i="9"/>
  <c r="AG80" i="9"/>
  <c r="AG81" i="9"/>
  <c r="AG82" i="9"/>
  <c r="AH82" i="9"/>
  <c r="AG83" i="9"/>
  <c r="AG84" i="9"/>
  <c r="AG85" i="9"/>
  <c r="AG86" i="9"/>
  <c r="AG87" i="9"/>
  <c r="AG88" i="9"/>
  <c r="AH88" i="9"/>
  <c r="AG89" i="9"/>
  <c r="AG90" i="9"/>
  <c r="AG91" i="9"/>
  <c r="AG92" i="9"/>
  <c r="AG93" i="9"/>
  <c r="AG94" i="9"/>
  <c r="AG95" i="9"/>
  <c r="AH95" i="9"/>
  <c r="AG96" i="9"/>
  <c r="AH96" i="9"/>
  <c r="AG97" i="9"/>
  <c r="AH97" i="9"/>
  <c r="AG98" i="9"/>
  <c r="AH98" i="9"/>
  <c r="AG99" i="9"/>
  <c r="AH99" i="9"/>
  <c r="AG100" i="9"/>
  <c r="AH100" i="9"/>
  <c r="AG101" i="9"/>
  <c r="AH101" i="9"/>
  <c r="AG102" i="9"/>
  <c r="AH102" i="9"/>
  <c r="AG103" i="9"/>
  <c r="AH103" i="9"/>
  <c r="AG104" i="9"/>
  <c r="AH104" i="9"/>
  <c r="AG105" i="9"/>
  <c r="AH105" i="9"/>
  <c r="AG106" i="9"/>
  <c r="AH106" i="9"/>
  <c r="AG107" i="9"/>
  <c r="AH107" i="9"/>
  <c r="AG108" i="9"/>
  <c r="AH108" i="9"/>
  <c r="AG109" i="9"/>
  <c r="AH109" i="9"/>
  <c r="AG110" i="9"/>
  <c r="AH110" i="9"/>
  <c r="AG111" i="9"/>
  <c r="AH111" i="9"/>
  <c r="AG112" i="9"/>
  <c r="AH112" i="9"/>
  <c r="AG113" i="9"/>
  <c r="AH113" i="9"/>
  <c r="AG114" i="9"/>
  <c r="AH114" i="9"/>
  <c r="AG115" i="9"/>
  <c r="AH115" i="9"/>
  <c r="AG116" i="9"/>
  <c r="AH116" i="9"/>
  <c r="AG117" i="9"/>
  <c r="AH117" i="9"/>
  <c r="AG118" i="9"/>
  <c r="AH118" i="9"/>
  <c r="AG119" i="9"/>
  <c r="AH119" i="9"/>
  <c r="AG120" i="9"/>
  <c r="AH120" i="9"/>
  <c r="AG121" i="9"/>
  <c r="AH121" i="9"/>
  <c r="AG122" i="9"/>
  <c r="AH122" i="9"/>
  <c r="AG123" i="9"/>
  <c r="AH123" i="9"/>
  <c r="AG124" i="9"/>
  <c r="AH124" i="9"/>
  <c r="AG125" i="9"/>
  <c r="AH125" i="9"/>
  <c r="AG126" i="9"/>
  <c r="AH126" i="9"/>
  <c r="AG127" i="9"/>
  <c r="AH127" i="9"/>
  <c r="AG128" i="9"/>
  <c r="AH128" i="9"/>
  <c r="AG129" i="9"/>
  <c r="AH129" i="9"/>
  <c r="AG130" i="9"/>
  <c r="AH130" i="9"/>
  <c r="AG131" i="9"/>
  <c r="AH131" i="9"/>
  <c r="AG132" i="9"/>
  <c r="AH132" i="9"/>
  <c r="AG133" i="9"/>
  <c r="AH133" i="9"/>
  <c r="AG134" i="9"/>
  <c r="AH134" i="9"/>
  <c r="AG135" i="9"/>
  <c r="AH135" i="9"/>
  <c r="AG136" i="9"/>
  <c r="AH136" i="9"/>
  <c r="AG137" i="9"/>
  <c r="AH137" i="9"/>
  <c r="AG138" i="9"/>
  <c r="AH138" i="9"/>
  <c r="AG139" i="9"/>
  <c r="AH139" i="9"/>
  <c r="AG140" i="9"/>
  <c r="AH140" i="9"/>
  <c r="AG141" i="9"/>
  <c r="AH141" i="9"/>
  <c r="AG142" i="9"/>
  <c r="AH142" i="9"/>
  <c r="AG143" i="9"/>
  <c r="AH143" i="9"/>
  <c r="AG144" i="9"/>
  <c r="AH144" i="9"/>
  <c r="AG145" i="9"/>
  <c r="AH145" i="9"/>
  <c r="AG146" i="9"/>
  <c r="AH146" i="9"/>
  <c r="AG147" i="9"/>
  <c r="AH147" i="9"/>
  <c r="AG148" i="9"/>
  <c r="AH148" i="9"/>
  <c r="AG149" i="9"/>
  <c r="AH149" i="9"/>
  <c r="AG150" i="9"/>
  <c r="AH150" i="9"/>
  <c r="AG151" i="9"/>
  <c r="AH151" i="9"/>
  <c r="AG152" i="9"/>
  <c r="AH152" i="9"/>
  <c r="AG153" i="9"/>
  <c r="AH153" i="9"/>
  <c r="AG154" i="9"/>
  <c r="AH154" i="9"/>
  <c r="AG155" i="9"/>
  <c r="AH155" i="9"/>
  <c r="AG156" i="9"/>
  <c r="AH156" i="9"/>
  <c r="AG157" i="9"/>
  <c r="AH157" i="9"/>
  <c r="AG158" i="9"/>
  <c r="AH158" i="9"/>
  <c r="AG159" i="9"/>
  <c r="AH159" i="9"/>
  <c r="AG160" i="9"/>
  <c r="AH160" i="9"/>
  <c r="AG161" i="9"/>
  <c r="AH161" i="9"/>
  <c r="AG162" i="9"/>
  <c r="AH162" i="9"/>
  <c r="AG163" i="9"/>
  <c r="AH163" i="9"/>
  <c r="AG164" i="9"/>
  <c r="AH164" i="9"/>
  <c r="AG165" i="9"/>
  <c r="AH165" i="9"/>
  <c r="AG166" i="9"/>
  <c r="AH166" i="9"/>
  <c r="AG167" i="9"/>
  <c r="AH167" i="9"/>
  <c r="AG168" i="9"/>
  <c r="AH168" i="9"/>
  <c r="AG169" i="9"/>
  <c r="AH169" i="9"/>
  <c r="AG170" i="9"/>
  <c r="AH170" i="9"/>
  <c r="AG171" i="9"/>
  <c r="AH171" i="9"/>
  <c r="AG172" i="9"/>
  <c r="AH172" i="9"/>
  <c r="AG173" i="9"/>
  <c r="AH173" i="9"/>
  <c r="AG174" i="9"/>
  <c r="AH174" i="9"/>
  <c r="AG175" i="9"/>
  <c r="AH175" i="9"/>
  <c r="AG176" i="9"/>
  <c r="AH176" i="9"/>
  <c r="AG177" i="9"/>
  <c r="AH177" i="9"/>
  <c r="AG178" i="9"/>
  <c r="AH178" i="9"/>
  <c r="AG179" i="9"/>
  <c r="AH179" i="9"/>
  <c r="AG180" i="9"/>
  <c r="AH180" i="9"/>
  <c r="AG181" i="9"/>
  <c r="AH181" i="9"/>
  <c r="AG182" i="9"/>
  <c r="AH182" i="9"/>
  <c r="AG183" i="9"/>
  <c r="AH183" i="9"/>
  <c r="AG184" i="9"/>
  <c r="AH184" i="9"/>
  <c r="AG185" i="9"/>
  <c r="AH185" i="9"/>
  <c r="AG186" i="9"/>
  <c r="AH186" i="9"/>
  <c r="AG187" i="9"/>
  <c r="AH187" i="9"/>
  <c r="AG188" i="9"/>
  <c r="AH188" i="9"/>
  <c r="AG189" i="9"/>
  <c r="AH189" i="9"/>
  <c r="AG190" i="9"/>
  <c r="AH190" i="9"/>
  <c r="AG191" i="9"/>
  <c r="AH191" i="9"/>
  <c r="AG192" i="9"/>
  <c r="AH192" i="9"/>
  <c r="AG193" i="9"/>
  <c r="AH193" i="9"/>
  <c r="AG194" i="9"/>
  <c r="AH194" i="9"/>
  <c r="AG195" i="9"/>
  <c r="AH195" i="9"/>
  <c r="AG196" i="9"/>
  <c r="AH196" i="9"/>
  <c r="AG197" i="9"/>
  <c r="AH197" i="9"/>
  <c r="AG198" i="9"/>
  <c r="AH198" i="9"/>
  <c r="AG199" i="9"/>
  <c r="AH199" i="9"/>
  <c r="AG200" i="9"/>
  <c r="AH200" i="9"/>
  <c r="AG201" i="9"/>
  <c r="AH201" i="9"/>
  <c r="AG202" i="9"/>
  <c r="AH202" i="9"/>
  <c r="AG203" i="9"/>
  <c r="AH203" i="9"/>
  <c r="AG204" i="9"/>
  <c r="AH204" i="9"/>
  <c r="AG205" i="9"/>
  <c r="AH205" i="9"/>
  <c r="AG206" i="9"/>
  <c r="AH206" i="9"/>
  <c r="AG207" i="9"/>
  <c r="AH207" i="9"/>
  <c r="AG208" i="9"/>
  <c r="AH208" i="9"/>
  <c r="AG209" i="9"/>
  <c r="AH209" i="9"/>
  <c r="AG210" i="9"/>
  <c r="AH210" i="9"/>
  <c r="AG211" i="9"/>
  <c r="AH211" i="9"/>
  <c r="AG212" i="9"/>
  <c r="AH212" i="9"/>
  <c r="AG213" i="9"/>
  <c r="AH213" i="9"/>
  <c r="AG214" i="9"/>
  <c r="AH214" i="9"/>
  <c r="AG215" i="9"/>
  <c r="AH215" i="9"/>
  <c r="AG216" i="9"/>
  <c r="AH216" i="9"/>
  <c r="AG217" i="9"/>
  <c r="AH217" i="9"/>
  <c r="AG218" i="9"/>
  <c r="AH218" i="9"/>
  <c r="AG219" i="9"/>
  <c r="AH219" i="9"/>
  <c r="AG220" i="9"/>
  <c r="AH220" i="9"/>
  <c r="AG221" i="9"/>
  <c r="AH221" i="9"/>
  <c r="AG222" i="9"/>
  <c r="AH222" i="9"/>
  <c r="AG223" i="9"/>
  <c r="AH223" i="9"/>
  <c r="AG224" i="9"/>
  <c r="AH224" i="9"/>
  <c r="AG225" i="9"/>
  <c r="AH225" i="9"/>
  <c r="AG226" i="9"/>
  <c r="AH226" i="9"/>
  <c r="AG227" i="9"/>
  <c r="AH227" i="9"/>
  <c r="AG228" i="9"/>
  <c r="AH228" i="9"/>
  <c r="AG229" i="9"/>
  <c r="AH229" i="9"/>
  <c r="AG230" i="9"/>
  <c r="AH230" i="9"/>
  <c r="AG231" i="9"/>
  <c r="AH231" i="9"/>
  <c r="AG232" i="9"/>
  <c r="AH232" i="9"/>
  <c r="AG233" i="9"/>
  <c r="AH233" i="9"/>
  <c r="AG234" i="9"/>
  <c r="AH234" i="9"/>
  <c r="AG235" i="9"/>
  <c r="AH235" i="9"/>
  <c r="AG236" i="9"/>
  <c r="AH236" i="9"/>
  <c r="AG237" i="9"/>
  <c r="AH237" i="9"/>
  <c r="AG238" i="9"/>
  <c r="AH238" i="9"/>
  <c r="AG239" i="9"/>
  <c r="AH239" i="9"/>
  <c r="AG9" i="9"/>
  <c r="AH9" i="9"/>
  <c r="AG15" i="9"/>
  <c r="AH15" i="9"/>
  <c r="AG21" i="9"/>
  <c r="AH21" i="9"/>
  <c r="AG28" i="9"/>
  <c r="AH28" i="9"/>
  <c r="AG29" i="9"/>
  <c r="AH29" i="9"/>
  <c r="AG32" i="9"/>
  <c r="AH32" i="9"/>
  <c r="AG36" i="9"/>
  <c r="AH36" i="9"/>
  <c r="AG42" i="9"/>
  <c r="AH42" i="9"/>
  <c r="AG44" i="9"/>
  <c r="AH44" i="9"/>
  <c r="AG45" i="9"/>
  <c r="AH45" i="9"/>
  <c r="AG46" i="9"/>
  <c r="AH46" i="9"/>
  <c r="AG47" i="9"/>
  <c r="AH47" i="9"/>
  <c r="AG48" i="9"/>
  <c r="AH48" i="9"/>
  <c r="AG49" i="9"/>
  <c r="AH49" i="9"/>
  <c r="AG50" i="9"/>
  <c r="AH50" i="9"/>
  <c r="AG51" i="9"/>
  <c r="AH51" i="9"/>
  <c r="AG52" i="9"/>
  <c r="AH52" i="9"/>
  <c r="AG53" i="9"/>
  <c r="AH53" i="9"/>
  <c r="AG54" i="9"/>
  <c r="AH54" i="9"/>
  <c r="AG55" i="9"/>
  <c r="AH55" i="9"/>
  <c r="AG56" i="9"/>
  <c r="AH56" i="9"/>
  <c r="AG57" i="9"/>
  <c r="AH57" i="9"/>
  <c r="AG58" i="9"/>
  <c r="AH58" i="9"/>
  <c r="AG59" i="9"/>
  <c r="AH59" i="9"/>
  <c r="AG60" i="9"/>
  <c r="AH60" i="9"/>
  <c r="AG61" i="9"/>
  <c r="AH61" i="9"/>
  <c r="AG62" i="9"/>
  <c r="AH62" i="9"/>
  <c r="AG63" i="9"/>
  <c r="AH63" i="9"/>
  <c r="AG64" i="9"/>
  <c r="AH64" i="9"/>
  <c r="AG65" i="9"/>
  <c r="AH65" i="9"/>
  <c r="AG66" i="9"/>
  <c r="AH66" i="9"/>
  <c r="AG67" i="9"/>
  <c r="AH67" i="9"/>
  <c r="AG68" i="9"/>
  <c r="AH68" i="9"/>
  <c r="AG69" i="9"/>
  <c r="AH69" i="9"/>
  <c r="AG70" i="9"/>
  <c r="AH70" i="9"/>
  <c r="AG71" i="9"/>
  <c r="AH71" i="9"/>
  <c r="AG72" i="9"/>
  <c r="AH72" i="9"/>
  <c r="AG240" i="9"/>
  <c r="AH240" i="9"/>
  <c r="AG241" i="9"/>
  <c r="AH241" i="9"/>
  <c r="AG242" i="9"/>
  <c r="AH242" i="9"/>
  <c r="AG243" i="9"/>
  <c r="AH243" i="9"/>
  <c r="AG244" i="9"/>
  <c r="AH244" i="9"/>
  <c r="AG245" i="9"/>
  <c r="AH245" i="9"/>
  <c r="AG246" i="9"/>
  <c r="AH246" i="9"/>
  <c r="AG247" i="9"/>
  <c r="AH247" i="9"/>
  <c r="AG248" i="9"/>
  <c r="AH248" i="9"/>
  <c r="AG249" i="9"/>
  <c r="AH249" i="9"/>
  <c r="AG250" i="9"/>
  <c r="AH250" i="9"/>
  <c r="AG251" i="9"/>
  <c r="AH251" i="9"/>
  <c r="AG252" i="9"/>
  <c r="AH252" i="9"/>
  <c r="AG253" i="9"/>
  <c r="AH253" i="9"/>
  <c r="AG254" i="9"/>
  <c r="AH254" i="9"/>
  <c r="AG255" i="9"/>
  <c r="AH255" i="9"/>
  <c r="AG256" i="9"/>
  <c r="AH256" i="9"/>
  <c r="AG257" i="9"/>
  <c r="AH257" i="9"/>
  <c r="AG258" i="9"/>
  <c r="AH258" i="9"/>
  <c r="AG259" i="9"/>
  <c r="AH259" i="9"/>
  <c r="AG260" i="9"/>
  <c r="AH260" i="9"/>
  <c r="AG261" i="9"/>
  <c r="AH261" i="9"/>
  <c r="AG262" i="9"/>
  <c r="AH262" i="9"/>
  <c r="AG263" i="9"/>
  <c r="AH263" i="9"/>
  <c r="AG264" i="9"/>
  <c r="AH264" i="9"/>
  <c r="AG265" i="9"/>
  <c r="AH265" i="9"/>
  <c r="AG266" i="9"/>
  <c r="AH266" i="9"/>
  <c r="AG267" i="9"/>
  <c r="AH267" i="9"/>
  <c r="AG268" i="9"/>
  <c r="AH268" i="9"/>
  <c r="AG269" i="9"/>
  <c r="AH269" i="9"/>
  <c r="AG270" i="9"/>
  <c r="AH270" i="9"/>
  <c r="AG271" i="9"/>
  <c r="AH271" i="9"/>
  <c r="AG272" i="9"/>
  <c r="AH272" i="9"/>
  <c r="AG273" i="9"/>
  <c r="AH273" i="9"/>
  <c r="AG274" i="9"/>
  <c r="AH274" i="9"/>
  <c r="AG275" i="9"/>
  <c r="AH275" i="9"/>
  <c r="AG276" i="9"/>
  <c r="AH276" i="9"/>
  <c r="AG277" i="9"/>
  <c r="AH277" i="9"/>
  <c r="AG278" i="9"/>
  <c r="AH278" i="9"/>
  <c r="AG279" i="9"/>
  <c r="AH279" i="9"/>
  <c r="AG280" i="9"/>
  <c r="AH280" i="9"/>
  <c r="AG281" i="9"/>
  <c r="AH281" i="9"/>
  <c r="AG282" i="9"/>
  <c r="AH282" i="9"/>
  <c r="AG283" i="9"/>
  <c r="AH283" i="9"/>
  <c r="AG284" i="9"/>
  <c r="AH284" i="9"/>
  <c r="AG285" i="9"/>
  <c r="AH285" i="9"/>
  <c r="AG286" i="9"/>
  <c r="AH286" i="9"/>
  <c r="AG287" i="9"/>
  <c r="AH287" i="9"/>
  <c r="AG288" i="9"/>
  <c r="AH288" i="9"/>
  <c r="AG289" i="9"/>
  <c r="AH289" i="9"/>
  <c r="AG290" i="9"/>
  <c r="AH290" i="9"/>
  <c r="AG291" i="9"/>
  <c r="AH291" i="9"/>
  <c r="AG292" i="9"/>
  <c r="AH292" i="9"/>
  <c r="AG293" i="9"/>
  <c r="AH293" i="9"/>
  <c r="AG294" i="9"/>
  <c r="AH294" i="9"/>
  <c r="AG295" i="9"/>
  <c r="AH295" i="9"/>
  <c r="AG296" i="9"/>
  <c r="AH296" i="9"/>
  <c r="AG297" i="9"/>
  <c r="AH297" i="9"/>
  <c r="AG298" i="9"/>
  <c r="AH298" i="9"/>
  <c r="AG299" i="9"/>
  <c r="AH299" i="9"/>
  <c r="AG300" i="9"/>
  <c r="AH300" i="9"/>
  <c r="AG301" i="9"/>
  <c r="AH301" i="9"/>
  <c r="AG302" i="9"/>
  <c r="AH302" i="9"/>
  <c r="AG303" i="9"/>
  <c r="AH303" i="9"/>
  <c r="AG304" i="9"/>
  <c r="AH304" i="9"/>
  <c r="AG305" i="9"/>
  <c r="AH305" i="9"/>
  <c r="AG306" i="9"/>
  <c r="AH306" i="9"/>
  <c r="AG307" i="9"/>
  <c r="AH307" i="9"/>
  <c r="AG308" i="9"/>
  <c r="AH308" i="9"/>
  <c r="AG309" i="9"/>
  <c r="AH309" i="9"/>
  <c r="AG310" i="9"/>
  <c r="AH310" i="9"/>
  <c r="AG311" i="9"/>
  <c r="AH311" i="9"/>
  <c r="AG312" i="9"/>
  <c r="AH312" i="9"/>
  <c r="AG313" i="9"/>
  <c r="AH313" i="9"/>
  <c r="AG314" i="9"/>
  <c r="AH314" i="9"/>
  <c r="AG315" i="9"/>
  <c r="AH315" i="9"/>
  <c r="AG316" i="9"/>
  <c r="AH316" i="9"/>
  <c r="AG317" i="9"/>
  <c r="AH317" i="9"/>
  <c r="AG318" i="9"/>
  <c r="AH318" i="9"/>
  <c r="AG319" i="9"/>
  <c r="AH319" i="9"/>
  <c r="AG320" i="9"/>
  <c r="AH320" i="9"/>
  <c r="AG321" i="9"/>
  <c r="AH321" i="9"/>
  <c r="AG322" i="9"/>
  <c r="AH322" i="9"/>
  <c r="AG323" i="9"/>
  <c r="AH323" i="9"/>
  <c r="AG324" i="9"/>
  <c r="AH324" i="9"/>
  <c r="AG325" i="9"/>
  <c r="AH325" i="9"/>
  <c r="AG326" i="9"/>
  <c r="AH326" i="9"/>
  <c r="AG327" i="9"/>
  <c r="AH327" i="9"/>
  <c r="AG328" i="9"/>
  <c r="AH328" i="9"/>
  <c r="AG329" i="9"/>
  <c r="AH329" i="9"/>
  <c r="AG330" i="9"/>
  <c r="AH330" i="9"/>
  <c r="AG331" i="9"/>
  <c r="AH331" i="9"/>
  <c r="AG332" i="9"/>
  <c r="AH332" i="9"/>
  <c r="AG333" i="9"/>
  <c r="AH333" i="9"/>
  <c r="AG334" i="9"/>
  <c r="AH334" i="9"/>
  <c r="AG335" i="9"/>
  <c r="AH335" i="9"/>
  <c r="AG336" i="9"/>
  <c r="AH336" i="9"/>
  <c r="AG337" i="9"/>
  <c r="AH337" i="9"/>
  <c r="AG338" i="9"/>
  <c r="AH338" i="9"/>
  <c r="AG339" i="9"/>
  <c r="AH339" i="9"/>
  <c r="AG340" i="9"/>
  <c r="AH340" i="9"/>
  <c r="AG341" i="9"/>
  <c r="AH341" i="9"/>
  <c r="AG342" i="9"/>
  <c r="AH342" i="9"/>
  <c r="AG343" i="9"/>
  <c r="AH343" i="9"/>
  <c r="AG344" i="9"/>
  <c r="AH344" i="9"/>
  <c r="AG345" i="9"/>
  <c r="AH345" i="9"/>
  <c r="AG346" i="9"/>
  <c r="AH346" i="9"/>
  <c r="AG347" i="9"/>
  <c r="AH347" i="9"/>
  <c r="AG348" i="9"/>
  <c r="AH348" i="9"/>
  <c r="AG349" i="9"/>
  <c r="AH349" i="9"/>
  <c r="AG350" i="9"/>
  <c r="AH350" i="9"/>
  <c r="AG351" i="9"/>
  <c r="AH351" i="9"/>
  <c r="AG352" i="9"/>
  <c r="AH352" i="9"/>
  <c r="AG353" i="9"/>
  <c r="AH353" i="9"/>
  <c r="AG354" i="9"/>
  <c r="AH354" i="9"/>
  <c r="AG355" i="9"/>
  <c r="AH355" i="9"/>
  <c r="AG356" i="9"/>
  <c r="AH356" i="9"/>
  <c r="AG357" i="9"/>
  <c r="AH357" i="9"/>
  <c r="AG358" i="9"/>
  <c r="AH358" i="9"/>
  <c r="AG359" i="9"/>
  <c r="AH359" i="9"/>
  <c r="AG360" i="9"/>
  <c r="AH360" i="9"/>
  <c r="AG361" i="9"/>
  <c r="AH361" i="9"/>
  <c r="AG362" i="9"/>
  <c r="AH362" i="9"/>
  <c r="AG363" i="9"/>
  <c r="AH363" i="9"/>
  <c r="AG364" i="9"/>
  <c r="AH364" i="9"/>
  <c r="AG365" i="9"/>
  <c r="AH365" i="9"/>
  <c r="AG366" i="9"/>
  <c r="AH366" i="9"/>
  <c r="AG367" i="9"/>
  <c r="AH367" i="9"/>
  <c r="AG368" i="9"/>
  <c r="AH368" i="9"/>
  <c r="AG369" i="9"/>
  <c r="AH369" i="9"/>
  <c r="AG370" i="9"/>
  <c r="AH370" i="9"/>
  <c r="AG371" i="9"/>
  <c r="AH371" i="9"/>
  <c r="AG372" i="9"/>
  <c r="AH372" i="9"/>
  <c r="AG373" i="9"/>
  <c r="AH373" i="9"/>
  <c r="AG374" i="9"/>
  <c r="AH374" i="9"/>
  <c r="AG375" i="9"/>
  <c r="AH375" i="9"/>
  <c r="AG376" i="9"/>
  <c r="AH376" i="9"/>
  <c r="AG377" i="9"/>
  <c r="AH377" i="9"/>
  <c r="AG378" i="9"/>
  <c r="AH378" i="9"/>
  <c r="AG379" i="9"/>
  <c r="AH379" i="9"/>
  <c r="AG380" i="9"/>
  <c r="AH380" i="9"/>
  <c r="AG381" i="9"/>
  <c r="AH381" i="9"/>
  <c r="AG382" i="9"/>
  <c r="AH382" i="9"/>
  <c r="AG383" i="9"/>
  <c r="AH383" i="9"/>
  <c r="AG384" i="9"/>
  <c r="AH384" i="9"/>
  <c r="AG385" i="9"/>
  <c r="AH385" i="9"/>
  <c r="AG386" i="9"/>
  <c r="AH386" i="9"/>
  <c r="AG387" i="9"/>
  <c r="AH387" i="9"/>
  <c r="AG388" i="9"/>
  <c r="AH388" i="9"/>
  <c r="AG389" i="9"/>
  <c r="AH389" i="9"/>
  <c r="AG390" i="9"/>
  <c r="AH390" i="9"/>
  <c r="AG391" i="9"/>
  <c r="AH391" i="9"/>
  <c r="AG392" i="9"/>
  <c r="AH392" i="9"/>
  <c r="AG393" i="9"/>
  <c r="AH393" i="9"/>
  <c r="AG394" i="9"/>
  <c r="AH394" i="9"/>
  <c r="AG395" i="9"/>
  <c r="AH395" i="9"/>
  <c r="AG396" i="9"/>
  <c r="AH396" i="9"/>
  <c r="AG397" i="9"/>
  <c r="AH397" i="9"/>
  <c r="AG398" i="9"/>
  <c r="AH398" i="9"/>
  <c r="AG399" i="9"/>
  <c r="AH399" i="9"/>
  <c r="AG400" i="9"/>
  <c r="AH400" i="9"/>
  <c r="AG401" i="9"/>
  <c r="AH401" i="9"/>
  <c r="AH73" i="9"/>
  <c r="AG73" i="9"/>
  <c r="P13" i="24" l="1"/>
  <c r="AB93" i="9"/>
  <c r="AC93" i="9"/>
  <c r="AB94" i="9"/>
  <c r="AC94" i="9"/>
  <c r="AB95" i="9"/>
  <c r="AC95" i="9"/>
  <c r="AB96" i="9"/>
  <c r="AC96" i="9"/>
  <c r="AB97" i="9"/>
  <c r="AC97" i="9"/>
  <c r="AB98" i="9"/>
  <c r="AC98" i="9"/>
  <c r="AB99" i="9"/>
  <c r="AC99" i="9"/>
  <c r="AB100" i="9"/>
  <c r="AC100" i="9"/>
  <c r="AB101" i="9"/>
  <c r="AC101" i="9"/>
  <c r="AB102" i="9"/>
  <c r="AC102" i="9"/>
  <c r="AB103" i="9"/>
  <c r="AC103" i="9"/>
  <c r="AB104" i="9"/>
  <c r="AC104" i="9"/>
  <c r="AB105" i="9"/>
  <c r="AC105" i="9"/>
  <c r="AB106" i="9"/>
  <c r="AC106" i="9"/>
  <c r="AB107" i="9"/>
  <c r="AC107" i="9"/>
  <c r="AB108" i="9"/>
  <c r="AC108" i="9"/>
  <c r="AB109" i="9"/>
  <c r="AC109" i="9"/>
  <c r="AB110" i="9"/>
  <c r="AC110" i="9"/>
  <c r="AB111" i="9"/>
  <c r="AC111" i="9"/>
  <c r="AB112" i="9"/>
  <c r="AC112" i="9"/>
  <c r="AB113" i="9"/>
  <c r="AC113" i="9"/>
  <c r="AB114" i="9"/>
  <c r="AC114" i="9"/>
  <c r="AB115" i="9"/>
  <c r="AC115" i="9"/>
  <c r="AB116" i="9"/>
  <c r="AC116" i="9"/>
  <c r="AB117" i="9"/>
  <c r="AC117" i="9"/>
  <c r="AB118" i="9"/>
  <c r="AC118" i="9"/>
  <c r="AB119" i="9"/>
  <c r="AC119" i="9"/>
  <c r="AB120" i="9"/>
  <c r="AC120" i="9"/>
  <c r="AB121" i="9"/>
  <c r="AC121" i="9"/>
  <c r="AB122" i="9"/>
  <c r="AC122" i="9"/>
  <c r="AB123" i="9"/>
  <c r="AC123" i="9"/>
  <c r="AB124" i="9"/>
  <c r="AC124" i="9"/>
  <c r="AB125" i="9"/>
  <c r="AC125" i="9"/>
  <c r="AB126" i="9"/>
  <c r="AC126" i="9"/>
  <c r="AB127" i="9"/>
  <c r="AC127" i="9"/>
  <c r="AB128" i="9"/>
  <c r="AC128" i="9"/>
  <c r="AB129" i="9"/>
  <c r="AC129" i="9"/>
  <c r="AB130" i="9"/>
  <c r="AC130" i="9"/>
  <c r="AB131" i="9"/>
  <c r="AC131" i="9"/>
  <c r="AB132" i="9"/>
  <c r="AC132" i="9"/>
  <c r="AB133" i="9"/>
  <c r="AC133" i="9"/>
  <c r="AB134" i="9"/>
  <c r="AC134" i="9"/>
  <c r="AB135" i="9"/>
  <c r="AC135" i="9"/>
  <c r="AB136" i="9"/>
  <c r="AC136" i="9"/>
  <c r="AB137" i="9"/>
  <c r="AC137" i="9"/>
  <c r="AB138" i="9"/>
  <c r="AC138" i="9"/>
  <c r="AB139" i="9"/>
  <c r="AC139" i="9"/>
  <c r="AB140" i="9"/>
  <c r="AC140" i="9"/>
  <c r="AB141" i="9"/>
  <c r="AC141" i="9"/>
  <c r="AB142" i="9"/>
  <c r="AC142" i="9"/>
  <c r="AB143" i="9"/>
  <c r="AC143" i="9"/>
  <c r="AB144" i="9"/>
  <c r="AC144" i="9"/>
  <c r="AB145" i="9"/>
  <c r="AC145" i="9"/>
  <c r="AB146" i="9"/>
  <c r="AC146" i="9"/>
  <c r="AB147" i="9"/>
  <c r="AC147" i="9"/>
  <c r="AB148" i="9"/>
  <c r="AC148" i="9"/>
  <c r="AB149" i="9"/>
  <c r="AC149" i="9"/>
  <c r="AB150" i="9"/>
  <c r="AC150" i="9"/>
  <c r="AB151" i="9"/>
  <c r="AC151" i="9"/>
  <c r="AB152" i="9"/>
  <c r="AC152" i="9"/>
  <c r="AB153" i="9"/>
  <c r="AC153" i="9"/>
  <c r="AB154" i="9"/>
  <c r="AC154" i="9"/>
  <c r="AB155" i="9"/>
  <c r="AC155" i="9"/>
  <c r="AB156" i="9"/>
  <c r="AC156" i="9"/>
  <c r="AB157" i="9"/>
  <c r="AC157" i="9"/>
  <c r="AB158" i="9"/>
  <c r="AC158" i="9"/>
  <c r="AB159" i="9"/>
  <c r="AC159" i="9"/>
  <c r="AB160" i="9"/>
  <c r="AC160" i="9"/>
  <c r="AB161" i="9"/>
  <c r="AC161" i="9"/>
  <c r="AB162" i="9"/>
  <c r="AC162" i="9"/>
  <c r="AB163" i="9"/>
  <c r="AC163" i="9"/>
  <c r="AB164" i="9"/>
  <c r="AC164" i="9"/>
  <c r="AB165" i="9"/>
  <c r="AC165" i="9"/>
  <c r="AB166" i="9"/>
  <c r="AC166" i="9"/>
  <c r="AB167" i="9"/>
  <c r="AC167" i="9"/>
  <c r="AB168" i="9"/>
  <c r="AC168" i="9"/>
  <c r="AB169" i="9"/>
  <c r="AC169" i="9"/>
  <c r="AB170" i="9"/>
  <c r="AC170" i="9"/>
  <c r="AB171" i="9"/>
  <c r="AC171" i="9"/>
  <c r="AB172" i="9"/>
  <c r="AC172" i="9"/>
  <c r="AB173" i="9"/>
  <c r="AC173" i="9"/>
  <c r="AB174" i="9"/>
  <c r="AC174" i="9"/>
  <c r="AB175" i="9"/>
  <c r="AC175" i="9"/>
  <c r="AB176" i="9"/>
  <c r="AC176" i="9"/>
  <c r="AB177" i="9"/>
  <c r="AC177" i="9"/>
  <c r="AB178" i="9"/>
  <c r="AC178" i="9"/>
  <c r="AB179" i="9"/>
  <c r="AC179" i="9"/>
  <c r="AB180" i="9"/>
  <c r="AC180" i="9"/>
  <c r="AB181" i="9"/>
  <c r="AC181" i="9"/>
  <c r="AB182" i="9"/>
  <c r="AC182" i="9"/>
  <c r="AB183" i="9"/>
  <c r="AC183" i="9"/>
  <c r="AB184" i="9"/>
  <c r="AC184" i="9"/>
  <c r="AB185" i="9"/>
  <c r="AC185" i="9"/>
  <c r="AB186" i="9"/>
  <c r="AC186" i="9"/>
  <c r="AB187" i="9"/>
  <c r="AC187" i="9"/>
  <c r="AB188" i="9"/>
  <c r="AC188" i="9"/>
  <c r="AB189" i="9"/>
  <c r="AC189" i="9"/>
  <c r="AB190" i="9"/>
  <c r="AC190" i="9"/>
  <c r="AB191" i="9"/>
  <c r="AC191" i="9"/>
  <c r="AB192" i="9"/>
  <c r="AC192" i="9"/>
  <c r="AB193" i="9"/>
  <c r="AC193" i="9"/>
  <c r="AB194" i="9"/>
  <c r="AC194" i="9"/>
  <c r="AB195" i="9"/>
  <c r="AC195" i="9"/>
  <c r="AB196" i="9"/>
  <c r="AC196" i="9"/>
  <c r="AB197" i="9"/>
  <c r="AC197" i="9"/>
  <c r="AB198" i="9"/>
  <c r="AC198" i="9"/>
  <c r="AB199" i="9"/>
  <c r="AC199" i="9"/>
  <c r="AB200" i="9"/>
  <c r="AC200" i="9"/>
  <c r="AB201" i="9"/>
  <c r="AC201" i="9"/>
  <c r="AB202" i="9"/>
  <c r="AC202" i="9"/>
  <c r="AB203" i="9"/>
  <c r="AC203" i="9"/>
  <c r="AB204" i="9"/>
  <c r="AC204" i="9"/>
  <c r="AB205" i="9"/>
  <c r="AC205" i="9"/>
  <c r="AB206" i="9"/>
  <c r="AC206" i="9"/>
  <c r="AB207" i="9"/>
  <c r="AC207" i="9"/>
  <c r="AB208" i="9"/>
  <c r="AC208" i="9"/>
  <c r="AB209" i="9"/>
  <c r="AC209" i="9"/>
  <c r="AB210" i="9"/>
  <c r="AC210" i="9"/>
  <c r="AB211" i="9"/>
  <c r="AC211" i="9"/>
  <c r="AB212" i="9"/>
  <c r="AC212" i="9"/>
  <c r="AB213" i="9"/>
  <c r="AC213" i="9"/>
  <c r="AB214" i="9"/>
  <c r="AC214" i="9"/>
  <c r="AB215" i="9"/>
  <c r="AC215" i="9"/>
  <c r="AB216" i="9"/>
  <c r="AC216" i="9"/>
  <c r="AB217" i="9"/>
  <c r="AC217" i="9"/>
  <c r="AB218" i="9"/>
  <c r="AC218" i="9"/>
  <c r="AB219" i="9"/>
  <c r="AC219" i="9"/>
  <c r="AB220" i="9"/>
  <c r="AC220" i="9"/>
  <c r="AB221" i="9"/>
  <c r="AC221" i="9"/>
  <c r="AB222" i="9"/>
  <c r="AC222" i="9"/>
  <c r="AB223" i="9"/>
  <c r="AC223" i="9"/>
  <c r="AB224" i="9"/>
  <c r="AC224" i="9"/>
  <c r="AB225" i="9"/>
  <c r="AC225" i="9"/>
  <c r="AB226" i="9"/>
  <c r="AC226" i="9"/>
  <c r="AB227" i="9"/>
  <c r="AC227" i="9"/>
  <c r="AB228" i="9"/>
  <c r="AC228" i="9"/>
  <c r="AB229" i="9"/>
  <c r="AC229" i="9"/>
  <c r="AB230" i="9"/>
  <c r="AC230" i="9"/>
  <c r="AB231" i="9"/>
  <c r="AC231" i="9"/>
  <c r="AB232" i="9"/>
  <c r="AC232" i="9"/>
  <c r="AB233" i="9"/>
  <c r="AC233" i="9"/>
  <c r="AB234" i="9"/>
  <c r="AC234" i="9"/>
  <c r="AB235" i="9"/>
  <c r="AC235" i="9"/>
  <c r="AB236" i="9"/>
  <c r="AC236" i="9"/>
  <c r="AB237" i="9"/>
  <c r="AC237" i="9"/>
  <c r="AB238" i="9"/>
  <c r="AC238" i="9"/>
  <c r="AB239" i="9"/>
  <c r="AC239" i="9"/>
  <c r="AB9" i="9"/>
  <c r="AC9" i="9"/>
  <c r="AB15" i="9"/>
  <c r="AC15" i="9"/>
  <c r="AB21" i="9"/>
  <c r="AC21" i="9"/>
  <c r="AB28" i="9"/>
  <c r="AC28" i="9"/>
  <c r="AB29" i="9"/>
  <c r="AC29" i="9"/>
  <c r="AB32" i="9"/>
  <c r="AC32" i="9"/>
  <c r="AB36" i="9"/>
  <c r="AC36" i="9"/>
  <c r="AB42" i="9"/>
  <c r="AC42" i="9"/>
  <c r="AB44" i="9"/>
  <c r="AC44" i="9"/>
  <c r="AB45" i="9"/>
  <c r="AC45" i="9"/>
  <c r="AB46" i="9"/>
  <c r="AC46" i="9"/>
  <c r="AB47" i="9"/>
  <c r="AC47" i="9"/>
  <c r="AB48" i="9"/>
  <c r="AC48" i="9"/>
  <c r="AB49" i="9"/>
  <c r="AC49" i="9"/>
  <c r="AB50" i="9"/>
  <c r="AC50" i="9"/>
  <c r="AB51" i="9"/>
  <c r="AC51" i="9"/>
  <c r="AB52" i="9"/>
  <c r="AC52" i="9"/>
  <c r="AB53" i="9"/>
  <c r="AC53" i="9"/>
  <c r="AB54" i="9"/>
  <c r="AC54" i="9"/>
  <c r="AB55" i="9"/>
  <c r="AC55" i="9"/>
  <c r="AB56" i="9"/>
  <c r="AC56" i="9"/>
  <c r="AB57" i="9"/>
  <c r="AC57" i="9"/>
  <c r="AB58" i="9"/>
  <c r="AC58" i="9"/>
  <c r="AB59" i="9"/>
  <c r="AC59" i="9"/>
  <c r="AB60" i="9"/>
  <c r="AC60" i="9"/>
  <c r="AB61" i="9"/>
  <c r="AC61" i="9"/>
  <c r="AB62" i="9"/>
  <c r="AC62" i="9"/>
  <c r="AB63" i="9"/>
  <c r="AC63" i="9"/>
  <c r="AB64" i="9"/>
  <c r="AC64" i="9"/>
  <c r="AB65" i="9"/>
  <c r="AC65" i="9"/>
  <c r="AB66" i="9"/>
  <c r="AC66" i="9"/>
  <c r="AB67" i="9"/>
  <c r="AC67" i="9"/>
  <c r="AB68" i="9"/>
  <c r="AC68" i="9"/>
  <c r="AB69" i="9"/>
  <c r="AC69" i="9"/>
  <c r="AB70" i="9"/>
  <c r="AC70" i="9"/>
  <c r="AB71" i="9"/>
  <c r="AC71" i="9"/>
  <c r="AB72" i="9"/>
  <c r="AC72" i="9"/>
  <c r="AB240" i="9"/>
  <c r="AC240" i="9"/>
  <c r="AB241" i="9"/>
  <c r="AC241" i="9"/>
  <c r="AB242" i="9"/>
  <c r="AC242" i="9"/>
  <c r="AB243" i="9"/>
  <c r="AC243" i="9"/>
  <c r="AB244" i="9"/>
  <c r="AC244" i="9"/>
  <c r="AB245" i="9"/>
  <c r="AC245" i="9"/>
  <c r="AB246" i="9"/>
  <c r="AC246" i="9"/>
  <c r="AB247" i="9"/>
  <c r="AC247" i="9"/>
  <c r="AB248" i="9"/>
  <c r="AC248" i="9"/>
  <c r="AB249" i="9"/>
  <c r="AC249" i="9"/>
  <c r="AB250" i="9"/>
  <c r="AC250" i="9"/>
  <c r="AB251" i="9"/>
  <c r="AC251" i="9"/>
  <c r="AB252" i="9"/>
  <c r="AC252" i="9"/>
  <c r="AB253" i="9"/>
  <c r="AC253" i="9"/>
  <c r="AB254" i="9"/>
  <c r="AC254" i="9"/>
  <c r="AB255" i="9"/>
  <c r="AC255" i="9"/>
  <c r="AB256" i="9"/>
  <c r="AC256" i="9"/>
  <c r="AB257" i="9"/>
  <c r="AC257" i="9"/>
  <c r="AB258" i="9"/>
  <c r="AC258" i="9"/>
  <c r="AB259" i="9"/>
  <c r="AC259" i="9"/>
  <c r="AB260" i="9"/>
  <c r="AC260" i="9"/>
  <c r="AB261" i="9"/>
  <c r="AC261" i="9"/>
  <c r="AB262" i="9"/>
  <c r="AC262" i="9"/>
  <c r="AB263" i="9"/>
  <c r="AC263" i="9"/>
  <c r="AB264" i="9"/>
  <c r="AC264" i="9"/>
  <c r="AB265" i="9"/>
  <c r="AC265" i="9"/>
  <c r="AB266" i="9"/>
  <c r="AC266" i="9"/>
  <c r="AB267" i="9"/>
  <c r="AC267" i="9"/>
  <c r="AB268" i="9"/>
  <c r="AC268" i="9"/>
  <c r="AB269" i="9"/>
  <c r="AC269" i="9"/>
  <c r="AB270" i="9"/>
  <c r="AC270" i="9"/>
  <c r="AB271" i="9"/>
  <c r="AC271" i="9"/>
  <c r="AB272" i="9"/>
  <c r="AC272" i="9"/>
  <c r="AB273" i="9"/>
  <c r="AC273" i="9"/>
  <c r="AB274" i="9"/>
  <c r="AC274" i="9"/>
  <c r="AB275" i="9"/>
  <c r="AC275" i="9"/>
  <c r="AB276" i="9"/>
  <c r="AC276" i="9"/>
  <c r="AB277" i="9"/>
  <c r="AC277" i="9"/>
  <c r="AB278" i="9"/>
  <c r="AC278" i="9"/>
  <c r="AB279" i="9"/>
  <c r="AC279" i="9"/>
  <c r="AB280" i="9"/>
  <c r="AC280" i="9"/>
  <c r="AB281" i="9"/>
  <c r="AC281" i="9"/>
  <c r="AB282" i="9"/>
  <c r="AC282" i="9"/>
  <c r="AB283" i="9"/>
  <c r="AC283" i="9"/>
  <c r="AB284" i="9"/>
  <c r="AC284" i="9"/>
  <c r="AB285" i="9"/>
  <c r="AC285" i="9"/>
  <c r="AB286" i="9"/>
  <c r="AC286" i="9"/>
  <c r="AB287" i="9"/>
  <c r="AC287" i="9"/>
  <c r="AB288" i="9"/>
  <c r="AC288" i="9"/>
  <c r="AB289" i="9"/>
  <c r="AC289" i="9"/>
  <c r="AB290" i="9"/>
  <c r="AC290" i="9"/>
  <c r="AB291" i="9"/>
  <c r="AC291" i="9"/>
  <c r="AB292" i="9"/>
  <c r="AC292" i="9"/>
  <c r="AB293" i="9"/>
  <c r="AC293" i="9"/>
  <c r="AB294" i="9"/>
  <c r="AC294" i="9"/>
  <c r="AB295" i="9"/>
  <c r="AC295" i="9"/>
  <c r="AB296" i="9"/>
  <c r="AC296" i="9"/>
  <c r="AB297" i="9"/>
  <c r="AC297" i="9"/>
  <c r="AB298" i="9"/>
  <c r="AC298" i="9"/>
  <c r="AB299" i="9"/>
  <c r="AC299" i="9"/>
  <c r="AB300" i="9"/>
  <c r="AC300" i="9"/>
  <c r="AB301" i="9"/>
  <c r="AC301" i="9"/>
  <c r="AB302" i="9"/>
  <c r="AC302" i="9"/>
  <c r="AB303" i="9"/>
  <c r="AC303" i="9"/>
  <c r="AB304" i="9"/>
  <c r="AC304" i="9"/>
  <c r="AB305" i="9"/>
  <c r="AC305" i="9"/>
  <c r="AB306" i="9"/>
  <c r="AC306" i="9"/>
  <c r="AB307" i="9"/>
  <c r="AC307" i="9"/>
  <c r="AB308" i="9"/>
  <c r="AC308" i="9"/>
  <c r="AB309" i="9"/>
  <c r="AC309" i="9"/>
  <c r="AB310" i="9"/>
  <c r="AC310" i="9"/>
  <c r="AB311" i="9"/>
  <c r="AC311" i="9"/>
  <c r="AB312" i="9"/>
  <c r="AC312" i="9"/>
  <c r="AB313" i="9"/>
  <c r="AC313" i="9"/>
  <c r="AB314" i="9"/>
  <c r="AC314" i="9"/>
  <c r="AB315" i="9"/>
  <c r="AC315" i="9"/>
  <c r="AB316" i="9"/>
  <c r="AC316" i="9"/>
  <c r="AB317" i="9"/>
  <c r="AC317" i="9"/>
  <c r="AB318" i="9"/>
  <c r="AC318" i="9"/>
  <c r="AB319" i="9"/>
  <c r="AC319" i="9"/>
  <c r="AB320" i="9"/>
  <c r="AC320" i="9"/>
  <c r="AB321" i="9"/>
  <c r="AC321" i="9"/>
  <c r="AB322" i="9"/>
  <c r="AC322" i="9"/>
  <c r="AB323" i="9"/>
  <c r="AC323" i="9"/>
  <c r="AB324" i="9"/>
  <c r="AC324" i="9"/>
  <c r="AB325" i="9"/>
  <c r="AC325" i="9"/>
  <c r="AB326" i="9"/>
  <c r="AC326" i="9"/>
  <c r="AB327" i="9"/>
  <c r="AC327" i="9"/>
  <c r="AB328" i="9"/>
  <c r="AC328" i="9"/>
  <c r="AB329" i="9"/>
  <c r="AC329" i="9"/>
  <c r="AB330" i="9"/>
  <c r="AC330" i="9"/>
  <c r="AB331" i="9"/>
  <c r="AC331" i="9"/>
  <c r="AB332" i="9"/>
  <c r="AC332" i="9"/>
  <c r="AB333" i="9"/>
  <c r="AC333" i="9"/>
  <c r="AB334" i="9"/>
  <c r="AC334" i="9"/>
  <c r="AB335" i="9"/>
  <c r="AC335" i="9"/>
  <c r="AB336" i="9"/>
  <c r="AC336" i="9"/>
  <c r="AB337" i="9"/>
  <c r="AC337" i="9"/>
  <c r="AB338" i="9"/>
  <c r="AC338" i="9"/>
  <c r="AB339" i="9"/>
  <c r="AC339" i="9"/>
  <c r="AB340" i="9"/>
  <c r="AC340" i="9"/>
  <c r="AB341" i="9"/>
  <c r="AC341" i="9"/>
  <c r="AB342" i="9"/>
  <c r="AC342" i="9"/>
  <c r="AB343" i="9"/>
  <c r="AC343" i="9"/>
  <c r="AB344" i="9"/>
  <c r="AC344" i="9"/>
  <c r="AB345" i="9"/>
  <c r="AC345" i="9"/>
  <c r="AB346" i="9"/>
  <c r="AC346" i="9"/>
  <c r="AB347" i="9"/>
  <c r="AC347" i="9"/>
  <c r="AB348" i="9"/>
  <c r="AC348" i="9"/>
  <c r="AB349" i="9"/>
  <c r="AC349" i="9"/>
  <c r="AB350" i="9"/>
  <c r="AC350" i="9"/>
  <c r="AB351" i="9"/>
  <c r="AC351" i="9"/>
  <c r="AB352" i="9"/>
  <c r="AC352" i="9"/>
  <c r="AB353" i="9"/>
  <c r="AC353" i="9"/>
  <c r="AB354" i="9"/>
  <c r="AC354" i="9"/>
  <c r="AB355" i="9"/>
  <c r="AC355" i="9"/>
  <c r="AB356" i="9"/>
  <c r="AC356" i="9"/>
  <c r="AB357" i="9"/>
  <c r="AC357" i="9"/>
  <c r="AB358" i="9"/>
  <c r="AC358" i="9"/>
  <c r="AB359" i="9"/>
  <c r="AC359" i="9"/>
  <c r="AB360" i="9"/>
  <c r="AC360" i="9"/>
  <c r="AB361" i="9"/>
  <c r="AC361" i="9"/>
  <c r="AB362" i="9"/>
  <c r="AC362" i="9"/>
  <c r="AB363" i="9"/>
  <c r="AC363" i="9"/>
  <c r="AB364" i="9"/>
  <c r="AC364" i="9"/>
  <c r="AB365" i="9"/>
  <c r="AC365" i="9"/>
  <c r="AB366" i="9"/>
  <c r="AC366" i="9"/>
  <c r="AB367" i="9"/>
  <c r="AC367" i="9"/>
  <c r="AB368" i="9"/>
  <c r="AC368" i="9"/>
  <c r="AB369" i="9"/>
  <c r="AC369" i="9"/>
  <c r="AB370" i="9"/>
  <c r="AC370" i="9"/>
  <c r="AB371" i="9"/>
  <c r="AC371" i="9"/>
  <c r="AB372" i="9"/>
  <c r="AC372" i="9"/>
  <c r="AB373" i="9"/>
  <c r="AC373" i="9"/>
  <c r="AB374" i="9"/>
  <c r="AC374" i="9"/>
  <c r="AB375" i="9"/>
  <c r="AC375" i="9"/>
  <c r="AB376" i="9"/>
  <c r="AC376" i="9"/>
  <c r="AB377" i="9"/>
  <c r="AC377" i="9"/>
  <c r="AB378" i="9"/>
  <c r="AC378" i="9"/>
  <c r="AB379" i="9"/>
  <c r="AC379" i="9"/>
  <c r="AB380" i="9"/>
  <c r="AC380" i="9"/>
  <c r="AB381" i="9"/>
  <c r="AC381" i="9"/>
  <c r="AB382" i="9"/>
  <c r="AC382" i="9"/>
  <c r="AB383" i="9"/>
  <c r="AC383" i="9"/>
  <c r="AB384" i="9"/>
  <c r="AC384" i="9"/>
  <c r="AB385" i="9"/>
  <c r="AC385" i="9"/>
  <c r="AB386" i="9"/>
  <c r="AC386" i="9"/>
  <c r="AB387" i="9"/>
  <c r="AC387" i="9"/>
  <c r="AB388" i="9"/>
  <c r="AC388" i="9"/>
  <c r="AB389" i="9"/>
  <c r="AC389" i="9"/>
  <c r="AB390" i="9"/>
  <c r="AC390" i="9"/>
  <c r="AB391" i="9"/>
  <c r="AC391" i="9"/>
  <c r="AB392" i="9"/>
  <c r="AC392" i="9"/>
  <c r="AB393" i="9"/>
  <c r="AC393" i="9"/>
  <c r="AB394" i="9"/>
  <c r="AC394" i="9"/>
  <c r="AB395" i="9"/>
  <c r="AC395" i="9"/>
  <c r="AB396" i="9"/>
  <c r="AC396" i="9"/>
  <c r="AB397" i="9"/>
  <c r="AC397" i="9"/>
  <c r="AB398" i="9"/>
  <c r="AC398" i="9"/>
  <c r="AB399" i="9"/>
  <c r="AC399" i="9"/>
  <c r="AB400" i="9"/>
  <c r="AC400" i="9"/>
  <c r="AB401" i="9"/>
  <c r="AC401" i="9"/>
  <c r="AB74" i="9"/>
  <c r="AC74" i="9"/>
  <c r="AB75" i="9"/>
  <c r="AC75" i="9"/>
  <c r="AB76" i="9"/>
  <c r="AC76" i="9"/>
  <c r="AB77" i="9"/>
  <c r="AC77" i="9"/>
  <c r="AB78" i="9"/>
  <c r="AC78" i="9"/>
  <c r="AB79" i="9"/>
  <c r="AC79" i="9"/>
  <c r="AB80" i="9"/>
  <c r="AC80" i="9"/>
  <c r="AB81" i="9"/>
  <c r="AC81" i="9"/>
  <c r="AB82" i="9"/>
  <c r="AC82" i="9"/>
  <c r="AB83" i="9"/>
  <c r="AC83" i="9"/>
  <c r="AB84" i="9"/>
  <c r="AC84" i="9"/>
  <c r="AB85" i="9"/>
  <c r="AC85" i="9"/>
  <c r="AB86" i="9"/>
  <c r="AC86" i="9"/>
  <c r="AB87" i="9"/>
  <c r="AC87" i="9"/>
  <c r="AB88" i="9"/>
  <c r="AC88" i="9"/>
  <c r="AB89" i="9"/>
  <c r="AC89" i="9"/>
  <c r="AB90" i="9"/>
  <c r="AC90" i="9"/>
  <c r="AB91" i="9"/>
  <c r="AC91" i="9"/>
  <c r="AB92" i="9"/>
  <c r="AC92" i="9"/>
  <c r="AC73" i="9"/>
  <c r="AB73" i="9"/>
  <c r="G31" i="10" l="1"/>
  <c r="G26" i="10"/>
  <c r="AF74" i="9" l="1"/>
  <c r="AD74" i="9" l="1"/>
  <c r="AE74" i="9" s="1"/>
  <c r="AH74" i="9" s="1"/>
  <c r="AF401" i="9"/>
  <c r="AD401" i="9"/>
  <c r="AE401" i="9" s="1"/>
  <c r="AF400" i="9"/>
  <c r="AF399" i="9"/>
  <c r="AF398" i="9"/>
  <c r="AF397" i="9"/>
  <c r="AF396" i="9"/>
  <c r="AF395" i="9"/>
  <c r="AF394" i="9"/>
  <c r="AF393" i="9"/>
  <c r="AF391" i="9"/>
  <c r="AF390" i="9"/>
  <c r="AF389" i="9"/>
  <c r="AF388" i="9"/>
  <c r="AF387" i="9"/>
  <c r="AF386" i="9"/>
  <c r="AF385" i="9"/>
  <c r="AF384" i="9"/>
  <c r="AF383" i="9"/>
  <c r="AF382" i="9"/>
  <c r="AF381" i="9"/>
  <c r="AF380" i="9"/>
  <c r="AF379" i="9"/>
  <c r="AF378" i="9"/>
  <c r="AF377" i="9"/>
  <c r="AF375" i="9"/>
  <c r="AF374" i="9"/>
  <c r="AF373" i="9"/>
  <c r="AF372" i="9"/>
  <c r="AF371" i="9"/>
  <c r="AF370" i="9"/>
  <c r="AF369" i="9"/>
  <c r="AF368" i="9"/>
  <c r="AF367" i="9"/>
  <c r="AF366" i="9"/>
  <c r="AF365" i="9"/>
  <c r="AF364" i="9"/>
  <c r="AF363" i="9"/>
  <c r="AF362" i="9"/>
  <c r="AF361" i="9"/>
  <c r="AF359" i="9"/>
  <c r="AF358" i="9"/>
  <c r="AF357" i="9"/>
  <c r="AF356" i="9"/>
  <c r="AF355" i="9"/>
  <c r="AF354" i="9"/>
  <c r="AF353" i="9"/>
  <c r="AF352" i="9"/>
  <c r="AF351" i="9"/>
  <c r="AF350" i="9"/>
  <c r="AF349" i="9"/>
  <c r="AF348" i="9"/>
  <c r="AF347" i="9"/>
  <c r="AF346" i="9"/>
  <c r="AF345" i="9"/>
  <c r="AF343" i="9"/>
  <c r="AF342" i="9"/>
  <c r="AF341" i="9"/>
  <c r="AF340" i="9"/>
  <c r="AF339" i="9"/>
  <c r="AF338" i="9"/>
  <c r="AF337" i="9"/>
  <c r="AF336" i="9"/>
  <c r="AF335" i="9"/>
  <c r="AF334" i="9"/>
  <c r="AF333" i="9"/>
  <c r="AF332" i="9"/>
  <c r="AF331" i="9"/>
  <c r="AF330" i="9"/>
  <c r="AF329" i="9"/>
  <c r="AF327" i="9"/>
  <c r="AF326" i="9"/>
  <c r="AF325" i="9"/>
  <c r="AF324" i="9"/>
  <c r="AF323" i="9"/>
  <c r="AF322" i="9"/>
  <c r="AF321" i="9"/>
  <c r="AF320" i="9"/>
  <c r="AF319" i="9"/>
  <c r="AF318" i="9"/>
  <c r="AF317" i="9"/>
  <c r="AF316" i="9"/>
  <c r="AF315" i="9"/>
  <c r="AF314" i="9"/>
  <c r="AF312" i="9"/>
  <c r="AF311" i="9"/>
  <c r="AF310" i="9"/>
  <c r="AF308" i="9"/>
  <c r="AF307" i="9"/>
  <c r="AF306" i="9"/>
  <c r="AF304" i="9"/>
  <c r="AF303" i="9"/>
  <c r="AF300" i="9"/>
  <c r="AF299" i="9"/>
  <c r="AF297" i="9"/>
  <c r="AF296" i="9"/>
  <c r="AF295" i="9"/>
  <c r="AF294" i="9"/>
  <c r="AF293" i="9"/>
  <c r="AF291" i="9"/>
  <c r="AF289" i="9"/>
  <c r="AF287" i="9"/>
  <c r="AF286" i="9"/>
  <c r="AF284" i="9"/>
  <c r="AF283" i="9"/>
  <c r="AF282" i="9"/>
  <c r="AF280" i="9"/>
  <c r="AF279" i="9"/>
  <c r="AF278" i="9"/>
  <c r="AF277" i="9"/>
  <c r="AF276" i="9"/>
  <c r="AF275" i="9"/>
  <c r="AF274" i="9"/>
  <c r="AF273" i="9"/>
  <c r="AF271" i="9"/>
  <c r="AF270" i="9"/>
  <c r="AF269" i="9"/>
  <c r="AF268" i="9"/>
  <c r="AF267" i="9"/>
  <c r="AF266" i="9"/>
  <c r="AF264" i="9"/>
  <c r="AF263" i="9"/>
  <c r="AF262" i="9"/>
  <c r="AF261" i="9"/>
  <c r="AF260" i="9"/>
  <c r="AF259" i="9"/>
  <c r="AF258" i="9"/>
  <c r="AF257" i="9"/>
  <c r="AF255" i="9"/>
  <c r="AF253" i="9"/>
  <c r="AF251" i="9"/>
  <c r="AF250" i="9"/>
  <c r="AF248" i="9"/>
  <c r="AF247" i="9"/>
  <c r="AF246" i="9"/>
  <c r="AF245" i="9"/>
  <c r="AF244" i="9"/>
  <c r="AF243" i="9"/>
  <c r="AF242" i="9"/>
  <c r="AF241" i="9"/>
  <c r="AF240" i="9"/>
  <c r="AF71" i="9"/>
  <c r="AF70" i="9"/>
  <c r="AF69" i="9"/>
  <c r="AF67" i="9"/>
  <c r="AF66" i="9"/>
  <c r="AF65" i="9"/>
  <c r="AF63" i="9"/>
  <c r="AF62" i="9"/>
  <c r="AF61" i="9"/>
  <c r="AF59" i="9"/>
  <c r="AF58" i="9"/>
  <c r="AF57" i="9"/>
  <c r="AF55" i="9"/>
  <c r="AF54" i="9"/>
  <c r="AF53" i="9"/>
  <c r="AF51" i="9"/>
  <c r="AF50" i="9"/>
  <c r="AF47" i="9"/>
  <c r="AF46" i="9"/>
  <c r="AF45" i="9"/>
  <c r="AF42" i="9"/>
  <c r="AF36" i="9"/>
  <c r="AF32" i="9"/>
  <c r="AF28" i="9"/>
  <c r="AF21" i="9"/>
  <c r="AF15" i="9"/>
  <c r="AF239" i="9"/>
  <c r="AF238" i="9"/>
  <c r="AF235" i="9"/>
  <c r="AF234" i="9"/>
  <c r="AF233" i="9"/>
  <c r="AF231" i="9"/>
  <c r="AF230" i="9"/>
  <c r="AF229" i="9"/>
  <c r="AF227" i="9"/>
  <c r="AF226" i="9"/>
  <c r="AF225" i="9"/>
  <c r="AF223" i="9"/>
  <c r="AF222" i="9"/>
  <c r="AF221" i="9"/>
  <c r="AF219" i="9"/>
  <c r="AF218" i="9"/>
  <c r="AF217" i="9"/>
  <c r="AF214" i="9"/>
  <c r="AF213" i="9"/>
  <c r="AF211" i="9"/>
  <c r="AF210" i="9"/>
  <c r="AF209" i="9"/>
  <c r="AF207" i="9"/>
  <c r="AF206" i="9"/>
  <c r="AF205" i="9"/>
  <c r="AF203" i="9"/>
  <c r="AF202" i="9"/>
  <c r="AF201" i="9"/>
  <c r="AF199" i="9"/>
  <c r="AF198" i="9"/>
  <c r="AF197" i="9"/>
  <c r="AF195" i="9"/>
  <c r="AF194" i="9"/>
  <c r="AF193" i="9"/>
  <c r="AF191" i="9"/>
  <c r="AF190" i="9"/>
  <c r="AF189" i="9"/>
  <c r="AF187" i="9"/>
  <c r="AF186" i="9"/>
  <c r="AF185" i="9"/>
  <c r="AD183" i="9"/>
  <c r="AE183" i="9" s="1"/>
  <c r="AF182" i="9"/>
  <c r="AF181" i="9"/>
  <c r="AF179" i="9"/>
  <c r="AF178" i="9"/>
  <c r="AF177" i="9"/>
  <c r="AF176" i="9"/>
  <c r="AF175" i="9"/>
  <c r="AF174" i="9"/>
  <c r="AF173" i="9"/>
  <c r="AF171" i="9"/>
  <c r="AF170" i="9"/>
  <c r="AF169" i="9"/>
  <c r="AF168" i="9"/>
  <c r="AF167" i="9"/>
  <c r="AF166" i="9"/>
  <c r="AF165" i="9"/>
  <c r="AF164" i="9"/>
  <c r="AF163" i="9"/>
  <c r="AF162" i="9"/>
  <c r="AF161" i="9"/>
  <c r="AF160" i="9"/>
  <c r="AF159" i="9"/>
  <c r="AF158" i="9"/>
  <c r="AF157" i="9"/>
  <c r="AF155" i="9"/>
  <c r="AF154" i="9"/>
  <c r="AF153" i="9"/>
  <c r="AF152" i="9"/>
  <c r="AF151" i="9"/>
  <c r="AF150" i="9"/>
  <c r="AF149" i="9"/>
  <c r="AF148" i="9"/>
  <c r="AF147" i="9"/>
  <c r="AF146" i="9"/>
  <c r="AF145" i="9"/>
  <c r="AF144" i="9"/>
  <c r="AF143" i="9"/>
  <c r="AF142" i="9"/>
  <c r="AF140" i="9"/>
  <c r="AF139" i="9"/>
  <c r="AF138" i="9"/>
  <c r="AF137" i="9"/>
  <c r="AF136" i="9"/>
  <c r="AF135" i="9"/>
  <c r="AF134" i="9"/>
  <c r="AF133" i="9"/>
  <c r="AF132" i="9"/>
  <c r="AF131" i="9"/>
  <c r="AF130" i="9"/>
  <c r="AF129" i="9"/>
  <c r="AF128" i="9"/>
  <c r="AF126" i="9"/>
  <c r="AF125" i="9"/>
  <c r="AF124" i="9"/>
  <c r="AF123" i="9"/>
  <c r="AF122" i="9"/>
  <c r="AF121" i="9"/>
  <c r="AF120" i="9"/>
  <c r="AF119" i="9"/>
  <c r="AF118" i="9"/>
  <c r="AF117" i="9"/>
  <c r="AF116" i="9"/>
  <c r="AF115" i="9"/>
  <c r="AF114" i="9"/>
  <c r="AF113" i="9"/>
  <c r="AF112" i="9"/>
  <c r="AF111" i="9"/>
  <c r="AF110" i="9"/>
  <c r="AF109" i="9"/>
  <c r="AF108" i="9"/>
  <c r="AF107" i="9"/>
  <c r="AF106" i="9"/>
  <c r="AF105" i="9"/>
  <c r="AF104" i="9"/>
  <c r="AF103" i="9"/>
  <c r="AF102" i="9"/>
  <c r="AF101" i="9"/>
  <c r="AF100" i="9"/>
  <c r="AF99" i="9"/>
  <c r="AF98" i="9"/>
  <c r="AF97" i="9"/>
  <c r="AF96" i="9"/>
  <c r="AF95" i="9"/>
  <c r="AF94" i="9"/>
  <c r="AF93" i="9"/>
  <c r="AF92" i="9"/>
  <c r="AF91" i="9"/>
  <c r="AF90" i="9"/>
  <c r="AF89" i="9"/>
  <c r="AF88" i="9"/>
  <c r="AF87" i="9"/>
  <c r="AF86" i="9"/>
  <c r="AF85" i="9"/>
  <c r="AF83" i="9"/>
  <c r="AF82" i="9"/>
  <c r="AF81" i="9"/>
  <c r="AF80" i="9"/>
  <c r="AF79" i="9"/>
  <c r="AF78" i="9"/>
  <c r="AF77" i="9"/>
  <c r="AF76" i="9"/>
  <c r="AF75" i="9"/>
  <c r="AF73" i="9"/>
  <c r="AD96" i="9" l="1"/>
  <c r="AE96" i="9" s="1"/>
  <c r="AD112" i="9"/>
  <c r="AE112" i="9" s="1"/>
  <c r="AD114" i="9"/>
  <c r="AE114" i="9" s="1"/>
  <c r="AD128" i="9"/>
  <c r="AE128" i="9" s="1"/>
  <c r="AD45" i="9"/>
  <c r="AE45" i="9" s="1"/>
  <c r="AD57" i="9"/>
  <c r="AE57" i="9" s="1"/>
  <c r="AD61" i="9"/>
  <c r="AE61" i="9" s="1"/>
  <c r="AD65" i="9"/>
  <c r="AE65" i="9" s="1"/>
  <c r="AD69" i="9"/>
  <c r="AE69" i="9" s="1"/>
  <c r="AD240" i="9"/>
  <c r="AE240" i="9" s="1"/>
  <c r="AD244" i="9"/>
  <c r="AE244" i="9" s="1"/>
  <c r="AD248" i="9"/>
  <c r="AE248" i="9" s="1"/>
  <c r="AD300" i="9"/>
  <c r="AE300" i="9" s="1"/>
  <c r="AD308" i="9"/>
  <c r="AE308" i="9" s="1"/>
  <c r="AD316" i="9"/>
  <c r="AE316" i="9" s="1"/>
  <c r="AD168" i="9"/>
  <c r="AE168" i="9" s="1"/>
  <c r="AD176" i="9"/>
  <c r="AE176" i="9" s="1"/>
  <c r="AD98" i="9"/>
  <c r="AE98" i="9" s="1"/>
  <c r="AD239" i="9"/>
  <c r="AE239" i="9" s="1"/>
  <c r="AD42" i="9"/>
  <c r="AE42" i="9" s="1"/>
  <c r="AD47" i="9"/>
  <c r="AE47" i="9" s="1"/>
  <c r="AD51" i="9"/>
  <c r="AE51" i="9" s="1"/>
  <c r="AD55" i="9"/>
  <c r="AE55" i="9" s="1"/>
  <c r="AD242" i="9"/>
  <c r="AE242" i="9" s="1"/>
  <c r="AD250" i="9"/>
  <c r="AE250" i="9" s="1"/>
  <c r="AD266" i="9"/>
  <c r="AE266" i="9" s="1"/>
  <c r="AD270" i="9"/>
  <c r="AE270" i="9" s="1"/>
  <c r="AD133" i="9"/>
  <c r="AE133" i="9" s="1"/>
  <c r="AD148" i="9"/>
  <c r="AE148" i="9" s="1"/>
  <c r="AD318" i="9"/>
  <c r="AE318" i="9" s="1"/>
  <c r="AD382" i="9"/>
  <c r="AE382" i="9" s="1"/>
  <c r="AD89" i="9"/>
  <c r="AE89" i="9" s="1"/>
  <c r="AH89" i="9" s="1"/>
  <c r="AD93" i="9"/>
  <c r="AE93" i="9" s="1"/>
  <c r="AH93" i="9" s="1"/>
  <c r="AD140" i="9"/>
  <c r="AE140" i="9" s="1"/>
  <c r="AD159" i="9"/>
  <c r="AE159" i="9" s="1"/>
  <c r="AD219" i="9"/>
  <c r="AE219" i="9" s="1"/>
  <c r="AD283" i="9"/>
  <c r="AE283" i="9" s="1"/>
  <c r="AD299" i="9"/>
  <c r="AE299" i="9" s="1"/>
  <c r="AD400" i="9"/>
  <c r="AE400" i="9" s="1"/>
  <c r="AD82" i="9"/>
  <c r="AE82" i="9" s="1"/>
  <c r="AD107" i="9"/>
  <c r="AE107" i="9" s="1"/>
  <c r="AD116" i="9"/>
  <c r="AE116" i="9" s="1"/>
  <c r="AD119" i="9"/>
  <c r="AE119" i="9" s="1"/>
  <c r="AD138" i="9"/>
  <c r="AE138" i="9" s="1"/>
  <c r="AD177" i="9"/>
  <c r="AE177" i="9" s="1"/>
  <c r="AD181" i="9"/>
  <c r="AE181" i="9" s="1"/>
  <c r="AD221" i="9"/>
  <c r="AE221" i="9" s="1"/>
  <c r="AD230" i="9"/>
  <c r="AE230" i="9" s="1"/>
  <c r="AD333" i="9"/>
  <c r="AE333" i="9" s="1"/>
  <c r="AD254" i="9"/>
  <c r="AE254" i="9" s="1"/>
  <c r="AD101" i="9"/>
  <c r="AE101" i="9" s="1"/>
  <c r="AD126" i="9"/>
  <c r="AE126" i="9" s="1"/>
  <c r="AD161" i="9"/>
  <c r="AE161" i="9" s="1"/>
  <c r="AD199" i="9"/>
  <c r="AE199" i="9" s="1"/>
  <c r="AD15" i="9"/>
  <c r="AE15" i="9" s="1"/>
  <c r="AD32" i="9"/>
  <c r="AE32" i="9" s="1"/>
  <c r="AD59" i="9"/>
  <c r="AE59" i="9" s="1"/>
  <c r="AD63" i="9"/>
  <c r="AE63" i="9" s="1"/>
  <c r="AD67" i="9"/>
  <c r="AE67" i="9" s="1"/>
  <c r="AD71" i="9"/>
  <c r="AE71" i="9" s="1"/>
  <c r="AD264" i="9"/>
  <c r="AE264" i="9" s="1"/>
  <c r="AD268" i="9"/>
  <c r="AE268" i="9" s="1"/>
  <c r="AD277" i="9"/>
  <c r="AE277" i="9" s="1"/>
  <c r="AD294" i="9"/>
  <c r="AE294" i="9" s="1"/>
  <c r="AD336" i="9"/>
  <c r="AE336" i="9" s="1"/>
  <c r="AD364" i="9"/>
  <c r="AE364" i="9" s="1"/>
  <c r="AD372" i="9"/>
  <c r="AE372" i="9" s="1"/>
  <c r="AD380" i="9"/>
  <c r="AE380" i="9" s="1"/>
  <c r="AD80" i="9"/>
  <c r="AE80" i="9" s="1"/>
  <c r="AH80" i="9" s="1"/>
  <c r="AD86" i="9"/>
  <c r="AE86" i="9" s="1"/>
  <c r="AH86" i="9" s="1"/>
  <c r="AD104" i="9"/>
  <c r="AE104" i="9" s="1"/>
  <c r="AD118" i="9"/>
  <c r="AE118" i="9" s="1"/>
  <c r="AD147" i="9"/>
  <c r="AE147" i="9" s="1"/>
  <c r="AD187" i="9"/>
  <c r="AE187" i="9" s="1"/>
  <c r="AD209" i="9"/>
  <c r="AE209" i="9" s="1"/>
  <c r="AD215" i="9"/>
  <c r="AE215" i="9" s="1"/>
  <c r="AD231" i="9"/>
  <c r="AE231" i="9" s="1"/>
  <c r="AD237" i="9"/>
  <c r="AE237" i="9" s="1"/>
  <c r="AD46" i="9"/>
  <c r="AE46" i="9" s="1"/>
  <c r="AD50" i="9"/>
  <c r="AE50" i="9" s="1"/>
  <c r="AD54" i="9"/>
  <c r="AE54" i="9" s="1"/>
  <c r="AD66" i="9"/>
  <c r="AE66" i="9" s="1"/>
  <c r="AD70" i="9"/>
  <c r="AE70" i="9" s="1"/>
  <c r="AD243" i="9"/>
  <c r="AE243" i="9" s="1"/>
  <c r="AD269" i="9"/>
  <c r="AE269" i="9" s="1"/>
  <c r="AD282" i="9"/>
  <c r="AE282" i="9" s="1"/>
  <c r="AD286" i="9"/>
  <c r="AE286" i="9" s="1"/>
  <c r="AD362" i="9"/>
  <c r="AE362" i="9" s="1"/>
  <c r="AD88" i="9"/>
  <c r="AE88" i="9" s="1"/>
  <c r="AD97" i="9"/>
  <c r="AE97" i="9" s="1"/>
  <c r="AD111" i="9"/>
  <c r="AE111" i="9" s="1"/>
  <c r="AD117" i="9"/>
  <c r="AE117" i="9" s="1"/>
  <c r="AD125" i="9"/>
  <c r="AE125" i="9" s="1"/>
  <c r="AD129" i="9"/>
  <c r="AE129" i="9" s="1"/>
  <c r="AD145" i="9"/>
  <c r="AE145" i="9" s="1"/>
  <c r="AD189" i="9"/>
  <c r="AE189" i="9" s="1"/>
  <c r="AD198" i="9"/>
  <c r="AE198" i="9" s="1"/>
  <c r="AD238" i="9"/>
  <c r="AE238" i="9" s="1"/>
  <c r="AD36" i="9"/>
  <c r="AE36" i="9" s="1"/>
  <c r="AD58" i="9"/>
  <c r="AE58" i="9" s="1"/>
  <c r="AD62" i="9"/>
  <c r="AE62" i="9" s="1"/>
  <c r="AD241" i="9"/>
  <c r="AE241" i="9" s="1"/>
  <c r="AD245" i="9"/>
  <c r="AE245" i="9" s="1"/>
  <c r="AD258" i="9"/>
  <c r="AE258" i="9" s="1"/>
  <c r="AD267" i="9"/>
  <c r="AE267" i="9" s="1"/>
  <c r="AD276" i="9"/>
  <c r="AE276" i="9" s="1"/>
  <c r="AD284" i="9"/>
  <c r="AE284" i="9" s="1"/>
  <c r="AD314" i="9"/>
  <c r="AE314" i="9" s="1"/>
  <c r="AD320" i="9"/>
  <c r="AE320" i="9" s="1"/>
  <c r="AD324" i="9"/>
  <c r="AE324" i="9" s="1"/>
  <c r="AD334" i="9"/>
  <c r="AE334" i="9" s="1"/>
  <c r="AD348" i="9"/>
  <c r="AE348" i="9" s="1"/>
  <c r="AD378" i="9"/>
  <c r="AE378" i="9" s="1"/>
  <c r="AD384" i="9"/>
  <c r="AE384" i="9" s="1"/>
  <c r="AD388" i="9"/>
  <c r="AE388" i="9" s="1"/>
  <c r="AD131" i="9"/>
  <c r="AE131" i="9" s="1"/>
  <c r="AD155" i="9"/>
  <c r="AE155" i="9" s="1"/>
  <c r="AD205" i="9"/>
  <c r="AE205" i="9" s="1"/>
  <c r="AD332" i="9"/>
  <c r="AE332" i="9" s="1"/>
  <c r="AD396" i="9"/>
  <c r="AE396" i="9" s="1"/>
  <c r="AF183" i="9"/>
  <c r="AF215" i="9"/>
  <c r="AF237" i="9"/>
  <c r="AF254" i="9"/>
  <c r="AD329" i="9"/>
  <c r="AE329" i="9" s="1"/>
  <c r="AD330" i="9"/>
  <c r="AE330" i="9" s="1"/>
  <c r="AD340" i="9"/>
  <c r="AE340" i="9" s="1"/>
  <c r="AD349" i="9"/>
  <c r="AE349" i="9" s="1"/>
  <c r="AD350" i="9"/>
  <c r="AE350" i="9" s="1"/>
  <c r="AD352" i="9"/>
  <c r="AE352" i="9" s="1"/>
  <c r="AD394" i="9"/>
  <c r="AE394" i="9" s="1"/>
  <c r="AD261" i="9"/>
  <c r="AE261" i="9" s="1"/>
  <c r="AD94" i="9"/>
  <c r="AE94" i="9" s="1"/>
  <c r="AH94" i="9" s="1"/>
  <c r="AD143" i="9"/>
  <c r="AE143" i="9" s="1"/>
  <c r="AD163" i="9"/>
  <c r="AE163" i="9" s="1"/>
  <c r="AD164" i="9"/>
  <c r="AE164" i="9" s="1"/>
  <c r="AD182" i="9"/>
  <c r="AE182" i="9" s="1"/>
  <c r="AD193" i="9"/>
  <c r="AE193" i="9" s="1"/>
  <c r="AD203" i="9"/>
  <c r="AE203" i="9" s="1"/>
  <c r="AD214" i="9"/>
  <c r="AE214" i="9" s="1"/>
  <c r="AD225" i="9"/>
  <c r="AE225" i="9" s="1"/>
  <c r="AD233" i="9"/>
  <c r="AE233" i="9" s="1"/>
  <c r="AD235" i="9"/>
  <c r="AE235" i="9" s="1"/>
  <c r="AD253" i="9"/>
  <c r="AE253" i="9" s="1"/>
  <c r="AD259" i="9"/>
  <c r="AE259" i="9" s="1"/>
  <c r="AD260" i="9"/>
  <c r="AE260" i="9" s="1"/>
  <c r="AD274" i="9"/>
  <c r="AE274" i="9" s="1"/>
  <c r="AD304" i="9"/>
  <c r="AE304" i="9" s="1"/>
  <c r="AD345" i="9"/>
  <c r="AE345" i="9" s="1"/>
  <c r="AD346" i="9"/>
  <c r="AE346" i="9" s="1"/>
  <c r="AD356" i="9"/>
  <c r="AE356" i="9" s="1"/>
  <c r="AD366" i="9"/>
  <c r="AE366" i="9" s="1"/>
  <c r="AD368" i="9"/>
  <c r="AE368" i="9" s="1"/>
  <c r="AD73" i="9"/>
  <c r="AE73" i="9" s="1"/>
  <c r="AF392" i="9"/>
  <c r="AD392" i="9"/>
  <c r="AE392" i="9" s="1"/>
  <c r="AD76" i="9"/>
  <c r="AE76" i="9" s="1"/>
  <c r="AH76" i="9" s="1"/>
  <c r="AD84" i="9"/>
  <c r="AE84" i="9" s="1"/>
  <c r="AH84" i="9" s="1"/>
  <c r="AD90" i="9"/>
  <c r="AE90" i="9" s="1"/>
  <c r="AH90" i="9" s="1"/>
  <c r="AD103" i="9"/>
  <c r="AE103" i="9" s="1"/>
  <c r="AD108" i="9"/>
  <c r="AE108" i="9" s="1"/>
  <c r="AD120" i="9"/>
  <c r="AE120" i="9" s="1"/>
  <c r="AD160" i="9"/>
  <c r="AE160" i="9" s="1"/>
  <c r="AD173" i="9"/>
  <c r="AE173" i="9" s="1"/>
  <c r="AD174" i="9"/>
  <c r="AE174" i="9" s="1"/>
  <c r="AD185" i="9"/>
  <c r="AE185" i="9" s="1"/>
  <c r="AD197" i="9"/>
  <c r="AE197" i="9" s="1"/>
  <c r="AD206" i="9"/>
  <c r="AE206" i="9" s="1"/>
  <c r="AD207" i="9"/>
  <c r="AE207" i="9" s="1"/>
  <c r="AD217" i="9"/>
  <c r="AE217" i="9" s="1"/>
  <c r="AD229" i="9"/>
  <c r="AE229" i="9" s="1"/>
  <c r="AF252" i="9"/>
  <c r="AD252" i="9"/>
  <c r="AE252" i="9" s="1"/>
  <c r="AF290" i="9"/>
  <c r="AD290" i="9"/>
  <c r="AE290" i="9" s="1"/>
  <c r="AF302" i="9"/>
  <c r="AD302" i="9"/>
  <c r="AE302" i="9" s="1"/>
  <c r="AF344" i="9"/>
  <c r="AD344" i="9"/>
  <c r="AE344" i="9" s="1"/>
  <c r="AF285" i="9"/>
  <c r="AD285" i="9"/>
  <c r="AE285" i="9" s="1"/>
  <c r="AF298" i="9"/>
  <c r="AD298" i="9"/>
  <c r="AE298" i="9" s="1"/>
  <c r="AF328" i="9"/>
  <c r="AD328" i="9"/>
  <c r="AE328" i="9" s="1"/>
  <c r="AD78" i="9"/>
  <c r="AE78" i="9" s="1"/>
  <c r="AH78" i="9" s="1"/>
  <c r="AD87" i="9"/>
  <c r="AE87" i="9" s="1"/>
  <c r="AH87" i="9" s="1"/>
  <c r="AD95" i="9"/>
  <c r="AE95" i="9" s="1"/>
  <c r="AD110" i="9"/>
  <c r="AE110" i="9" s="1"/>
  <c r="AD113" i="9"/>
  <c r="AE113" i="9" s="1"/>
  <c r="AD122" i="9"/>
  <c r="AE122" i="9" s="1"/>
  <c r="AD134" i="9"/>
  <c r="AE134" i="9" s="1"/>
  <c r="AD142" i="9"/>
  <c r="AE142" i="9" s="1"/>
  <c r="AD151" i="9"/>
  <c r="AE151" i="9" s="1"/>
  <c r="AD157" i="9"/>
  <c r="AE157" i="9" s="1"/>
  <c r="AD165" i="9"/>
  <c r="AE165" i="9" s="1"/>
  <c r="AD170" i="9"/>
  <c r="AE170" i="9" s="1"/>
  <c r="AD171" i="9"/>
  <c r="AE171" i="9" s="1"/>
  <c r="AF49" i="9"/>
  <c r="AD49" i="9"/>
  <c r="AE49" i="9" s="1"/>
  <c r="AF292" i="9"/>
  <c r="AD292" i="9"/>
  <c r="AE292" i="9" s="1"/>
  <c r="AF360" i="9"/>
  <c r="AD360" i="9"/>
  <c r="AE360" i="9" s="1"/>
  <c r="AD79" i="9"/>
  <c r="AE79" i="9" s="1"/>
  <c r="AH79" i="9" s="1"/>
  <c r="AD83" i="9"/>
  <c r="AE83" i="9" s="1"/>
  <c r="AH83" i="9" s="1"/>
  <c r="AD102" i="9"/>
  <c r="AE102" i="9" s="1"/>
  <c r="AD106" i="9"/>
  <c r="AE106" i="9" s="1"/>
  <c r="AD124" i="9"/>
  <c r="AE124" i="9" s="1"/>
  <c r="AD136" i="9"/>
  <c r="AE136" i="9" s="1"/>
  <c r="AD153" i="9"/>
  <c r="AE153" i="9" s="1"/>
  <c r="AD167" i="9"/>
  <c r="AE167" i="9" s="1"/>
  <c r="AD190" i="9"/>
  <c r="AE190" i="9" s="1"/>
  <c r="AD191" i="9"/>
  <c r="AE191" i="9" s="1"/>
  <c r="AD201" i="9"/>
  <c r="AE201" i="9" s="1"/>
  <c r="AD213" i="9"/>
  <c r="AE213" i="9" s="1"/>
  <c r="AD222" i="9"/>
  <c r="AE222" i="9" s="1"/>
  <c r="AD223" i="9"/>
  <c r="AE223" i="9" s="1"/>
  <c r="AF376" i="9"/>
  <c r="AD376" i="9"/>
  <c r="AE376" i="9" s="1"/>
  <c r="AD278" i="9"/>
  <c r="AE278" i="9" s="1"/>
  <c r="AD291" i="9"/>
  <c r="AE291" i="9" s="1"/>
  <c r="AD296" i="9"/>
  <c r="AE296" i="9" s="1"/>
  <c r="AD306" i="9"/>
  <c r="AE306" i="9" s="1"/>
  <c r="AD310" i="9"/>
  <c r="AE310" i="9" s="1"/>
  <c r="AD315" i="9"/>
  <c r="AE315" i="9" s="1"/>
  <c r="AD325" i="9"/>
  <c r="AE325" i="9" s="1"/>
  <c r="AD326" i="9"/>
  <c r="AE326" i="9" s="1"/>
  <c r="AD341" i="9"/>
  <c r="AE341" i="9" s="1"/>
  <c r="AD342" i="9"/>
  <c r="AE342" i="9" s="1"/>
  <c r="AD357" i="9"/>
  <c r="AE357" i="9" s="1"/>
  <c r="AD358" i="9"/>
  <c r="AE358" i="9" s="1"/>
  <c r="AD374" i="9"/>
  <c r="AE374" i="9" s="1"/>
  <c r="AD390" i="9"/>
  <c r="AE390" i="9" s="1"/>
  <c r="AD149" i="9"/>
  <c r="AE149" i="9" s="1"/>
  <c r="AD154" i="9"/>
  <c r="AE154" i="9" s="1"/>
  <c r="AD158" i="9"/>
  <c r="AE158" i="9" s="1"/>
  <c r="AD169" i="9"/>
  <c r="AE169" i="9" s="1"/>
  <c r="AD179" i="9"/>
  <c r="AE179" i="9" s="1"/>
  <c r="AD195" i="9"/>
  <c r="AE195" i="9" s="1"/>
  <c r="AD211" i="9"/>
  <c r="AE211" i="9" s="1"/>
  <c r="AD227" i="9"/>
  <c r="AE227" i="9" s="1"/>
  <c r="AD28" i="9"/>
  <c r="AE28" i="9" s="1"/>
  <c r="AD53" i="9"/>
  <c r="AE53" i="9" s="1"/>
  <c r="AD246" i="9"/>
  <c r="AE246" i="9" s="1"/>
  <c r="AD251" i="9"/>
  <c r="AE251" i="9" s="1"/>
  <c r="AD262" i="9"/>
  <c r="AE262" i="9" s="1"/>
  <c r="AD275" i="9"/>
  <c r="AE275" i="9" s="1"/>
  <c r="AD280" i="9"/>
  <c r="AE280" i="9" s="1"/>
  <c r="AD307" i="9"/>
  <c r="AE307" i="9" s="1"/>
  <c r="AD312" i="9"/>
  <c r="AE312" i="9" s="1"/>
  <c r="AD322" i="9"/>
  <c r="AE322" i="9" s="1"/>
  <c r="AD337" i="9"/>
  <c r="AE337" i="9" s="1"/>
  <c r="AD338" i="9"/>
  <c r="AE338" i="9" s="1"/>
  <c r="AD353" i="9"/>
  <c r="AE353" i="9" s="1"/>
  <c r="AD354" i="9"/>
  <c r="AE354" i="9" s="1"/>
  <c r="AD370" i="9"/>
  <c r="AE370" i="9" s="1"/>
  <c r="AD386" i="9"/>
  <c r="AE386" i="9" s="1"/>
  <c r="AD398" i="9"/>
  <c r="AE398" i="9" s="1"/>
  <c r="AD399" i="9"/>
  <c r="AE399" i="9" s="1"/>
  <c r="AF172" i="9"/>
  <c r="AD172" i="9"/>
  <c r="AE172" i="9" s="1"/>
  <c r="AF52" i="9"/>
  <c r="AD52" i="9"/>
  <c r="AE52" i="9" s="1"/>
  <c r="AD175" i="9"/>
  <c r="AE175" i="9" s="1"/>
  <c r="AF184" i="9"/>
  <c r="AD184" i="9"/>
  <c r="AE184" i="9" s="1"/>
  <c r="AF216" i="9"/>
  <c r="AD216" i="9"/>
  <c r="AE216" i="9" s="1"/>
  <c r="AF44" i="9"/>
  <c r="AD44" i="9"/>
  <c r="AE44" i="9" s="1"/>
  <c r="AF127" i="9"/>
  <c r="AD127" i="9"/>
  <c r="AE127" i="9" s="1"/>
  <c r="AF84" i="9"/>
  <c r="AD130" i="9"/>
  <c r="AE130" i="9" s="1"/>
  <c r="AD137" i="9"/>
  <c r="AE137" i="9" s="1"/>
  <c r="AF141" i="9"/>
  <c r="AD141" i="9"/>
  <c r="AE141" i="9" s="1"/>
  <c r="AF208" i="9"/>
  <c r="AD208" i="9"/>
  <c r="AE208" i="9" s="1"/>
  <c r="AF9" i="9"/>
  <c r="AD9" i="9"/>
  <c r="AE9" i="9" s="1"/>
  <c r="AF249" i="9"/>
  <c r="AD249" i="9"/>
  <c r="AE249" i="9" s="1"/>
  <c r="AF256" i="9"/>
  <c r="AD256" i="9"/>
  <c r="AE256" i="9" s="1"/>
  <c r="AF192" i="9"/>
  <c r="AD192" i="9"/>
  <c r="AE192" i="9" s="1"/>
  <c r="AF224" i="9"/>
  <c r="AD224" i="9"/>
  <c r="AE224" i="9" s="1"/>
  <c r="AD77" i="9"/>
  <c r="AE77" i="9" s="1"/>
  <c r="AH77" i="9" s="1"/>
  <c r="AD115" i="9"/>
  <c r="AE115" i="9" s="1"/>
  <c r="AD123" i="9"/>
  <c r="AE123" i="9" s="1"/>
  <c r="AD81" i="9"/>
  <c r="AE81" i="9" s="1"/>
  <c r="AH81" i="9" s="1"/>
  <c r="AD92" i="9"/>
  <c r="AE92" i="9" s="1"/>
  <c r="AH92" i="9" s="1"/>
  <c r="AD100" i="9"/>
  <c r="AE100" i="9" s="1"/>
  <c r="AD75" i="9"/>
  <c r="AE75" i="9" s="1"/>
  <c r="AH75" i="9" s="1"/>
  <c r="AD85" i="9"/>
  <c r="AE85" i="9" s="1"/>
  <c r="AH85" i="9" s="1"/>
  <c r="AD91" i="9"/>
  <c r="AE91" i="9" s="1"/>
  <c r="AH91" i="9" s="1"/>
  <c r="AD99" i="9"/>
  <c r="AE99" i="9" s="1"/>
  <c r="AD139" i="9"/>
  <c r="AE139" i="9" s="1"/>
  <c r="AD144" i="9"/>
  <c r="AE144" i="9" s="1"/>
  <c r="AD152" i="9"/>
  <c r="AE152" i="9" s="1"/>
  <c r="AF156" i="9"/>
  <c r="AD156" i="9"/>
  <c r="AE156" i="9" s="1"/>
  <c r="AF200" i="9"/>
  <c r="AD200" i="9"/>
  <c r="AE200" i="9" s="1"/>
  <c r="AF232" i="9"/>
  <c r="AD232" i="9"/>
  <c r="AE232" i="9" s="1"/>
  <c r="AD105" i="9"/>
  <c r="AE105" i="9" s="1"/>
  <c r="AD132" i="9"/>
  <c r="AE132" i="9" s="1"/>
  <c r="AD146" i="9"/>
  <c r="AE146" i="9" s="1"/>
  <c r="AD162" i="9"/>
  <c r="AE162" i="9" s="1"/>
  <c r="AD178" i="9"/>
  <c r="AE178" i="9" s="1"/>
  <c r="AF56" i="9"/>
  <c r="AD56" i="9"/>
  <c r="AE56" i="9" s="1"/>
  <c r="AF60" i="9"/>
  <c r="AD60" i="9"/>
  <c r="AE60" i="9" s="1"/>
  <c r="AF64" i="9"/>
  <c r="AD64" i="9"/>
  <c r="AE64" i="9" s="1"/>
  <c r="AF68" i="9"/>
  <c r="AD68" i="9"/>
  <c r="AE68" i="9" s="1"/>
  <c r="AF72" i="9"/>
  <c r="AD72" i="9"/>
  <c r="AE72" i="9" s="1"/>
  <c r="AF265" i="9"/>
  <c r="AD265" i="9"/>
  <c r="AE265" i="9" s="1"/>
  <c r="AF272" i="9"/>
  <c r="AD272" i="9"/>
  <c r="AE272" i="9" s="1"/>
  <c r="AD109" i="9"/>
  <c r="AE109" i="9" s="1"/>
  <c r="AD121" i="9"/>
  <c r="AE121" i="9" s="1"/>
  <c r="AD135" i="9"/>
  <c r="AE135" i="9" s="1"/>
  <c r="AD150" i="9"/>
  <c r="AE150" i="9" s="1"/>
  <c r="AD166" i="9"/>
  <c r="AE166" i="9" s="1"/>
  <c r="AF180" i="9"/>
  <c r="AD180" i="9"/>
  <c r="AE180" i="9" s="1"/>
  <c r="AD186" i="9"/>
  <c r="AE186" i="9" s="1"/>
  <c r="AF188" i="9"/>
  <c r="AD188" i="9"/>
  <c r="AE188" i="9" s="1"/>
  <c r="AD194" i="9"/>
  <c r="AE194" i="9" s="1"/>
  <c r="AF196" i="9"/>
  <c r="AD196" i="9"/>
  <c r="AE196" i="9" s="1"/>
  <c r="AD202" i="9"/>
  <c r="AE202" i="9" s="1"/>
  <c r="AF204" i="9"/>
  <c r="AD204" i="9"/>
  <c r="AE204" i="9" s="1"/>
  <c r="AD210" i="9"/>
  <c r="AE210" i="9" s="1"/>
  <c r="AF212" i="9"/>
  <c r="AD212" i="9"/>
  <c r="AE212" i="9" s="1"/>
  <c r="AD218" i="9"/>
  <c r="AE218" i="9" s="1"/>
  <c r="AF220" i="9"/>
  <c r="AD220" i="9"/>
  <c r="AE220" i="9" s="1"/>
  <c r="AD226" i="9"/>
  <c r="AE226" i="9" s="1"/>
  <c r="AF228" i="9"/>
  <c r="AD228" i="9"/>
  <c r="AE228" i="9" s="1"/>
  <c r="AD234" i="9"/>
  <c r="AE234" i="9" s="1"/>
  <c r="AF236" i="9"/>
  <c r="AD236" i="9"/>
  <c r="AE236" i="9" s="1"/>
  <c r="AD21" i="9"/>
  <c r="AE21" i="9" s="1"/>
  <c r="AF29" i="9"/>
  <c r="AD29" i="9"/>
  <c r="AE29" i="9" s="1"/>
  <c r="AF48" i="9"/>
  <c r="AD48" i="9"/>
  <c r="AE48" i="9" s="1"/>
  <c r="AF281" i="9"/>
  <c r="AD281" i="9"/>
  <c r="AE281" i="9" s="1"/>
  <c r="AF288" i="9"/>
  <c r="AD288" i="9"/>
  <c r="AE288" i="9" s="1"/>
  <c r="AF305" i="9"/>
  <c r="AD305" i="9"/>
  <c r="AE305" i="9" s="1"/>
  <c r="AF301" i="9"/>
  <c r="AD301" i="9"/>
  <c r="AE301" i="9" s="1"/>
  <c r="AD255" i="9"/>
  <c r="AE255" i="9" s="1"/>
  <c r="AD271" i="9"/>
  <c r="AE271" i="9" s="1"/>
  <c r="AD287" i="9"/>
  <c r="AE287" i="9" s="1"/>
  <c r="AD293" i="9"/>
  <c r="AE293" i="9" s="1"/>
  <c r="AD303" i="9"/>
  <c r="AE303" i="9" s="1"/>
  <c r="AF309" i="9"/>
  <c r="AD309" i="9"/>
  <c r="AE309" i="9" s="1"/>
  <c r="AF313" i="9"/>
  <c r="AD313" i="9"/>
  <c r="AE313" i="9" s="1"/>
  <c r="AD247" i="9"/>
  <c r="AE247" i="9" s="1"/>
  <c r="AD257" i="9"/>
  <c r="AE257" i="9" s="1"/>
  <c r="AD263" i="9"/>
  <c r="AE263" i="9" s="1"/>
  <c r="AD273" i="9"/>
  <c r="AE273" i="9" s="1"/>
  <c r="AD279" i="9"/>
  <c r="AE279" i="9" s="1"/>
  <c r="AD289" i="9"/>
  <c r="AE289" i="9" s="1"/>
  <c r="AD295" i="9"/>
  <c r="AE295" i="9" s="1"/>
  <c r="AD311" i="9"/>
  <c r="AE311" i="9" s="1"/>
  <c r="AD297" i="9"/>
  <c r="AE297" i="9" s="1"/>
  <c r="AD319" i="9"/>
  <c r="AE319" i="9" s="1"/>
  <c r="AD323" i="9"/>
  <c r="AE323" i="9" s="1"/>
  <c r="AD327" i="9"/>
  <c r="AE327" i="9" s="1"/>
  <c r="AD331" i="9"/>
  <c r="AE331" i="9" s="1"/>
  <c r="AD335" i="9"/>
  <c r="AE335" i="9" s="1"/>
  <c r="AD339" i="9"/>
  <c r="AE339" i="9" s="1"/>
  <c r="AD343" i="9"/>
  <c r="AE343" i="9" s="1"/>
  <c r="AD347" i="9"/>
  <c r="AE347" i="9" s="1"/>
  <c r="AD351" i="9"/>
  <c r="AE351" i="9" s="1"/>
  <c r="AD355" i="9"/>
  <c r="AE355" i="9" s="1"/>
  <c r="AD359" i="9"/>
  <c r="AE359" i="9" s="1"/>
  <c r="AD363" i="9"/>
  <c r="AE363" i="9" s="1"/>
  <c r="AD367" i="9"/>
  <c r="AE367" i="9" s="1"/>
  <c r="AD371" i="9"/>
  <c r="AE371" i="9" s="1"/>
  <c r="AD375" i="9"/>
  <c r="AE375" i="9" s="1"/>
  <c r="AD379" i="9"/>
  <c r="AE379" i="9" s="1"/>
  <c r="AD383" i="9"/>
  <c r="AE383" i="9" s="1"/>
  <c r="AD387" i="9"/>
  <c r="AE387" i="9" s="1"/>
  <c r="AD391" i="9"/>
  <c r="AE391" i="9" s="1"/>
  <c r="AD395" i="9"/>
  <c r="AE395" i="9" s="1"/>
  <c r="AD317" i="9"/>
  <c r="AE317" i="9" s="1"/>
  <c r="AD321" i="9"/>
  <c r="AE321" i="9" s="1"/>
  <c r="AD361" i="9"/>
  <c r="AE361" i="9" s="1"/>
  <c r="AD365" i="9"/>
  <c r="AE365" i="9" s="1"/>
  <c r="AD369" i="9"/>
  <c r="AE369" i="9" s="1"/>
  <c r="AD373" i="9"/>
  <c r="AE373" i="9" s="1"/>
  <c r="AD377" i="9"/>
  <c r="AE377" i="9" s="1"/>
  <c r="AD381" i="9"/>
  <c r="AE381" i="9" s="1"/>
  <c r="AD385" i="9"/>
  <c r="AE385" i="9" s="1"/>
  <c r="AD389" i="9"/>
  <c r="AE389" i="9" s="1"/>
  <c r="AD393" i="9"/>
  <c r="AE393" i="9" s="1"/>
  <c r="AD397" i="9"/>
  <c r="AE397" i="9" s="1"/>
  <c r="AH403" i="9" l="1"/>
  <c r="X3" i="9" s="1"/>
  <c r="AF403" i="9"/>
  <c r="AE403" i="9"/>
  <c r="G41" i="10" l="1"/>
  <c r="X4" i="9"/>
  <c r="G40" i="10"/>
  <c r="G25" i="23" l="1"/>
  <c r="C23" i="23"/>
  <c r="C22" i="23"/>
  <c r="C5" i="23"/>
  <c r="C4" i="23"/>
  <c r="G3" i="23"/>
  <c r="C8" i="23"/>
  <c r="C26" i="22" l="1"/>
  <c r="C25" i="22"/>
  <c r="C24" i="22"/>
  <c r="C23" i="22"/>
  <c r="C22" i="22"/>
  <c r="F15" i="22" l="1"/>
  <c r="C16" i="22"/>
  <c r="E23" i="22" l="1"/>
  <c r="E24" i="22"/>
  <c r="E25" i="22"/>
  <c r="E26" i="22"/>
  <c r="E22" i="22"/>
  <c r="E27" i="22" l="1"/>
  <c r="B34" i="20" l="1"/>
  <c r="H12" i="18" l="1"/>
  <c r="H13" i="18"/>
  <c r="I13" i="18"/>
  <c r="H14" i="18"/>
  <c r="I14" i="18"/>
  <c r="H15" i="18"/>
  <c r="I15" i="18"/>
  <c r="I16" i="18"/>
  <c r="H16" i="18" s="1"/>
  <c r="H17" i="18"/>
  <c r="I17" i="18"/>
  <c r="H11" i="18"/>
  <c r="I383" i="18"/>
  <c r="H383" i="18"/>
  <c r="G383" i="18"/>
  <c r="C383" i="18"/>
  <c r="I382" i="18"/>
  <c r="H382" i="18"/>
  <c r="G382" i="18"/>
  <c r="C382" i="18"/>
  <c r="I381" i="18"/>
  <c r="H381" i="18"/>
  <c r="G381" i="18"/>
  <c r="C381" i="18"/>
  <c r="I380" i="18"/>
  <c r="H380" i="18"/>
  <c r="G380" i="18"/>
  <c r="C380" i="18"/>
  <c r="I379" i="18"/>
  <c r="H379" i="18"/>
  <c r="G379" i="18"/>
  <c r="C379" i="18"/>
  <c r="I378" i="18"/>
  <c r="H378" i="18"/>
  <c r="G378" i="18"/>
  <c r="C378" i="18"/>
  <c r="I377" i="18"/>
  <c r="H377" i="18"/>
  <c r="G377" i="18"/>
  <c r="C377" i="18"/>
  <c r="I376" i="18"/>
  <c r="H376" i="18"/>
  <c r="G376" i="18"/>
  <c r="C376" i="18"/>
  <c r="I375" i="18"/>
  <c r="H375" i="18"/>
  <c r="G375" i="18"/>
  <c r="C375" i="18"/>
  <c r="I374" i="18"/>
  <c r="H374" i="18"/>
  <c r="G374" i="18"/>
  <c r="C374" i="18"/>
  <c r="I373" i="18"/>
  <c r="H373" i="18"/>
  <c r="G373" i="18"/>
  <c r="C373" i="18"/>
  <c r="I372" i="18"/>
  <c r="H372" i="18"/>
  <c r="G372" i="18"/>
  <c r="C372" i="18"/>
  <c r="I371" i="18"/>
  <c r="H371" i="18"/>
  <c r="G371" i="18"/>
  <c r="C371" i="18"/>
  <c r="I370" i="18"/>
  <c r="H370" i="18"/>
  <c r="G370" i="18"/>
  <c r="C370" i="18"/>
  <c r="I369" i="18"/>
  <c r="H369" i="18"/>
  <c r="G369" i="18"/>
  <c r="C369" i="18"/>
  <c r="I368" i="18"/>
  <c r="H368" i="18"/>
  <c r="G368" i="18"/>
  <c r="C368" i="18"/>
  <c r="I367" i="18"/>
  <c r="H367" i="18"/>
  <c r="G367" i="18"/>
  <c r="C367" i="18"/>
  <c r="I366" i="18"/>
  <c r="H366" i="18"/>
  <c r="G366" i="18"/>
  <c r="C366" i="18"/>
  <c r="I365" i="18"/>
  <c r="H365" i="18"/>
  <c r="G365" i="18"/>
  <c r="C365" i="18"/>
  <c r="I364" i="18"/>
  <c r="H364" i="18"/>
  <c r="G364" i="18"/>
  <c r="C364" i="18"/>
  <c r="I363" i="18"/>
  <c r="H363" i="18"/>
  <c r="G363" i="18"/>
  <c r="C363" i="18"/>
  <c r="I362" i="18"/>
  <c r="H362" i="18"/>
  <c r="G362" i="18"/>
  <c r="C362" i="18"/>
  <c r="I361" i="18"/>
  <c r="H361" i="18"/>
  <c r="G361" i="18"/>
  <c r="C361" i="18"/>
  <c r="I360" i="18"/>
  <c r="H360" i="18"/>
  <c r="G360" i="18"/>
  <c r="C360" i="18"/>
  <c r="I359" i="18"/>
  <c r="H359" i="18"/>
  <c r="G359" i="18"/>
  <c r="C359" i="18"/>
  <c r="I358" i="18"/>
  <c r="H358" i="18"/>
  <c r="G358" i="18"/>
  <c r="C358" i="18"/>
  <c r="I357" i="18"/>
  <c r="H357" i="18"/>
  <c r="G357" i="18"/>
  <c r="C357" i="18"/>
  <c r="I356" i="18"/>
  <c r="H356" i="18"/>
  <c r="G356" i="18"/>
  <c r="C356" i="18"/>
  <c r="I355" i="18"/>
  <c r="H355" i="18"/>
  <c r="G355" i="18"/>
  <c r="C355" i="18"/>
  <c r="I354" i="18"/>
  <c r="H354" i="18"/>
  <c r="G354" i="18"/>
  <c r="C354" i="18"/>
  <c r="I353" i="18"/>
  <c r="H353" i="18"/>
  <c r="G353" i="18"/>
  <c r="C353" i="18"/>
  <c r="I352" i="18"/>
  <c r="H352" i="18"/>
  <c r="G352" i="18"/>
  <c r="C352" i="18"/>
  <c r="I351" i="18"/>
  <c r="H351" i="18"/>
  <c r="G351" i="18"/>
  <c r="C351" i="18"/>
  <c r="I350" i="18"/>
  <c r="H350" i="18"/>
  <c r="G350" i="18"/>
  <c r="C350" i="18"/>
  <c r="I349" i="18"/>
  <c r="H349" i="18"/>
  <c r="G349" i="18"/>
  <c r="C349" i="18"/>
  <c r="I348" i="18"/>
  <c r="H348" i="18"/>
  <c r="G348" i="18"/>
  <c r="C348" i="18"/>
  <c r="I347" i="18"/>
  <c r="H347" i="18"/>
  <c r="G347" i="18"/>
  <c r="C347" i="18"/>
  <c r="I346" i="18"/>
  <c r="H346" i="18"/>
  <c r="G346" i="18"/>
  <c r="C346" i="18"/>
  <c r="I345" i="18"/>
  <c r="H345" i="18"/>
  <c r="G345" i="18"/>
  <c r="C345" i="18"/>
  <c r="I344" i="18"/>
  <c r="H344" i="18"/>
  <c r="G344" i="18"/>
  <c r="C344" i="18"/>
  <c r="I343" i="18"/>
  <c r="H343" i="18"/>
  <c r="G343" i="18"/>
  <c r="C343" i="18"/>
  <c r="I342" i="18"/>
  <c r="H342" i="18"/>
  <c r="G342" i="18"/>
  <c r="C342" i="18"/>
  <c r="I341" i="18"/>
  <c r="H341" i="18"/>
  <c r="G341" i="18"/>
  <c r="C341" i="18"/>
  <c r="I340" i="18"/>
  <c r="H340" i="18"/>
  <c r="G340" i="18"/>
  <c r="C340" i="18"/>
  <c r="I339" i="18"/>
  <c r="H339" i="18"/>
  <c r="G339" i="18"/>
  <c r="C339" i="18"/>
  <c r="I338" i="18"/>
  <c r="H338" i="18"/>
  <c r="G338" i="18"/>
  <c r="C338" i="18"/>
  <c r="I337" i="18"/>
  <c r="H337" i="18"/>
  <c r="G337" i="18"/>
  <c r="C337" i="18"/>
  <c r="I336" i="18"/>
  <c r="H336" i="18"/>
  <c r="G336" i="18"/>
  <c r="C336" i="18"/>
  <c r="I335" i="18"/>
  <c r="H335" i="18"/>
  <c r="G335" i="18"/>
  <c r="C335" i="18"/>
  <c r="I334" i="18"/>
  <c r="H334" i="18"/>
  <c r="G334" i="18"/>
  <c r="C334" i="18"/>
  <c r="I333" i="18"/>
  <c r="H333" i="18"/>
  <c r="G333" i="18"/>
  <c r="C333" i="18"/>
  <c r="I332" i="18"/>
  <c r="H332" i="18"/>
  <c r="G332" i="18"/>
  <c r="C332" i="18"/>
  <c r="I331" i="18"/>
  <c r="H331" i="18"/>
  <c r="G331" i="18"/>
  <c r="C331" i="18"/>
  <c r="I330" i="18"/>
  <c r="H330" i="18"/>
  <c r="G330" i="18"/>
  <c r="C330" i="18"/>
  <c r="I329" i="18"/>
  <c r="H329" i="18"/>
  <c r="G329" i="18"/>
  <c r="C329" i="18"/>
  <c r="I328" i="18"/>
  <c r="H328" i="18"/>
  <c r="G328" i="18"/>
  <c r="C328" i="18"/>
  <c r="I327" i="18"/>
  <c r="H327" i="18"/>
  <c r="G327" i="18"/>
  <c r="C327" i="18"/>
  <c r="I326" i="18"/>
  <c r="H326" i="18"/>
  <c r="G326" i="18"/>
  <c r="C326" i="18"/>
  <c r="I325" i="18"/>
  <c r="H325" i="18"/>
  <c r="G325" i="18"/>
  <c r="C325" i="18"/>
  <c r="I324" i="18"/>
  <c r="H324" i="18"/>
  <c r="G324" i="18"/>
  <c r="C324" i="18"/>
  <c r="I323" i="18"/>
  <c r="H323" i="18"/>
  <c r="G323" i="18"/>
  <c r="C323" i="18"/>
  <c r="I322" i="18"/>
  <c r="H322" i="18"/>
  <c r="G322" i="18"/>
  <c r="C322" i="18"/>
  <c r="I321" i="18"/>
  <c r="H321" i="18"/>
  <c r="G321" i="18"/>
  <c r="C321" i="18"/>
  <c r="I320" i="18"/>
  <c r="H320" i="18"/>
  <c r="G320" i="18"/>
  <c r="C320" i="18"/>
  <c r="I319" i="18"/>
  <c r="H319" i="18"/>
  <c r="G319" i="18"/>
  <c r="C319" i="18"/>
  <c r="I318" i="18"/>
  <c r="H318" i="18"/>
  <c r="G318" i="18"/>
  <c r="C318" i="18"/>
  <c r="I317" i="18"/>
  <c r="H317" i="18"/>
  <c r="G317" i="18"/>
  <c r="C317" i="18"/>
  <c r="I316" i="18"/>
  <c r="H316" i="18"/>
  <c r="G316" i="18"/>
  <c r="C316" i="18"/>
  <c r="I315" i="18"/>
  <c r="H315" i="18"/>
  <c r="G315" i="18"/>
  <c r="C315" i="18"/>
  <c r="I314" i="18"/>
  <c r="H314" i="18"/>
  <c r="G314" i="18"/>
  <c r="C314" i="18"/>
  <c r="I313" i="18"/>
  <c r="H313" i="18"/>
  <c r="G313" i="18"/>
  <c r="C313" i="18"/>
  <c r="I312" i="18"/>
  <c r="H312" i="18"/>
  <c r="G312" i="18"/>
  <c r="C312" i="18"/>
  <c r="I311" i="18"/>
  <c r="H311" i="18"/>
  <c r="G311" i="18"/>
  <c r="C311" i="18"/>
  <c r="I310" i="18"/>
  <c r="H310" i="18"/>
  <c r="G310" i="18"/>
  <c r="C310" i="18"/>
  <c r="I309" i="18"/>
  <c r="H309" i="18"/>
  <c r="G309" i="18"/>
  <c r="C309" i="18"/>
  <c r="I308" i="18"/>
  <c r="H308" i="18"/>
  <c r="G308" i="18"/>
  <c r="C308" i="18"/>
  <c r="I307" i="18"/>
  <c r="H307" i="18"/>
  <c r="G307" i="18"/>
  <c r="C307" i="18"/>
  <c r="I306" i="18"/>
  <c r="H306" i="18"/>
  <c r="G306" i="18"/>
  <c r="C306" i="18"/>
  <c r="I305" i="18"/>
  <c r="H305" i="18"/>
  <c r="G305" i="18"/>
  <c r="C305" i="18"/>
  <c r="I304" i="18"/>
  <c r="H304" i="18"/>
  <c r="G304" i="18"/>
  <c r="C304" i="18"/>
  <c r="I303" i="18"/>
  <c r="H303" i="18"/>
  <c r="G303" i="18"/>
  <c r="C303" i="18"/>
  <c r="I302" i="18"/>
  <c r="H302" i="18"/>
  <c r="G302" i="18"/>
  <c r="C302" i="18"/>
  <c r="I301" i="18"/>
  <c r="H301" i="18"/>
  <c r="G301" i="18"/>
  <c r="C301" i="18"/>
  <c r="I300" i="18"/>
  <c r="H300" i="18"/>
  <c r="G300" i="18"/>
  <c r="C300" i="18"/>
  <c r="I299" i="18"/>
  <c r="H299" i="18"/>
  <c r="G299" i="18"/>
  <c r="C299" i="18"/>
  <c r="I298" i="18"/>
  <c r="H298" i="18"/>
  <c r="G298" i="18"/>
  <c r="C298" i="18"/>
  <c r="I297" i="18"/>
  <c r="H297" i="18"/>
  <c r="G297" i="18"/>
  <c r="C297" i="18"/>
  <c r="I296" i="18"/>
  <c r="H296" i="18"/>
  <c r="G296" i="18"/>
  <c r="C296" i="18"/>
  <c r="I295" i="18"/>
  <c r="H295" i="18"/>
  <c r="G295" i="18"/>
  <c r="C295" i="18"/>
  <c r="I294" i="18"/>
  <c r="H294" i="18"/>
  <c r="G294" i="18"/>
  <c r="C294" i="18"/>
  <c r="I293" i="18"/>
  <c r="H293" i="18"/>
  <c r="G293" i="18"/>
  <c r="C293" i="18"/>
  <c r="I292" i="18"/>
  <c r="H292" i="18"/>
  <c r="G292" i="18"/>
  <c r="C292" i="18"/>
  <c r="I291" i="18"/>
  <c r="H291" i="18"/>
  <c r="G291" i="18"/>
  <c r="C291" i="18"/>
  <c r="I290" i="18"/>
  <c r="H290" i="18"/>
  <c r="G290" i="18"/>
  <c r="C290" i="18"/>
  <c r="I289" i="18"/>
  <c r="H289" i="18"/>
  <c r="G289" i="18"/>
  <c r="C289" i="18"/>
  <c r="I288" i="18"/>
  <c r="H288" i="18"/>
  <c r="G288" i="18"/>
  <c r="C288" i="18"/>
  <c r="I287" i="18"/>
  <c r="H287" i="18"/>
  <c r="G287" i="18"/>
  <c r="C287" i="18"/>
  <c r="I286" i="18"/>
  <c r="H286" i="18"/>
  <c r="G286" i="18"/>
  <c r="C286" i="18"/>
  <c r="I285" i="18"/>
  <c r="H285" i="18"/>
  <c r="G285" i="18"/>
  <c r="C285" i="18"/>
  <c r="I284" i="18"/>
  <c r="H284" i="18"/>
  <c r="G284" i="18"/>
  <c r="C284" i="18"/>
  <c r="I283" i="18"/>
  <c r="H283" i="18"/>
  <c r="G283" i="18"/>
  <c r="C283" i="18"/>
  <c r="I282" i="18"/>
  <c r="H282" i="18"/>
  <c r="G282" i="18"/>
  <c r="C282" i="18"/>
  <c r="I281" i="18"/>
  <c r="H281" i="18"/>
  <c r="G281" i="18"/>
  <c r="C281" i="18"/>
  <c r="I280" i="18"/>
  <c r="H280" i="18"/>
  <c r="G280" i="18"/>
  <c r="C280" i="18"/>
  <c r="I279" i="18"/>
  <c r="H279" i="18"/>
  <c r="G279" i="18"/>
  <c r="C279" i="18"/>
  <c r="I278" i="18"/>
  <c r="H278" i="18"/>
  <c r="G278" i="18"/>
  <c r="C278" i="18"/>
  <c r="I277" i="18"/>
  <c r="H277" i="18"/>
  <c r="G277" i="18"/>
  <c r="C277" i="18"/>
  <c r="I276" i="18"/>
  <c r="H276" i="18"/>
  <c r="G276" i="18"/>
  <c r="C276" i="18"/>
  <c r="I275" i="18"/>
  <c r="H275" i="18"/>
  <c r="G275" i="18"/>
  <c r="C275" i="18"/>
  <c r="I274" i="18"/>
  <c r="H274" i="18"/>
  <c r="G274" i="18"/>
  <c r="C274" i="18"/>
  <c r="I273" i="18"/>
  <c r="H273" i="18"/>
  <c r="G273" i="18"/>
  <c r="C273" i="18"/>
  <c r="I272" i="18"/>
  <c r="H272" i="18"/>
  <c r="G272" i="18"/>
  <c r="C272" i="18"/>
  <c r="I271" i="18"/>
  <c r="H271" i="18"/>
  <c r="G271" i="18"/>
  <c r="C271" i="18"/>
  <c r="I270" i="18"/>
  <c r="H270" i="18"/>
  <c r="G270" i="18"/>
  <c r="C270" i="18"/>
  <c r="I269" i="18"/>
  <c r="H269" i="18"/>
  <c r="G269" i="18"/>
  <c r="C269" i="18"/>
  <c r="I268" i="18"/>
  <c r="H268" i="18"/>
  <c r="G268" i="18"/>
  <c r="C268" i="18"/>
  <c r="I267" i="18"/>
  <c r="H267" i="18"/>
  <c r="G267" i="18"/>
  <c r="C267" i="18"/>
  <c r="I266" i="18"/>
  <c r="H266" i="18"/>
  <c r="G266" i="18"/>
  <c r="C266" i="18"/>
  <c r="I265" i="18"/>
  <c r="H265" i="18"/>
  <c r="G265" i="18"/>
  <c r="C265" i="18"/>
  <c r="I264" i="18"/>
  <c r="H264" i="18"/>
  <c r="G264" i="18"/>
  <c r="C264" i="18"/>
  <c r="I263" i="18"/>
  <c r="H263" i="18"/>
  <c r="G263" i="18"/>
  <c r="C263" i="18"/>
  <c r="I262" i="18"/>
  <c r="H262" i="18"/>
  <c r="G262" i="18"/>
  <c r="C262" i="18"/>
  <c r="I261" i="18"/>
  <c r="H261" i="18"/>
  <c r="G261" i="18"/>
  <c r="C261" i="18"/>
  <c r="I260" i="18"/>
  <c r="H260" i="18"/>
  <c r="G260" i="18"/>
  <c r="C260" i="18"/>
  <c r="I259" i="18"/>
  <c r="H259" i="18"/>
  <c r="G259" i="18"/>
  <c r="C259" i="18"/>
  <c r="I258" i="18"/>
  <c r="H258" i="18"/>
  <c r="G258" i="18"/>
  <c r="C258" i="18"/>
  <c r="I257" i="18"/>
  <c r="H257" i="18"/>
  <c r="G257" i="18"/>
  <c r="C257" i="18"/>
  <c r="I256" i="18"/>
  <c r="H256" i="18"/>
  <c r="G256" i="18"/>
  <c r="C256" i="18"/>
  <c r="I255" i="18"/>
  <c r="H255" i="18"/>
  <c r="G255" i="18"/>
  <c r="C255" i="18"/>
  <c r="I254" i="18"/>
  <c r="H254" i="18"/>
  <c r="G254" i="18"/>
  <c r="C254" i="18"/>
  <c r="I253" i="18"/>
  <c r="H253" i="18"/>
  <c r="G253" i="18"/>
  <c r="C253" i="18"/>
  <c r="I252" i="18"/>
  <c r="H252" i="18"/>
  <c r="G252" i="18"/>
  <c r="C252" i="18"/>
  <c r="I251" i="18"/>
  <c r="H251" i="18"/>
  <c r="G251" i="18"/>
  <c r="C251" i="18"/>
  <c r="I250" i="18"/>
  <c r="H250" i="18"/>
  <c r="G250" i="18"/>
  <c r="C250" i="18"/>
  <c r="I249" i="18"/>
  <c r="H249" i="18"/>
  <c r="G249" i="18"/>
  <c r="C249" i="18"/>
  <c r="I248" i="18"/>
  <c r="H248" i="18"/>
  <c r="G248" i="18"/>
  <c r="C248" i="18"/>
  <c r="I247" i="18"/>
  <c r="H247" i="18"/>
  <c r="G247" i="18"/>
  <c r="C247" i="18"/>
  <c r="I246" i="18"/>
  <c r="H246" i="18"/>
  <c r="G246" i="18"/>
  <c r="C246" i="18"/>
  <c r="I245" i="18"/>
  <c r="H245" i="18"/>
  <c r="G245" i="18"/>
  <c r="C245" i="18"/>
  <c r="I244" i="18"/>
  <c r="H244" i="18"/>
  <c r="G244" i="18"/>
  <c r="C244" i="18"/>
  <c r="I243" i="18"/>
  <c r="H243" i="18"/>
  <c r="G243" i="18"/>
  <c r="C243" i="18"/>
  <c r="I242" i="18"/>
  <c r="H242" i="18"/>
  <c r="G242" i="18"/>
  <c r="C242" i="18"/>
  <c r="I241" i="18"/>
  <c r="H241" i="18"/>
  <c r="G241" i="18"/>
  <c r="C241" i="18"/>
  <c r="I240" i="18"/>
  <c r="H240" i="18"/>
  <c r="G240" i="18"/>
  <c r="C240" i="18"/>
  <c r="I239" i="18"/>
  <c r="H239" i="18"/>
  <c r="G239" i="18"/>
  <c r="C239" i="18"/>
  <c r="I238" i="18"/>
  <c r="H238" i="18"/>
  <c r="G238" i="18"/>
  <c r="C238" i="18"/>
  <c r="I237" i="18"/>
  <c r="H237" i="18"/>
  <c r="G237" i="18"/>
  <c r="C237" i="18"/>
  <c r="I236" i="18"/>
  <c r="H236" i="18"/>
  <c r="G236" i="18"/>
  <c r="C236" i="18"/>
  <c r="I235" i="18"/>
  <c r="H235" i="18"/>
  <c r="G235" i="18"/>
  <c r="C235" i="18"/>
  <c r="I234" i="18"/>
  <c r="H234" i="18"/>
  <c r="G234" i="18"/>
  <c r="C234" i="18"/>
  <c r="I233" i="18"/>
  <c r="H233" i="18"/>
  <c r="G233" i="18"/>
  <c r="C233" i="18"/>
  <c r="I232" i="18"/>
  <c r="H232" i="18"/>
  <c r="G232" i="18"/>
  <c r="C232" i="18"/>
  <c r="I231" i="18"/>
  <c r="H231" i="18"/>
  <c r="G231" i="18"/>
  <c r="C231" i="18"/>
  <c r="I230" i="18"/>
  <c r="H230" i="18"/>
  <c r="G230" i="18"/>
  <c r="C230" i="18"/>
  <c r="I229" i="18"/>
  <c r="H229" i="18"/>
  <c r="G229" i="18"/>
  <c r="C229" i="18"/>
  <c r="I228" i="18"/>
  <c r="H228" i="18"/>
  <c r="G228" i="18"/>
  <c r="C228" i="18"/>
  <c r="I227" i="18"/>
  <c r="H227" i="18"/>
  <c r="G227" i="18"/>
  <c r="C227" i="18"/>
  <c r="I226" i="18"/>
  <c r="H226" i="18"/>
  <c r="G226" i="18"/>
  <c r="C226" i="18"/>
  <c r="I225" i="18"/>
  <c r="H225" i="18"/>
  <c r="G225" i="18"/>
  <c r="C225" i="18"/>
  <c r="I224" i="18"/>
  <c r="H224" i="18"/>
  <c r="G224" i="18"/>
  <c r="C224" i="18"/>
  <c r="I223" i="18"/>
  <c r="H223" i="18"/>
  <c r="G223" i="18"/>
  <c r="C223" i="18"/>
  <c r="I222" i="18"/>
  <c r="H222" i="18"/>
  <c r="G222" i="18"/>
  <c r="C222" i="18"/>
  <c r="I221" i="18"/>
  <c r="H221" i="18"/>
  <c r="G221" i="18"/>
  <c r="C221" i="18"/>
  <c r="I220" i="18"/>
  <c r="H220" i="18"/>
  <c r="G220" i="18"/>
  <c r="C220" i="18"/>
  <c r="I219" i="18"/>
  <c r="H219" i="18"/>
  <c r="G219" i="18"/>
  <c r="C219" i="18"/>
  <c r="I218" i="18"/>
  <c r="H218" i="18"/>
  <c r="G218" i="18"/>
  <c r="C218" i="18"/>
  <c r="I217" i="18"/>
  <c r="H217" i="18"/>
  <c r="G217" i="18"/>
  <c r="C217" i="18"/>
  <c r="I216" i="18"/>
  <c r="H216" i="18"/>
  <c r="G216" i="18"/>
  <c r="C216" i="18"/>
  <c r="I215" i="18"/>
  <c r="H215" i="18"/>
  <c r="G215" i="18"/>
  <c r="C215" i="18"/>
  <c r="I214" i="18"/>
  <c r="H214" i="18"/>
  <c r="G214" i="18"/>
  <c r="C214" i="18"/>
  <c r="I213" i="18"/>
  <c r="H213" i="18"/>
  <c r="G213" i="18"/>
  <c r="C213" i="18"/>
  <c r="I212" i="18"/>
  <c r="H212" i="18"/>
  <c r="G212" i="18"/>
  <c r="C212" i="18"/>
  <c r="I211" i="18"/>
  <c r="H211" i="18"/>
  <c r="G211" i="18"/>
  <c r="C211" i="18"/>
  <c r="I210" i="18"/>
  <c r="H210" i="18"/>
  <c r="G210" i="18"/>
  <c r="C210" i="18"/>
  <c r="I209" i="18"/>
  <c r="H209" i="18"/>
  <c r="G209" i="18"/>
  <c r="C209" i="18"/>
  <c r="I208" i="18"/>
  <c r="H208" i="18"/>
  <c r="G208" i="18"/>
  <c r="C208" i="18"/>
  <c r="I207" i="18"/>
  <c r="H207" i="18"/>
  <c r="G207" i="18"/>
  <c r="C207" i="18"/>
  <c r="I206" i="18"/>
  <c r="H206" i="18"/>
  <c r="G206" i="18"/>
  <c r="C206" i="18"/>
  <c r="I205" i="18"/>
  <c r="H205" i="18"/>
  <c r="G205" i="18"/>
  <c r="C205" i="18"/>
  <c r="I204" i="18"/>
  <c r="H204" i="18"/>
  <c r="G204" i="18"/>
  <c r="C204" i="18"/>
  <c r="I203" i="18"/>
  <c r="H203" i="18"/>
  <c r="G203" i="18"/>
  <c r="C203" i="18"/>
  <c r="I202" i="18"/>
  <c r="H202" i="18"/>
  <c r="G202" i="18"/>
  <c r="C202" i="18"/>
  <c r="I201" i="18"/>
  <c r="H201" i="18"/>
  <c r="G201" i="18"/>
  <c r="C201" i="18"/>
  <c r="I200" i="18"/>
  <c r="H200" i="18"/>
  <c r="G200" i="18"/>
  <c r="C200" i="18"/>
  <c r="I199" i="18"/>
  <c r="H199" i="18"/>
  <c r="G199" i="18"/>
  <c r="C199" i="18"/>
  <c r="I198" i="18"/>
  <c r="H198" i="18"/>
  <c r="G198" i="18"/>
  <c r="C198" i="18"/>
  <c r="I197" i="18"/>
  <c r="H197" i="18"/>
  <c r="G197" i="18"/>
  <c r="C197" i="18"/>
  <c r="I196" i="18"/>
  <c r="H196" i="18"/>
  <c r="G196" i="18"/>
  <c r="C196" i="18"/>
  <c r="I195" i="18"/>
  <c r="H195" i="18"/>
  <c r="G195" i="18"/>
  <c r="C195" i="18"/>
  <c r="I194" i="18"/>
  <c r="H194" i="18"/>
  <c r="G194" i="18"/>
  <c r="C194" i="18"/>
  <c r="I193" i="18"/>
  <c r="H193" i="18"/>
  <c r="G193" i="18"/>
  <c r="C193" i="18"/>
  <c r="I192" i="18"/>
  <c r="H192" i="18"/>
  <c r="G192" i="18"/>
  <c r="C192" i="18"/>
  <c r="I191" i="18"/>
  <c r="H191" i="18"/>
  <c r="G191" i="18"/>
  <c r="C191" i="18"/>
  <c r="I190" i="18"/>
  <c r="H190" i="18"/>
  <c r="G190" i="18"/>
  <c r="C190" i="18"/>
  <c r="I189" i="18"/>
  <c r="H189" i="18"/>
  <c r="G189" i="18"/>
  <c r="C189" i="18"/>
  <c r="I188" i="18"/>
  <c r="H188" i="18"/>
  <c r="G188" i="18"/>
  <c r="C188" i="18"/>
  <c r="I187" i="18"/>
  <c r="H187" i="18"/>
  <c r="G187" i="18"/>
  <c r="C187" i="18"/>
  <c r="I186" i="18"/>
  <c r="H186" i="18"/>
  <c r="G186" i="18"/>
  <c r="C186" i="18"/>
  <c r="I185" i="18"/>
  <c r="H185" i="18"/>
  <c r="G185" i="18"/>
  <c r="C185" i="18"/>
  <c r="I184" i="18"/>
  <c r="H184" i="18"/>
  <c r="G184" i="18"/>
  <c r="C184" i="18"/>
  <c r="I183" i="18"/>
  <c r="H183" i="18"/>
  <c r="G183" i="18"/>
  <c r="C183" i="18"/>
  <c r="I182" i="18"/>
  <c r="H182" i="18"/>
  <c r="G182" i="18"/>
  <c r="C182" i="18"/>
  <c r="I181" i="18"/>
  <c r="H181" i="18"/>
  <c r="G181" i="18"/>
  <c r="C181" i="18"/>
  <c r="I180" i="18"/>
  <c r="H180" i="18"/>
  <c r="G180" i="18"/>
  <c r="C180" i="18"/>
  <c r="I179" i="18"/>
  <c r="H179" i="18"/>
  <c r="G179" i="18"/>
  <c r="C179" i="18"/>
  <c r="I178" i="18"/>
  <c r="H178" i="18"/>
  <c r="G178" i="18"/>
  <c r="C178" i="18"/>
  <c r="I177" i="18"/>
  <c r="H177" i="18"/>
  <c r="G177" i="18"/>
  <c r="C177" i="18"/>
  <c r="I176" i="18"/>
  <c r="H176" i="18"/>
  <c r="G176" i="18"/>
  <c r="C176" i="18"/>
  <c r="I175" i="18"/>
  <c r="H175" i="18"/>
  <c r="G175" i="18"/>
  <c r="C175" i="18"/>
  <c r="I174" i="18"/>
  <c r="H174" i="18"/>
  <c r="G174" i="18"/>
  <c r="C174" i="18"/>
  <c r="I173" i="18"/>
  <c r="H173" i="18"/>
  <c r="G173" i="18"/>
  <c r="C173" i="18"/>
  <c r="I172" i="18"/>
  <c r="H172" i="18"/>
  <c r="G172" i="18"/>
  <c r="C172" i="18"/>
  <c r="I171" i="18"/>
  <c r="H171" i="18"/>
  <c r="G171" i="18"/>
  <c r="C171" i="18"/>
  <c r="I170" i="18"/>
  <c r="H170" i="18"/>
  <c r="G170" i="18"/>
  <c r="C170" i="18"/>
  <c r="I169" i="18"/>
  <c r="H169" i="18"/>
  <c r="G169" i="18"/>
  <c r="C169" i="18"/>
  <c r="I168" i="18"/>
  <c r="H168" i="18"/>
  <c r="G168" i="18"/>
  <c r="C168" i="18"/>
  <c r="I167" i="18"/>
  <c r="H167" i="18"/>
  <c r="G167" i="18"/>
  <c r="C167" i="18"/>
  <c r="I166" i="18"/>
  <c r="H166" i="18"/>
  <c r="G166" i="18"/>
  <c r="C166" i="18"/>
  <c r="I165" i="18"/>
  <c r="H165" i="18"/>
  <c r="G165" i="18"/>
  <c r="C165" i="18"/>
  <c r="I164" i="18"/>
  <c r="H164" i="18"/>
  <c r="G164" i="18"/>
  <c r="C164" i="18"/>
  <c r="I163" i="18"/>
  <c r="H163" i="18"/>
  <c r="G163" i="18"/>
  <c r="C163" i="18"/>
  <c r="I162" i="18"/>
  <c r="H162" i="18"/>
  <c r="G162" i="18"/>
  <c r="C162" i="18"/>
  <c r="I161" i="18"/>
  <c r="H161" i="18"/>
  <c r="G161" i="18"/>
  <c r="C161" i="18"/>
  <c r="I160" i="18"/>
  <c r="H160" i="18"/>
  <c r="G160" i="18"/>
  <c r="C160" i="18"/>
  <c r="I159" i="18"/>
  <c r="H159" i="18"/>
  <c r="G159" i="18"/>
  <c r="C159" i="18"/>
  <c r="I158" i="18"/>
  <c r="H158" i="18"/>
  <c r="G158" i="18"/>
  <c r="C158" i="18"/>
  <c r="I157" i="18"/>
  <c r="H157" i="18"/>
  <c r="G157" i="18"/>
  <c r="C157" i="18"/>
  <c r="I156" i="18"/>
  <c r="H156" i="18"/>
  <c r="G156" i="18"/>
  <c r="C156" i="18"/>
  <c r="I155" i="18"/>
  <c r="H155" i="18"/>
  <c r="G155" i="18"/>
  <c r="C155" i="18"/>
  <c r="I154" i="18"/>
  <c r="H154" i="18"/>
  <c r="G154" i="18"/>
  <c r="C154" i="18"/>
  <c r="I153" i="18"/>
  <c r="H153" i="18"/>
  <c r="G153" i="18"/>
  <c r="C153" i="18"/>
  <c r="I152" i="18"/>
  <c r="H152" i="18"/>
  <c r="G152" i="18"/>
  <c r="C152" i="18"/>
  <c r="I151" i="18"/>
  <c r="H151" i="18"/>
  <c r="G151" i="18"/>
  <c r="C151" i="18"/>
  <c r="I150" i="18"/>
  <c r="H150" i="18"/>
  <c r="G150" i="18"/>
  <c r="C150" i="18"/>
  <c r="I149" i="18"/>
  <c r="H149" i="18"/>
  <c r="G149" i="18"/>
  <c r="C149" i="18"/>
  <c r="I148" i="18"/>
  <c r="H148" i="18"/>
  <c r="G148" i="18"/>
  <c r="C148" i="18"/>
  <c r="I147" i="18"/>
  <c r="H147" i="18"/>
  <c r="G147" i="18"/>
  <c r="C147" i="18"/>
  <c r="I146" i="18"/>
  <c r="H146" i="18"/>
  <c r="G146" i="18"/>
  <c r="C146" i="18"/>
  <c r="I145" i="18"/>
  <c r="H145" i="18"/>
  <c r="G145" i="18"/>
  <c r="C145" i="18"/>
  <c r="I144" i="18"/>
  <c r="H144" i="18"/>
  <c r="G144" i="18"/>
  <c r="C144" i="18"/>
  <c r="I143" i="18"/>
  <c r="H143" i="18"/>
  <c r="G143" i="18"/>
  <c r="C143" i="18"/>
  <c r="I142" i="18"/>
  <c r="H142" i="18"/>
  <c r="G142" i="18"/>
  <c r="C142" i="18"/>
  <c r="I141" i="18"/>
  <c r="H141" i="18"/>
  <c r="G141" i="18"/>
  <c r="C141" i="18"/>
  <c r="I140" i="18"/>
  <c r="H140" i="18"/>
  <c r="G140" i="18"/>
  <c r="C140" i="18"/>
  <c r="I139" i="18"/>
  <c r="H139" i="18"/>
  <c r="G139" i="18"/>
  <c r="C139" i="18"/>
  <c r="I138" i="18"/>
  <c r="H138" i="18"/>
  <c r="G138" i="18"/>
  <c r="C138" i="18"/>
  <c r="I137" i="18"/>
  <c r="H137" i="18"/>
  <c r="G137" i="18"/>
  <c r="C137" i="18"/>
  <c r="I136" i="18"/>
  <c r="H136" i="18"/>
  <c r="G136" i="18"/>
  <c r="C136" i="18"/>
  <c r="I135" i="18"/>
  <c r="H135" i="18"/>
  <c r="G135" i="18"/>
  <c r="C135" i="18"/>
  <c r="I134" i="18"/>
  <c r="H134" i="18"/>
  <c r="G134" i="18"/>
  <c r="C134" i="18"/>
  <c r="I133" i="18"/>
  <c r="H133" i="18"/>
  <c r="G133" i="18"/>
  <c r="C133" i="18"/>
  <c r="I132" i="18"/>
  <c r="H132" i="18"/>
  <c r="G132" i="18"/>
  <c r="C132" i="18"/>
  <c r="I131" i="18"/>
  <c r="H131" i="18"/>
  <c r="G131" i="18"/>
  <c r="C131" i="18"/>
  <c r="I130" i="18"/>
  <c r="H130" i="18"/>
  <c r="G130" i="18"/>
  <c r="C130" i="18"/>
  <c r="I129" i="18"/>
  <c r="H129" i="18"/>
  <c r="G129" i="18"/>
  <c r="C129" i="18"/>
  <c r="I128" i="18"/>
  <c r="H128" i="18"/>
  <c r="G128" i="18"/>
  <c r="C128" i="18"/>
  <c r="I127" i="18"/>
  <c r="H127" i="18"/>
  <c r="G127" i="18"/>
  <c r="C127" i="18"/>
  <c r="I126" i="18"/>
  <c r="H126" i="18"/>
  <c r="G126" i="18"/>
  <c r="C126" i="18"/>
  <c r="I125" i="18"/>
  <c r="H125" i="18"/>
  <c r="G125" i="18"/>
  <c r="C125" i="18"/>
  <c r="I124" i="18"/>
  <c r="H124" i="18"/>
  <c r="G124" i="18"/>
  <c r="C124" i="18"/>
  <c r="I123" i="18"/>
  <c r="H123" i="18"/>
  <c r="G123" i="18"/>
  <c r="C123" i="18"/>
  <c r="I122" i="18"/>
  <c r="H122" i="18"/>
  <c r="G122" i="18"/>
  <c r="C122" i="18"/>
  <c r="I121" i="18"/>
  <c r="H121" i="18"/>
  <c r="G121" i="18"/>
  <c r="C121" i="18"/>
  <c r="I120" i="18"/>
  <c r="H120" i="18"/>
  <c r="G120" i="18"/>
  <c r="C120" i="18"/>
  <c r="I119" i="18"/>
  <c r="H119" i="18"/>
  <c r="G119" i="18"/>
  <c r="C119" i="18"/>
  <c r="I118" i="18"/>
  <c r="H118" i="18"/>
  <c r="G118" i="18"/>
  <c r="C118" i="18"/>
  <c r="I117" i="18"/>
  <c r="H117" i="18"/>
  <c r="G117" i="18"/>
  <c r="C117" i="18"/>
  <c r="I116" i="18"/>
  <c r="H116" i="18"/>
  <c r="G116" i="18"/>
  <c r="C116" i="18"/>
  <c r="I115" i="18"/>
  <c r="H115" i="18"/>
  <c r="G115" i="18"/>
  <c r="C115" i="18"/>
  <c r="I114" i="18"/>
  <c r="H114" i="18"/>
  <c r="G114" i="18"/>
  <c r="C114" i="18"/>
  <c r="I113" i="18"/>
  <c r="H113" i="18"/>
  <c r="G113" i="18"/>
  <c r="C113" i="18"/>
  <c r="I112" i="18"/>
  <c r="H112" i="18"/>
  <c r="G112" i="18"/>
  <c r="C112" i="18"/>
  <c r="I111" i="18"/>
  <c r="H111" i="18"/>
  <c r="G111" i="18"/>
  <c r="C111" i="18"/>
  <c r="I110" i="18"/>
  <c r="H110" i="18"/>
  <c r="G110" i="18"/>
  <c r="C110" i="18"/>
  <c r="I109" i="18"/>
  <c r="H109" i="18"/>
  <c r="G109" i="18"/>
  <c r="C109" i="18"/>
  <c r="I108" i="18"/>
  <c r="H108" i="18"/>
  <c r="G108" i="18"/>
  <c r="C108" i="18"/>
  <c r="I107" i="18"/>
  <c r="H107" i="18"/>
  <c r="G107" i="18"/>
  <c r="C107" i="18"/>
  <c r="I106" i="18"/>
  <c r="H106" i="18"/>
  <c r="G106" i="18"/>
  <c r="C106" i="18"/>
  <c r="I105" i="18"/>
  <c r="H105" i="18"/>
  <c r="G105" i="18"/>
  <c r="C105" i="18"/>
  <c r="I104" i="18"/>
  <c r="H104" i="18"/>
  <c r="G104" i="18"/>
  <c r="C104" i="18"/>
  <c r="I103" i="18"/>
  <c r="H103" i="18"/>
  <c r="G103" i="18"/>
  <c r="C103" i="18"/>
  <c r="I102" i="18"/>
  <c r="H102" i="18"/>
  <c r="G102" i="18"/>
  <c r="C102" i="18"/>
  <c r="I101" i="18"/>
  <c r="H101" i="18"/>
  <c r="G101" i="18"/>
  <c r="C101" i="18"/>
  <c r="I100" i="18"/>
  <c r="H100" i="18"/>
  <c r="G100" i="18"/>
  <c r="C100" i="18"/>
  <c r="I99" i="18"/>
  <c r="H99" i="18"/>
  <c r="G99" i="18"/>
  <c r="C99" i="18"/>
  <c r="I98" i="18"/>
  <c r="H98" i="18"/>
  <c r="G98" i="18"/>
  <c r="C98" i="18"/>
  <c r="I97" i="18"/>
  <c r="H97" i="18"/>
  <c r="G97" i="18"/>
  <c r="C97" i="18"/>
  <c r="I96" i="18"/>
  <c r="H96" i="18"/>
  <c r="G96" i="18"/>
  <c r="C96" i="18"/>
  <c r="I95" i="18"/>
  <c r="H95" i="18"/>
  <c r="G95" i="18"/>
  <c r="C95" i="18"/>
  <c r="I94" i="18"/>
  <c r="H94" i="18"/>
  <c r="G94" i="18"/>
  <c r="C94" i="18"/>
  <c r="I93" i="18"/>
  <c r="H93" i="18"/>
  <c r="G93" i="18"/>
  <c r="C93" i="18"/>
  <c r="I92" i="18"/>
  <c r="H92" i="18"/>
  <c r="G92" i="18"/>
  <c r="C92" i="18"/>
  <c r="I91" i="18"/>
  <c r="H91" i="18"/>
  <c r="G91" i="18"/>
  <c r="C91" i="18"/>
  <c r="I90" i="18"/>
  <c r="H90" i="18"/>
  <c r="G90" i="18"/>
  <c r="C90" i="18"/>
  <c r="I89" i="18"/>
  <c r="H89" i="18"/>
  <c r="G89" i="18"/>
  <c r="C89" i="18"/>
  <c r="I88" i="18"/>
  <c r="H88" i="18"/>
  <c r="G88" i="18"/>
  <c r="C88" i="18"/>
  <c r="I87" i="18"/>
  <c r="H87" i="18"/>
  <c r="G87" i="18"/>
  <c r="C87" i="18"/>
  <c r="I86" i="18"/>
  <c r="H86" i="18"/>
  <c r="G86" i="18"/>
  <c r="C86" i="18"/>
  <c r="I85" i="18"/>
  <c r="H85" i="18"/>
  <c r="G85" i="18"/>
  <c r="C85" i="18"/>
  <c r="I84" i="18"/>
  <c r="H84" i="18"/>
  <c r="G84" i="18"/>
  <c r="C84" i="18"/>
  <c r="I83" i="18"/>
  <c r="H83" i="18"/>
  <c r="G83" i="18"/>
  <c r="C83" i="18"/>
  <c r="I82" i="18"/>
  <c r="H82" i="18"/>
  <c r="G82" i="18"/>
  <c r="C82" i="18"/>
  <c r="I81" i="18"/>
  <c r="H81" i="18"/>
  <c r="G81" i="18"/>
  <c r="C81" i="18"/>
  <c r="I80" i="18"/>
  <c r="H80" i="18"/>
  <c r="G80" i="18"/>
  <c r="C80" i="18"/>
  <c r="I79" i="18"/>
  <c r="H79" i="18"/>
  <c r="G79" i="18"/>
  <c r="C79" i="18"/>
  <c r="I78" i="18"/>
  <c r="H78" i="18"/>
  <c r="G78" i="18"/>
  <c r="C78" i="18"/>
  <c r="I77" i="18"/>
  <c r="H77" i="18"/>
  <c r="G77" i="18"/>
  <c r="C77" i="18"/>
  <c r="I76" i="18"/>
  <c r="H76" i="18"/>
  <c r="G76" i="18"/>
  <c r="C76" i="18"/>
  <c r="I75" i="18"/>
  <c r="H75" i="18"/>
  <c r="G75" i="18"/>
  <c r="C75" i="18"/>
  <c r="I74" i="18"/>
  <c r="H74" i="18"/>
  <c r="G74" i="18"/>
  <c r="C74" i="18"/>
  <c r="I73" i="18"/>
  <c r="H73" i="18"/>
  <c r="G73" i="18"/>
  <c r="C73" i="18"/>
  <c r="I72" i="18"/>
  <c r="H72" i="18"/>
  <c r="G72" i="18"/>
  <c r="C72" i="18"/>
  <c r="I71" i="18"/>
  <c r="H71" i="18"/>
  <c r="G71" i="18"/>
  <c r="C71" i="18"/>
  <c r="I70" i="18"/>
  <c r="H70" i="18"/>
  <c r="G70" i="18"/>
  <c r="C70" i="18"/>
  <c r="I69" i="18"/>
  <c r="H69" i="18"/>
  <c r="G69" i="18"/>
  <c r="C69" i="18"/>
  <c r="I68" i="18"/>
  <c r="H68" i="18"/>
  <c r="G68" i="18"/>
  <c r="C68" i="18"/>
  <c r="I67" i="18"/>
  <c r="H67" i="18"/>
  <c r="G67" i="18"/>
  <c r="C67" i="18"/>
  <c r="I66" i="18"/>
  <c r="H66" i="18"/>
  <c r="G66" i="18"/>
  <c r="C66" i="18"/>
  <c r="I65" i="18"/>
  <c r="H65" i="18"/>
  <c r="G65" i="18"/>
  <c r="C65" i="18"/>
  <c r="I64" i="18"/>
  <c r="H64" i="18"/>
  <c r="G64" i="18"/>
  <c r="C64" i="18"/>
  <c r="I63" i="18"/>
  <c r="H63" i="18"/>
  <c r="G63" i="18"/>
  <c r="C63" i="18"/>
  <c r="I62" i="18"/>
  <c r="H62" i="18"/>
  <c r="G62" i="18"/>
  <c r="C62" i="18"/>
  <c r="I61" i="18"/>
  <c r="H61" i="18"/>
  <c r="G61" i="18"/>
  <c r="C61" i="18"/>
  <c r="I60" i="18"/>
  <c r="H60" i="18"/>
  <c r="G60" i="18"/>
  <c r="C60" i="18"/>
  <c r="I59" i="18"/>
  <c r="H59" i="18"/>
  <c r="G59" i="18"/>
  <c r="C59" i="18"/>
  <c r="I58" i="18"/>
  <c r="H58" i="18"/>
  <c r="G58" i="18"/>
  <c r="C58" i="18"/>
  <c r="I57" i="18"/>
  <c r="H57" i="18"/>
  <c r="G57" i="18"/>
  <c r="C57" i="18"/>
  <c r="I56" i="18"/>
  <c r="H56" i="18"/>
  <c r="G56" i="18"/>
  <c r="C56" i="18"/>
  <c r="I55" i="18"/>
  <c r="H55" i="18"/>
  <c r="G55" i="18"/>
  <c r="C55" i="18"/>
  <c r="I54" i="18"/>
  <c r="H54" i="18"/>
  <c r="G54" i="18"/>
  <c r="C54" i="18"/>
  <c r="I53" i="18"/>
  <c r="H53" i="18"/>
  <c r="G53" i="18"/>
  <c r="C53" i="18"/>
  <c r="I52" i="18"/>
  <c r="H52" i="18"/>
  <c r="G52" i="18"/>
  <c r="C52" i="18"/>
  <c r="I51" i="18"/>
  <c r="H51" i="18"/>
  <c r="G51" i="18"/>
  <c r="C51" i="18"/>
  <c r="I50" i="18"/>
  <c r="H50" i="18"/>
  <c r="G50" i="18"/>
  <c r="C50" i="18"/>
  <c r="I49" i="18"/>
  <c r="H49" i="18"/>
  <c r="G49" i="18"/>
  <c r="C49" i="18"/>
  <c r="I48" i="18"/>
  <c r="H48" i="18"/>
  <c r="G48" i="18"/>
  <c r="C48" i="18"/>
  <c r="I47" i="18"/>
  <c r="H47" i="18"/>
  <c r="G47" i="18"/>
  <c r="C47" i="18"/>
  <c r="I46" i="18"/>
  <c r="H46" i="18"/>
  <c r="G46" i="18"/>
  <c r="C46" i="18"/>
  <c r="I45" i="18"/>
  <c r="H45" i="18"/>
  <c r="G45" i="18"/>
  <c r="C45" i="18"/>
  <c r="I44" i="18"/>
  <c r="H44" i="18"/>
  <c r="G44" i="18"/>
  <c r="C44" i="18"/>
  <c r="I43" i="18"/>
  <c r="H43" i="18"/>
  <c r="G43" i="18"/>
  <c r="C43" i="18"/>
  <c r="I42" i="18"/>
  <c r="H42" i="18"/>
  <c r="G42" i="18"/>
  <c r="C42" i="18"/>
  <c r="I41" i="18"/>
  <c r="H41" i="18"/>
  <c r="G41" i="18"/>
  <c r="C41" i="18"/>
  <c r="I40" i="18"/>
  <c r="H40" i="18"/>
  <c r="G40" i="18"/>
  <c r="C40" i="18"/>
  <c r="I39" i="18"/>
  <c r="H39" i="18"/>
  <c r="G39" i="18"/>
  <c r="C39" i="18"/>
  <c r="I38" i="18"/>
  <c r="H38" i="18"/>
  <c r="G38" i="18"/>
  <c r="C38" i="18"/>
  <c r="I37" i="18"/>
  <c r="H37" i="18"/>
  <c r="G37" i="18"/>
  <c r="C37" i="18"/>
  <c r="I36" i="18"/>
  <c r="H36" i="18"/>
  <c r="G36" i="18"/>
  <c r="C36" i="18"/>
  <c r="I35" i="18"/>
  <c r="H35" i="18"/>
  <c r="G35" i="18"/>
  <c r="C35" i="18"/>
  <c r="I34" i="18"/>
  <c r="H34" i="18"/>
  <c r="G34" i="18"/>
  <c r="C34" i="18"/>
  <c r="I33" i="18"/>
  <c r="H33" i="18"/>
  <c r="G33" i="18"/>
  <c r="C33" i="18"/>
  <c r="I32" i="18"/>
  <c r="H32" i="18"/>
  <c r="G32" i="18"/>
  <c r="C32" i="18"/>
  <c r="I31" i="18"/>
  <c r="H31" i="18"/>
  <c r="G31" i="18"/>
  <c r="C31" i="18"/>
  <c r="I30" i="18"/>
  <c r="H30" i="18"/>
  <c r="G30" i="18"/>
  <c r="C30" i="18"/>
  <c r="I29" i="18"/>
  <c r="H29" i="18"/>
  <c r="G29" i="18"/>
  <c r="C29" i="18"/>
  <c r="I28" i="18"/>
  <c r="H28" i="18"/>
  <c r="G28" i="18"/>
  <c r="C28" i="18"/>
  <c r="I27" i="18"/>
  <c r="H27" i="18"/>
  <c r="G27" i="18"/>
  <c r="C27" i="18"/>
  <c r="I26" i="18"/>
  <c r="H26" i="18"/>
  <c r="G26" i="18"/>
  <c r="C26" i="18"/>
  <c r="I25" i="18"/>
  <c r="H25" i="18"/>
  <c r="G25" i="18"/>
  <c r="C25" i="18"/>
  <c r="I24" i="18"/>
  <c r="H24" i="18"/>
  <c r="G24" i="18"/>
  <c r="C24" i="18"/>
  <c r="I23" i="18"/>
  <c r="H23" i="18"/>
  <c r="G23" i="18"/>
  <c r="C23" i="18"/>
  <c r="I22" i="18"/>
  <c r="H22" i="18"/>
  <c r="G22" i="18"/>
  <c r="C22" i="18"/>
  <c r="I21" i="18"/>
  <c r="H21" i="18"/>
  <c r="G21" i="18"/>
  <c r="C21" i="18"/>
  <c r="I20" i="18"/>
  <c r="H20" i="18"/>
  <c r="G20" i="18"/>
  <c r="C20" i="18"/>
  <c r="I19" i="18"/>
  <c r="H19" i="18"/>
  <c r="G19" i="18"/>
  <c r="C19" i="18"/>
  <c r="I18" i="18"/>
  <c r="H18" i="18"/>
  <c r="G18" i="18"/>
  <c r="C18" i="18"/>
  <c r="G17" i="18"/>
  <c r="C17" i="18"/>
  <c r="G16" i="18"/>
  <c r="C16" i="18"/>
  <c r="G15" i="18"/>
  <c r="C15" i="18"/>
  <c r="G14" i="18"/>
  <c r="C14" i="18"/>
  <c r="G13" i="18"/>
  <c r="C13" i="18"/>
  <c r="G12" i="18"/>
  <c r="C12" i="18"/>
  <c r="A12" i="18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A156" i="18" s="1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A183" i="18" s="1"/>
  <c r="A184" i="18" s="1"/>
  <c r="A185" i="18" s="1"/>
  <c r="A186" i="18" s="1"/>
  <c r="A187" i="18" s="1"/>
  <c r="A188" i="18" s="1"/>
  <c r="A189" i="18" s="1"/>
  <c r="A190" i="18" s="1"/>
  <c r="A191" i="18" s="1"/>
  <c r="A192" i="18" s="1"/>
  <c r="A193" i="18" s="1"/>
  <c r="A194" i="18" s="1"/>
  <c r="A195" i="18" s="1"/>
  <c r="A196" i="18" s="1"/>
  <c r="A197" i="18" s="1"/>
  <c r="A198" i="18" s="1"/>
  <c r="A199" i="18" s="1"/>
  <c r="A200" i="18" s="1"/>
  <c r="A201" i="18" s="1"/>
  <c r="A202" i="18" s="1"/>
  <c r="A203" i="18" s="1"/>
  <c r="A204" i="18" s="1"/>
  <c r="A205" i="18" s="1"/>
  <c r="A206" i="18" s="1"/>
  <c r="A207" i="18" s="1"/>
  <c r="A208" i="18" s="1"/>
  <c r="A209" i="18" s="1"/>
  <c r="A210" i="18" s="1"/>
  <c r="A211" i="18" s="1"/>
  <c r="A212" i="18" s="1"/>
  <c r="A213" i="18" s="1"/>
  <c r="A214" i="18" s="1"/>
  <c r="A215" i="18" s="1"/>
  <c r="A216" i="18" s="1"/>
  <c r="A217" i="18" s="1"/>
  <c r="A218" i="18" s="1"/>
  <c r="A219" i="18" s="1"/>
  <c r="A220" i="18" s="1"/>
  <c r="A221" i="18" s="1"/>
  <c r="A222" i="18" s="1"/>
  <c r="A223" i="18" s="1"/>
  <c r="A224" i="18" s="1"/>
  <c r="A225" i="18" s="1"/>
  <c r="A226" i="18" s="1"/>
  <c r="A227" i="18" s="1"/>
  <c r="A228" i="18" s="1"/>
  <c r="A229" i="18" s="1"/>
  <c r="A230" i="18" s="1"/>
  <c r="A231" i="18" s="1"/>
  <c r="A232" i="18" s="1"/>
  <c r="A233" i="18" s="1"/>
  <c r="A234" i="18" s="1"/>
  <c r="A235" i="18" s="1"/>
  <c r="A236" i="18" s="1"/>
  <c r="A237" i="18" s="1"/>
  <c r="A238" i="18" s="1"/>
  <c r="A239" i="18" s="1"/>
  <c r="A240" i="18" s="1"/>
  <c r="A241" i="18" s="1"/>
  <c r="A242" i="18" s="1"/>
  <c r="A243" i="18" s="1"/>
  <c r="A244" i="18" s="1"/>
  <c r="A245" i="18" s="1"/>
  <c r="A246" i="18" s="1"/>
  <c r="A247" i="18" s="1"/>
  <c r="A248" i="18" s="1"/>
  <c r="A249" i="18" s="1"/>
  <c r="A250" i="18" s="1"/>
  <c r="A251" i="18" s="1"/>
  <c r="A252" i="18" s="1"/>
  <c r="A253" i="18" s="1"/>
  <c r="A254" i="18" s="1"/>
  <c r="A255" i="18" s="1"/>
  <c r="A256" i="18" s="1"/>
  <c r="A257" i="18" s="1"/>
  <c r="A258" i="18" s="1"/>
  <c r="A259" i="18" s="1"/>
  <c r="A260" i="18" s="1"/>
  <c r="A261" i="18" s="1"/>
  <c r="A262" i="18" s="1"/>
  <c r="A263" i="18" s="1"/>
  <c r="A264" i="18" s="1"/>
  <c r="A265" i="18" s="1"/>
  <c r="A266" i="18" s="1"/>
  <c r="A267" i="18" s="1"/>
  <c r="A268" i="18" s="1"/>
  <c r="A269" i="18" s="1"/>
  <c r="A270" i="18" s="1"/>
  <c r="A271" i="18" s="1"/>
  <c r="A272" i="18" s="1"/>
  <c r="A273" i="18" s="1"/>
  <c r="A274" i="18" s="1"/>
  <c r="A275" i="18" s="1"/>
  <c r="A276" i="18" s="1"/>
  <c r="A277" i="18" s="1"/>
  <c r="A278" i="18" s="1"/>
  <c r="A279" i="18" s="1"/>
  <c r="A280" i="18" s="1"/>
  <c r="A281" i="18" s="1"/>
  <c r="A282" i="18" s="1"/>
  <c r="A283" i="18" s="1"/>
  <c r="A284" i="18" s="1"/>
  <c r="A285" i="18" s="1"/>
  <c r="A286" i="18" s="1"/>
  <c r="A287" i="18" s="1"/>
  <c r="A288" i="18" s="1"/>
  <c r="A289" i="18" s="1"/>
  <c r="A290" i="18" s="1"/>
  <c r="A291" i="18" s="1"/>
  <c r="A292" i="18" s="1"/>
  <c r="A293" i="18" s="1"/>
  <c r="A294" i="18" s="1"/>
  <c r="A295" i="18" s="1"/>
  <c r="A296" i="18" s="1"/>
  <c r="A297" i="18" s="1"/>
  <c r="A298" i="18" s="1"/>
  <c r="A299" i="18" s="1"/>
  <c r="A300" i="18" s="1"/>
  <c r="A301" i="18" s="1"/>
  <c r="A302" i="18" s="1"/>
  <c r="A303" i="18" s="1"/>
  <c r="A304" i="18" s="1"/>
  <c r="A305" i="18" s="1"/>
  <c r="A306" i="18" s="1"/>
  <c r="A307" i="18" s="1"/>
  <c r="A308" i="18" s="1"/>
  <c r="A309" i="18" s="1"/>
  <c r="A310" i="18" s="1"/>
  <c r="A311" i="18" s="1"/>
  <c r="A312" i="18" s="1"/>
  <c r="A313" i="18" s="1"/>
  <c r="A314" i="18" s="1"/>
  <c r="A315" i="18" s="1"/>
  <c r="A316" i="18" s="1"/>
  <c r="A317" i="18" s="1"/>
  <c r="A318" i="18" s="1"/>
  <c r="A319" i="18" s="1"/>
  <c r="A320" i="18" s="1"/>
  <c r="A321" i="18" s="1"/>
  <c r="A322" i="18" s="1"/>
  <c r="A323" i="18" s="1"/>
  <c r="A324" i="18" s="1"/>
  <c r="A325" i="18" s="1"/>
  <c r="A326" i="18" s="1"/>
  <c r="A327" i="18" s="1"/>
  <c r="A328" i="18" s="1"/>
  <c r="A329" i="18" s="1"/>
  <c r="A330" i="18" s="1"/>
  <c r="A331" i="18" s="1"/>
  <c r="A332" i="18" s="1"/>
  <c r="A333" i="18" s="1"/>
  <c r="A334" i="18" s="1"/>
  <c r="A335" i="18" s="1"/>
  <c r="A336" i="18" s="1"/>
  <c r="A337" i="18" s="1"/>
  <c r="A338" i="18" s="1"/>
  <c r="A339" i="18" s="1"/>
  <c r="A340" i="18" s="1"/>
  <c r="A341" i="18" s="1"/>
  <c r="A342" i="18" s="1"/>
  <c r="A343" i="18" s="1"/>
  <c r="A344" i="18" s="1"/>
  <c r="A345" i="18" s="1"/>
  <c r="A346" i="18" s="1"/>
  <c r="A347" i="18" s="1"/>
  <c r="A348" i="18" s="1"/>
  <c r="A349" i="18" s="1"/>
  <c r="A350" i="18" s="1"/>
  <c r="A351" i="18" s="1"/>
  <c r="A352" i="18" s="1"/>
  <c r="A353" i="18" s="1"/>
  <c r="A354" i="18" s="1"/>
  <c r="A355" i="18" s="1"/>
  <c r="A356" i="18" s="1"/>
  <c r="A357" i="18" s="1"/>
  <c r="A358" i="18" s="1"/>
  <c r="A359" i="18" s="1"/>
  <c r="A360" i="18" s="1"/>
  <c r="A361" i="18" s="1"/>
  <c r="A362" i="18" s="1"/>
  <c r="A363" i="18" s="1"/>
  <c r="A364" i="18" s="1"/>
  <c r="A365" i="18" s="1"/>
  <c r="A366" i="18" s="1"/>
  <c r="A367" i="18" s="1"/>
  <c r="A368" i="18" s="1"/>
  <c r="A369" i="18" s="1"/>
  <c r="A370" i="18" s="1"/>
  <c r="A371" i="18" s="1"/>
  <c r="A372" i="18" s="1"/>
  <c r="A373" i="18" s="1"/>
  <c r="A374" i="18" s="1"/>
  <c r="A375" i="18" s="1"/>
  <c r="A376" i="18" s="1"/>
  <c r="A377" i="18" s="1"/>
  <c r="A378" i="18" s="1"/>
  <c r="A379" i="18" s="1"/>
  <c r="A380" i="18" s="1"/>
  <c r="A381" i="18" s="1"/>
  <c r="A382" i="18" s="1"/>
  <c r="A383" i="18" s="1"/>
  <c r="G11" i="18"/>
  <c r="C11" i="18"/>
  <c r="M6" i="18"/>
  <c r="M5" i="18"/>
  <c r="M4" i="18"/>
  <c r="M3" i="18"/>
  <c r="F16" i="17"/>
  <c r="G16" i="17"/>
  <c r="I16" i="17" s="1"/>
  <c r="C27" i="25" s="1"/>
  <c r="P8" i="25" s="1"/>
  <c r="F17" i="17"/>
  <c r="G17" i="17"/>
  <c r="I17" i="17" s="1"/>
  <c r="F24" i="17"/>
  <c r="F18" i="17"/>
  <c r="F43" i="17"/>
  <c r="F44" i="17"/>
  <c r="F33" i="17"/>
  <c r="F19" i="17"/>
  <c r="F25" i="17"/>
  <c r="G25" i="17"/>
  <c r="I25" i="17" s="1"/>
  <c r="F20" i="17"/>
  <c r="G20" i="17"/>
  <c r="I20" i="17" s="1"/>
  <c r="F21" i="17"/>
  <c r="G21" i="17"/>
  <c r="I21" i="17" s="1"/>
  <c r="F22" i="17"/>
  <c r="G22" i="17"/>
  <c r="I22" i="17" s="1"/>
  <c r="F23" i="17"/>
  <c r="G23" i="17"/>
  <c r="I23" i="17" s="1"/>
  <c r="F26" i="17"/>
  <c r="G26" i="17"/>
  <c r="I26" i="17" s="1"/>
  <c r="F27" i="17"/>
  <c r="G27" i="17"/>
  <c r="I27" i="17" s="1"/>
  <c r="F28" i="17"/>
  <c r="G28" i="17"/>
  <c r="I28" i="17" s="1"/>
  <c r="F29" i="17"/>
  <c r="G29" i="17"/>
  <c r="I29" i="17" s="1"/>
  <c r="F30" i="17"/>
  <c r="G30" i="17"/>
  <c r="I30" i="17" s="1"/>
  <c r="F31" i="17"/>
  <c r="G31" i="17"/>
  <c r="I31" i="17" s="1"/>
  <c r="F32" i="17"/>
  <c r="G32" i="17"/>
  <c r="I32" i="17" s="1"/>
  <c r="F34" i="17"/>
  <c r="G34" i="17"/>
  <c r="I34" i="17" s="1"/>
  <c r="F35" i="17"/>
  <c r="G35" i="17"/>
  <c r="I35" i="17" s="1"/>
  <c r="F36" i="17"/>
  <c r="G36" i="17"/>
  <c r="I36" i="17" s="1"/>
  <c r="F37" i="17"/>
  <c r="G37" i="17"/>
  <c r="I37" i="17" s="1"/>
  <c r="F38" i="17"/>
  <c r="G38" i="17"/>
  <c r="I38" i="17" s="1"/>
  <c r="F39" i="17"/>
  <c r="G39" i="17"/>
  <c r="I39" i="17" s="1"/>
  <c r="F40" i="17"/>
  <c r="G40" i="17"/>
  <c r="I40" i="17" s="1"/>
  <c r="F41" i="17"/>
  <c r="G41" i="17"/>
  <c r="I41" i="17" s="1"/>
  <c r="F42" i="17"/>
  <c r="G42" i="17"/>
  <c r="I42" i="17" s="1"/>
  <c r="F45" i="17"/>
  <c r="G45" i="17"/>
  <c r="I45" i="17" s="1"/>
  <c r="F46" i="17"/>
  <c r="G46" i="17"/>
  <c r="I46" i="17" s="1"/>
  <c r="F47" i="17"/>
  <c r="G47" i="17"/>
  <c r="I47" i="17" s="1"/>
  <c r="F48" i="17"/>
  <c r="G48" i="17"/>
  <c r="I48" i="17" s="1"/>
  <c r="F49" i="17"/>
  <c r="G49" i="17"/>
  <c r="I49" i="17" s="1"/>
  <c r="F50" i="17"/>
  <c r="G50" i="17"/>
  <c r="I50" i="17" s="1"/>
  <c r="F51" i="17"/>
  <c r="G51" i="17"/>
  <c r="I51" i="17" s="1"/>
  <c r="F52" i="17"/>
  <c r="F53" i="17"/>
  <c r="F54" i="17"/>
  <c r="F55" i="17"/>
  <c r="F56" i="17"/>
  <c r="F57" i="17"/>
  <c r="F58" i="17"/>
  <c r="G58" i="17"/>
  <c r="I58" i="17" s="1"/>
  <c r="F59" i="17"/>
  <c r="G59" i="17"/>
  <c r="I59" i="17" s="1"/>
  <c r="F60" i="17"/>
  <c r="G60" i="17"/>
  <c r="I60" i="17" s="1"/>
  <c r="F61" i="17"/>
  <c r="G61" i="17"/>
  <c r="I61" i="17" s="1"/>
  <c r="F62" i="17"/>
  <c r="G62" i="17"/>
  <c r="I62" i="17" s="1"/>
  <c r="F63" i="17"/>
  <c r="G63" i="17"/>
  <c r="I63" i="17" s="1"/>
  <c r="F73" i="17"/>
  <c r="F74" i="17"/>
  <c r="I74" i="17"/>
  <c r="G74" i="17" s="1"/>
  <c r="F75" i="17"/>
  <c r="G75" i="17"/>
  <c r="I75" i="17" s="1"/>
  <c r="F76" i="17"/>
  <c r="G76" i="17"/>
  <c r="I76" i="17" s="1"/>
  <c r="F77" i="17"/>
  <c r="G77" i="17"/>
  <c r="I77" i="17" s="1"/>
  <c r="F78" i="17"/>
  <c r="G78" i="17"/>
  <c r="I78" i="17" s="1"/>
  <c r="F79" i="17"/>
  <c r="G79" i="17"/>
  <c r="I79" i="17" s="1"/>
  <c r="F80" i="17"/>
  <c r="G80" i="17"/>
  <c r="I80" i="17" s="1"/>
  <c r="F81" i="17"/>
  <c r="G81" i="17"/>
  <c r="I81" i="17" s="1"/>
  <c r="F82" i="17"/>
  <c r="G82" i="17"/>
  <c r="I82" i="17" s="1"/>
  <c r="F83" i="17"/>
  <c r="G83" i="17"/>
  <c r="I83" i="17" s="1"/>
  <c r="F84" i="17"/>
  <c r="G84" i="17"/>
  <c r="I84" i="17" s="1"/>
  <c r="F85" i="17"/>
  <c r="G85" i="17"/>
  <c r="I85" i="17" s="1"/>
  <c r="F86" i="17"/>
  <c r="G86" i="17"/>
  <c r="I86" i="17" s="1"/>
  <c r="F87" i="17"/>
  <c r="G87" i="17"/>
  <c r="I87" i="17" s="1"/>
  <c r="F88" i="17"/>
  <c r="G88" i="17"/>
  <c r="I88" i="17" s="1"/>
  <c r="F89" i="17"/>
  <c r="G89" i="17"/>
  <c r="I89" i="17" s="1"/>
  <c r="F90" i="17"/>
  <c r="G90" i="17"/>
  <c r="I90" i="17" s="1"/>
  <c r="F91" i="17"/>
  <c r="G91" i="17"/>
  <c r="I91" i="17" s="1"/>
  <c r="F92" i="17"/>
  <c r="G92" i="17"/>
  <c r="I92" i="17" s="1"/>
  <c r="F64" i="17"/>
  <c r="G64" i="17"/>
  <c r="I64" i="17" s="1"/>
  <c r="F65" i="17"/>
  <c r="G65" i="17"/>
  <c r="I65" i="17" s="1"/>
  <c r="F66" i="17"/>
  <c r="G66" i="17"/>
  <c r="I66" i="17" s="1"/>
  <c r="F67" i="17"/>
  <c r="G67" i="17"/>
  <c r="I67" i="17" s="1"/>
  <c r="F68" i="17"/>
  <c r="G68" i="17"/>
  <c r="I68" i="17" s="1"/>
  <c r="F69" i="17"/>
  <c r="G69" i="17"/>
  <c r="I69" i="17" s="1"/>
  <c r="F70" i="17"/>
  <c r="F71" i="17"/>
  <c r="F72" i="17"/>
  <c r="F93" i="17"/>
  <c r="G93" i="17"/>
  <c r="I93" i="17" s="1"/>
  <c r="F94" i="17"/>
  <c r="G94" i="17"/>
  <c r="I94" i="17" s="1"/>
  <c r="F95" i="17"/>
  <c r="G95" i="17"/>
  <c r="I95" i="17" s="1"/>
  <c r="F96" i="17"/>
  <c r="G96" i="17"/>
  <c r="I96" i="17" s="1"/>
  <c r="F97" i="17"/>
  <c r="G97" i="17"/>
  <c r="I97" i="17" s="1"/>
  <c r="F98" i="17"/>
  <c r="G98" i="17"/>
  <c r="I98" i="17"/>
  <c r="F99" i="17"/>
  <c r="G99" i="17"/>
  <c r="I99" i="17"/>
  <c r="F100" i="17"/>
  <c r="G100" i="17"/>
  <c r="I100" i="17"/>
  <c r="F101" i="17"/>
  <c r="G101" i="17"/>
  <c r="I101" i="17" s="1"/>
  <c r="F102" i="17"/>
  <c r="G102" i="17"/>
  <c r="I102" i="17"/>
  <c r="F103" i="17"/>
  <c r="G103" i="17"/>
  <c r="I103" i="17"/>
  <c r="F104" i="17"/>
  <c r="G104" i="17"/>
  <c r="I104" i="17"/>
  <c r="F105" i="17"/>
  <c r="G105" i="17"/>
  <c r="I105" i="17" s="1"/>
  <c r="F106" i="17"/>
  <c r="G106" i="17"/>
  <c r="I106" i="17" s="1"/>
  <c r="F107" i="17"/>
  <c r="G107" i="17"/>
  <c r="I107" i="17" s="1"/>
  <c r="F108" i="17"/>
  <c r="G108" i="17"/>
  <c r="I108" i="17"/>
  <c r="F109" i="17"/>
  <c r="G109" i="17"/>
  <c r="I109" i="17"/>
  <c r="F110" i="17"/>
  <c r="G110" i="17"/>
  <c r="I110" i="17"/>
  <c r="F111" i="17"/>
  <c r="G111" i="17"/>
  <c r="I111" i="17" s="1"/>
  <c r="F112" i="17"/>
  <c r="G112" i="17"/>
  <c r="I112" i="17"/>
  <c r="F113" i="17"/>
  <c r="G113" i="17"/>
  <c r="I113" i="17"/>
  <c r="F114" i="17"/>
  <c r="G114" i="17"/>
  <c r="I114" i="17" s="1"/>
  <c r="F115" i="17"/>
  <c r="G115" i="17"/>
  <c r="I115" i="17"/>
  <c r="F116" i="17"/>
  <c r="G116" i="17"/>
  <c r="I116" i="17" s="1"/>
  <c r="F117" i="17"/>
  <c r="G117" i="17"/>
  <c r="I117" i="17"/>
  <c r="F118" i="17"/>
  <c r="G118" i="17"/>
  <c r="I118" i="17"/>
  <c r="F124" i="17"/>
  <c r="G124" i="17"/>
  <c r="I124" i="17"/>
  <c r="F125" i="17"/>
  <c r="G125" i="17"/>
  <c r="I125" i="17"/>
  <c r="F126" i="17"/>
  <c r="G126" i="17"/>
  <c r="I126" i="17" s="1"/>
  <c r="F127" i="17"/>
  <c r="G127" i="17"/>
  <c r="I127" i="17" s="1"/>
  <c r="F128" i="17"/>
  <c r="G128" i="17"/>
  <c r="I128" i="17" s="1"/>
  <c r="F129" i="17"/>
  <c r="G129" i="17"/>
  <c r="I129" i="17" s="1"/>
  <c r="F130" i="17"/>
  <c r="G130" i="17"/>
  <c r="I130" i="17"/>
  <c r="F131" i="17"/>
  <c r="G131" i="17"/>
  <c r="I131" i="17"/>
  <c r="F132" i="17"/>
  <c r="G132" i="17"/>
  <c r="I132" i="17"/>
  <c r="F133" i="17"/>
  <c r="G133" i="17"/>
  <c r="I133" i="17"/>
  <c r="F134" i="17"/>
  <c r="G134" i="17"/>
  <c r="I134" i="17"/>
  <c r="F135" i="17"/>
  <c r="G135" i="17"/>
  <c r="I135" i="17"/>
  <c r="F136" i="17"/>
  <c r="G136" i="17"/>
  <c r="I136" i="17"/>
  <c r="F137" i="17"/>
  <c r="G137" i="17"/>
  <c r="I137" i="17"/>
  <c r="F138" i="17"/>
  <c r="G138" i="17"/>
  <c r="I138" i="17"/>
  <c r="F139" i="17"/>
  <c r="G139" i="17"/>
  <c r="I139" i="17"/>
  <c r="F140" i="17"/>
  <c r="G140" i="17"/>
  <c r="I140" i="17"/>
  <c r="F141" i="17"/>
  <c r="G141" i="17"/>
  <c r="I141" i="17"/>
  <c r="F142" i="17"/>
  <c r="G142" i="17"/>
  <c r="I142" i="17"/>
  <c r="F143" i="17"/>
  <c r="G143" i="17"/>
  <c r="I143" i="17"/>
  <c r="F144" i="17"/>
  <c r="G144" i="17"/>
  <c r="I144" i="17"/>
  <c r="F145" i="17"/>
  <c r="G145" i="17"/>
  <c r="I145" i="17"/>
  <c r="F146" i="17"/>
  <c r="G146" i="17"/>
  <c r="I146" i="17"/>
  <c r="F147" i="17"/>
  <c r="G147" i="17"/>
  <c r="I147" i="17"/>
  <c r="F148" i="17"/>
  <c r="G148" i="17"/>
  <c r="I148" i="17"/>
  <c r="F149" i="17"/>
  <c r="G149" i="17"/>
  <c r="I149" i="17"/>
  <c r="F150" i="17"/>
  <c r="G150" i="17"/>
  <c r="I150" i="17"/>
  <c r="F151" i="17"/>
  <c r="G151" i="17"/>
  <c r="I151" i="17"/>
  <c r="F152" i="17"/>
  <c r="G152" i="17"/>
  <c r="I152" i="17"/>
  <c r="F153" i="17"/>
  <c r="G153" i="17"/>
  <c r="I153" i="17"/>
  <c r="F154" i="17"/>
  <c r="G154" i="17"/>
  <c r="I154" i="17"/>
  <c r="F155" i="17"/>
  <c r="G155" i="17"/>
  <c r="I155" i="17"/>
  <c r="F156" i="17"/>
  <c r="G156" i="17"/>
  <c r="I156" i="17"/>
  <c r="F157" i="17"/>
  <c r="G157" i="17"/>
  <c r="I157" i="17"/>
  <c r="F158" i="17"/>
  <c r="G158" i="17"/>
  <c r="I158" i="17"/>
  <c r="F159" i="17"/>
  <c r="G159" i="17"/>
  <c r="I159" i="17"/>
  <c r="F160" i="17"/>
  <c r="G160" i="17"/>
  <c r="I160" i="17"/>
  <c r="F161" i="17"/>
  <c r="G161" i="17"/>
  <c r="I161" i="17"/>
  <c r="F162" i="17"/>
  <c r="G162" i="17"/>
  <c r="I162" i="17"/>
  <c r="F163" i="17"/>
  <c r="G163" i="17"/>
  <c r="I163" i="17"/>
  <c r="F164" i="17"/>
  <c r="G164" i="17"/>
  <c r="I164" i="17"/>
  <c r="F165" i="17"/>
  <c r="G165" i="17"/>
  <c r="I165" i="17"/>
  <c r="F166" i="17"/>
  <c r="G166" i="17"/>
  <c r="I166" i="17"/>
  <c r="F167" i="17"/>
  <c r="G167" i="17"/>
  <c r="I167" i="17"/>
  <c r="F168" i="17"/>
  <c r="G168" i="17"/>
  <c r="I168" i="17"/>
  <c r="F169" i="17"/>
  <c r="G169" i="17"/>
  <c r="I169" i="17"/>
  <c r="F170" i="17"/>
  <c r="G170" i="17"/>
  <c r="I170" i="17"/>
  <c r="F171" i="17"/>
  <c r="G171" i="17"/>
  <c r="I171" i="17"/>
  <c r="F172" i="17"/>
  <c r="G172" i="17"/>
  <c r="I172" i="17"/>
  <c r="F173" i="17"/>
  <c r="G173" i="17"/>
  <c r="I173" i="17"/>
  <c r="F174" i="17"/>
  <c r="G174" i="17"/>
  <c r="I174" i="17"/>
  <c r="F175" i="17"/>
  <c r="G175" i="17"/>
  <c r="I175" i="17"/>
  <c r="F176" i="17"/>
  <c r="G176" i="17"/>
  <c r="I176" i="17"/>
  <c r="F177" i="17"/>
  <c r="G177" i="17"/>
  <c r="I177" i="17"/>
  <c r="F178" i="17"/>
  <c r="G178" i="17"/>
  <c r="I178" i="17"/>
  <c r="F179" i="17"/>
  <c r="G179" i="17"/>
  <c r="I179" i="17"/>
  <c r="F180" i="17"/>
  <c r="G180" i="17"/>
  <c r="I180" i="17"/>
  <c r="F181" i="17"/>
  <c r="G181" i="17"/>
  <c r="I181" i="17"/>
  <c r="F182" i="17"/>
  <c r="G182" i="17"/>
  <c r="I182" i="17"/>
  <c r="F183" i="17"/>
  <c r="G183" i="17"/>
  <c r="I183" i="17"/>
  <c r="F184" i="17"/>
  <c r="G184" i="17"/>
  <c r="I184" i="17"/>
  <c r="F185" i="17"/>
  <c r="G185" i="17"/>
  <c r="I185" i="17"/>
  <c r="F186" i="17"/>
  <c r="G186" i="17"/>
  <c r="I186" i="17"/>
  <c r="F187" i="17"/>
  <c r="G187" i="17"/>
  <c r="I187" i="17"/>
  <c r="F188" i="17"/>
  <c r="G188" i="17"/>
  <c r="I188" i="17"/>
  <c r="F189" i="17"/>
  <c r="G189" i="17"/>
  <c r="I189" i="17"/>
  <c r="F190" i="17"/>
  <c r="G190" i="17"/>
  <c r="I190" i="17"/>
  <c r="F191" i="17"/>
  <c r="G191" i="17"/>
  <c r="I191" i="17"/>
  <c r="F192" i="17"/>
  <c r="G192" i="17"/>
  <c r="I192" i="17"/>
  <c r="F193" i="17"/>
  <c r="G193" i="17"/>
  <c r="I193" i="17"/>
  <c r="F194" i="17"/>
  <c r="G194" i="17"/>
  <c r="I194" i="17"/>
  <c r="F195" i="17"/>
  <c r="G195" i="17"/>
  <c r="I195" i="17"/>
  <c r="F196" i="17"/>
  <c r="G196" i="17"/>
  <c r="I196" i="17"/>
  <c r="F197" i="17"/>
  <c r="G197" i="17"/>
  <c r="I197" i="17"/>
  <c r="F198" i="17"/>
  <c r="G198" i="17"/>
  <c r="I198" i="17"/>
  <c r="F199" i="17"/>
  <c r="G199" i="17"/>
  <c r="I199" i="17"/>
  <c r="F200" i="17"/>
  <c r="G200" i="17"/>
  <c r="I200" i="17"/>
  <c r="F201" i="17"/>
  <c r="G201" i="17"/>
  <c r="I201" i="17"/>
  <c r="F202" i="17"/>
  <c r="G202" i="17"/>
  <c r="I202" i="17"/>
  <c r="F203" i="17"/>
  <c r="G203" i="17"/>
  <c r="I203" i="17"/>
  <c r="F204" i="17"/>
  <c r="G204" i="17"/>
  <c r="I204" i="17"/>
  <c r="F205" i="17"/>
  <c r="G205" i="17"/>
  <c r="I205" i="17"/>
  <c r="F206" i="17"/>
  <c r="G206" i="17"/>
  <c r="I206" i="17"/>
  <c r="F207" i="17"/>
  <c r="G207" i="17"/>
  <c r="I207" i="17"/>
  <c r="F208" i="17"/>
  <c r="G208" i="17"/>
  <c r="I208" i="17"/>
  <c r="F209" i="17"/>
  <c r="G209" i="17"/>
  <c r="I209" i="17"/>
  <c r="F210" i="17"/>
  <c r="G210" i="17"/>
  <c r="I210" i="17"/>
  <c r="F211" i="17"/>
  <c r="G211" i="17"/>
  <c r="I211" i="17"/>
  <c r="F212" i="17"/>
  <c r="G212" i="17"/>
  <c r="I212" i="17"/>
  <c r="F213" i="17"/>
  <c r="G213" i="17"/>
  <c r="I213" i="17"/>
  <c r="F214" i="17"/>
  <c r="G214" i="17"/>
  <c r="I214" i="17"/>
  <c r="F215" i="17"/>
  <c r="G215" i="17"/>
  <c r="I215" i="17"/>
  <c r="F216" i="17"/>
  <c r="G216" i="17"/>
  <c r="I216" i="17"/>
  <c r="F217" i="17"/>
  <c r="G217" i="17"/>
  <c r="I217" i="17"/>
  <c r="F218" i="17"/>
  <c r="G218" i="17"/>
  <c r="I218" i="17"/>
  <c r="F219" i="17"/>
  <c r="G219" i="17"/>
  <c r="I219" i="17"/>
  <c r="F220" i="17"/>
  <c r="G220" i="17"/>
  <c r="I220" i="17"/>
  <c r="F221" i="17"/>
  <c r="G221" i="17"/>
  <c r="I221" i="17"/>
  <c r="F222" i="17"/>
  <c r="G222" i="17"/>
  <c r="I222" i="17"/>
  <c r="F223" i="17"/>
  <c r="G223" i="17"/>
  <c r="I223" i="17"/>
  <c r="F224" i="17"/>
  <c r="G224" i="17"/>
  <c r="I224" i="17"/>
  <c r="F225" i="17"/>
  <c r="G225" i="17"/>
  <c r="I225" i="17"/>
  <c r="F226" i="17"/>
  <c r="G226" i="17"/>
  <c r="I226" i="17"/>
  <c r="F227" i="17"/>
  <c r="G227" i="17"/>
  <c r="I227" i="17"/>
  <c r="F228" i="17"/>
  <c r="G228" i="17"/>
  <c r="I228" i="17"/>
  <c r="F229" i="17"/>
  <c r="G229" i="17"/>
  <c r="I229" i="17"/>
  <c r="F230" i="17"/>
  <c r="G230" i="17"/>
  <c r="I230" i="17"/>
  <c r="F231" i="17"/>
  <c r="G231" i="17"/>
  <c r="I231" i="17"/>
  <c r="F232" i="17"/>
  <c r="G232" i="17"/>
  <c r="I232" i="17"/>
  <c r="F233" i="17"/>
  <c r="G233" i="17"/>
  <c r="I233" i="17"/>
  <c r="F234" i="17"/>
  <c r="G234" i="17"/>
  <c r="I234" i="17"/>
  <c r="F235" i="17"/>
  <c r="G235" i="17"/>
  <c r="I235" i="17"/>
  <c r="F236" i="17"/>
  <c r="G236" i="17"/>
  <c r="I236" i="17"/>
  <c r="F237" i="17"/>
  <c r="G237" i="17"/>
  <c r="I237" i="17"/>
  <c r="F238" i="17"/>
  <c r="G238" i="17"/>
  <c r="I238" i="17"/>
  <c r="F239" i="17"/>
  <c r="G239" i="17"/>
  <c r="I239" i="17"/>
  <c r="F240" i="17"/>
  <c r="G240" i="17"/>
  <c r="I240" i="17"/>
  <c r="F241" i="17"/>
  <c r="G241" i="17"/>
  <c r="I241" i="17"/>
  <c r="F242" i="17"/>
  <c r="G242" i="17"/>
  <c r="I242" i="17"/>
  <c r="F243" i="17"/>
  <c r="G243" i="17"/>
  <c r="I243" i="17"/>
  <c r="F244" i="17"/>
  <c r="G244" i="17"/>
  <c r="I244" i="17"/>
  <c r="F245" i="17"/>
  <c r="G245" i="17"/>
  <c r="I245" i="17"/>
  <c r="F246" i="17"/>
  <c r="G246" i="17"/>
  <c r="I246" i="17"/>
  <c r="F247" i="17"/>
  <c r="G247" i="17"/>
  <c r="I247" i="17"/>
  <c r="F248" i="17"/>
  <c r="G248" i="17"/>
  <c r="I248" i="17"/>
  <c r="F249" i="17"/>
  <c r="G249" i="17"/>
  <c r="I249" i="17"/>
  <c r="F250" i="17"/>
  <c r="G250" i="17"/>
  <c r="I250" i="17"/>
  <c r="F251" i="17"/>
  <c r="G251" i="17"/>
  <c r="I251" i="17"/>
  <c r="F252" i="17"/>
  <c r="G252" i="17"/>
  <c r="I252" i="17"/>
  <c r="F253" i="17"/>
  <c r="G253" i="17"/>
  <c r="I253" i="17"/>
  <c r="F254" i="17"/>
  <c r="G254" i="17"/>
  <c r="I254" i="17"/>
  <c r="F255" i="17"/>
  <c r="G255" i="17"/>
  <c r="I255" i="17"/>
  <c r="F256" i="17"/>
  <c r="G256" i="17"/>
  <c r="I256" i="17"/>
  <c r="F257" i="17"/>
  <c r="G257" i="17"/>
  <c r="I257" i="17"/>
  <c r="F258" i="17"/>
  <c r="G258" i="17"/>
  <c r="I258" i="17"/>
  <c r="F259" i="17"/>
  <c r="G259" i="17"/>
  <c r="I259" i="17"/>
  <c r="F260" i="17"/>
  <c r="G260" i="17"/>
  <c r="I260" i="17"/>
  <c r="F261" i="17"/>
  <c r="G261" i="17"/>
  <c r="I261" i="17"/>
  <c r="F262" i="17"/>
  <c r="G262" i="17"/>
  <c r="I262" i="17"/>
  <c r="F263" i="17"/>
  <c r="G263" i="17"/>
  <c r="I263" i="17"/>
  <c r="F264" i="17"/>
  <c r="G264" i="17"/>
  <c r="I264" i="17"/>
  <c r="F265" i="17"/>
  <c r="G265" i="17"/>
  <c r="I265" i="17"/>
  <c r="F266" i="17"/>
  <c r="G266" i="17"/>
  <c r="I266" i="17"/>
  <c r="F267" i="17"/>
  <c r="G267" i="17"/>
  <c r="I267" i="17"/>
  <c r="F268" i="17"/>
  <c r="G268" i="17"/>
  <c r="I268" i="17"/>
  <c r="F269" i="17"/>
  <c r="G269" i="17"/>
  <c r="I269" i="17"/>
  <c r="F270" i="17"/>
  <c r="G270" i="17"/>
  <c r="I270" i="17"/>
  <c r="F271" i="17"/>
  <c r="G271" i="17"/>
  <c r="I271" i="17"/>
  <c r="F272" i="17"/>
  <c r="G272" i="17"/>
  <c r="I272" i="17"/>
  <c r="F273" i="17"/>
  <c r="G273" i="17"/>
  <c r="I273" i="17"/>
  <c r="F274" i="17"/>
  <c r="G274" i="17"/>
  <c r="I274" i="17"/>
  <c r="F275" i="17"/>
  <c r="G275" i="17"/>
  <c r="I275" i="17"/>
  <c r="F276" i="17"/>
  <c r="G276" i="17"/>
  <c r="I276" i="17"/>
  <c r="F277" i="17"/>
  <c r="G277" i="17"/>
  <c r="I277" i="17"/>
  <c r="F278" i="17"/>
  <c r="G278" i="17"/>
  <c r="I278" i="17"/>
  <c r="F279" i="17"/>
  <c r="G279" i="17"/>
  <c r="I279" i="17"/>
  <c r="F280" i="17"/>
  <c r="G280" i="17"/>
  <c r="I280" i="17"/>
  <c r="F281" i="17"/>
  <c r="G281" i="17"/>
  <c r="I281" i="17"/>
  <c r="F282" i="17"/>
  <c r="G282" i="17"/>
  <c r="I282" i="17"/>
  <c r="F283" i="17"/>
  <c r="G283" i="17"/>
  <c r="I283" i="17"/>
  <c r="F284" i="17"/>
  <c r="G284" i="17"/>
  <c r="I284" i="17"/>
  <c r="F285" i="17"/>
  <c r="G285" i="17"/>
  <c r="I285" i="17"/>
  <c r="F286" i="17"/>
  <c r="G286" i="17"/>
  <c r="I286" i="17"/>
  <c r="F287" i="17"/>
  <c r="G287" i="17"/>
  <c r="I287" i="17"/>
  <c r="F288" i="17"/>
  <c r="G288" i="17"/>
  <c r="I288" i="17"/>
  <c r="F289" i="17"/>
  <c r="G289" i="17"/>
  <c r="I289" i="17"/>
  <c r="F290" i="17"/>
  <c r="G290" i="17"/>
  <c r="I290" i="17"/>
  <c r="F291" i="17"/>
  <c r="G291" i="17"/>
  <c r="I291" i="17"/>
  <c r="F292" i="17"/>
  <c r="G292" i="17"/>
  <c r="I292" i="17"/>
  <c r="F293" i="17"/>
  <c r="G293" i="17"/>
  <c r="I293" i="17"/>
  <c r="F294" i="17"/>
  <c r="G294" i="17"/>
  <c r="I294" i="17"/>
  <c r="F295" i="17"/>
  <c r="G295" i="17"/>
  <c r="I295" i="17"/>
  <c r="F296" i="17"/>
  <c r="G296" i="17"/>
  <c r="I296" i="17"/>
  <c r="F297" i="17"/>
  <c r="G297" i="17"/>
  <c r="I297" i="17"/>
  <c r="F298" i="17"/>
  <c r="G298" i="17"/>
  <c r="I298" i="17"/>
  <c r="F299" i="17"/>
  <c r="G299" i="17"/>
  <c r="I299" i="17"/>
  <c r="F300" i="17"/>
  <c r="G300" i="17"/>
  <c r="I300" i="17"/>
  <c r="F301" i="17"/>
  <c r="G301" i="17"/>
  <c r="I301" i="17"/>
  <c r="F302" i="17"/>
  <c r="G302" i="17"/>
  <c r="I302" i="17"/>
  <c r="F303" i="17"/>
  <c r="G303" i="17"/>
  <c r="I303" i="17"/>
  <c r="F304" i="17"/>
  <c r="G304" i="17"/>
  <c r="I304" i="17"/>
  <c r="F305" i="17"/>
  <c r="G305" i="17"/>
  <c r="I305" i="17"/>
  <c r="F306" i="17"/>
  <c r="G306" i="17"/>
  <c r="I306" i="17"/>
  <c r="F307" i="17"/>
  <c r="G307" i="17"/>
  <c r="I307" i="17"/>
  <c r="F308" i="17"/>
  <c r="G308" i="17"/>
  <c r="I308" i="17"/>
  <c r="F309" i="17"/>
  <c r="G309" i="17"/>
  <c r="I309" i="17"/>
  <c r="F310" i="17"/>
  <c r="G310" i="17"/>
  <c r="I310" i="17"/>
  <c r="F311" i="17"/>
  <c r="G311" i="17"/>
  <c r="I311" i="17"/>
  <c r="F312" i="17"/>
  <c r="G312" i="17"/>
  <c r="I312" i="17"/>
  <c r="F313" i="17"/>
  <c r="G313" i="17"/>
  <c r="I313" i="17"/>
  <c r="F314" i="17"/>
  <c r="G314" i="17"/>
  <c r="I314" i="17"/>
  <c r="F315" i="17"/>
  <c r="G315" i="17"/>
  <c r="I315" i="17"/>
  <c r="F316" i="17"/>
  <c r="G316" i="17"/>
  <c r="I316" i="17"/>
  <c r="F317" i="17"/>
  <c r="G317" i="17"/>
  <c r="I317" i="17"/>
  <c r="F318" i="17"/>
  <c r="G318" i="17"/>
  <c r="I318" i="17"/>
  <c r="F319" i="17"/>
  <c r="G319" i="17"/>
  <c r="I319" i="17"/>
  <c r="F320" i="17"/>
  <c r="G320" i="17"/>
  <c r="I320" i="17"/>
  <c r="F321" i="17"/>
  <c r="G321" i="17"/>
  <c r="I321" i="17"/>
  <c r="F322" i="17"/>
  <c r="G322" i="17"/>
  <c r="I322" i="17"/>
  <c r="F323" i="17"/>
  <c r="G323" i="17"/>
  <c r="I323" i="17"/>
  <c r="F324" i="17"/>
  <c r="G324" i="17"/>
  <c r="I324" i="17"/>
  <c r="F325" i="17"/>
  <c r="G325" i="17"/>
  <c r="I325" i="17"/>
  <c r="F326" i="17"/>
  <c r="G326" i="17"/>
  <c r="I326" i="17"/>
  <c r="F327" i="17"/>
  <c r="G327" i="17"/>
  <c r="I327" i="17"/>
  <c r="F328" i="17"/>
  <c r="G328" i="17"/>
  <c r="I328" i="17"/>
  <c r="F329" i="17"/>
  <c r="G329" i="17"/>
  <c r="I329" i="17"/>
  <c r="F330" i="17"/>
  <c r="G330" i="17"/>
  <c r="I330" i="17"/>
  <c r="F331" i="17"/>
  <c r="G331" i="17"/>
  <c r="I331" i="17"/>
  <c r="F332" i="17"/>
  <c r="G332" i="17"/>
  <c r="I332" i="17"/>
  <c r="F333" i="17"/>
  <c r="G333" i="17"/>
  <c r="I333" i="17"/>
  <c r="F334" i="17"/>
  <c r="G334" i="17"/>
  <c r="I334" i="17"/>
  <c r="F335" i="17"/>
  <c r="G335" i="17"/>
  <c r="I335" i="17"/>
  <c r="F336" i="17"/>
  <c r="G336" i="17"/>
  <c r="I336" i="17"/>
  <c r="F337" i="17"/>
  <c r="G337" i="17"/>
  <c r="I337" i="17"/>
  <c r="F338" i="17"/>
  <c r="G338" i="17"/>
  <c r="I338" i="17"/>
  <c r="F339" i="17"/>
  <c r="G339" i="17"/>
  <c r="I339" i="17"/>
  <c r="F340" i="17"/>
  <c r="G340" i="17"/>
  <c r="I340" i="17"/>
  <c r="F341" i="17"/>
  <c r="G341" i="17"/>
  <c r="I341" i="17"/>
  <c r="F342" i="17"/>
  <c r="G342" i="17"/>
  <c r="I342" i="17"/>
  <c r="F343" i="17"/>
  <c r="G343" i="17"/>
  <c r="I343" i="17"/>
  <c r="F344" i="17"/>
  <c r="G344" i="17"/>
  <c r="I344" i="17"/>
  <c r="F345" i="17"/>
  <c r="G345" i="17"/>
  <c r="I345" i="17"/>
  <c r="F346" i="17"/>
  <c r="G346" i="17"/>
  <c r="I346" i="17"/>
  <c r="F347" i="17"/>
  <c r="G347" i="17"/>
  <c r="I347" i="17"/>
  <c r="F348" i="17"/>
  <c r="G348" i="17"/>
  <c r="I348" i="17"/>
  <c r="F349" i="17"/>
  <c r="G349" i="17"/>
  <c r="I349" i="17"/>
  <c r="F350" i="17"/>
  <c r="G350" i="17"/>
  <c r="I350" i="17"/>
  <c r="F351" i="17"/>
  <c r="G351" i="17"/>
  <c r="I351" i="17"/>
  <c r="F352" i="17"/>
  <c r="G352" i="17"/>
  <c r="I352" i="17"/>
  <c r="F353" i="17"/>
  <c r="G353" i="17"/>
  <c r="I353" i="17"/>
  <c r="F354" i="17"/>
  <c r="G354" i="17"/>
  <c r="I354" i="17"/>
  <c r="F355" i="17"/>
  <c r="G355" i="17"/>
  <c r="I355" i="17"/>
  <c r="F356" i="17"/>
  <c r="G356" i="17"/>
  <c r="I356" i="17"/>
  <c r="F357" i="17"/>
  <c r="G357" i="17"/>
  <c r="I357" i="17"/>
  <c r="F358" i="17"/>
  <c r="G358" i="17"/>
  <c r="I358" i="17"/>
  <c r="F359" i="17"/>
  <c r="G359" i="17"/>
  <c r="I359" i="17"/>
  <c r="F360" i="17"/>
  <c r="G360" i="17"/>
  <c r="I360" i="17"/>
  <c r="F361" i="17"/>
  <c r="G361" i="17"/>
  <c r="I361" i="17"/>
  <c r="F362" i="17"/>
  <c r="G362" i="17"/>
  <c r="I362" i="17"/>
  <c r="F363" i="17"/>
  <c r="G363" i="17"/>
  <c r="I363" i="17"/>
  <c r="F364" i="17"/>
  <c r="G364" i="17"/>
  <c r="I364" i="17"/>
  <c r="F365" i="17"/>
  <c r="G365" i="17"/>
  <c r="I365" i="17"/>
  <c r="F366" i="17"/>
  <c r="G366" i="17"/>
  <c r="I366" i="17"/>
  <c r="F367" i="17"/>
  <c r="G367" i="17"/>
  <c r="I367" i="17"/>
  <c r="F368" i="17"/>
  <c r="G368" i="17"/>
  <c r="I368" i="17"/>
  <c r="F369" i="17"/>
  <c r="G369" i="17"/>
  <c r="I369" i="17"/>
  <c r="F370" i="17"/>
  <c r="G370" i="17"/>
  <c r="I370" i="17"/>
  <c r="F371" i="17"/>
  <c r="G371" i="17"/>
  <c r="I371" i="17"/>
  <c r="F372" i="17"/>
  <c r="G372" i="17"/>
  <c r="I372" i="17"/>
  <c r="F373" i="17"/>
  <c r="G373" i="17"/>
  <c r="I373" i="17"/>
  <c r="F374" i="17"/>
  <c r="G374" i="17"/>
  <c r="I374" i="17"/>
  <c r="F375" i="17"/>
  <c r="G375" i="17"/>
  <c r="I375" i="17"/>
  <c r="F376" i="17"/>
  <c r="G376" i="17"/>
  <c r="I376" i="17"/>
  <c r="F377" i="17"/>
  <c r="G377" i="17"/>
  <c r="I377" i="17"/>
  <c r="F378" i="17"/>
  <c r="G378" i="17"/>
  <c r="I378" i="17"/>
  <c r="F379" i="17"/>
  <c r="G379" i="17"/>
  <c r="I379" i="17"/>
  <c r="F380" i="17"/>
  <c r="G380" i="17"/>
  <c r="I380" i="17"/>
  <c r="G10" i="17"/>
  <c r="G11" i="17"/>
  <c r="G12" i="17"/>
  <c r="G13" i="17"/>
  <c r="G9" i="17"/>
  <c r="F9" i="17"/>
  <c r="F10" i="17"/>
  <c r="F11" i="17"/>
  <c r="F12" i="17"/>
  <c r="F13" i="17"/>
  <c r="A10" i="17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A72" i="17" s="1"/>
  <c r="A73" i="17" s="1"/>
  <c r="A74" i="17" s="1"/>
  <c r="A75" i="17" s="1"/>
  <c r="A76" i="17" s="1"/>
  <c r="A77" i="17" s="1"/>
  <c r="A78" i="17" s="1"/>
  <c r="A79" i="17" s="1"/>
  <c r="A80" i="17" s="1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A95" i="17" s="1"/>
  <c r="A96" i="17" s="1"/>
  <c r="A97" i="17" s="1"/>
  <c r="A98" i="17" s="1"/>
  <c r="A99" i="17" s="1"/>
  <c r="A100" i="17" s="1"/>
  <c r="A101" i="17" s="1"/>
  <c r="A102" i="17" s="1"/>
  <c r="A103" i="17" s="1"/>
  <c r="A104" i="17" s="1"/>
  <c r="A105" i="17" s="1"/>
  <c r="A106" i="17" s="1"/>
  <c r="A107" i="17" s="1"/>
  <c r="A108" i="17" s="1"/>
  <c r="A109" i="17" s="1"/>
  <c r="A110" i="17" s="1"/>
  <c r="A111" i="17" s="1"/>
  <c r="A112" i="17" s="1"/>
  <c r="A113" i="17" s="1"/>
  <c r="A114" i="17" s="1"/>
  <c r="A115" i="17" s="1"/>
  <c r="A116" i="17" s="1"/>
  <c r="A117" i="17" s="1"/>
  <c r="A118" i="17" s="1"/>
  <c r="K4" i="17"/>
  <c r="K3" i="17"/>
  <c r="A124" i="17" l="1"/>
  <c r="A125" i="17" s="1"/>
  <c r="A126" i="17" s="1"/>
  <c r="A127" i="17" s="1"/>
  <c r="A128" i="17" s="1"/>
  <c r="A129" i="17" s="1"/>
  <c r="A130" i="17" s="1"/>
  <c r="A131" i="17" s="1"/>
  <c r="A132" i="17" s="1"/>
  <c r="A133" i="17" s="1"/>
  <c r="A134" i="17" s="1"/>
  <c r="A135" i="17" s="1"/>
  <c r="A136" i="17" s="1"/>
  <c r="A137" i="17" s="1"/>
  <c r="A138" i="17" s="1"/>
  <c r="A139" i="17" s="1"/>
  <c r="A140" i="17" s="1"/>
  <c r="A141" i="17" s="1"/>
  <c r="A142" i="17" s="1"/>
  <c r="A143" i="17" s="1"/>
  <c r="A144" i="17" s="1"/>
  <c r="A145" i="17" s="1"/>
  <c r="A146" i="17" s="1"/>
  <c r="A147" i="17" s="1"/>
  <c r="A148" i="17" s="1"/>
  <c r="A149" i="17" s="1"/>
  <c r="A150" i="17" s="1"/>
  <c r="A151" i="17" s="1"/>
  <c r="A152" i="17" s="1"/>
  <c r="A153" i="17" s="1"/>
  <c r="A154" i="17" s="1"/>
  <c r="A155" i="17" s="1"/>
  <c r="A156" i="17" s="1"/>
  <c r="A157" i="17" s="1"/>
  <c r="A158" i="17" s="1"/>
  <c r="A159" i="17" s="1"/>
  <c r="A160" i="17" s="1"/>
  <c r="A161" i="17" s="1"/>
  <c r="A162" i="17" s="1"/>
  <c r="A163" i="17" s="1"/>
  <c r="A164" i="17" s="1"/>
  <c r="A165" i="17" s="1"/>
  <c r="A166" i="17" s="1"/>
  <c r="A167" i="17" s="1"/>
  <c r="A168" i="17" s="1"/>
  <c r="A169" i="17" s="1"/>
  <c r="A170" i="17" s="1"/>
  <c r="A171" i="17" s="1"/>
  <c r="A172" i="17" s="1"/>
  <c r="A173" i="17" s="1"/>
  <c r="A174" i="17" s="1"/>
  <c r="A175" i="17" s="1"/>
  <c r="A176" i="17" s="1"/>
  <c r="A177" i="17" s="1"/>
  <c r="A178" i="17" s="1"/>
  <c r="A179" i="17" s="1"/>
  <c r="A180" i="17" s="1"/>
  <c r="A181" i="17" s="1"/>
  <c r="A182" i="17" s="1"/>
  <c r="A183" i="17" s="1"/>
  <c r="A184" i="17" s="1"/>
  <c r="A185" i="17" s="1"/>
  <c r="A186" i="17" s="1"/>
  <c r="A187" i="17" s="1"/>
  <c r="A188" i="17" s="1"/>
  <c r="A189" i="17" s="1"/>
  <c r="A190" i="17" s="1"/>
  <c r="A191" i="17" s="1"/>
  <c r="A192" i="17" s="1"/>
  <c r="A193" i="17" s="1"/>
  <c r="A194" i="17" s="1"/>
  <c r="A195" i="17" s="1"/>
  <c r="A196" i="17" s="1"/>
  <c r="A197" i="17" s="1"/>
  <c r="A198" i="17" s="1"/>
  <c r="A199" i="17" s="1"/>
  <c r="A200" i="17" s="1"/>
  <c r="A201" i="17" s="1"/>
  <c r="A202" i="17" s="1"/>
  <c r="A203" i="17" s="1"/>
  <c r="A204" i="17" s="1"/>
  <c r="A205" i="17" s="1"/>
  <c r="A206" i="17" s="1"/>
  <c r="A207" i="17" s="1"/>
  <c r="A208" i="17" s="1"/>
  <c r="A209" i="17" s="1"/>
  <c r="A210" i="17" s="1"/>
  <c r="A211" i="17" s="1"/>
  <c r="A212" i="17" s="1"/>
  <c r="A213" i="17" s="1"/>
  <c r="A214" i="17" s="1"/>
  <c r="A215" i="17" s="1"/>
  <c r="A216" i="17" s="1"/>
  <c r="A217" i="17" s="1"/>
  <c r="A218" i="17" s="1"/>
  <c r="A219" i="17" s="1"/>
  <c r="A220" i="17" s="1"/>
  <c r="A221" i="17" s="1"/>
  <c r="A222" i="17" s="1"/>
  <c r="A223" i="17" s="1"/>
  <c r="A224" i="17" s="1"/>
  <c r="A225" i="17" s="1"/>
  <c r="A226" i="17" s="1"/>
  <c r="A227" i="17" s="1"/>
  <c r="A228" i="17" s="1"/>
  <c r="A229" i="17" s="1"/>
  <c r="A230" i="17" s="1"/>
  <c r="A231" i="17" s="1"/>
  <c r="A232" i="17" s="1"/>
  <c r="A233" i="17" s="1"/>
  <c r="A234" i="17" s="1"/>
  <c r="A235" i="17" s="1"/>
  <c r="A236" i="17" s="1"/>
  <c r="A237" i="17" s="1"/>
  <c r="A238" i="17" s="1"/>
  <c r="A239" i="17" s="1"/>
  <c r="A240" i="17" s="1"/>
  <c r="A241" i="17" s="1"/>
  <c r="A242" i="17" s="1"/>
  <c r="A243" i="17" s="1"/>
  <c r="A244" i="17" s="1"/>
  <c r="A245" i="17" s="1"/>
  <c r="A246" i="17" s="1"/>
  <c r="A247" i="17" s="1"/>
  <c r="A248" i="17" s="1"/>
  <c r="A249" i="17" s="1"/>
  <c r="A250" i="17" s="1"/>
  <c r="A251" i="17" s="1"/>
  <c r="A252" i="17" s="1"/>
  <c r="A253" i="17" s="1"/>
  <c r="A254" i="17" s="1"/>
  <c r="A255" i="17" s="1"/>
  <c r="A256" i="17" s="1"/>
  <c r="A257" i="17" s="1"/>
  <c r="A258" i="17" s="1"/>
  <c r="A259" i="17" s="1"/>
  <c r="A260" i="17" s="1"/>
  <c r="A261" i="17" s="1"/>
  <c r="A262" i="17" s="1"/>
  <c r="A263" i="17" s="1"/>
  <c r="A264" i="17" s="1"/>
  <c r="A265" i="17" s="1"/>
  <c r="A266" i="17" s="1"/>
  <c r="A267" i="17" s="1"/>
  <c r="A268" i="17" s="1"/>
  <c r="A269" i="17" s="1"/>
  <c r="A270" i="17" s="1"/>
  <c r="A271" i="17" s="1"/>
  <c r="A272" i="17" s="1"/>
  <c r="A273" i="17" s="1"/>
  <c r="A274" i="17" s="1"/>
  <c r="A275" i="17" s="1"/>
  <c r="A276" i="17" s="1"/>
  <c r="A277" i="17" s="1"/>
  <c r="A278" i="17" s="1"/>
  <c r="A279" i="17" s="1"/>
  <c r="A280" i="17" s="1"/>
  <c r="A281" i="17" s="1"/>
  <c r="A282" i="17" s="1"/>
  <c r="A283" i="17" s="1"/>
  <c r="A284" i="17" s="1"/>
  <c r="A285" i="17" s="1"/>
  <c r="A286" i="17" s="1"/>
  <c r="A287" i="17" s="1"/>
  <c r="A288" i="17" s="1"/>
  <c r="A289" i="17" s="1"/>
  <c r="A290" i="17" s="1"/>
  <c r="A291" i="17" s="1"/>
  <c r="A292" i="17" s="1"/>
  <c r="A293" i="17" s="1"/>
  <c r="A294" i="17" s="1"/>
  <c r="A295" i="17" s="1"/>
  <c r="A296" i="17" s="1"/>
  <c r="A297" i="17" s="1"/>
  <c r="A298" i="17" s="1"/>
  <c r="A299" i="17" s="1"/>
  <c r="A300" i="17" s="1"/>
  <c r="A301" i="17" s="1"/>
  <c r="A302" i="17" s="1"/>
  <c r="A303" i="17" s="1"/>
  <c r="A304" i="17" s="1"/>
  <c r="A305" i="17" s="1"/>
  <c r="A306" i="17" s="1"/>
  <c r="A307" i="17" s="1"/>
  <c r="A308" i="17" s="1"/>
  <c r="A309" i="17" s="1"/>
  <c r="A310" i="17" s="1"/>
  <c r="A311" i="17" s="1"/>
  <c r="A312" i="17" s="1"/>
  <c r="A313" i="17" s="1"/>
  <c r="A314" i="17" s="1"/>
  <c r="A315" i="17" s="1"/>
  <c r="A316" i="17" s="1"/>
  <c r="A317" i="17" s="1"/>
  <c r="A318" i="17" s="1"/>
  <c r="A319" i="17" s="1"/>
  <c r="A320" i="17" s="1"/>
  <c r="A321" i="17" s="1"/>
  <c r="A322" i="17" s="1"/>
  <c r="A323" i="17" s="1"/>
  <c r="A324" i="17" s="1"/>
  <c r="A325" i="17" s="1"/>
  <c r="A326" i="17" s="1"/>
  <c r="A327" i="17" s="1"/>
  <c r="A328" i="17" s="1"/>
  <c r="A329" i="17" s="1"/>
  <c r="A330" i="17" s="1"/>
  <c r="A331" i="17" s="1"/>
  <c r="A332" i="17" s="1"/>
  <c r="A333" i="17" s="1"/>
  <c r="A334" i="17" s="1"/>
  <c r="A335" i="17" s="1"/>
  <c r="A336" i="17" s="1"/>
  <c r="A337" i="17" s="1"/>
  <c r="A338" i="17" s="1"/>
  <c r="A339" i="17" s="1"/>
  <c r="A340" i="17" s="1"/>
  <c r="A341" i="17" s="1"/>
  <c r="A342" i="17" s="1"/>
  <c r="A343" i="17" s="1"/>
  <c r="A344" i="17" s="1"/>
  <c r="A345" i="17" s="1"/>
  <c r="A346" i="17" s="1"/>
  <c r="A347" i="17" s="1"/>
  <c r="A348" i="17" s="1"/>
  <c r="A349" i="17" s="1"/>
  <c r="A350" i="17" s="1"/>
  <c r="A351" i="17" s="1"/>
  <c r="A352" i="17" s="1"/>
  <c r="A353" i="17" s="1"/>
  <c r="A354" i="17" s="1"/>
  <c r="A355" i="17" s="1"/>
  <c r="A356" i="17" s="1"/>
  <c r="A357" i="17" s="1"/>
  <c r="A358" i="17" s="1"/>
  <c r="A359" i="17" s="1"/>
  <c r="A360" i="17" s="1"/>
  <c r="A361" i="17" s="1"/>
  <c r="A362" i="17" s="1"/>
  <c r="A363" i="17" s="1"/>
  <c r="A364" i="17" s="1"/>
  <c r="A365" i="17" s="1"/>
  <c r="A366" i="17" s="1"/>
  <c r="A367" i="17" s="1"/>
  <c r="A368" i="17" s="1"/>
  <c r="A369" i="17" s="1"/>
  <c r="A370" i="17" s="1"/>
  <c r="A371" i="17" s="1"/>
  <c r="A372" i="17" s="1"/>
  <c r="A373" i="17" s="1"/>
  <c r="A374" i="17" s="1"/>
  <c r="A375" i="17" s="1"/>
  <c r="A376" i="17" s="1"/>
  <c r="A377" i="17" s="1"/>
  <c r="A378" i="17" s="1"/>
  <c r="A379" i="17" s="1"/>
  <c r="A380" i="17" s="1"/>
  <c r="A119" i="17"/>
  <c r="A120" i="17" s="1"/>
  <c r="A121" i="17" s="1"/>
  <c r="A122" i="17" s="1"/>
  <c r="A123" i="17" s="1"/>
  <c r="I12" i="17"/>
  <c r="I11" i="17"/>
  <c r="I10" i="17"/>
  <c r="I9" i="17"/>
  <c r="C5" i="25" s="1"/>
  <c r="P5" i="25" s="1"/>
  <c r="I13" i="17"/>
  <c r="C6" i="25" s="1"/>
  <c r="P6" i="25" s="1"/>
  <c r="I12" i="18"/>
  <c r="H385" i="18"/>
  <c r="B6" i="18" s="1"/>
  <c r="I11" i="18"/>
  <c r="I385" i="18" l="1"/>
  <c r="B4" i="18" s="1"/>
  <c r="R4" i="9"/>
  <c r="R3" i="9" l="1"/>
  <c r="B6" i="10" l="1"/>
  <c r="F6" i="10"/>
  <c r="B7" i="10"/>
  <c r="F7" i="10"/>
  <c r="A10" i="10"/>
  <c r="S115" i="19" l="1"/>
  <c r="S31" i="19"/>
  <c r="S32" i="19"/>
  <c r="S33" i="19"/>
  <c r="S34" i="19"/>
  <c r="S35" i="19"/>
  <c r="S36" i="19"/>
  <c r="S37" i="19"/>
  <c r="S38" i="19"/>
  <c r="S39" i="19"/>
  <c r="S40" i="19"/>
  <c r="S41" i="19"/>
  <c r="S42" i="19"/>
  <c r="S43" i="19"/>
  <c r="S44" i="19"/>
  <c r="S45" i="19"/>
  <c r="S46" i="19"/>
  <c r="S47" i="19"/>
  <c r="S48" i="19"/>
  <c r="S49" i="19"/>
  <c r="S50" i="19"/>
  <c r="S51" i="19"/>
  <c r="S52" i="19"/>
  <c r="S53" i="19"/>
  <c r="S54" i="19"/>
  <c r="S55" i="19"/>
  <c r="S56" i="19"/>
  <c r="S57" i="19"/>
  <c r="S58" i="19"/>
  <c r="S59" i="19"/>
  <c r="S60" i="19"/>
  <c r="S61" i="19"/>
  <c r="S62" i="19"/>
  <c r="S63" i="19"/>
  <c r="S64" i="19"/>
  <c r="S65" i="19"/>
  <c r="S66" i="19"/>
  <c r="S67" i="19"/>
  <c r="S68" i="19"/>
  <c r="S69" i="19"/>
  <c r="S70" i="19"/>
  <c r="S71" i="19"/>
  <c r="S72" i="19"/>
  <c r="S73" i="19"/>
  <c r="S74" i="19"/>
  <c r="S75" i="19"/>
  <c r="S76" i="19"/>
  <c r="S77" i="19"/>
  <c r="S78" i="19"/>
  <c r="S79" i="19"/>
  <c r="S80" i="19"/>
  <c r="S81" i="19"/>
  <c r="S82" i="19"/>
  <c r="S83" i="19"/>
  <c r="S84" i="19"/>
  <c r="S85" i="19"/>
  <c r="S86" i="19"/>
  <c r="S87" i="19"/>
  <c r="S88" i="19"/>
  <c r="S89" i="19"/>
  <c r="S90" i="19"/>
  <c r="S91" i="19"/>
  <c r="S92" i="19"/>
  <c r="S93" i="19"/>
  <c r="S94" i="19"/>
  <c r="S95" i="19"/>
  <c r="S96" i="19"/>
  <c r="S97" i="19"/>
  <c r="S98" i="19"/>
  <c r="S99" i="19"/>
  <c r="S100" i="19"/>
  <c r="S101" i="19"/>
  <c r="S102" i="19"/>
  <c r="S103" i="19"/>
  <c r="S104" i="19"/>
  <c r="S105" i="19"/>
  <c r="S106" i="19"/>
  <c r="S107" i="19"/>
  <c r="S108" i="19"/>
  <c r="S109" i="19"/>
  <c r="S110" i="19"/>
  <c r="S111" i="19"/>
  <c r="S112" i="19"/>
  <c r="S113" i="19"/>
  <c r="S114" i="19"/>
  <c r="S29" i="19"/>
  <c r="S30" i="19"/>
  <c r="S28" i="19"/>
  <c r="S27" i="19"/>
  <c r="R28" i="19"/>
  <c r="R29" i="19"/>
  <c r="R30" i="19"/>
  <c r="R31" i="19"/>
  <c r="R32" i="19"/>
  <c r="R33" i="19"/>
  <c r="R34" i="19"/>
  <c r="R35" i="19"/>
  <c r="R36" i="19"/>
  <c r="R37" i="19"/>
  <c r="R38" i="19"/>
  <c r="R39" i="19"/>
  <c r="R40" i="19"/>
  <c r="R41" i="19"/>
  <c r="R42" i="19"/>
  <c r="R43" i="19"/>
  <c r="R44" i="19"/>
  <c r="R45" i="19"/>
  <c r="R47" i="19"/>
  <c r="R48" i="19"/>
  <c r="R49" i="19"/>
  <c r="R50" i="19"/>
  <c r="R52" i="19"/>
  <c r="R53" i="19"/>
  <c r="R54" i="19"/>
  <c r="R55" i="19"/>
  <c r="R56" i="19"/>
  <c r="R57" i="19"/>
  <c r="R58" i="19"/>
  <c r="R59" i="19"/>
  <c r="R60" i="19"/>
  <c r="R61" i="19"/>
  <c r="R62" i="19"/>
  <c r="R63" i="19"/>
  <c r="R64" i="19"/>
  <c r="R65" i="19"/>
  <c r="R66" i="19"/>
  <c r="R67" i="19"/>
  <c r="R68" i="19"/>
  <c r="R69" i="19"/>
  <c r="R70" i="19"/>
  <c r="R71" i="19"/>
  <c r="R72" i="19"/>
  <c r="R73" i="19"/>
  <c r="R74" i="19"/>
  <c r="R75" i="19"/>
  <c r="R76" i="19"/>
  <c r="R77" i="19"/>
  <c r="R78" i="19"/>
  <c r="R79" i="19"/>
  <c r="R80" i="19"/>
  <c r="R81" i="19"/>
  <c r="R82" i="19"/>
  <c r="R83" i="19"/>
  <c r="R84" i="19"/>
  <c r="R85" i="19"/>
  <c r="R86" i="19"/>
  <c r="R87" i="19"/>
  <c r="R88" i="19"/>
  <c r="R89" i="19"/>
  <c r="R90" i="19"/>
  <c r="R91" i="19"/>
  <c r="R92" i="19"/>
  <c r="R93" i="19"/>
  <c r="R94" i="19"/>
  <c r="R95" i="19"/>
  <c r="R96" i="19"/>
  <c r="R97" i="19"/>
  <c r="R98" i="19"/>
  <c r="R99" i="19"/>
  <c r="R100" i="19"/>
  <c r="R101" i="19"/>
  <c r="R102" i="19"/>
  <c r="R103" i="19"/>
  <c r="R104" i="19"/>
  <c r="R105" i="19"/>
  <c r="R106" i="19"/>
  <c r="R107" i="19"/>
  <c r="R108" i="19"/>
  <c r="R109" i="19"/>
  <c r="R110" i="19"/>
  <c r="R111" i="19"/>
  <c r="R112" i="19"/>
  <c r="R113" i="19"/>
  <c r="R114" i="19"/>
  <c r="R115" i="19"/>
  <c r="R27" i="19"/>
  <c r="O15" i="19" l="1"/>
  <c r="O17" i="19"/>
  <c r="O18" i="19"/>
  <c r="O13" i="19"/>
  <c r="K3" i="19"/>
  <c r="L14" i="19"/>
  <c r="L13" i="19"/>
  <c r="L12" i="19"/>
  <c r="L11" i="19"/>
  <c r="L10" i="19"/>
  <c r="L9" i="19"/>
  <c r="L8" i="19"/>
  <c r="L7" i="19"/>
  <c r="L6" i="19"/>
  <c r="K14" i="19"/>
  <c r="K13" i="19"/>
  <c r="K12" i="19"/>
  <c r="K11" i="19"/>
  <c r="K10" i="19"/>
  <c r="K9" i="19"/>
  <c r="K8" i="19"/>
  <c r="K7" i="19"/>
  <c r="K6" i="19"/>
  <c r="D14" i="19"/>
  <c r="O16" i="19" s="1"/>
  <c r="D12" i="19"/>
  <c r="O14" i="19" s="1"/>
  <c r="H6" i="19"/>
  <c r="J2" i="19"/>
  <c r="B17" i="19" l="1"/>
  <c r="Q5" i="19" s="1"/>
  <c r="E17" i="19"/>
  <c r="F12" i="19" l="1"/>
  <c r="F16" i="19"/>
  <c r="F11" i="19"/>
  <c r="H11" i="19" s="1"/>
  <c r="G12" i="19" s="1"/>
  <c r="H12" i="19" s="1"/>
  <c r="G13" i="19" s="1"/>
  <c r="H13" i="19" s="1"/>
  <c r="G14" i="19" s="1"/>
  <c r="F15" i="19"/>
  <c r="F14" i="19"/>
  <c r="F13" i="19"/>
  <c r="P18" i="19"/>
  <c r="P14" i="19"/>
  <c r="R8" i="19"/>
  <c r="P17" i="19"/>
  <c r="P13" i="19"/>
  <c r="P16" i="19"/>
  <c r="Q8" i="19"/>
  <c r="P15" i="19"/>
  <c r="Q6" i="19"/>
  <c r="Q13" i="19"/>
  <c r="F17" i="19" l="1"/>
  <c r="H14" i="19"/>
  <c r="G15" i="19" s="1"/>
  <c r="H15" i="19" s="1"/>
  <c r="G16" i="19" s="1"/>
  <c r="H16" i="19" s="1"/>
  <c r="R10" i="19"/>
  <c r="R9" i="19"/>
  <c r="Q10" i="19"/>
  <c r="Q9" i="19"/>
  <c r="R13" i="19"/>
  <c r="Q14" i="19" s="1"/>
  <c r="R14" i="19" l="1"/>
  <c r="Q15" i="19" s="1"/>
  <c r="R15" i="19" l="1"/>
  <c r="Q16" i="19" s="1"/>
  <c r="R16" i="19" s="1"/>
  <c r="Q17" i="19" s="1"/>
  <c r="R17" i="19" s="1"/>
  <c r="Q18" i="19" s="1"/>
  <c r="G23" i="10"/>
  <c r="R18" i="19" l="1"/>
  <c r="N403" i="9" l="1"/>
  <c r="F23" i="22" l="1"/>
  <c r="F25" i="22"/>
  <c r="F22" i="22"/>
  <c r="F24" i="22"/>
  <c r="F26" i="22" l="1"/>
  <c r="F27" i="22" s="1"/>
  <c r="P403" i="9" l="1"/>
  <c r="C3" i="9" s="1"/>
  <c r="M403" i="9"/>
  <c r="C4" i="9" s="1"/>
  <c r="G24" i="17" l="1"/>
  <c r="I24" i="17" s="1"/>
  <c r="G18" i="17"/>
  <c r="G43" i="17"/>
  <c r="G44" i="17"/>
  <c r="G33" i="17"/>
  <c r="G19" i="17"/>
  <c r="I19" i="17" s="1"/>
  <c r="I33" i="17" l="1"/>
  <c r="C26" i="10" s="1"/>
  <c r="C16" i="10"/>
  <c r="I44" i="17"/>
  <c r="C19" i="10"/>
  <c r="C17" i="10"/>
  <c r="C20" i="10"/>
  <c r="I43" i="17"/>
  <c r="C18" i="10"/>
  <c r="I18" i="17"/>
  <c r="C28" i="25" s="1"/>
  <c r="C29" i="10" l="1"/>
  <c r="E28" i="25"/>
  <c r="G28" i="25"/>
  <c r="F28" i="25"/>
  <c r="C3" i="25"/>
  <c r="M3" i="25" s="1"/>
  <c r="H28" i="25"/>
  <c r="I28" i="25"/>
  <c r="J28" i="25"/>
  <c r="C30" i="10"/>
  <c r="C27" i="10"/>
  <c r="C28" i="10"/>
  <c r="K12" i="25" l="1"/>
  <c r="K11" i="25"/>
  <c r="K10" i="25"/>
  <c r="K9" i="25"/>
  <c r="K16" i="25"/>
  <c r="K15" i="25"/>
  <c r="K14" i="25"/>
  <c r="K13" i="25"/>
  <c r="K20" i="25"/>
  <c r="K19" i="25"/>
  <c r="K18" i="25"/>
  <c r="K17" i="25"/>
  <c r="K24" i="25"/>
  <c r="K23" i="25"/>
  <c r="K22" i="25"/>
  <c r="K21" i="25"/>
  <c r="K25" i="25"/>
  <c r="K26" i="25"/>
  <c r="K7" i="25"/>
  <c r="K8" i="25"/>
  <c r="K27" i="25"/>
  <c r="K5" i="25"/>
  <c r="K4" i="25"/>
  <c r="K6" i="25"/>
  <c r="C13" i="24"/>
  <c r="C3" i="24" s="1"/>
  <c r="G9" i="25" l="1"/>
  <c r="F9" i="25"/>
  <c r="E9" i="25"/>
  <c r="J9" i="25"/>
  <c r="I9" i="25"/>
  <c r="H9" i="25"/>
  <c r="F10" i="25"/>
  <c r="E10" i="25"/>
  <c r="J10" i="25"/>
  <c r="I10" i="25"/>
  <c r="H10" i="25"/>
  <c r="G10" i="25"/>
  <c r="E11" i="25"/>
  <c r="J11" i="25"/>
  <c r="I11" i="25"/>
  <c r="H11" i="25"/>
  <c r="G11" i="25"/>
  <c r="F11" i="25"/>
  <c r="J12" i="25"/>
  <c r="I12" i="25"/>
  <c r="H12" i="25"/>
  <c r="G12" i="25"/>
  <c r="F12" i="25"/>
  <c r="E12" i="25"/>
  <c r="J16" i="25"/>
  <c r="I16" i="25"/>
  <c r="H16" i="25"/>
  <c r="G16" i="25"/>
  <c r="F16" i="25"/>
  <c r="E16" i="25"/>
  <c r="F14" i="25"/>
  <c r="E14" i="25"/>
  <c r="J14" i="25"/>
  <c r="I14" i="25"/>
  <c r="H14" i="25"/>
  <c r="G14" i="25"/>
  <c r="G13" i="25"/>
  <c r="F13" i="25"/>
  <c r="E13" i="25"/>
  <c r="J13" i="25"/>
  <c r="I13" i="25"/>
  <c r="H13" i="25"/>
  <c r="E15" i="25"/>
  <c r="J15" i="25"/>
  <c r="I15" i="25"/>
  <c r="H15" i="25"/>
  <c r="G15" i="25"/>
  <c r="F15" i="25"/>
  <c r="J19" i="25"/>
  <c r="I19" i="25"/>
  <c r="H19" i="25"/>
  <c r="G19" i="25"/>
  <c r="F19" i="25"/>
  <c r="E19" i="25"/>
  <c r="E17" i="25"/>
  <c r="J17" i="25"/>
  <c r="I17" i="25"/>
  <c r="H17" i="25"/>
  <c r="G17" i="25"/>
  <c r="F17" i="25"/>
  <c r="J18" i="25"/>
  <c r="I18" i="25"/>
  <c r="H18" i="25"/>
  <c r="G18" i="25"/>
  <c r="F18" i="25"/>
  <c r="E18" i="25"/>
  <c r="J20" i="25"/>
  <c r="I20" i="25"/>
  <c r="H20" i="25"/>
  <c r="G20" i="25"/>
  <c r="F20" i="25"/>
  <c r="E20" i="25"/>
  <c r="G21" i="25"/>
  <c r="F21" i="25"/>
  <c r="E21" i="25"/>
  <c r="J21" i="25"/>
  <c r="I21" i="25"/>
  <c r="H21" i="25"/>
  <c r="E23" i="25"/>
  <c r="J23" i="25"/>
  <c r="I23" i="25"/>
  <c r="H23" i="25"/>
  <c r="G23" i="25"/>
  <c r="F23" i="25"/>
  <c r="F22" i="25"/>
  <c r="E22" i="25"/>
  <c r="J22" i="25"/>
  <c r="I22" i="25"/>
  <c r="H22" i="25"/>
  <c r="G22" i="25"/>
  <c r="J24" i="25"/>
  <c r="I24" i="25"/>
  <c r="H24" i="25"/>
  <c r="G24" i="25"/>
  <c r="F24" i="25"/>
  <c r="E24" i="25"/>
  <c r="J26" i="25"/>
  <c r="I26" i="25"/>
  <c r="H26" i="25"/>
  <c r="G26" i="25"/>
  <c r="F26" i="25"/>
  <c r="E26" i="25"/>
  <c r="J25" i="25"/>
  <c r="I25" i="25"/>
  <c r="H25" i="25"/>
  <c r="G25" i="25"/>
  <c r="F25" i="25"/>
  <c r="E25" i="25"/>
  <c r="M3" i="24"/>
  <c r="K5" i="24"/>
  <c r="K4" i="24"/>
  <c r="K6" i="24"/>
  <c r="K7" i="24"/>
  <c r="K8" i="24"/>
  <c r="K9" i="24"/>
  <c r="K10" i="24"/>
  <c r="K11" i="24"/>
  <c r="K12" i="24"/>
  <c r="J5" i="25"/>
  <c r="H5" i="25"/>
  <c r="E5" i="25"/>
  <c r="G5" i="25"/>
  <c r="F5" i="25"/>
  <c r="I5" i="25"/>
  <c r="G27" i="25"/>
  <c r="E27" i="25"/>
  <c r="I27" i="25"/>
  <c r="H27" i="25"/>
  <c r="J27" i="25"/>
  <c r="F27" i="25"/>
  <c r="F7" i="25"/>
  <c r="H7" i="25"/>
  <c r="J7" i="25"/>
  <c r="E7" i="25"/>
  <c r="I7" i="25"/>
  <c r="G7" i="25"/>
  <c r="I8" i="25"/>
  <c r="G8" i="25"/>
  <c r="F8" i="25"/>
  <c r="H8" i="25"/>
  <c r="J8" i="25"/>
  <c r="E8" i="25"/>
  <c r="F4" i="25"/>
  <c r="E4" i="25"/>
  <c r="I4" i="25"/>
  <c r="K28" i="25"/>
  <c r="G4" i="25"/>
  <c r="J4" i="25"/>
  <c r="H4" i="25"/>
  <c r="J6" i="25"/>
  <c r="I6" i="25"/>
  <c r="E6" i="25"/>
  <c r="H6" i="25"/>
  <c r="F6" i="25"/>
  <c r="G6" i="25"/>
  <c r="J13" i="24"/>
  <c r="E13" i="24"/>
  <c r="H13" i="24"/>
  <c r="F13" i="24"/>
  <c r="I13" i="24"/>
  <c r="G13" i="24"/>
  <c r="J5" i="24" l="1"/>
  <c r="H5" i="24"/>
  <c r="G5" i="24"/>
  <c r="F5" i="24"/>
  <c r="E5" i="24"/>
  <c r="I5" i="24"/>
  <c r="H12" i="24"/>
  <c r="H4" i="24"/>
  <c r="H6" i="24"/>
  <c r="I7" i="24"/>
  <c r="G8" i="24"/>
  <c r="F9" i="24"/>
  <c r="G10" i="24"/>
  <c r="H11" i="24"/>
  <c r="J4" i="24" l="1"/>
  <c r="G12" i="24"/>
  <c r="G6" i="24"/>
  <c r="J8" i="24"/>
  <c r="I8" i="24"/>
  <c r="F6" i="24"/>
  <c r="I4" i="24"/>
  <c r="I12" i="24"/>
  <c r="E6" i="24"/>
  <c r="J12" i="24"/>
  <c r="J6" i="24"/>
  <c r="I6" i="24"/>
  <c r="F4" i="24"/>
  <c r="G4" i="24"/>
  <c r="E12" i="24"/>
  <c r="E4" i="24"/>
  <c r="F12" i="24"/>
  <c r="I9" i="24"/>
  <c r="H7" i="24"/>
  <c r="J7" i="24"/>
  <c r="J10" i="24"/>
  <c r="E7" i="24"/>
  <c r="F10" i="24"/>
  <c r="G7" i="24"/>
  <c r="H9" i="24"/>
  <c r="K13" i="24"/>
  <c r="I11" i="24"/>
  <c r="F11" i="24"/>
  <c r="J11" i="24"/>
  <c r="F7" i="24"/>
  <c r="H8" i="24"/>
  <c r="E9" i="24"/>
  <c r="E11" i="24"/>
  <c r="E8" i="24"/>
  <c r="G11" i="24"/>
  <c r="E10" i="24"/>
  <c r="G9" i="24"/>
  <c r="I10" i="24"/>
  <c r="J9" i="24"/>
  <c r="F8" i="24"/>
  <c r="H10" i="24"/>
  <c r="I52" i="17"/>
  <c r="G52" i="17" s="1"/>
  <c r="I53" i="17"/>
  <c r="I54" i="17"/>
  <c r="G54" i="17" s="1"/>
  <c r="I55" i="17"/>
  <c r="G55" i="17" s="1"/>
  <c r="I56" i="17"/>
  <c r="G56" i="17" s="1"/>
  <c r="I57" i="17"/>
  <c r="G57" i="17" s="1"/>
  <c r="G53" i="17"/>
  <c r="I70" i="17"/>
  <c r="I71" i="17"/>
  <c r="I72" i="17"/>
  <c r="I73" i="17"/>
  <c r="G73" i="17" s="1"/>
  <c r="C31" i="10"/>
  <c r="C32" i="10" s="1"/>
  <c r="G28" i="10" s="1"/>
  <c r="C21" i="10"/>
  <c r="C22" i="10" s="1"/>
  <c r="G27" i="10" s="1"/>
  <c r="G70" i="17"/>
  <c r="G71" i="17"/>
  <c r="G72" i="17"/>
  <c r="G382" i="17" l="1"/>
  <c r="C4" i="17" s="1"/>
  <c r="G33" i="10"/>
  <c r="G8" i="23"/>
  <c r="C41" i="10"/>
  <c r="E45" i="10" s="1"/>
  <c r="E7" i="22"/>
  <c r="G32" i="10"/>
  <c r="C40" i="10"/>
  <c r="G9" i="23"/>
  <c r="I382" i="17"/>
  <c r="C3" i="17" s="1"/>
</calcChain>
</file>

<file path=xl/comments1.xml><?xml version="1.0" encoding="utf-8"?>
<comments xmlns="http://schemas.openxmlformats.org/spreadsheetml/2006/main">
  <authors>
    <author>leonardo.lopes</author>
  </authors>
  <commentList>
    <comment ref="B17" authorId="0" shapeId="0">
      <text>
        <r>
          <rPr>
            <b/>
            <sz val="9"/>
            <color indexed="81"/>
            <rFont val="Tahoma"/>
            <family val="2"/>
          </rPr>
          <t>6.4 Fator de Criticidade de Solicitação de Serviço (SISP)</t>
        </r>
        <r>
          <rPr>
            <sz val="9"/>
            <color indexed="81"/>
            <rFont val="Tahoma"/>
            <family val="2"/>
          </rPr>
          <t xml:space="preserve">
Em função da criticidade e da necessidade de alocação de recursos extras para
atendimento da demanda no prazo estipulado pelo cliente, será adotado um Fator de
Criticidade de 1,35 (um vírgula trinta e cinco), que deverá ser multiplicado pelo tamanho
funcional da demanda considerada crítica, de modo a remunerar adequadamente o
aumento do esforço de atendimento. Este fator é considerado para demandas que devem
ser atendidas em finais de semana, feriados e fora do horário comercial. Entende-se
como horário comercial o horário de 08:00 às 18:00 h, horário de Brasília.</t>
        </r>
      </text>
    </comment>
  </commentList>
</comments>
</file>

<file path=xl/comments2.xml><?xml version="1.0" encoding="utf-8"?>
<comments xmlns="http://schemas.openxmlformats.org/spreadsheetml/2006/main">
  <authors>
    <author>leonardo.lopes</author>
    <author xml:space="preserve">Wilson Carlos da Silva Junior </author>
    <author>Rui Braga Das Chagas Junior</author>
  </authors>
  <commentList>
    <comment ref="E26" authorId="0" shapeId="0">
      <text>
        <r>
          <rPr>
            <b/>
            <sz val="9"/>
            <color indexed="81"/>
            <rFont val="Tahoma"/>
            <family val="2"/>
          </rPr>
          <t>6.4 Fator de Criticidade de Solicitação de Serviço (SISP)</t>
        </r>
        <r>
          <rPr>
            <sz val="9"/>
            <color indexed="81"/>
            <rFont val="Tahoma"/>
            <family val="2"/>
          </rPr>
          <t xml:space="preserve">
Em função da criticidade e da necessidade de alocação de recursos extras para
atendimento da demanda no prazo estipulado pelo cliente, será adotado um Fator de
Criticidade de 1,35 (um vírgula trinta e cinco), que deverá ser multiplicado pelo tamanho
funcional da demanda considerada crítica, de modo a remunerar adequadamente o
aumento do esforço de atendimento. Este fator é considerado para demandas que devem
ser atendidas em finais de semana, feriados e fora do horário comercial. Entende-se
como horário comercial o horário de 08:00 às 18:00 h, horário de Brasília.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6.4 Fator de Criticidade de Solicitação de Serviço (SISP)</t>
        </r>
        <r>
          <rPr>
            <sz val="9"/>
            <color indexed="81"/>
            <rFont val="Tahoma"/>
            <family val="2"/>
          </rPr>
          <t xml:space="preserve">
Em função da criticidade e da necessidade de alocação de recursos extras para
atendimento da demanda no prazo estipulado pelo cliente, será adotado um Fator de
Criticidade de 1,35 (um vírgula trinta e cinco), que deverá ser multiplicado pelo tamanho
funcional da demanda considerada crítica, de modo a remunerar adequadamente o
aumento do esforço de atendimento. Este fator é considerado para demandas que devem
ser atendidas em finais de semana, feriados e fora do horário comercial. Entende-se
como horário comercial o horário de 08:00 às 18:00 h, horário de Brasília.</t>
        </r>
      </text>
    </comment>
    <comment ref="G28" authorId="1" shapeId="0">
      <text>
        <r>
          <rPr>
            <b/>
            <sz val="9"/>
            <color indexed="81"/>
            <rFont val="Tahoma"/>
            <family val="2"/>
          </rPr>
          <t>Variação: 1 a 1,35</t>
        </r>
      </text>
    </comment>
    <comment ref="E30" authorId="2" shapeId="0">
      <text>
        <r>
          <rPr>
            <sz val="9"/>
            <color indexed="81"/>
            <rFont val="Segoe UI"/>
            <family val="2"/>
          </rPr>
          <t>Esta sessão será utilizada apenas para as contagens estimadas, onde pode existir a necessidade do escopo aumentar com o melhor refinamento dos requisitos.</t>
        </r>
      </text>
    </comment>
    <comment ref="G33" authorId="1" shapeId="0">
      <text>
        <r>
          <rPr>
            <b/>
            <sz val="9"/>
            <color indexed="81"/>
            <rFont val="Tahoma"/>
            <family val="2"/>
          </rPr>
          <t>Variação: 1 a 1,35</t>
        </r>
      </text>
    </comment>
  </commentList>
</comments>
</file>

<file path=xl/comments3.xml><?xml version="1.0" encoding="utf-8"?>
<comments xmlns="http://schemas.openxmlformats.org/spreadsheetml/2006/main">
  <authors>
    <author>leonardo</author>
  </authors>
  <commentList>
    <comment ref="A6" authorId="0" shapeId="0">
      <text>
        <r>
          <rPr>
            <sz val="9"/>
            <color indexed="81"/>
            <rFont val="Tahoma"/>
            <family val="2"/>
          </rPr>
          <t>Número sequencial do item da contagem.</t>
        </r>
      </text>
    </comment>
    <comment ref="D7" authorId="0" shapeId="0">
      <text>
        <r>
          <rPr>
            <sz val="9"/>
            <color indexed="81"/>
            <rFont val="Tahoma"/>
            <family val="2"/>
          </rPr>
          <t>Verificar a descrição sobre os tipos de manutenção na aba Tipo Projeto</t>
        </r>
      </text>
    </comment>
    <comment ref="V7" authorId="0" shapeId="0">
      <text>
        <r>
          <rPr>
            <sz val="9"/>
            <color indexed="81"/>
            <rFont val="Tahoma"/>
            <family val="2"/>
          </rPr>
          <t>Verificar a descrição sobre os tipos de manutenção na aba Tipo Projeto</t>
        </r>
      </text>
    </comment>
  </commentList>
</comments>
</file>

<file path=xl/comments4.xml><?xml version="1.0" encoding="utf-8"?>
<comments xmlns="http://schemas.openxmlformats.org/spreadsheetml/2006/main">
  <authors>
    <author>leonardo</author>
  </authors>
  <commentList>
    <comment ref="A6" authorId="0" shapeId="0">
      <text>
        <r>
          <rPr>
            <sz val="9"/>
            <color indexed="81"/>
            <rFont val="Tahoma"/>
            <family val="2"/>
          </rPr>
          <t>Número sequencial do item da contagem.</t>
        </r>
      </text>
    </comment>
    <comment ref="D7" authorId="0" shapeId="0">
      <text>
        <r>
          <rPr>
            <sz val="9"/>
            <color indexed="81"/>
            <rFont val="Tahoma"/>
            <family val="2"/>
          </rPr>
          <t>Verificar a descrição sobre os tipos de manutenção na aba Tipo Projeto</t>
        </r>
      </text>
    </comment>
  </commentList>
</comments>
</file>

<file path=xl/comments5.xml><?xml version="1.0" encoding="utf-8"?>
<comments xmlns="http://schemas.openxmlformats.org/spreadsheetml/2006/main">
  <authors>
    <author>leonardo</author>
  </authors>
  <commentList>
    <comment ref="A8" authorId="0" shapeId="0">
      <text>
        <r>
          <rPr>
            <sz val="9"/>
            <color indexed="81"/>
            <rFont val="Tahoma"/>
            <family val="2"/>
          </rPr>
          <t>Número sequencial do item da contagem.</t>
        </r>
      </text>
    </comment>
    <comment ref="B8" authorId="0" shapeId="0">
      <text>
        <r>
          <rPr>
            <sz val="9"/>
            <color indexed="81"/>
            <rFont val="Tahoma"/>
            <family val="2"/>
          </rPr>
          <t>Verificar a descrição sobre os tipos de manutenção na aba Tipo Projeto</t>
        </r>
      </text>
    </comment>
  </commentList>
</comments>
</file>

<file path=xl/comments6.xml><?xml version="1.0" encoding="utf-8"?>
<comments xmlns="http://schemas.openxmlformats.org/spreadsheetml/2006/main">
  <authors>
    <author>Basis Tecnologia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Basis Tecnologia:</t>
        </r>
        <r>
          <rPr>
            <sz val="9"/>
            <color indexed="81"/>
            <rFont val="Segoe UI"/>
            <family val="2"/>
          </rPr>
          <t xml:space="preserve">
*Se não informado será utilizado t = 0,35</t>
        </r>
      </text>
    </comment>
    <comment ref="K15" authorId="0" shapeId="0">
      <text>
        <r>
          <rPr>
            <b/>
            <sz val="9"/>
            <color indexed="81"/>
            <rFont val="Segoe UI"/>
            <family val="2"/>
          </rPr>
          <t>Basis Tecnologia:</t>
        </r>
        <r>
          <rPr>
            <sz val="9"/>
            <color indexed="81"/>
            <rFont val="Segoe UI"/>
            <family val="2"/>
          </rPr>
          <t xml:space="preserve">
Td: prazo V: tamanho em PF t: expoente t </t>
        </r>
      </text>
    </comment>
  </commentList>
</comments>
</file>

<file path=xl/comments7.xml><?xml version="1.0" encoding="utf-8"?>
<comments xmlns="http://schemas.openxmlformats.org/spreadsheetml/2006/main">
  <authors>
    <author>Rui Braga Das Chagas Junior</author>
    <author>Rui Braga</author>
  </authors>
  <commentList>
    <comment ref="B2" authorId="0" shapeId="0">
      <text>
        <r>
          <rPr>
            <sz val="9"/>
            <color indexed="81"/>
            <rFont val="Segoe UI"/>
            <family val="2"/>
          </rPr>
          <t>ANEXO III:
3 – TABELA DE FATOR DE EQUIVALÊNCIA DE TIPOS DE SERVIÇOS DE DESENVOLVIMENTO E MANUTENÇÃO DE SISTEMAS EM PONTOS DE FUNÇÃO</t>
        </r>
      </text>
    </comment>
    <comment ref="B58" authorId="1" shapeId="0">
      <text>
        <r>
          <rPr>
            <sz val="9"/>
            <color indexed="81"/>
            <rFont val="Tahoma"/>
            <family val="2"/>
          </rPr>
          <t>Atividades de Gestão de Configuração de Software:
* Auditoria e gestão de release, configuração funcional, mudanças, baselines e versionamento de artefatos de software;
* Configuração de servidores de aplicações/containers, repositórios de fontes, binários entre outros;
* Apoio e Implantação de pacotes de software nos ambientes da CONTRATANTE;
* Configurar ambientes de integração contínua;
* Transformação de código binário em código fonte.</t>
        </r>
      </text>
    </comment>
  </commentList>
</comments>
</file>

<file path=xl/sharedStrings.xml><?xml version="1.0" encoding="utf-8"?>
<sst xmlns="http://schemas.openxmlformats.org/spreadsheetml/2006/main" count="1137" uniqueCount="552">
  <si>
    <t>Fator de Ajuste</t>
  </si>
  <si>
    <t>Complexidade</t>
  </si>
  <si>
    <t>Desenvolvimento</t>
  </si>
  <si>
    <t>C_T</t>
  </si>
  <si>
    <t>C_D</t>
  </si>
  <si>
    <t>Tipo</t>
  </si>
  <si>
    <t>PF_D</t>
  </si>
  <si>
    <t>ID</t>
  </si>
  <si>
    <t>Implementação</t>
  </si>
  <si>
    <t>Implantação</t>
  </si>
  <si>
    <t>Total (A)</t>
  </si>
  <si>
    <t>Identificação da Manutenção</t>
  </si>
  <si>
    <t>Identificação</t>
  </si>
  <si>
    <t>Aplicação:</t>
  </si>
  <si>
    <t>Elaborador da contagem:</t>
  </si>
  <si>
    <t>Revisor da contagem:</t>
  </si>
  <si>
    <t>O.S.:</t>
  </si>
  <si>
    <t>Data da Contagem:</t>
  </si>
  <si>
    <t>Tipo de Contagem:</t>
  </si>
  <si>
    <t>Fator Ajuste</t>
  </si>
  <si>
    <t>Arquivo Lógico Interno (ALI)</t>
  </si>
  <si>
    <t>Consulta Externa (CE)</t>
  </si>
  <si>
    <t>Entrada Externa (EE)</t>
  </si>
  <si>
    <t>Saída Externa (SE)</t>
  </si>
  <si>
    <t>Arquivo de Interface Externa (AIE)</t>
  </si>
  <si>
    <t>TOTAL</t>
  </si>
  <si>
    <t>Tipo de Sistema</t>
  </si>
  <si>
    <t>Expoente</t>
  </si>
  <si>
    <t>Observação</t>
  </si>
  <si>
    <t>RL/AR</t>
  </si>
  <si>
    <t>Homologação</t>
  </si>
  <si>
    <t>Engenharia de Requisitos</t>
  </si>
  <si>
    <t>Design e Arquitetura</t>
  </si>
  <si>
    <t>Testes</t>
  </si>
  <si>
    <t>Projeto de Desenvolvimento e Manutenção</t>
  </si>
  <si>
    <t>Tipo de Atividade:</t>
  </si>
  <si>
    <t>Redução 
do prazo</t>
  </si>
  <si>
    <t>Aumento
no esforço</t>
  </si>
  <si>
    <t>DESCRIÇÃO</t>
  </si>
  <si>
    <t>SISP</t>
  </si>
  <si>
    <t>LINEAR</t>
  </si>
  <si>
    <t>Taxa de aumento de esforço</t>
  </si>
  <si>
    <t>Redução do prazo</t>
  </si>
  <si>
    <t>Curva
Linear</t>
  </si>
  <si>
    <t>Data limite desejada</t>
  </si>
  <si>
    <t>Taxa de redução do prazo-projeto</t>
  </si>
  <si>
    <t>Prazo desejado p/conclusão (dias)</t>
  </si>
  <si>
    <t>Percentual de Esforço (E)</t>
  </si>
  <si>
    <t>Sistema Comum – Mainframe</t>
  </si>
  <si>
    <t>Desenvolvimento de sistema com alto grau de reuso ou manutenção evolutiva</t>
  </si>
  <si>
    <t>Sistema Comum – WEB ou Cliente Servidor</t>
  </si>
  <si>
    <t>Sistema OO</t>
  </si>
  <si>
    <t>Se o projeto OO não for novidade para equipe, não tiver o desenvolvimento de componentes reusáveis, considerar sistema comum</t>
  </si>
  <si>
    <t>Sistema Cliente/Servidor</t>
  </si>
  <si>
    <t>Com alta complexidade arquitetural e integração com outros sistemas</t>
  </si>
  <si>
    <t>Sistemas Gerenciais complexos</t>
  </si>
  <si>
    <t>Com muitas integrações, Datawarehousing, Geoprocessamento, Workflow</t>
  </si>
  <si>
    <t>Software Básico, Frameworks, Sistemas Comerciais</t>
  </si>
  <si>
    <t>Software Militar</t>
  </si>
  <si>
    <t>Data da Revisão:</t>
  </si>
  <si>
    <t>Propósito da Contagem</t>
  </si>
  <si>
    <t>Escopo da Contagem</t>
  </si>
  <si>
    <t>Tamanho Funcional</t>
  </si>
  <si>
    <t>Distribuição de Esforço por Fase do Projeto 
(conforme item 6.1.2.1 do SISP 2.0)</t>
  </si>
  <si>
    <t>Só inserir linhas depois desta.</t>
  </si>
  <si>
    <t>Só inserir linhas antes desta.</t>
  </si>
  <si>
    <t>Desenvolvimento ou Manutenção</t>
  </si>
  <si>
    <t>P1 - Informe o tipo de Prazo (Úteis/Corridos):</t>
  </si>
  <si>
    <t>P2 - Informe a versão do SISP:</t>
  </si>
  <si>
    <t>SISP v2.0/2.1</t>
  </si>
  <si>
    <t>Tamanho do Projeto</t>
  </si>
  <si>
    <t>P4 - Informe a complexidade do projeto:</t>
  </si>
  <si>
    <t>P5 - Informe o tamanho do Projeto em PF:</t>
  </si>
  <si>
    <t>Dias</t>
  </si>
  <si>
    <t>Cronograma</t>
  </si>
  <si>
    <t>Até 10 PF</t>
  </si>
  <si>
    <t>Fases do Projeto</t>
  </si>
  <si>
    <t>% SISP</t>
  </si>
  <si>
    <t>% OS</t>
  </si>
  <si>
    <t>Início</t>
  </si>
  <si>
    <t>Fim</t>
  </si>
  <si>
    <t>De 11 PF a 20 PF</t>
  </si>
  <si>
    <t>De 21 PF a 30 PF</t>
  </si>
  <si>
    <t>Arquitetura &amp; Design</t>
  </si>
  <si>
    <t>De 31 PF a 40 PF</t>
  </si>
  <si>
    <t>De 41 PF a 50 PF</t>
  </si>
  <si>
    <t>De 51 PF a 60 PF</t>
  </si>
  <si>
    <t>De 61 PF a 70 PF</t>
  </si>
  <si>
    <t>De 71 PF a 85 PF</t>
  </si>
  <si>
    <t>De 86 PF a 99 PF</t>
  </si>
  <si>
    <t>+ de 99 PF</t>
  </si>
  <si>
    <t>VALORES</t>
  </si>
  <si>
    <t>Data Início</t>
  </si>
  <si>
    <t>Data Fim</t>
  </si>
  <si>
    <t>REDUÇÃO DE PRAZO</t>
  </si>
  <si>
    <t>CRONOGRAMA COM REDUÇÃO DE PRAZO</t>
  </si>
  <si>
    <t>DISTRIBUIÇÃO DE PRAZO DE PROJETO</t>
  </si>
  <si>
    <t>P3 - Informe Tipo do Sistema:</t>
  </si>
  <si>
    <t>Novo Tamanho Funcional (PF)</t>
  </si>
  <si>
    <t>Expoent t para o Tipo:</t>
  </si>
  <si>
    <t>Complex.
Baixa</t>
  </si>
  <si>
    <t>Complex.
Média</t>
  </si>
  <si>
    <r>
      <t xml:space="preserve">Cálculo pela fórmula de Capers Jones: 
</t>
    </r>
    <r>
      <rPr>
        <b/>
        <sz val="10"/>
        <color theme="1"/>
        <rFont val="Calibri"/>
        <family val="2"/>
        <scheme val="minor"/>
      </rPr>
      <t>Td = V^t</t>
    </r>
    <r>
      <rPr>
        <b/>
        <sz val="10"/>
        <color theme="1"/>
        <rFont val="Calibri"/>
        <family val="2"/>
        <scheme val="minor"/>
      </rPr>
      <t/>
    </r>
  </si>
  <si>
    <t>Corridos</t>
  </si>
  <si>
    <t>Índice multiplicador de esforço</t>
  </si>
  <si>
    <t>Projetos com até 99 PF - Complexidade Média ou Alta</t>
  </si>
  <si>
    <t>Contagem de Pontos de Função - SISP 2.0
Distribuição de Esforço/ Redução de Prazo</t>
  </si>
  <si>
    <t>Planilha de Pontos de Função</t>
  </si>
  <si>
    <t xml:space="preserve">Dados Gerais </t>
  </si>
  <si>
    <t>Cliente</t>
  </si>
  <si>
    <t>MTUR - Ministério do Turismo</t>
  </si>
  <si>
    <t>Projeto</t>
  </si>
  <si>
    <t>PEA</t>
  </si>
  <si>
    <t>Solicitante</t>
  </si>
  <si>
    <t>Leonardo Schuch</t>
  </si>
  <si>
    <t xml:space="preserve">Departamento </t>
  </si>
  <si>
    <t>Fábrica 1</t>
  </si>
  <si>
    <t>Mais de 5 anos</t>
  </si>
  <si>
    <t>Mais de 15000 PF contados</t>
  </si>
  <si>
    <t>Sim, CFPS</t>
  </si>
  <si>
    <t>Dados da Contagem</t>
  </si>
  <si>
    <t>Melhoria</t>
  </si>
  <si>
    <t>IFPUG</t>
  </si>
  <si>
    <t>Elaboração</t>
  </si>
  <si>
    <t>Propósito da contagem</t>
  </si>
  <si>
    <t>Escopo da contagem</t>
  </si>
  <si>
    <t>Nome do artefato</t>
  </si>
  <si>
    <t>Versão do documento</t>
  </si>
  <si>
    <t>Referências para contagem do Itens Não Mensuráveis ou Com Deflatores</t>
  </si>
  <si>
    <t>Observações da Fábrica de Software</t>
  </si>
  <si>
    <t>Não se aplica.</t>
  </si>
  <si>
    <t>Documentação Utilizada para Aferição</t>
  </si>
  <si>
    <t>Observações da Aferição</t>
  </si>
  <si>
    <t>Dados para Estimativa de Esforço</t>
  </si>
  <si>
    <t>Ambiente :</t>
  </si>
  <si>
    <t>Maturidade:</t>
  </si>
  <si>
    <t>Indicativa</t>
  </si>
  <si>
    <t>Resumo de aferição da contagem</t>
  </si>
  <si>
    <t>Responsável pela Contagem:</t>
  </si>
  <si>
    <t>Responsável Contagem:</t>
  </si>
  <si>
    <t>Revisor da Contagem:</t>
  </si>
  <si>
    <t>Obs</t>
  </si>
  <si>
    <t>Processo Elementar ou Grupo de Dados</t>
  </si>
  <si>
    <t>Requisito / Evidência</t>
  </si>
  <si>
    <t>PF Bruto</t>
  </si>
  <si>
    <t>Experiência (anos) Responsável:</t>
  </si>
  <si>
    <t>Experiência (PF) Responsável:</t>
  </si>
  <si>
    <t>Certificado:</t>
  </si>
  <si>
    <t>Tipo da contagem:</t>
  </si>
  <si>
    <t>Nível de detalhe:</t>
  </si>
  <si>
    <t>Fase do Projeto:</t>
  </si>
  <si>
    <t>Experiência (anos) Revisor:</t>
  </si>
  <si>
    <t>Experiência (PF) Revisor:</t>
  </si>
  <si>
    <t>Método utilizado:</t>
  </si>
  <si>
    <t>Número do RIM/SM:</t>
  </si>
  <si>
    <t>Nº da Demanda Fábrica:</t>
  </si>
  <si>
    <t>QTD TD</t>
  </si>
  <si>
    <t>DESCRIÇÃO TD</t>
  </si>
  <si>
    <t>DESCRIÇÃO RL/AR</t>
  </si>
  <si>
    <t>Deflatores / INM</t>
  </si>
  <si>
    <t>Quantidade de PF Bruto</t>
  </si>
  <si>
    <t>QTDE INM</t>
  </si>
  <si>
    <t>Contagem de Pontos de Função 
Contagem Indicativa</t>
  </si>
  <si>
    <t>Itens não Mensuráveis</t>
  </si>
  <si>
    <t>Quadro Resumo PF Bruto</t>
  </si>
  <si>
    <t>Histórico de Revisão</t>
  </si>
  <si>
    <t>Data</t>
  </si>
  <si>
    <t>Versão</t>
  </si>
  <si>
    <t>Descrição</t>
  </si>
  <si>
    <t>Autor</t>
  </si>
  <si>
    <t>Elaboração da Contagem</t>
  </si>
  <si>
    <t>Tipo de deflator</t>
  </si>
  <si>
    <t>Percentual</t>
  </si>
  <si>
    <t>Quantidade PF Deflator</t>
  </si>
  <si>
    <t>Referencia</t>
  </si>
  <si>
    <t>FATOR DE CRITICIDADE</t>
  </si>
  <si>
    <t>PF BRUTO TOTAL:</t>
  </si>
  <si>
    <t>SCOPE CREEP</t>
  </si>
  <si>
    <t>Data da Contagem</t>
  </si>
  <si>
    <t>Quadro Resumo PF C/ Deflator</t>
  </si>
  <si>
    <t>PF LIQUIDO C/ DEFLATOR</t>
  </si>
  <si>
    <t>PF Deflator</t>
  </si>
  <si>
    <t>Fronteira da contagem</t>
  </si>
  <si>
    <t>Planilha de Estimativa de Esforço</t>
  </si>
  <si>
    <t>CTM/IS V7
NC-10</t>
  </si>
  <si>
    <t>Cliente :</t>
  </si>
  <si>
    <t>Projeto :</t>
  </si>
  <si>
    <t>Total de Pontos de Função:</t>
  </si>
  <si>
    <t>Cálculo do Fator de Conversão (por Fase)</t>
  </si>
  <si>
    <t>Avaliação Técnica</t>
  </si>
  <si>
    <t>Concepção</t>
  </si>
  <si>
    <t>Construção</t>
  </si>
  <si>
    <t>Total do Fator de Conversão</t>
  </si>
  <si>
    <t>Total de Esforço (hrs):</t>
  </si>
  <si>
    <t>Esforço por fase</t>
  </si>
  <si>
    <t xml:space="preserve">FASE </t>
  </si>
  <si>
    <t>% Esforço</t>
  </si>
  <si>
    <t>Esforço (hrs)</t>
  </si>
  <si>
    <t>Total de Esforço</t>
  </si>
  <si>
    <t>Data :</t>
  </si>
  <si>
    <t>Identificação da Contagem</t>
  </si>
  <si>
    <t>Fase</t>
  </si>
  <si>
    <t>Iteração</t>
  </si>
  <si>
    <t>Resultado Aferido (PF)</t>
  </si>
  <si>
    <t>Com Deflator</t>
  </si>
  <si>
    <t>Bruto</t>
  </si>
  <si>
    <t>ACEITE</t>
  </si>
  <si>
    <t>A contagem de ponto de função acima foi aferida e seu resultado foi aceito por todos os envolvidos na íntegra, nesta data.</t>
  </si>
  <si>
    <t>Observação:</t>
  </si>
  <si>
    <t>FÁBRICA DE SOFTWARE</t>
  </si>
  <si>
    <t>Analista de Métricas</t>
  </si>
  <si>
    <t>Assinatura</t>
  </si>
  <si>
    <t>Gerente de Projeto</t>
  </si>
  <si>
    <t>APROVAÇÃO</t>
  </si>
  <si>
    <t>Cargo</t>
  </si>
  <si>
    <t>&lt;Nome do aprovador&gt;</t>
  </si>
  <si>
    <t>Validação</t>
  </si>
  <si>
    <t>Parecer Técnico
Validação</t>
  </si>
  <si>
    <t>Resposta
Fábrica de Software</t>
  </si>
  <si>
    <t>Contagem de Pontos de Função 
Contagem Detalhada - Validação</t>
  </si>
  <si>
    <t>Responsável pela Validação:</t>
  </si>
  <si>
    <t>Data da Validação:</t>
  </si>
  <si>
    <t>PF TOTAL</t>
  </si>
  <si>
    <t>Resumo para Validação</t>
  </si>
  <si>
    <t>PF FÁBRICA</t>
  </si>
  <si>
    <t>PF VALIDAÇÃO</t>
  </si>
  <si>
    <t>COMPARAÇÃO DAS CONTAGENS</t>
  </si>
  <si>
    <t>TIPO</t>
  </si>
  <si>
    <t>% DE DIVERGÊNCIA</t>
  </si>
  <si>
    <t>PF LIQUIDO</t>
  </si>
  <si>
    <t>Solicitação Emergencial?</t>
  </si>
  <si>
    <t>Não</t>
  </si>
  <si>
    <t>Projeto  :  PEA</t>
  </si>
  <si>
    <t>O MTUR - Ministério do Turismo aprova o conteúdo deste documento, conforme representação</t>
  </si>
  <si>
    <t>Elemento da Contagem</t>
  </si>
  <si>
    <t>Sigla</t>
  </si>
  <si>
    <t>Mensurar o tamanho funcional da aplicação, de acordo com o escopo da Ordem de Serviço.</t>
  </si>
  <si>
    <t>Complex</t>
  </si>
  <si>
    <t>PF COM SCOPE CREEP (Uso Opcional)</t>
  </si>
  <si>
    <t>Responsável Validção:</t>
  </si>
  <si>
    <t>Data de Validação:</t>
  </si>
  <si>
    <t>Selecionar</t>
  </si>
  <si>
    <t>Incluida</t>
  </si>
  <si>
    <t>Melhoria – Alterada - não CTIS (sem redocumentação)</t>
  </si>
  <si>
    <t>Melhoria – Alterada - não CTIS (com redocumentação)</t>
  </si>
  <si>
    <t>Migração de Dados</t>
  </si>
  <si>
    <t>Corretiva – CTIS (na garantia)</t>
  </si>
  <si>
    <t>Corretiva – CTIS (fora da garantia)</t>
  </si>
  <si>
    <t>Corretiva – Não CTIS</t>
  </si>
  <si>
    <t>Corretiva – Não CTIS com redocumentação</t>
  </si>
  <si>
    <t>Mudança de Plataforma - Linguagem de Programação</t>
  </si>
  <si>
    <t>Mudança de Plataforma - Banco de Dados Hierárquico</t>
  </si>
  <si>
    <t>Mudança de Plataforma - Banco de Dados Relacional</t>
  </si>
  <si>
    <t>Atualização de Versão – Linguagem de Programação</t>
  </si>
  <si>
    <t>Atualização de Versão – Browser</t>
  </si>
  <si>
    <t>Atualização de Versão – Banco de Dados</t>
  </si>
  <si>
    <t>Adaptação de Funcionalidades em Requisitos não Funcional - CTIS</t>
  </si>
  <si>
    <t>Adaptação de Funcionalidades em Requisitos não Funcional - Não CTIS</t>
  </si>
  <si>
    <t>Adaptação de Funcionalidades em Requisitos não Funcional - Não CTIS com redoc.</t>
  </si>
  <si>
    <t>Apuração Especial – Base Dados – Consulta Prévia</t>
  </si>
  <si>
    <t>Apuração Especial – Geração de Relatórios</t>
  </si>
  <si>
    <t>Apuração Especial – Reexecução</t>
  </si>
  <si>
    <t>Atualização Dados</t>
  </si>
  <si>
    <t>Verificação Erros (documentação de teste inexistente)</t>
  </si>
  <si>
    <t>Verificação Erros (documentação de teste existente)</t>
  </si>
  <si>
    <t>Pontos Função Teste</t>
  </si>
  <si>
    <t>Manutenção de Componente Interno Reusável</t>
  </si>
  <si>
    <t>Manutenção em interface</t>
  </si>
  <si>
    <t>Fixo</t>
  </si>
  <si>
    <t>Desenv., Manutenção e Publicação de Páginas Estáticas</t>
  </si>
  <si>
    <t>CPM 4.3</t>
  </si>
  <si>
    <t>SISP 2.0</t>
  </si>
  <si>
    <t>INC</t>
  </si>
  <si>
    <t>MIG</t>
  </si>
  <si>
    <t>ALT-75</t>
  </si>
  <si>
    <t>ALT-90</t>
  </si>
  <si>
    <t>COR-50</t>
  </si>
  <si>
    <t>COR-75</t>
  </si>
  <si>
    <t>COR-00</t>
  </si>
  <si>
    <t>COR-90</t>
  </si>
  <si>
    <t>VER-20</t>
  </si>
  <si>
    <t>VER-15</t>
  </si>
  <si>
    <t>MP-LP</t>
  </si>
  <si>
    <t>MP-BDH</t>
  </si>
  <si>
    <t>MP-BDR</t>
  </si>
  <si>
    <t>AV-LP</t>
  </si>
  <si>
    <t>AV-BD</t>
  </si>
  <si>
    <t>AV-BR</t>
  </si>
  <si>
    <t>AFRF-50</t>
  </si>
  <si>
    <t>AFRF-75</t>
  </si>
  <si>
    <t>AFRF-90</t>
  </si>
  <si>
    <t>Apuração Especial – Base Dados – Atualização Sem Consulta Prévia</t>
  </si>
  <si>
    <t>PT</t>
  </si>
  <si>
    <t>MC</t>
  </si>
  <si>
    <t>MI</t>
  </si>
  <si>
    <t>PAG-EST</t>
  </si>
  <si>
    <t>AE-INC</t>
  </si>
  <si>
    <t>AE-CONS</t>
  </si>
  <si>
    <t>AE-INC-CONS</t>
  </si>
  <si>
    <t>AE-REL</t>
  </si>
  <si>
    <t>AE-REE</t>
  </si>
  <si>
    <t>AE-AD</t>
  </si>
  <si>
    <t>Contagem de Pontos de Função - Detalhada</t>
  </si>
  <si>
    <t>Contagem de Pontos de Função - Estimada</t>
  </si>
  <si>
    <t>MC-ARQ-CONF</t>
  </si>
  <si>
    <t>Manutenção de Componente Interno Reusável - Manutenção em Arquivos de Configuração</t>
  </si>
  <si>
    <t>DOC</t>
  </si>
  <si>
    <t>Manutenção de Documentação de Sistemas Legados</t>
  </si>
  <si>
    <t>1.0</t>
  </si>
  <si>
    <t>DPRF</t>
  </si>
  <si>
    <t>Parecer Técnico Validação</t>
  </si>
  <si>
    <t>21. ITENS NÃO MENSURÁVEIS</t>
  </si>
  <si>
    <t>Valor inicial para efeito de remuneração dos serviços de sustentação de sistemas, que pode ser revisado semestralmente ou a qualquer momento, por interesse da administração;</t>
  </si>
  <si>
    <t>por mês por sistema sustentado</t>
  </si>
  <si>
    <t>por processo elementar principal da tela</t>
  </si>
  <si>
    <t>Layout - Mudança de posição de campos em telas, em relatórios ou em layout de arquivos, sem que haja alteração em elementos de dados, arquivos referenciados ou informações de controle;</t>
  </si>
  <si>
    <t>Layout - Inclusão, alteração ou exclusão de imagem</t>
  </si>
  <si>
    <t>Layout - Divisão de telas e/ou relatórios, sem que tenha havido mudança na funcionalidade</t>
  </si>
  <si>
    <t>Layout - Atualização de rótulos de dados sem que haja mudança de funcionalidade</t>
  </si>
  <si>
    <t>Layout - Inclusão, alteração ou exclusão em telas ou relatórios de campos e variáveis, sem que tenha havido mudança na funcionalidade</t>
  </si>
  <si>
    <t>Layout - Alterações de texto de mensagens de retorno ao usuário, desde que não façam parte de um ALI ou AIE</t>
  </si>
  <si>
    <t>Layout - Alteração dos valores de parâmetros de processamento, sem que a lógica de processamento tenha sido alterada</t>
  </si>
  <si>
    <t>Layout - Alterações referentes à inclusão, alteração ou exclusão de dados pertencentes a listas (combobox), componentes corporativos ou tabelas físicas já existentes</t>
  </si>
  <si>
    <t>Alteração, Exclusão e/ou Criação de uma tela</t>
  </si>
  <si>
    <t>Alterações referentes a criação ou exclusão de telas para: Adição ou reestruturação de menus de navegação estáticos</t>
  </si>
  <si>
    <t>Alterações referentes a criação ou exclusão de telas para: Adição ou reestruturação de Ajuda (help estático)</t>
  </si>
  <si>
    <t>Alterações referentes a criação ou exclusão de telas para: Criação, alteração ou exclusão de páginas estáticas</t>
  </si>
  <si>
    <t>2.1</t>
  </si>
  <si>
    <t>2.2</t>
  </si>
  <si>
    <t>2.3</t>
  </si>
  <si>
    <t>2.4</t>
  </si>
  <si>
    <t>2.5</t>
  </si>
  <si>
    <t>2.6</t>
  </si>
  <si>
    <t>2.7</t>
  </si>
  <si>
    <t>2.8</t>
  </si>
  <si>
    <t>3.1</t>
  </si>
  <si>
    <t>3.2</t>
  </si>
  <si>
    <t>3.3</t>
  </si>
  <si>
    <t>4.1</t>
  </si>
  <si>
    <t>4.2</t>
  </si>
  <si>
    <t>4.3</t>
  </si>
  <si>
    <t>4.4</t>
  </si>
  <si>
    <t>4.5</t>
  </si>
  <si>
    <t>4.6</t>
  </si>
  <si>
    <t>CODE TABLE - Inclusão de tabela e funcionalidades;</t>
  </si>
  <si>
    <t>CODE TABLE - Alteração da tabela e funcionalidades;</t>
  </si>
  <si>
    <t>CODE TABLE - Excluir tabela e funcionalidades;</t>
  </si>
  <si>
    <t>CODE TABLE - Inclusão de funcionalidade;</t>
  </si>
  <si>
    <t>CODE TABLE - Alteração de funcionalidade;</t>
  </si>
  <si>
    <t>CODE TABLE - Exclusão de funcionalidade.</t>
  </si>
  <si>
    <t>Inclusão, Alteração e Exclusão de tabela</t>
  </si>
  <si>
    <t>Inclusão, Alteração e Exclusão de funcionalidade</t>
  </si>
  <si>
    <t>Re-execução similar: Re-execução de funcionalidades já mensuradas e aferidas com base nas convenções locais, e cuja realização envolve alteração de apenas um ou nenhum parâmetro</t>
  </si>
  <si>
    <t>reexecução similar</t>
  </si>
  <si>
    <t>Atividades de Gestão de Configuração de Software</t>
  </si>
  <si>
    <t>cobrada uma única vez em uma sprint ou demanda de alteração (PEP ou PDA)</t>
  </si>
  <si>
    <t>ALT-50</t>
  </si>
  <si>
    <t>ALT-60</t>
  </si>
  <si>
    <t>EXC-40</t>
  </si>
  <si>
    <t>EXC-25</t>
  </si>
  <si>
    <t>Melhoria – Alterada - CTIS -&gt; Fórmula para demandas dentro do Processo de Desenvolvimento Ágil</t>
  </si>
  <si>
    <t>Melhoria – Excluída -&gt; Fórmula para demandas dentro do Processo de Desenvolvimento Ágil</t>
  </si>
  <si>
    <t>Melhoria – Alterada - CTIS -&gt; Fórmula para demandas fora do Processo de Desenvolvimento Ágil</t>
  </si>
  <si>
    <t>Melhoria – Excluída -&gt; Fórmula para demandas fora do Processo de Desenvolvimento Ágil</t>
  </si>
  <si>
    <t>INCR</t>
  </si>
  <si>
    <t>Ponto de Função relacionado a uma mesma funcionalidade planejada para ser particionada de forma incremental ao longo de vários ciclos (ou sprints) do processo ágil</t>
  </si>
  <si>
    <t>ANEXO I-C, item 19.4.6</t>
  </si>
  <si>
    <t>ANEXO I-C, item 19.4.7</t>
  </si>
  <si>
    <t>História de Usuário</t>
  </si>
  <si>
    <t>PF</t>
  </si>
  <si>
    <t>Design / Arquitetura</t>
  </si>
  <si>
    <t>Prazo Contratual</t>
  </si>
  <si>
    <t>Dias úteis</t>
  </si>
  <si>
    <t>Prazo total (em dias)</t>
  </si>
  <si>
    <t>Total (dias)</t>
  </si>
  <si>
    <t>Sprint</t>
  </si>
  <si>
    <t>Consultar Dados do Agente Responsável</t>
  </si>
  <si>
    <t>HU013 - Consultar Dados do Agente Responsável</t>
  </si>
  <si>
    <t>Sprint 01</t>
  </si>
  <si>
    <t>Sprint 02</t>
  </si>
  <si>
    <t>NOME DA HU, CONTIDO NA COLUNA "Requisito / Evidência"</t>
  </si>
  <si>
    <t>Sprint 03</t>
  </si>
  <si>
    <t>Sprint 04</t>
  </si>
  <si>
    <t>Sprint 05</t>
  </si>
  <si>
    <t>Sprint 06</t>
  </si>
  <si>
    <t>Sprint 07</t>
  </si>
  <si>
    <t>Sprint 08</t>
  </si>
  <si>
    <t>SPRINT XX</t>
  </si>
  <si>
    <t>Requisitos</t>
  </si>
  <si>
    <t>Resumo por Sprint</t>
  </si>
  <si>
    <t>PCPF_v.11</t>
  </si>
  <si>
    <t>SISP, versão 2.3</t>
  </si>
  <si>
    <t>Rui Braga</t>
  </si>
  <si>
    <t>Stéfany Braga</t>
  </si>
  <si>
    <t>Petrus PRF</t>
  </si>
  <si>
    <t>Estimada</t>
  </si>
  <si>
    <t>Efetuar Login - E-mail institucional</t>
  </si>
  <si>
    <t>Efetuar Login - DPRF Segurança</t>
  </si>
  <si>
    <t>Usuário, no institucional</t>
  </si>
  <si>
    <t>Usuário, no DPRF Segurança</t>
  </si>
  <si>
    <t>Efetuar Logoff</t>
  </si>
  <si>
    <t>EE</t>
  </si>
  <si>
    <t>SE</t>
  </si>
  <si>
    <t>AIE</t>
  </si>
  <si>
    <t>Exibir Painal inicial</t>
  </si>
  <si>
    <t>Listar Demandas</t>
  </si>
  <si>
    <t>CE</t>
  </si>
  <si>
    <t>Menu -&gt; Home</t>
  </si>
  <si>
    <t>Login</t>
  </si>
  <si>
    <t>Menu -&gt; Cadastros</t>
  </si>
  <si>
    <t>Menu -&gt; Gestão</t>
  </si>
  <si>
    <t>Menu -&gt; Configurações</t>
  </si>
  <si>
    <t>Pesquisar Atividade</t>
  </si>
  <si>
    <t>Cadastrar Atividade</t>
  </si>
  <si>
    <t>Alterar Atividade</t>
  </si>
  <si>
    <t>Excluir Atividade</t>
  </si>
  <si>
    <t>Visualizar Atividade</t>
  </si>
  <si>
    <t>Atividade</t>
  </si>
  <si>
    <t>Pesquisar Afastamento</t>
  </si>
  <si>
    <t>Cadastrar Afastamento</t>
  </si>
  <si>
    <t>Alterar Afastamento</t>
  </si>
  <si>
    <t>Excluir Afastamento</t>
  </si>
  <si>
    <t>Visualizar Afastamento</t>
  </si>
  <si>
    <t>Afastamento</t>
  </si>
  <si>
    <t>Pesquisar Cidade</t>
  </si>
  <si>
    <t>Cadastrar Cidade</t>
  </si>
  <si>
    <t>Alterar Cidade</t>
  </si>
  <si>
    <t>Excluir Cidade</t>
  </si>
  <si>
    <t>Visualizar Cidade</t>
  </si>
  <si>
    <t>Cidade</t>
  </si>
  <si>
    <t>Pesquisar Feriado</t>
  </si>
  <si>
    <t>Cadastrar Feriado</t>
  </si>
  <si>
    <t>Alterar Feriado</t>
  </si>
  <si>
    <t>Excluir Feriado</t>
  </si>
  <si>
    <t>Visualizar Feriado</t>
  </si>
  <si>
    <t>Feriado</t>
  </si>
  <si>
    <t>Pesquisar Plano de Trabalho</t>
  </si>
  <si>
    <t>Cadastrar Plano de Trabalho</t>
  </si>
  <si>
    <t>Alterar Plano de Trabalho</t>
  </si>
  <si>
    <t>Excluir Plano de Trabalho</t>
  </si>
  <si>
    <t>Visualizar Plano de Trabalho</t>
  </si>
  <si>
    <t>Plano de Trabalho</t>
  </si>
  <si>
    <t>Pesquisar Programa de Gestão</t>
  </si>
  <si>
    <t>Cadastrar Programa de Gestão</t>
  </si>
  <si>
    <t>Alterar Programa de Gestão</t>
  </si>
  <si>
    <t>Excluir Programa de Gestão</t>
  </si>
  <si>
    <t>Visualizar Programa de Gestão</t>
  </si>
  <si>
    <t>Programa de Gestão</t>
  </si>
  <si>
    <t>Pesquisar Tipo de Atividade</t>
  </si>
  <si>
    <t>Cadastrar Tipo de Atividade</t>
  </si>
  <si>
    <t>Alterar Tipo de Atividade</t>
  </si>
  <si>
    <t>Excluir Tipo de Atividade</t>
  </si>
  <si>
    <t>Visualizar Tipo de Atividade</t>
  </si>
  <si>
    <t>Tipo de Atividade</t>
  </si>
  <si>
    <t>Pesquisar Tipo de Avaliação</t>
  </si>
  <si>
    <t>Cadastrar Tipo de Avaliação</t>
  </si>
  <si>
    <t>Alterar Tipo de Avaliação</t>
  </si>
  <si>
    <t>Excluir Tipo de Avaliação</t>
  </si>
  <si>
    <t>Visualizar Tipo de Avaliação</t>
  </si>
  <si>
    <t>Tipo de Avaliação</t>
  </si>
  <si>
    <t>Pesquisar Tipo de Documento</t>
  </si>
  <si>
    <t>Cadastrar Tipo de Documento</t>
  </si>
  <si>
    <t>Alterar Tipo de Documento</t>
  </si>
  <si>
    <t>Excluir Tipo de Documento</t>
  </si>
  <si>
    <t>Visualizar Tipo de Documento</t>
  </si>
  <si>
    <t>Tipo de Documento</t>
  </si>
  <si>
    <t>Pesquisar Tipo de Justificativa</t>
  </si>
  <si>
    <t>Cadastrar Tipo de Justificativa</t>
  </si>
  <si>
    <t>Alterar Tipo de Justificativa</t>
  </si>
  <si>
    <t>Visualizar Tipo de Justificativa</t>
  </si>
  <si>
    <t>Tipo de Justificativa</t>
  </si>
  <si>
    <t>Pesquisar Tipo de Modalidade</t>
  </si>
  <si>
    <t>Cadastrar Tipo de Modalidade</t>
  </si>
  <si>
    <t>Alterar Tipo de Modalidade</t>
  </si>
  <si>
    <t>Excluir Tipo de Modalidade</t>
  </si>
  <si>
    <t>Visualizar Tipo de Modalidade</t>
  </si>
  <si>
    <t>Tipo de Modalidade</t>
  </si>
  <si>
    <t>Pesquisar Tipo de Motivo de Afastamento</t>
  </si>
  <si>
    <t>Cadastrar Tipo de Motivo de Afastamento</t>
  </si>
  <si>
    <t>Alterar Tipo de Motivo de Afastamento</t>
  </si>
  <si>
    <t>Excluir Tipo de Motivo de Afastamento</t>
  </si>
  <si>
    <t>Visualizar Tipo de Motivo de Afastamento</t>
  </si>
  <si>
    <t>Tipo de Motivo de Afastamento</t>
  </si>
  <si>
    <t>Pesquisar Tipo de Processo</t>
  </si>
  <si>
    <t>Cadastrar Tipo de Processo</t>
  </si>
  <si>
    <t>Alterar Tipo de Processo</t>
  </si>
  <si>
    <t>Excluir Tipo de Processo</t>
  </si>
  <si>
    <t>Visualizar Tipo de Processo</t>
  </si>
  <si>
    <t>Tipo de Processo</t>
  </si>
  <si>
    <t>Pesquisar Demanda</t>
  </si>
  <si>
    <t>Cadastrar Demanda</t>
  </si>
  <si>
    <t>Alterar Demanda</t>
  </si>
  <si>
    <t>Excluir Demanda</t>
  </si>
  <si>
    <t>Visualizar Demanda</t>
  </si>
  <si>
    <t>Demanda</t>
  </si>
  <si>
    <t>Pesquisar Entidade</t>
  </si>
  <si>
    <t>Cadastrar Entidade</t>
  </si>
  <si>
    <t>Alterar Entidade</t>
  </si>
  <si>
    <t>Excluir Entidade</t>
  </si>
  <si>
    <t>Visualizar Entidade</t>
  </si>
  <si>
    <t>Pesquisar Unidade</t>
  </si>
  <si>
    <t>Cadastrar Unidade</t>
  </si>
  <si>
    <t>Alterar Unidade</t>
  </si>
  <si>
    <t>Excluir Unidade</t>
  </si>
  <si>
    <t>Visualizar Unidade</t>
  </si>
  <si>
    <t>Pesquisar Usuário</t>
  </si>
  <si>
    <t>Cadastrar Usuário</t>
  </si>
  <si>
    <t>Alterar Usuário</t>
  </si>
  <si>
    <t>Excluir Usuário</t>
  </si>
  <si>
    <t>Visualizar Usuário</t>
  </si>
  <si>
    <t>Pesquisar Perfil</t>
  </si>
  <si>
    <t>Cadastrar Perfil</t>
  </si>
  <si>
    <t>Alterar Perfil</t>
  </si>
  <si>
    <t>Excluir Perfil</t>
  </si>
  <si>
    <t>Visualizar Perfil</t>
  </si>
  <si>
    <t>Sobre</t>
  </si>
  <si>
    <t>ALI</t>
  </si>
  <si>
    <t>INM</t>
  </si>
  <si>
    <t>Aplicação não exibe nada</t>
  </si>
  <si>
    <t>N/A</t>
  </si>
  <si>
    <t>Preferência</t>
  </si>
  <si>
    <t>Entidade</t>
  </si>
  <si>
    <t>Unidade</t>
  </si>
  <si>
    <t>Usuário</t>
  </si>
  <si>
    <t>Perfil</t>
  </si>
  <si>
    <t>Pesquisar Lotações do Usuário</t>
  </si>
  <si>
    <t>Cadastrar Lotações do Usuário</t>
  </si>
  <si>
    <t>Alterar Lotações do Usuário</t>
  </si>
  <si>
    <t>Excluir Lotações do Usuário</t>
  </si>
  <si>
    <t>Visualizar Lotações do Usuário</t>
  </si>
  <si>
    <t>Menu -&gt; Cadastros - Atividade</t>
  </si>
  <si>
    <t>Menu -&gt; Cadastros - Afastamento</t>
  </si>
  <si>
    <t>Menu -&gt; Cadastros - Cidade</t>
  </si>
  <si>
    <t>Menu -&gt; Cadastros - Feriado</t>
  </si>
  <si>
    <t>Menu -&gt; Cadastros - Plano de Trabalho</t>
  </si>
  <si>
    <t>Menu -&gt; Cadastros - Programa de Gestão</t>
  </si>
  <si>
    <t>Menu -&gt; Cadastros - Tipo de Atividade</t>
  </si>
  <si>
    <t>Menu -&gt; Cadastros - Tipo de Avaliação</t>
  </si>
  <si>
    <t>Menu -&gt; Cadastros - Tipo de Documento</t>
  </si>
  <si>
    <t>Menu -&gt; Cadastros - Tipo de Justificativa</t>
  </si>
  <si>
    <t>Menu -&gt; Cadastros - Tipo de Modalidade</t>
  </si>
  <si>
    <t>Menu -&gt; Cadastros - Tipo de Motivo de Afastamento</t>
  </si>
  <si>
    <t>Menu -&gt; Cadastros - Tipo de Processo</t>
  </si>
  <si>
    <t>Menu -&gt; Gestão- Demanda</t>
  </si>
  <si>
    <t>Menu -&gt; Gestão - Projeto</t>
  </si>
  <si>
    <t>Menu -&gt; Configurações - Preferência</t>
  </si>
  <si>
    <t>Menu -&gt; Configurações - Entidade</t>
  </si>
  <si>
    <t>Menu -&gt; Configurações - Unidade</t>
  </si>
  <si>
    <t>Menu -&gt; Configurações - Usuário</t>
  </si>
  <si>
    <t>Menu -&gt; Configurações - Lotações do Usuário</t>
  </si>
  <si>
    <t>Menu -&gt; Configurações - Perfil</t>
  </si>
  <si>
    <t>Menu -&gt; Configurações - Sobre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</si>
</sst>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dd/mm/yy\ hh:mm"/>
    <numFmt numFmtId="167" formatCode="0.0&quot; h&quot;"/>
    <numFmt numFmtId="168" formatCode="dd/mm/yy;@"/>
    <numFmt numFmtId="169" formatCode="&quot;VERDADEIRO&quot;;&quot;VERDADEIRO&quot;;&quot;FALSO&quot;"/>
    <numFmt numFmtId="170" formatCode="_(* #,##0.00_);_(* \(#,##0.00\);_(* &quot;-&quot;??_);_(@_)"/>
    <numFmt numFmtId="171" formatCode="dd/mm/yy"/>
    <numFmt numFmtId="172" formatCode="0.000000"/>
  </numFmts>
  <fonts count="8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b/>
      <sz val="11"/>
      <name val="Verdana"/>
      <family val="2"/>
    </font>
    <font>
      <sz val="11"/>
      <name val="Arial"/>
      <family val="2"/>
    </font>
    <font>
      <b/>
      <sz val="18"/>
      <name val="Verdana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6"/>
      <color rgb="FF820000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  <font>
      <b/>
      <sz val="16"/>
      <color theme="1" tint="0.1499984740745262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0"/>
      <name val="Arial"/>
      <family val="2"/>
    </font>
    <font>
      <b/>
      <sz val="9"/>
      <name val="Calibri"/>
      <family val="2"/>
      <scheme val="minor"/>
    </font>
    <font>
      <b/>
      <sz val="18"/>
      <color theme="0"/>
      <name val="Verdana"/>
      <family val="2"/>
    </font>
    <font>
      <b/>
      <sz val="12"/>
      <name val="Verdana"/>
      <family val="2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indexed="8"/>
      <name val="Arial"/>
      <family val="2"/>
    </font>
    <font>
      <b/>
      <sz val="11"/>
      <color theme="0"/>
      <name val="Calibri"/>
      <family val="2"/>
    </font>
    <font>
      <b/>
      <sz val="14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0"/>
      <color indexed="8"/>
      <name val="Verdana"/>
      <family val="2"/>
    </font>
    <font>
      <b/>
      <sz val="12"/>
      <color indexed="10"/>
      <name val="Arial"/>
      <family val="2"/>
    </font>
    <font>
      <sz val="12"/>
      <name val="Times New Roman"/>
      <family val="1"/>
    </font>
    <font>
      <b/>
      <sz val="16"/>
      <name val="Calibri"/>
      <family val="2"/>
      <scheme val="minor"/>
    </font>
    <font>
      <sz val="10"/>
      <name val="Tahoma"/>
      <family val="2"/>
    </font>
    <font>
      <b/>
      <i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Verdana"/>
      <family val="2"/>
    </font>
  </fonts>
  <fills count="46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rgb="FF820000"/>
        <bgColor indexed="64"/>
      </patternFill>
    </fill>
    <fill>
      <patternFill patternType="solid">
        <fgColor theme="5" tint="0.59999389629810485"/>
        <bgColor indexed="31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3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9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22" fillId="2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22" fillId="5" borderId="0" applyNumberFormat="0" applyBorder="0" applyAlignment="0" applyProtection="0"/>
    <xf numFmtId="0" fontId="6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6" fillId="7" borderId="0" applyNumberFormat="0" applyBorder="0" applyAlignment="0" applyProtection="0"/>
    <xf numFmtId="0" fontId="22" fillId="8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/>
    <xf numFmtId="0" fontId="22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22" fillId="10" borderId="0" applyNumberFormat="0" applyBorder="0" applyAlignment="0" applyProtection="0"/>
    <xf numFmtId="0" fontId="6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22" fillId="12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1" applyNumberFormat="0" applyAlignment="0" applyProtection="0"/>
    <xf numFmtId="0" fontId="10" fillId="8" borderId="2" applyNumberFormat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9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13" borderId="1" applyNumberFormat="0" applyAlignment="0" applyProtection="0"/>
    <xf numFmtId="0" fontId="17" fillId="0" borderId="3" applyNumberFormat="0" applyFill="0" applyAlignment="0" applyProtection="0"/>
    <xf numFmtId="44" fontId="27" fillId="0" borderId="0" applyFont="0" applyFill="0" applyBorder="0" applyAlignment="0" applyProtection="0"/>
    <xf numFmtId="0" fontId="18" fillId="19" borderId="0" applyNumberFormat="0" applyBorder="0" applyAlignment="0" applyProtection="0"/>
    <xf numFmtId="0" fontId="2" fillId="0" borderId="0"/>
    <xf numFmtId="0" fontId="36" fillId="0" borderId="0"/>
    <xf numFmtId="0" fontId="5" fillId="6" borderId="7" applyNumberFormat="0" applyFont="0" applyAlignment="0" applyProtection="0"/>
    <xf numFmtId="0" fontId="19" fillId="15" borderId="8" applyNumberFormat="0" applyAlignment="0" applyProtection="0"/>
    <xf numFmtId="9" fontId="28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9" applyNumberFormat="0" applyFill="0" applyAlignment="0" applyProtection="0"/>
    <xf numFmtId="43" fontId="3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70" fontId="2" fillId="0" borderId="0" applyFill="0" applyBorder="0" applyAlignment="0" applyProtection="0"/>
  </cellStyleXfs>
  <cellXfs count="626">
    <xf numFmtId="0" fontId="0" fillId="0" borderId="0" xfId="0"/>
    <xf numFmtId="0" fontId="2" fillId="0" borderId="10" xfId="0" applyFont="1" applyBorder="1"/>
    <xf numFmtId="0" fontId="0" fillId="0" borderId="10" xfId="0" applyBorder="1"/>
    <xf numFmtId="0" fontId="2" fillId="0" borderId="10" xfId="0" applyFont="1" applyBorder="1" applyAlignment="1">
      <alignment wrapText="1"/>
    </xf>
    <xf numFmtId="0" fontId="3" fillId="2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3" fillId="24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0" fillId="0" borderId="0" xfId="0" applyFont="1" applyAlignment="1" applyProtection="1">
      <alignment vertical="center"/>
      <protection locked="0"/>
    </xf>
    <xf numFmtId="9" fontId="40" fillId="0" borderId="11" xfId="50" applyFont="1" applyBorder="1" applyAlignment="1" applyProtection="1">
      <alignment horizontal="center" vertical="center"/>
      <protection locked="0"/>
    </xf>
    <xf numFmtId="9" fontId="40" fillId="0" borderId="10" xfId="50" applyFont="1" applyBorder="1" applyAlignment="1" applyProtection="1">
      <alignment horizontal="center" vertical="center"/>
      <protection locked="0"/>
    </xf>
    <xf numFmtId="0" fontId="40" fillId="21" borderId="10" xfId="0" applyFont="1" applyFill="1" applyBorder="1" applyAlignment="1" applyProtection="1">
      <alignment horizontal="center" vertical="center"/>
    </xf>
    <xf numFmtId="0" fontId="39" fillId="21" borderId="10" xfId="0" applyFont="1" applyFill="1" applyBorder="1" applyAlignment="1" applyProtection="1">
      <alignment horizontal="center" vertical="center"/>
    </xf>
    <xf numFmtId="9" fontId="39" fillId="21" borderId="10" xfId="50" applyFont="1" applyFill="1" applyBorder="1" applyAlignment="1" applyProtection="1">
      <alignment horizontal="center" vertical="center"/>
    </xf>
    <xf numFmtId="0" fontId="37" fillId="0" borderId="10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vertical="center"/>
      <protection locked="0"/>
    </xf>
    <xf numFmtId="0" fontId="26" fillId="0" borderId="0" xfId="0" applyFont="1" applyBorder="1" applyAlignment="1" applyProtection="1">
      <alignment horizontal="center" vertical="center"/>
      <protection locked="0"/>
    </xf>
    <xf numFmtId="0" fontId="26" fillId="23" borderId="10" xfId="0" applyFont="1" applyFill="1" applyBorder="1" applyAlignment="1" applyProtection="1">
      <alignment horizontal="center" vertical="center"/>
      <protection locked="0"/>
    </xf>
    <xf numFmtId="0" fontId="34" fillId="0" borderId="0" xfId="0" applyFont="1" applyAlignment="1" applyProtection="1">
      <protection locked="0"/>
    </xf>
    <xf numFmtId="0" fontId="34" fillId="0" borderId="0" xfId="0" applyFont="1" applyProtection="1">
      <protection locked="0" hidden="1"/>
    </xf>
    <xf numFmtId="0" fontId="24" fillId="0" borderId="0" xfId="0" applyFon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3" fillId="0" borderId="0" xfId="0" applyFont="1" applyAlignment="1" applyProtection="1">
      <alignment vertical="center"/>
      <protection locked="0"/>
    </xf>
    <xf numFmtId="0" fontId="23" fillId="0" borderId="0" xfId="0" applyFont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2" fillId="20" borderId="10" xfId="0" applyFont="1" applyFill="1" applyBorder="1" applyAlignment="1" applyProtection="1">
      <alignment horizontal="center" vertical="center" wrapText="1"/>
      <protection locked="0"/>
    </xf>
    <xf numFmtId="0" fontId="2" fillId="20" borderId="10" xfId="0" applyFont="1" applyFill="1" applyBorder="1" applyAlignment="1" applyProtection="1">
      <alignment vertical="center" wrapText="1"/>
      <protection locked="0"/>
    </xf>
    <xf numFmtId="0" fontId="25" fillId="0" borderId="0" xfId="0" applyFont="1" applyFill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1" borderId="1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vertical="center" wrapText="1"/>
      <protection locked="0"/>
    </xf>
    <xf numFmtId="0" fontId="24" fillId="0" borderId="0" xfId="0" applyFont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left" vertical="center"/>
      <protection locked="0"/>
    </xf>
    <xf numFmtId="0" fontId="2" fillId="21" borderId="10" xfId="0" applyFont="1" applyFill="1" applyBorder="1" applyAlignment="1" applyProtection="1">
      <alignment horizontal="center" vertical="center"/>
      <protection locked="0"/>
    </xf>
    <xf numFmtId="0" fontId="2" fillId="20" borderId="10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 wrapText="1"/>
      <protection locked="0"/>
    </xf>
    <xf numFmtId="44" fontId="25" fillId="0" borderId="0" xfId="44" applyFont="1" applyFill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8" fillId="0" borderId="0" xfId="0" applyFont="1" applyProtection="1">
      <protection locked="0"/>
    </xf>
    <xf numFmtId="164" fontId="0" fillId="0" borderId="0" xfId="54" applyNumberFormat="1" applyFont="1" applyBorder="1" applyProtection="1">
      <protection locked="0"/>
    </xf>
    <xf numFmtId="164" fontId="32" fillId="0" borderId="0" xfId="54" applyNumberFormat="1" applyFont="1" applyFill="1" applyBorder="1" applyProtection="1">
      <protection locked="0"/>
    </xf>
    <xf numFmtId="164" fontId="0" fillId="0" borderId="0" xfId="54" applyNumberFormat="1" applyFont="1" applyFill="1" applyBorder="1" applyProtection="1">
      <protection locked="0"/>
    </xf>
    <xf numFmtId="164" fontId="38" fillId="0" borderId="0" xfId="54" applyNumberFormat="1" applyFont="1" applyBorder="1" applyProtection="1">
      <protection locked="0"/>
    </xf>
    <xf numFmtId="0" fontId="2" fillId="21" borderId="10" xfId="0" applyFont="1" applyFill="1" applyBorder="1" applyAlignment="1" applyProtection="1">
      <alignment horizontal="center" vertical="center" wrapText="1"/>
      <protection locked="0"/>
    </xf>
    <xf numFmtId="0" fontId="3" fillId="21" borderId="1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locked="0"/>
    </xf>
    <xf numFmtId="164" fontId="38" fillId="0" borderId="0" xfId="54" applyNumberFormat="1" applyFont="1" applyBorder="1" applyAlignment="1" applyProtection="1">
      <alignment horizontal="center"/>
      <protection locked="0"/>
    </xf>
    <xf numFmtId="164" fontId="0" fillId="0" borderId="0" xfId="54" applyNumberFormat="1" applyFont="1" applyBorder="1" applyAlignment="1" applyProtection="1">
      <alignment horizontal="center"/>
      <protection locked="0"/>
    </xf>
    <xf numFmtId="164" fontId="0" fillId="0" borderId="0" xfId="54" applyNumberFormat="1" applyFont="1" applyFill="1" applyBorder="1" applyAlignment="1" applyProtection="1">
      <alignment horizontal="center"/>
      <protection locked="0"/>
    </xf>
    <xf numFmtId="164" fontId="32" fillId="0" borderId="0" xfId="54" applyNumberFormat="1" applyFont="1" applyFill="1" applyBorder="1" applyAlignment="1" applyProtection="1">
      <alignment horizontal="center"/>
      <protection locked="0"/>
    </xf>
    <xf numFmtId="9" fontId="1" fillId="24" borderId="10" xfId="50" applyFont="1" applyFill="1" applyBorder="1" applyAlignment="1" applyProtection="1">
      <alignment horizontal="center" vertical="center"/>
    </xf>
    <xf numFmtId="9" fontId="40" fillId="23" borderId="10" xfId="50" applyFont="1" applyFill="1" applyBorder="1" applyAlignment="1" applyProtection="1">
      <alignment horizontal="center" vertical="center"/>
      <protection locked="0"/>
    </xf>
    <xf numFmtId="0" fontId="40" fillId="0" borderId="0" xfId="0" applyFont="1"/>
    <xf numFmtId="0" fontId="40" fillId="0" borderId="0" xfId="0" applyFont="1" applyProtection="1">
      <protection locked="0"/>
    </xf>
    <xf numFmtId="0" fontId="41" fillId="26" borderId="30" xfId="0" applyFont="1" applyFill="1" applyBorder="1" applyAlignment="1" applyProtection="1">
      <alignment horizontal="center" vertical="center" wrapText="1"/>
    </xf>
    <xf numFmtId="0" fontId="41" fillId="26" borderId="34" xfId="0" applyFont="1" applyFill="1" applyBorder="1" applyAlignment="1" applyProtection="1">
      <alignment horizontal="center" vertical="center" wrapText="1"/>
    </xf>
    <xf numFmtId="14" fontId="40" fillId="23" borderId="10" xfId="0" applyNumberFormat="1" applyFont="1" applyFill="1" applyBorder="1" applyAlignment="1" applyProtection="1">
      <alignment horizontal="center"/>
      <protection locked="0"/>
    </xf>
    <xf numFmtId="164" fontId="40" fillId="0" borderId="0" xfId="0" applyNumberFormat="1" applyFont="1"/>
    <xf numFmtId="0" fontId="40" fillId="0" borderId="0" xfId="0" applyFont="1" applyAlignment="1" applyProtection="1">
      <alignment horizontal="center"/>
      <protection locked="0"/>
    </xf>
    <xf numFmtId="9" fontId="1" fillId="22" borderId="38" xfId="51" applyFont="1" applyFill="1" applyBorder="1" applyProtection="1"/>
    <xf numFmtId="164" fontId="1" fillId="22" borderId="39" xfId="57" applyNumberFormat="1" applyFont="1" applyFill="1" applyBorder="1" applyProtection="1"/>
    <xf numFmtId="9" fontId="1" fillId="22" borderId="44" xfId="51" applyFont="1" applyFill="1" applyBorder="1" applyProtection="1"/>
    <xf numFmtId="164" fontId="1" fillId="22" borderId="59" xfId="57" applyNumberFormat="1" applyFont="1" applyFill="1" applyBorder="1" applyProtection="1"/>
    <xf numFmtId="164" fontId="44" fillId="26" borderId="44" xfId="51" applyNumberFormat="1" applyFont="1" applyFill="1" applyBorder="1" applyAlignment="1" applyProtection="1">
      <alignment horizontal="center" vertical="center"/>
    </xf>
    <xf numFmtId="165" fontId="44" fillId="26" borderId="59" xfId="51" applyNumberFormat="1" applyFont="1" applyFill="1" applyBorder="1" applyAlignment="1" applyProtection="1">
      <alignment vertical="center"/>
    </xf>
    <xf numFmtId="164" fontId="0" fillId="21" borderId="10" xfId="54" applyNumberFormat="1" applyFont="1" applyFill="1" applyBorder="1" applyProtection="1"/>
    <xf numFmtId="164" fontId="0" fillId="21" borderId="39" xfId="54" applyNumberFormat="1" applyFont="1" applyFill="1" applyBorder="1" applyProtection="1"/>
    <xf numFmtId="164" fontId="0" fillId="21" borderId="45" xfId="54" applyNumberFormat="1" applyFont="1" applyFill="1" applyBorder="1" applyProtection="1"/>
    <xf numFmtId="164" fontId="0" fillId="21" borderId="59" xfId="54" applyNumberFormat="1" applyFont="1" applyFill="1" applyBorder="1" applyProtection="1"/>
    <xf numFmtId="164" fontId="0" fillId="26" borderId="10" xfId="54" applyNumberFormat="1" applyFont="1" applyFill="1" applyBorder="1" applyProtection="1"/>
    <xf numFmtId="164" fontId="0" fillId="26" borderId="39" xfId="54" applyNumberFormat="1" applyFont="1" applyFill="1" applyBorder="1" applyProtection="1"/>
    <xf numFmtId="9" fontId="40" fillId="21" borderId="10" xfId="50" applyFont="1" applyFill="1" applyBorder="1" applyAlignment="1" applyProtection="1">
      <alignment horizontal="center" vertical="center"/>
    </xf>
    <xf numFmtId="9" fontId="37" fillId="21" borderId="45" xfId="50" applyFont="1" applyFill="1" applyBorder="1" applyAlignment="1" applyProtection="1">
      <alignment horizontal="center" vertical="center"/>
    </xf>
    <xf numFmtId="164" fontId="40" fillId="21" borderId="10" xfId="54" applyNumberFormat="1" applyFont="1" applyFill="1" applyBorder="1" applyAlignment="1" applyProtection="1">
      <alignment horizontal="left" vertical="center"/>
    </xf>
    <xf numFmtId="14" fontId="40" fillId="21" borderId="10" xfId="0" applyNumberFormat="1" applyFont="1" applyFill="1" applyBorder="1" applyAlignment="1" applyProtection="1">
      <alignment horizontal="center"/>
    </xf>
    <xf numFmtId="14" fontId="40" fillId="21" borderId="39" xfId="0" applyNumberFormat="1" applyFont="1" applyFill="1" applyBorder="1" applyAlignment="1" applyProtection="1">
      <alignment horizontal="center"/>
    </xf>
    <xf numFmtId="0" fontId="40" fillId="21" borderId="10" xfId="56" applyFont="1" applyFill="1" applyBorder="1" applyAlignment="1" applyProtection="1">
      <alignment horizontal="center" vertical="center"/>
    </xf>
    <xf numFmtId="0" fontId="40" fillId="21" borderId="39" xfId="56" applyFont="1" applyFill="1" applyBorder="1" applyAlignment="1" applyProtection="1">
      <alignment horizontal="center" vertical="center"/>
    </xf>
    <xf numFmtId="164" fontId="37" fillId="21" borderId="21" xfId="56" applyNumberFormat="1" applyFont="1" applyFill="1" applyBorder="1" applyAlignment="1" applyProtection="1">
      <alignment horizontal="center"/>
    </xf>
    <xf numFmtId="14" fontId="40" fillId="21" borderId="11" xfId="56" applyNumberFormat="1" applyFont="1" applyFill="1" applyBorder="1" applyAlignment="1" applyProtection="1">
      <alignment horizontal="center"/>
    </xf>
    <xf numFmtId="14" fontId="40" fillId="21" borderId="60" xfId="56" applyNumberFormat="1" applyFont="1" applyFill="1" applyBorder="1" applyAlignment="1" applyProtection="1">
      <alignment horizontal="center"/>
    </xf>
    <xf numFmtId="164" fontId="37" fillId="21" borderId="17" xfId="56" applyNumberFormat="1" applyFont="1" applyFill="1" applyBorder="1" applyAlignment="1" applyProtection="1">
      <alignment horizontal="center"/>
    </xf>
    <xf numFmtId="14" fontId="40" fillId="21" borderId="10" xfId="56" applyNumberFormat="1" applyFont="1" applyFill="1" applyBorder="1" applyAlignment="1" applyProtection="1">
      <alignment horizontal="center" vertical="center"/>
    </xf>
    <xf numFmtId="14" fontId="40" fillId="21" borderId="39" xfId="56" applyNumberFormat="1" applyFont="1" applyFill="1" applyBorder="1" applyAlignment="1" applyProtection="1">
      <alignment horizontal="center"/>
    </xf>
    <xf numFmtId="164" fontId="37" fillId="21" borderId="58" xfId="56" applyNumberFormat="1" applyFont="1" applyFill="1" applyBorder="1" applyAlignment="1" applyProtection="1">
      <alignment horizontal="center"/>
    </xf>
    <xf numFmtId="14" fontId="40" fillId="21" borderId="45" xfId="56" applyNumberFormat="1" applyFont="1" applyFill="1" applyBorder="1" applyAlignment="1" applyProtection="1">
      <alignment horizontal="center" vertical="center"/>
    </xf>
    <xf numFmtId="14" fontId="40" fillId="21" borderId="59" xfId="56" applyNumberFormat="1" applyFont="1" applyFill="1" applyBorder="1" applyAlignment="1" applyProtection="1">
      <alignment horizontal="center"/>
    </xf>
    <xf numFmtId="1" fontId="40" fillId="21" borderId="35" xfId="51" applyNumberFormat="1" applyFont="1" applyFill="1" applyBorder="1" applyAlignment="1" applyProtection="1">
      <alignment horizontal="right" vertical="center"/>
    </xf>
    <xf numFmtId="0" fontId="41" fillId="24" borderId="45" xfId="0" applyFont="1" applyFill="1" applyBorder="1" applyAlignment="1" applyProtection="1">
      <alignment horizontal="right"/>
    </xf>
    <xf numFmtId="0" fontId="37" fillId="24" borderId="10" xfId="0" applyFont="1" applyFill="1" applyBorder="1" applyAlignment="1" applyProtection="1">
      <alignment horizontal="center" vertical="center"/>
    </xf>
    <xf numFmtId="0" fontId="37" fillId="24" borderId="39" xfId="0" applyFont="1" applyFill="1" applyBorder="1" applyAlignment="1" applyProtection="1">
      <alignment horizontal="center" vertical="center"/>
    </xf>
    <xf numFmtId="0" fontId="48" fillId="24" borderId="10" xfId="56" applyFont="1" applyFill="1" applyBorder="1" applyAlignment="1" applyProtection="1">
      <alignment horizontal="center" vertical="center" wrapText="1"/>
    </xf>
    <xf numFmtId="0" fontId="48" fillId="24" borderId="39" xfId="56" applyFont="1" applyFill="1" applyBorder="1" applyAlignment="1" applyProtection="1">
      <alignment horizontal="center" vertical="center" wrapText="1"/>
    </xf>
    <xf numFmtId="0" fontId="41" fillId="24" borderId="38" xfId="56" applyFont="1" applyFill="1" applyBorder="1" applyAlignment="1" applyProtection="1">
      <alignment horizontal="center" vertical="center"/>
    </xf>
    <xf numFmtId="0" fontId="37" fillId="24" borderId="61" xfId="56" applyFont="1" applyFill="1" applyBorder="1" applyAlignment="1" applyProtection="1">
      <alignment horizontal="center"/>
    </xf>
    <xf numFmtId="0" fontId="37" fillId="24" borderId="62" xfId="56" applyFont="1" applyFill="1" applyBorder="1" applyAlignment="1" applyProtection="1">
      <alignment horizontal="center"/>
    </xf>
    <xf numFmtId="0" fontId="37" fillId="24" borderId="63" xfId="56" applyFont="1" applyFill="1" applyBorder="1" applyAlignment="1" applyProtection="1">
      <alignment horizontal="center"/>
    </xf>
    <xf numFmtId="0" fontId="37" fillId="24" borderId="64" xfId="56" applyFont="1" applyFill="1" applyBorder="1" applyAlignment="1" applyProtection="1">
      <alignment horizontal="center"/>
    </xf>
    <xf numFmtId="0" fontId="37" fillId="24" borderId="54" xfId="56" applyFont="1" applyFill="1" applyBorder="1" applyAlignment="1" applyProtection="1">
      <alignment horizontal="center"/>
    </xf>
    <xf numFmtId="9" fontId="37" fillId="24" borderId="21" xfId="56" applyNumberFormat="1" applyFont="1" applyFill="1" applyBorder="1" applyAlignment="1" applyProtection="1">
      <alignment horizontal="center"/>
    </xf>
    <xf numFmtId="0" fontId="37" fillId="24" borderId="38" xfId="56" applyFont="1" applyFill="1" applyBorder="1" applyAlignment="1" applyProtection="1">
      <alignment horizontal="center" vertical="center"/>
    </xf>
    <xf numFmtId="9" fontId="37" fillId="24" borderId="17" xfId="56" applyNumberFormat="1" applyFont="1" applyFill="1" applyBorder="1" applyAlignment="1" applyProtection="1">
      <alignment horizontal="center"/>
    </xf>
    <xf numFmtId="0" fontId="37" fillId="24" borderId="44" xfId="56" applyFont="1" applyFill="1" applyBorder="1" applyAlignment="1" applyProtection="1">
      <alignment horizontal="center" vertical="center"/>
    </xf>
    <xf numFmtId="9" fontId="37" fillId="24" borderId="58" xfId="56" applyNumberFormat="1" applyFont="1" applyFill="1" applyBorder="1" applyAlignment="1" applyProtection="1">
      <alignment horizontal="center"/>
    </xf>
    <xf numFmtId="0" fontId="37" fillId="24" borderId="35" xfId="56" applyFont="1" applyFill="1" applyBorder="1" applyAlignment="1" applyProtection="1">
      <alignment horizontal="center" wrapText="1"/>
    </xf>
    <xf numFmtId="0" fontId="37" fillId="24" borderId="37" xfId="56" applyFont="1" applyFill="1" applyBorder="1" applyAlignment="1" applyProtection="1">
      <alignment horizontal="center" wrapText="1"/>
    </xf>
    <xf numFmtId="164" fontId="49" fillId="24" borderId="44" xfId="50" applyNumberFormat="1" applyFont="1" applyFill="1" applyBorder="1" applyAlignment="1" applyProtection="1">
      <alignment horizontal="left" vertical="center"/>
    </xf>
    <xf numFmtId="0" fontId="40" fillId="0" borderId="0" xfId="0" applyFont="1" applyProtection="1"/>
    <xf numFmtId="0" fontId="37" fillId="25" borderId="52" xfId="0" applyFont="1" applyFill="1" applyBorder="1" applyAlignment="1" applyProtection="1">
      <alignment horizontal="center"/>
    </xf>
    <xf numFmtId="0" fontId="37" fillId="25" borderId="67" xfId="0" applyFont="1" applyFill="1" applyBorder="1" applyAlignment="1" applyProtection="1">
      <alignment horizontal="center"/>
    </xf>
    <xf numFmtId="0" fontId="0" fillId="0" borderId="0" xfId="0" applyProtection="1"/>
    <xf numFmtId="0" fontId="3" fillId="25" borderId="35" xfId="0" applyFont="1" applyFill="1" applyBorder="1" applyAlignment="1" applyProtection="1">
      <alignment horizontal="center" vertical="center" wrapText="1"/>
    </xf>
    <xf numFmtId="0" fontId="3" fillId="25" borderId="36" xfId="0" applyFont="1" applyFill="1" applyBorder="1" applyAlignment="1" applyProtection="1">
      <alignment horizontal="center" vertical="center" wrapText="1"/>
    </xf>
    <xf numFmtId="0" fontId="3" fillId="25" borderId="37" xfId="0" applyFont="1" applyFill="1" applyBorder="1" applyAlignment="1" applyProtection="1">
      <alignment horizontal="center" vertical="center" wrapText="1"/>
    </xf>
    <xf numFmtId="9" fontId="0" fillId="21" borderId="38" xfId="51" applyFont="1" applyFill="1" applyBorder="1" applyProtection="1"/>
    <xf numFmtId="9" fontId="0" fillId="21" borderId="44" xfId="51" applyFont="1" applyFill="1" applyBorder="1" applyProtection="1"/>
    <xf numFmtId="2" fontId="40" fillId="21" borderId="54" xfId="51" applyNumberFormat="1" applyFont="1" applyFill="1" applyBorder="1" applyAlignment="1" applyProtection="1">
      <alignment horizontal="right" vertical="center"/>
    </xf>
    <xf numFmtId="2" fontId="40" fillId="21" borderId="60" xfId="51" applyNumberFormat="1" applyFont="1" applyFill="1" applyBorder="1" applyAlignment="1" applyProtection="1">
      <alignment horizontal="right" vertical="center"/>
    </xf>
    <xf numFmtId="1" fontId="40" fillId="21" borderId="37" xfId="51" applyNumberFormat="1" applyFont="1" applyFill="1" applyBorder="1" applyAlignment="1" applyProtection="1">
      <alignment horizontal="right" vertical="center"/>
    </xf>
    <xf numFmtId="0" fontId="35" fillId="0" borderId="0" xfId="0" applyFont="1" applyProtection="1">
      <protection locked="0"/>
    </xf>
    <xf numFmtId="0" fontId="51" fillId="27" borderId="16" xfId="46" applyFont="1" applyFill="1" applyBorder="1" applyAlignment="1" applyProtection="1">
      <alignment vertical="top" wrapText="1"/>
    </xf>
    <xf numFmtId="22" fontId="2" fillId="0" borderId="0" xfId="46" applyNumberFormat="1" applyFont="1" applyBorder="1" applyProtection="1"/>
    <xf numFmtId="0" fontId="2" fillId="0" borderId="0" xfId="46" applyFont="1" applyBorder="1" applyProtection="1"/>
    <xf numFmtId="0" fontId="51" fillId="0" borderId="0" xfId="46" applyFont="1" applyFill="1" applyBorder="1" applyAlignment="1" applyProtection="1">
      <alignment vertical="top" wrapText="1"/>
    </xf>
    <xf numFmtId="0" fontId="54" fillId="0" borderId="0" xfId="46" applyFont="1" applyFill="1" applyBorder="1" applyAlignment="1" applyProtection="1">
      <alignment horizontal="center" vertical="center" wrapText="1"/>
    </xf>
    <xf numFmtId="0" fontId="3" fillId="0" borderId="0" xfId="46" applyFont="1" applyFill="1" applyBorder="1" applyAlignment="1" applyProtection="1">
      <alignment horizontal="right" vertical="top" wrapText="1"/>
    </xf>
    <xf numFmtId="166" fontId="2" fillId="0" borderId="0" xfId="46" applyNumberFormat="1" applyFont="1" applyBorder="1" applyProtection="1"/>
    <xf numFmtId="0" fontId="3" fillId="0" borderId="0" xfId="46" applyFont="1" applyFill="1" applyBorder="1" applyProtection="1"/>
    <xf numFmtId="0" fontId="58" fillId="0" borderId="0" xfId="46" applyFont="1" applyBorder="1" applyProtection="1">
      <protection locked="0"/>
    </xf>
    <xf numFmtId="14" fontId="2" fillId="0" borderId="0" xfId="46" applyNumberFormat="1" applyFont="1" applyBorder="1" applyAlignment="1" applyProtection="1">
      <alignment horizontal="center"/>
    </xf>
    <xf numFmtId="166" fontId="48" fillId="22" borderId="69" xfId="46" applyNumberFormat="1" applyFont="1" applyFill="1" applyBorder="1" applyAlignment="1" applyProtection="1">
      <alignment horizontal="center"/>
    </xf>
    <xf numFmtId="0" fontId="59" fillId="0" borderId="10" xfId="46" applyFont="1" applyBorder="1" applyAlignment="1" applyProtection="1">
      <alignment vertical="center"/>
      <protection locked="0"/>
    </xf>
    <xf numFmtId="0" fontId="2" fillId="0" borderId="0" xfId="46" applyFont="1" applyFill="1" applyBorder="1" applyProtection="1"/>
    <xf numFmtId="0" fontId="2" fillId="0" borderId="0" xfId="46" applyBorder="1" applyAlignment="1" applyProtection="1">
      <alignment horizontal="left" vertical="center" wrapText="1"/>
      <protection locked="0"/>
    </xf>
    <xf numFmtId="0" fontId="48" fillId="22" borderId="15" xfId="46" applyFont="1" applyFill="1" applyBorder="1" applyProtection="1"/>
    <xf numFmtId="0" fontId="2" fillId="0" borderId="0" xfId="46" applyFont="1" applyBorder="1" applyAlignment="1" applyProtection="1">
      <alignment vertical="center"/>
    </xf>
    <xf numFmtId="169" fontId="22" fillId="0" borderId="0" xfId="46" applyNumberFormat="1" applyFont="1" applyBorder="1" applyProtection="1"/>
    <xf numFmtId="0" fontId="2" fillId="0" borderId="70" xfId="46" applyFont="1" applyBorder="1" applyProtection="1"/>
    <xf numFmtId="0" fontId="3" fillId="0" borderId="0" xfId="46" applyFont="1" applyBorder="1" applyAlignment="1" applyProtection="1">
      <alignment horizontal="right" vertical="center"/>
    </xf>
    <xf numFmtId="0" fontId="2" fillId="0" borderId="0" xfId="46" applyBorder="1" applyProtection="1"/>
    <xf numFmtId="0" fontId="48" fillId="22" borderId="13" xfId="46" applyFont="1" applyFill="1" applyBorder="1" applyAlignment="1" applyProtection="1">
      <alignment vertical="top"/>
    </xf>
    <xf numFmtId="0" fontId="2" fillId="0" borderId="14" xfId="46" applyFont="1" applyBorder="1" applyAlignment="1" applyProtection="1">
      <alignment vertical="center"/>
      <protection locked="0"/>
    </xf>
    <xf numFmtId="0" fontId="2" fillId="0" borderId="14" xfId="46" applyBorder="1" applyProtection="1"/>
    <xf numFmtId="0" fontId="2" fillId="0" borderId="14" xfId="46" applyFont="1" applyBorder="1" applyProtection="1"/>
    <xf numFmtId="0" fontId="2" fillId="0" borderId="21" xfId="46" applyFont="1" applyBorder="1" applyProtection="1"/>
    <xf numFmtId="0" fontId="61" fillId="0" borderId="0" xfId="0" applyFont="1" applyAlignment="1" applyProtection="1">
      <alignment vertical="center"/>
      <protection locked="0"/>
    </xf>
    <xf numFmtId="0" fontId="35" fillId="22" borderId="14" xfId="0" applyFont="1" applyFill="1" applyBorder="1" applyAlignment="1" applyProtection="1">
      <alignment horizontal="left" indent="1"/>
      <protection hidden="1"/>
    </xf>
    <xf numFmtId="0" fontId="37" fillId="0" borderId="10" xfId="0" applyFont="1" applyFill="1" applyBorder="1" applyAlignment="1" applyProtection="1">
      <alignment vertical="center"/>
      <protection locked="0"/>
    </xf>
    <xf numFmtId="0" fontId="39" fillId="21" borderId="10" xfId="0" applyFont="1" applyFill="1" applyBorder="1" applyAlignment="1" applyProtection="1">
      <alignment horizontal="right" vertical="center"/>
      <protection locked="0"/>
    </xf>
    <xf numFmtId="0" fontId="3" fillId="22" borderId="10" xfId="0" applyFont="1" applyFill="1" applyBorder="1" applyAlignment="1" applyProtection="1">
      <alignment horizontal="center" vertical="center"/>
      <protection locked="0"/>
    </xf>
    <xf numFmtId="0" fontId="35" fillId="0" borderId="0" xfId="0" applyFont="1" applyBorder="1" applyAlignment="1" applyProtection="1">
      <alignment horizontal="left" vertical="center" indent="2"/>
      <protection locked="0"/>
    </xf>
    <xf numFmtId="0" fontId="3" fillId="22" borderId="10" xfId="0" applyFont="1" applyFill="1" applyBorder="1" applyAlignment="1" applyProtection="1">
      <alignment horizontal="center" vertical="center" wrapText="1"/>
      <protection locked="0"/>
    </xf>
    <xf numFmtId="0" fontId="48" fillId="22" borderId="18" xfId="46" applyFont="1" applyFill="1" applyBorder="1" applyProtection="1"/>
    <xf numFmtId="0" fontId="48" fillId="22" borderId="19" xfId="46" applyFont="1" applyFill="1" applyBorder="1" applyProtection="1"/>
    <xf numFmtId="0" fontId="48" fillId="22" borderId="13" xfId="46" applyFont="1" applyFill="1" applyBorder="1" applyProtection="1"/>
    <xf numFmtId="0" fontId="48" fillId="22" borderId="14" xfId="46" applyFont="1" applyFill="1" applyBorder="1" applyAlignment="1" applyProtection="1">
      <alignment horizontal="left"/>
    </xf>
    <xf numFmtId="0" fontId="24" fillId="0" borderId="15" xfId="0" applyFont="1" applyBorder="1" applyAlignment="1" applyProtection="1">
      <alignment vertical="center"/>
      <protection locked="0"/>
    </xf>
    <xf numFmtId="0" fontId="57" fillId="29" borderId="0" xfId="46" applyFont="1" applyFill="1" applyBorder="1" applyAlignment="1" applyProtection="1">
      <alignment horizontal="right"/>
    </xf>
    <xf numFmtId="0" fontId="48" fillId="22" borderId="0" xfId="46" applyFont="1" applyFill="1" applyBorder="1" applyAlignment="1" applyProtection="1">
      <alignment horizontal="right"/>
    </xf>
    <xf numFmtId="167" fontId="48" fillId="22" borderId="0" xfId="46" applyNumberFormat="1" applyFont="1" applyFill="1" applyBorder="1" applyAlignment="1" applyProtection="1">
      <alignment horizontal="right"/>
    </xf>
    <xf numFmtId="0" fontId="57" fillId="29" borderId="18" xfId="46" applyFont="1" applyFill="1" applyBorder="1" applyAlignment="1" applyProtection="1">
      <alignment horizontal="right"/>
    </xf>
    <xf numFmtId="0" fontId="57" fillId="29" borderId="15" xfId="46" applyFont="1" applyFill="1" applyBorder="1" applyAlignment="1" applyProtection="1">
      <alignment horizontal="right"/>
    </xf>
    <xf numFmtId="0" fontId="48" fillId="22" borderId="15" xfId="46" applyFont="1" applyFill="1" applyBorder="1" applyAlignment="1" applyProtection="1">
      <alignment horizontal="right"/>
    </xf>
    <xf numFmtId="0" fontId="3" fillId="22" borderId="10" xfId="0" applyFont="1" applyFill="1" applyBorder="1" applyAlignment="1">
      <alignment horizontal="center"/>
    </xf>
    <xf numFmtId="2" fontId="66" fillId="0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0" xfId="46" applyFont="1"/>
    <xf numFmtId="0" fontId="3" fillId="34" borderId="12" xfId="46" applyFont="1" applyFill="1" applyBorder="1" applyAlignment="1" applyProtection="1">
      <alignment horizontal="right" vertical="center" wrapText="1"/>
      <protection locked="0"/>
    </xf>
    <xf numFmtId="0" fontId="69" fillId="29" borderId="10" xfId="46" applyFont="1" applyFill="1" applyBorder="1" applyAlignment="1">
      <alignment horizontal="center"/>
    </xf>
    <xf numFmtId="14" fontId="47" fillId="0" borderId="10" xfId="46" applyNumberFormat="1" applyFont="1" applyBorder="1" applyAlignment="1" applyProtection="1">
      <alignment horizontal="center" vertical="center"/>
      <protection locked="0"/>
    </xf>
    <xf numFmtId="0" fontId="47" fillId="0" borderId="10" xfId="46" applyFont="1" applyBorder="1" applyAlignment="1" applyProtection="1">
      <alignment horizontal="center" vertical="center"/>
      <protection locked="0"/>
    </xf>
    <xf numFmtId="0" fontId="47" fillId="0" borderId="10" xfId="46" applyFont="1" applyBorder="1" applyAlignment="1" applyProtection="1">
      <alignment horizontal="left" vertical="center" wrapText="1"/>
      <protection locked="0"/>
    </xf>
    <xf numFmtId="0" fontId="2" fillId="0" borderId="0" xfId="46" applyFont="1" applyProtection="1">
      <protection locked="0"/>
    </xf>
    <xf numFmtId="0" fontId="0" fillId="0" borderId="0" xfId="46" applyFont="1" applyProtection="1">
      <protection locked="0"/>
    </xf>
    <xf numFmtId="0" fontId="2" fillId="0" borderId="0" xfId="46" applyFont="1" applyAlignment="1" applyProtection="1">
      <alignment horizontal="center" vertical="center"/>
      <protection locked="0"/>
    </xf>
    <xf numFmtId="2" fontId="66" fillId="21" borderId="10" xfId="0" applyNumberFormat="1" applyFont="1" applyFill="1" applyBorder="1" applyAlignment="1" applyProtection="1">
      <alignment horizontal="center" vertical="center"/>
    </xf>
    <xf numFmtId="9" fontId="66" fillId="21" borderId="10" xfId="50" applyFont="1" applyFill="1" applyBorder="1" applyAlignment="1" applyProtection="1">
      <alignment horizontal="center" vertical="center"/>
    </xf>
    <xf numFmtId="0" fontId="2" fillId="33" borderId="16" xfId="46" applyFont="1" applyFill="1" applyBorder="1" applyAlignment="1">
      <alignment vertical="center" wrapText="1"/>
    </xf>
    <xf numFmtId="0" fontId="3" fillId="34" borderId="17" xfId="46" applyFont="1" applyFill="1" applyBorder="1" applyAlignment="1" applyProtection="1">
      <alignment horizontal="right" vertical="center" wrapText="1"/>
      <protection locked="0"/>
    </xf>
    <xf numFmtId="0" fontId="2" fillId="0" borderId="0" xfId="46" applyProtection="1">
      <protection hidden="1"/>
    </xf>
    <xf numFmtId="0" fontId="52" fillId="34" borderId="12" xfId="46" applyFont="1" applyFill="1" applyBorder="1" applyAlignment="1" applyProtection="1">
      <alignment vertical="center" wrapText="1"/>
    </xf>
    <xf numFmtId="0" fontId="2" fillId="33" borderId="71" xfId="46" applyFont="1" applyFill="1" applyBorder="1" applyAlignment="1" applyProtection="1">
      <alignment horizontal="center" vertical="top" wrapText="1"/>
    </xf>
    <xf numFmtId="0" fontId="2" fillId="0" borderId="0" xfId="46" applyFont="1" applyFill="1" applyBorder="1" applyAlignment="1" applyProtection="1">
      <alignment horizontal="center" wrapText="1"/>
    </xf>
    <xf numFmtId="0" fontId="2" fillId="0" borderId="0" xfId="46" applyFont="1" applyFill="1" applyBorder="1" applyAlignment="1" applyProtection="1">
      <alignment horizontal="center" vertical="top" wrapText="1"/>
    </xf>
    <xf numFmtId="0" fontId="3" fillId="0" borderId="0" xfId="46" applyFont="1" applyFill="1" applyBorder="1" applyAlignment="1" applyProtection="1">
      <alignment horizontal="center" vertical="center" wrapText="1"/>
    </xf>
    <xf numFmtId="2" fontId="70" fillId="36" borderId="0" xfId="46" applyNumberFormat="1" applyFont="1" applyFill="1" applyBorder="1" applyAlignment="1" applyProtection="1">
      <alignment horizontal="center"/>
      <protection hidden="1"/>
    </xf>
    <xf numFmtId="0" fontId="71" fillId="0" borderId="0" xfId="46" applyFont="1" applyAlignment="1" applyProtection="1">
      <alignment horizontal="left"/>
      <protection hidden="1"/>
    </xf>
    <xf numFmtId="0" fontId="72" fillId="0" borderId="0" xfId="46" applyFont="1" applyProtection="1">
      <protection hidden="1"/>
    </xf>
    <xf numFmtId="2" fontId="2" fillId="0" borderId="60" xfId="46" applyNumberFormat="1" applyFont="1" applyFill="1" applyBorder="1" applyAlignment="1" applyProtection="1">
      <alignment horizontal="center"/>
    </xf>
    <xf numFmtId="2" fontId="2" fillId="0" borderId="39" xfId="46" applyNumberFormat="1" applyFont="1" applyFill="1" applyBorder="1" applyAlignment="1" applyProtection="1">
      <alignment horizontal="center"/>
    </xf>
    <xf numFmtId="2" fontId="2" fillId="0" borderId="72" xfId="46" applyNumberFormat="1" applyFont="1" applyFill="1" applyBorder="1" applyAlignment="1" applyProtection="1">
      <alignment horizontal="center"/>
    </xf>
    <xf numFmtId="0" fontId="73" fillId="0" borderId="0" xfId="46" applyFont="1" applyProtection="1">
      <protection hidden="1"/>
    </xf>
    <xf numFmtId="2" fontId="70" fillId="33" borderId="64" xfId="46" applyNumberFormat="1" applyFont="1" applyFill="1" applyBorder="1" applyAlignment="1" applyProtection="1">
      <alignment horizontal="center"/>
      <protection hidden="1"/>
    </xf>
    <xf numFmtId="170" fontId="70" fillId="38" borderId="0" xfId="58" applyFont="1" applyFill="1" applyBorder="1" applyAlignment="1" applyProtection="1">
      <alignment horizontal="center"/>
      <protection hidden="1"/>
    </xf>
    <xf numFmtId="0" fontId="75" fillId="0" borderId="0" xfId="46" applyFont="1" applyProtection="1">
      <protection hidden="1"/>
    </xf>
    <xf numFmtId="0" fontId="54" fillId="33" borderId="45" xfId="46" applyFont="1" applyFill="1" applyBorder="1" applyAlignment="1" applyProtection="1">
      <alignment horizontal="center"/>
      <protection hidden="1"/>
    </xf>
    <xf numFmtId="0" fontId="54" fillId="33" borderId="47" xfId="46" applyFont="1" applyFill="1" applyBorder="1" applyAlignment="1" applyProtection="1">
      <alignment horizontal="center"/>
      <protection hidden="1"/>
    </xf>
    <xf numFmtId="10" fontId="2" fillId="0" borderId="74" xfId="46" applyNumberFormat="1" applyBorder="1" applyAlignment="1" applyProtection="1">
      <alignment horizontal="center"/>
      <protection hidden="1"/>
    </xf>
    <xf numFmtId="2" fontId="2" fillId="0" borderId="75" xfId="46" applyNumberFormat="1" applyBorder="1" applyAlignment="1" applyProtection="1">
      <alignment horizontal="right"/>
      <protection hidden="1"/>
    </xf>
    <xf numFmtId="0" fontId="23" fillId="33" borderId="22" xfId="46" applyFont="1" applyFill="1" applyBorder="1" applyAlignment="1" applyProtection="1">
      <protection hidden="1"/>
    </xf>
    <xf numFmtId="0" fontId="23" fillId="33" borderId="23" xfId="46" applyFont="1" applyFill="1" applyBorder="1" applyAlignment="1" applyProtection="1">
      <protection hidden="1"/>
    </xf>
    <xf numFmtId="9" fontId="23" fillId="33" borderId="63" xfId="46" applyNumberFormat="1" applyFont="1" applyFill="1" applyBorder="1" applyAlignment="1" applyProtection="1">
      <alignment horizontal="center"/>
      <protection hidden="1"/>
    </xf>
    <xf numFmtId="170" fontId="70" fillId="33" borderId="64" xfId="58" applyFont="1" applyFill="1" applyBorder="1" applyAlignment="1" applyProtection="1">
      <alignment horizontal="right"/>
      <protection hidden="1"/>
    </xf>
    <xf numFmtId="0" fontId="2" fillId="0" borderId="0" xfId="46" applyFont="1" applyProtection="1">
      <protection hidden="1"/>
    </xf>
    <xf numFmtId="0" fontId="2" fillId="0" borderId="11" xfId="0" applyFont="1" applyBorder="1"/>
    <xf numFmtId="2" fontId="0" fillId="0" borderId="11" xfId="0" applyNumberFormat="1" applyBorder="1" applyAlignment="1">
      <alignment horizontal="center"/>
    </xf>
    <xf numFmtId="0" fontId="2" fillId="0" borderId="0" xfId="46"/>
    <xf numFmtId="0" fontId="77" fillId="0" borderId="0" xfId="46" applyFont="1" applyBorder="1" applyAlignment="1" applyProtection="1">
      <alignment vertical="center"/>
    </xf>
    <xf numFmtId="0" fontId="77" fillId="0" borderId="0" xfId="46" applyFont="1" applyProtection="1"/>
    <xf numFmtId="0" fontId="47" fillId="0" borderId="28" xfId="46" applyFont="1" applyBorder="1" applyAlignment="1" applyProtection="1">
      <alignment horizontal="left" vertical="center"/>
    </xf>
    <xf numFmtId="0" fontId="47" fillId="0" borderId="0" xfId="46" applyFont="1" applyBorder="1" applyAlignment="1" applyProtection="1">
      <alignment horizontal="left" vertical="center"/>
    </xf>
    <xf numFmtId="0" fontId="47" fillId="0" borderId="0" xfId="46" applyFont="1"/>
    <xf numFmtId="0" fontId="48" fillId="0" borderId="16" xfId="46" applyFont="1" applyBorder="1" applyAlignment="1"/>
    <xf numFmtId="0" fontId="48" fillId="0" borderId="10" xfId="46" applyFont="1" applyBorder="1" applyAlignment="1">
      <alignment horizontal="center"/>
    </xf>
    <xf numFmtId="0" fontId="48" fillId="0" borderId="10" xfId="46" applyFont="1" applyBorder="1" applyAlignment="1">
      <alignment horizontal="center" vertical="center"/>
    </xf>
    <xf numFmtId="0" fontId="48" fillId="0" borderId="10" xfId="46" applyFont="1" applyBorder="1"/>
    <xf numFmtId="0" fontId="47" fillId="0" borderId="10" xfId="46" applyFont="1" applyBorder="1" applyAlignment="1">
      <alignment vertical="center" wrapText="1"/>
    </xf>
    <xf numFmtId="0" fontId="47" fillId="0" borderId="10" xfId="46" applyFont="1" applyBorder="1" applyAlignment="1" applyProtection="1">
      <alignment vertical="center" wrapText="1"/>
      <protection locked="0"/>
    </xf>
    <xf numFmtId="0" fontId="78" fillId="0" borderId="10" xfId="46" applyFont="1" applyBorder="1"/>
    <xf numFmtId="0" fontId="26" fillId="22" borderId="14" xfId="0" applyFont="1" applyFill="1" applyBorder="1" applyAlignment="1" applyProtection="1">
      <alignment vertical="center" wrapText="1"/>
      <protection locked="0" hidden="1"/>
    </xf>
    <xf numFmtId="0" fontId="0" fillId="39" borderId="0" xfId="0" applyFill="1" applyAlignment="1" applyProtection="1">
      <alignment vertical="center"/>
      <protection locked="0"/>
    </xf>
    <xf numFmtId="0" fontId="23" fillId="39" borderId="0" xfId="0" applyFont="1" applyFill="1" applyAlignment="1" applyProtection="1">
      <alignment vertical="center"/>
      <protection locked="0"/>
    </xf>
    <xf numFmtId="0" fontId="23" fillId="39" borderId="0" xfId="0" applyFont="1" applyFill="1" applyAlignment="1" applyProtection="1">
      <alignment horizontal="center" vertical="center"/>
      <protection locked="0"/>
    </xf>
    <xf numFmtId="0" fontId="25" fillId="39" borderId="0" xfId="0" applyFont="1" applyFill="1" applyAlignment="1" applyProtection="1">
      <alignment vertical="center"/>
      <protection locked="0"/>
    </xf>
    <xf numFmtId="0" fontId="0" fillId="20" borderId="0" xfId="0" applyFill="1" applyAlignment="1">
      <alignment horizontal="center" vertical="center"/>
    </xf>
    <xf numFmtId="0" fontId="25" fillId="31" borderId="0" xfId="0" applyFont="1" applyFill="1" applyAlignment="1" applyProtection="1">
      <alignment vertical="center"/>
      <protection locked="0"/>
    </xf>
    <xf numFmtId="166" fontId="48" fillId="22" borderId="0" xfId="46" applyNumberFormat="1" applyFont="1" applyFill="1" applyBorder="1" applyAlignment="1" applyProtection="1">
      <alignment horizontal="right"/>
    </xf>
    <xf numFmtId="49" fontId="56" fillId="0" borderId="0" xfId="46" applyNumberFormat="1" applyFont="1" applyBorder="1" applyAlignment="1" applyProtection="1">
      <alignment horizontal="left"/>
      <protection locked="0"/>
    </xf>
    <xf numFmtId="49" fontId="56" fillId="0" borderId="70" xfId="46" applyNumberFormat="1" applyFont="1" applyBorder="1" applyAlignment="1" applyProtection="1">
      <alignment horizontal="left"/>
      <protection locked="0"/>
    </xf>
    <xf numFmtId="0" fontId="66" fillId="21" borderId="10" xfId="0" applyFont="1" applyFill="1" applyBorder="1" applyAlignment="1" applyProtection="1">
      <alignment horizontal="center" vertical="center"/>
    </xf>
    <xf numFmtId="0" fontId="3" fillId="22" borderId="10" xfId="0" applyFont="1" applyFill="1" applyBorder="1" applyAlignment="1">
      <alignment horizontal="center"/>
    </xf>
    <xf numFmtId="0" fontId="3" fillId="22" borderId="10" xfId="0" applyFont="1" applyFill="1" applyBorder="1" applyAlignment="1" applyProtection="1">
      <alignment horizontal="center" vertical="center" wrapText="1"/>
      <protection locked="0"/>
    </xf>
    <xf numFmtId="0" fontId="3" fillId="22" borderId="10" xfId="0" applyFont="1" applyFill="1" applyBorder="1" applyAlignment="1" applyProtection="1">
      <alignment horizontal="center" vertical="center"/>
      <protection locked="0"/>
    </xf>
    <xf numFmtId="0" fontId="2" fillId="20" borderId="10" xfId="0" applyFont="1" applyFill="1" applyBorder="1" applyAlignment="1" applyProtection="1">
      <alignment horizontal="left" vertical="top" wrapText="1"/>
      <protection locked="0"/>
    </xf>
    <xf numFmtId="0" fontId="26" fillId="0" borderId="0" xfId="0" applyFont="1" applyBorder="1" applyAlignment="1" applyProtection="1">
      <alignment horizontal="left" vertical="top"/>
      <protection locked="0"/>
    </xf>
    <xf numFmtId="0" fontId="24" fillId="0" borderId="0" xfId="0" applyFont="1" applyBorder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2" fillId="21" borderId="10" xfId="0" applyFont="1" applyFill="1" applyBorder="1" applyAlignment="1" applyProtection="1">
      <alignment horizontal="center" vertical="top" wrapText="1"/>
      <protection locked="0"/>
    </xf>
    <xf numFmtId="0" fontId="3" fillId="22" borderId="10" xfId="0" applyFont="1" applyFill="1" applyBorder="1" applyAlignment="1" applyProtection="1">
      <alignment vertical="center" wrapText="1"/>
      <protection locked="0"/>
    </xf>
    <xf numFmtId="0" fontId="2" fillId="20" borderId="16" xfId="0" applyFont="1" applyFill="1" applyBorder="1" applyAlignment="1" applyProtection="1">
      <alignment horizontal="left" vertical="center" wrapText="1"/>
      <protection locked="0"/>
    </xf>
    <xf numFmtId="0" fontId="62" fillId="31" borderId="19" xfId="0" applyFont="1" applyFill="1" applyBorder="1" applyAlignment="1" applyProtection="1">
      <alignment vertical="center"/>
      <protection locked="0"/>
    </xf>
    <xf numFmtId="0" fontId="26" fillId="0" borderId="0" xfId="0" applyFont="1" applyBorder="1" applyAlignment="1" applyProtection="1">
      <alignment horizontal="left" vertical="center"/>
      <protection locked="0"/>
    </xf>
    <xf numFmtId="0" fontId="24" fillId="0" borderId="0" xfId="0" applyFont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26" fillId="0" borderId="0" xfId="0" applyFont="1" applyBorder="1" applyAlignment="1" applyProtection="1">
      <alignment horizontal="left" vertical="top" wrapText="1"/>
      <protection locked="0"/>
    </xf>
    <xf numFmtId="0" fontId="24" fillId="0" borderId="0" xfId="0" applyFont="1" applyBorder="1" applyAlignment="1" applyProtection="1">
      <alignment horizontal="left" vertical="top" wrapText="1"/>
      <protection locked="0"/>
    </xf>
    <xf numFmtId="0" fontId="2" fillId="0" borderId="0" xfId="0" applyFont="1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3" fillId="22" borderId="10" xfId="0" applyFont="1" applyFill="1" applyBorder="1" applyAlignment="1" applyProtection="1">
      <alignment horizontal="center" vertical="top" wrapText="1"/>
      <protection locked="0"/>
    </xf>
    <xf numFmtId="0" fontId="50" fillId="31" borderId="10" xfId="0" applyNumberFormat="1" applyFont="1" applyFill="1" applyBorder="1" applyAlignment="1" applyProtection="1">
      <alignment horizontal="left" vertical="center"/>
      <protection locked="0"/>
    </xf>
    <xf numFmtId="0" fontId="57" fillId="29" borderId="13" xfId="46" applyFont="1" applyFill="1" applyBorder="1" applyAlignment="1" applyProtection="1">
      <alignment horizontal="left"/>
    </xf>
    <xf numFmtId="14" fontId="50" fillId="31" borderId="10" xfId="0" applyNumberFormat="1" applyFont="1" applyFill="1" applyBorder="1" applyAlignment="1" applyProtection="1">
      <alignment horizontal="left" vertical="center"/>
      <protection locked="0"/>
    </xf>
    <xf numFmtId="14" fontId="50" fillId="40" borderId="10" xfId="0" applyNumberFormat="1" applyFont="1" applyFill="1" applyBorder="1" applyAlignment="1" applyProtection="1">
      <alignment horizontal="left" vertical="center"/>
      <protection locked="0"/>
    </xf>
    <xf numFmtId="0" fontId="26" fillId="22" borderId="12" xfId="0" applyFont="1" applyFill="1" applyBorder="1" applyAlignment="1" applyProtection="1">
      <alignment horizontal="left" vertical="center"/>
      <protection locked="0"/>
    </xf>
    <xf numFmtId="0" fontId="62" fillId="31" borderId="19" xfId="0" applyFont="1" applyFill="1" applyBorder="1" applyAlignment="1" applyProtection="1">
      <alignment horizontal="left" vertical="center"/>
      <protection locked="0"/>
    </xf>
    <xf numFmtId="0" fontId="50" fillId="40" borderId="10" xfId="0" applyNumberFormat="1" applyFont="1" applyFill="1" applyBorder="1" applyAlignment="1" applyProtection="1">
      <alignment horizontal="left" vertical="center"/>
      <protection locked="0"/>
    </xf>
    <xf numFmtId="0" fontId="25" fillId="31" borderId="0" xfId="0" applyFont="1" applyFill="1" applyAlignment="1" applyProtection="1">
      <alignment horizontal="left" vertical="center"/>
      <protection locked="0"/>
    </xf>
    <xf numFmtId="0" fontId="25" fillId="0" borderId="16" xfId="0" applyFont="1" applyFill="1" applyBorder="1" applyAlignment="1" applyProtection="1">
      <alignment horizontal="left" vertical="center"/>
      <protection locked="0"/>
    </xf>
    <xf numFmtId="0" fontId="25" fillId="0" borderId="0" xfId="0" applyFont="1" applyFill="1" applyAlignment="1" applyProtection="1">
      <alignment horizontal="left" vertical="center"/>
      <protection locked="0"/>
    </xf>
    <xf numFmtId="0" fontId="25" fillId="41" borderId="0" xfId="0" applyFont="1" applyFill="1" applyAlignment="1" applyProtection="1">
      <alignment horizontal="left" vertical="center"/>
      <protection locked="0"/>
    </xf>
    <xf numFmtId="0" fontId="3" fillId="22" borderId="10" xfId="0" applyFont="1" applyFill="1" applyBorder="1" applyAlignment="1" applyProtection="1">
      <alignment horizontal="center" vertical="center" wrapText="1"/>
      <protection locked="0"/>
    </xf>
    <xf numFmtId="0" fontId="33" fillId="21" borderId="10" xfId="0" applyFont="1" applyFill="1" applyBorder="1" applyAlignment="1" applyProtection="1">
      <alignment horizontal="right" vertical="center"/>
      <protection locked="0"/>
    </xf>
    <xf numFmtId="0" fontId="26" fillId="22" borderId="12" xfId="0" applyFont="1" applyFill="1" applyBorder="1" applyAlignment="1" applyProtection="1">
      <alignment vertical="center"/>
      <protection locked="0"/>
    </xf>
    <xf numFmtId="0" fontId="35" fillId="22" borderId="16" xfId="0" applyFont="1" applyFill="1" applyBorder="1" applyAlignment="1" applyProtection="1">
      <protection hidden="1"/>
    </xf>
    <xf numFmtId="0" fontId="2" fillId="20" borderId="10" xfId="0" applyFont="1" applyFill="1" applyBorder="1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35" fillId="0" borderId="0" xfId="0" applyFont="1" applyBorder="1" applyAlignment="1" applyProtection="1">
      <alignment horizontal="center" vertical="center"/>
      <protection locked="0"/>
    </xf>
    <xf numFmtId="0" fontId="47" fillId="0" borderId="10" xfId="46" applyFont="1" applyBorder="1" applyAlignment="1" applyProtection="1">
      <alignment horizontal="left" vertical="center"/>
      <protection locked="0"/>
    </xf>
    <xf numFmtId="0" fontId="3" fillId="22" borderId="10" xfId="0" applyFont="1" applyFill="1" applyBorder="1" applyAlignment="1" applyProtection="1">
      <alignment horizontal="center" vertical="center" wrapText="1"/>
      <protection locked="0"/>
    </xf>
    <xf numFmtId="0" fontId="62" fillId="31" borderId="19" xfId="0" applyFont="1" applyFill="1" applyBorder="1" applyAlignment="1" applyProtection="1">
      <alignment horizontal="center" vertical="center"/>
      <protection locked="0"/>
    </xf>
    <xf numFmtId="0" fontId="2" fillId="0" borderId="10" xfId="0" applyFont="1" applyBorder="1" applyAlignment="1">
      <alignment horizontal="left" vertical="top" wrapText="1"/>
    </xf>
    <xf numFmtId="0" fontId="3" fillId="2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3" fillId="21" borderId="16" xfId="0" applyFont="1" applyFill="1" applyBorder="1" applyAlignment="1" applyProtection="1">
      <alignment horizontal="left" vertical="center"/>
      <protection locked="0"/>
    </xf>
    <xf numFmtId="0" fontId="2" fillId="20" borderId="10" xfId="0" applyFont="1" applyFill="1" applyBorder="1" applyAlignment="1" applyProtection="1">
      <alignment vertical="top"/>
      <protection locked="0"/>
    </xf>
    <xf numFmtId="0" fontId="26" fillId="0" borderId="0" xfId="0" applyFont="1" applyBorder="1" applyAlignment="1" applyProtection="1">
      <alignment vertical="top"/>
      <protection locked="0"/>
    </xf>
    <xf numFmtId="0" fontId="65" fillId="21" borderId="10" xfId="0" applyFont="1" applyFill="1" applyBorder="1" applyAlignment="1" applyProtection="1">
      <alignment vertical="top"/>
      <protection locked="0"/>
    </xf>
    <xf numFmtId="0" fontId="24" fillId="0" borderId="0" xfId="0" applyFont="1" applyBorder="1" applyAlignment="1" applyProtection="1">
      <alignment vertical="top"/>
      <protection locked="0"/>
    </xf>
    <xf numFmtId="0" fontId="2" fillId="20" borderId="10" xfId="0" applyFont="1" applyFill="1" applyBorder="1" applyAlignment="1" applyProtection="1">
      <alignment vertical="top" wrapText="1"/>
      <protection locked="0"/>
    </xf>
    <xf numFmtId="0" fontId="62" fillId="31" borderId="19" xfId="0" applyFont="1" applyFill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53" fillId="27" borderId="17" xfId="46" applyFont="1" applyFill="1" applyBorder="1" applyAlignment="1" applyProtection="1">
      <alignment horizontal="right" wrapText="1"/>
      <protection locked="0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2" borderId="10" xfId="0" applyFont="1" applyFill="1" applyBorder="1" applyAlignment="1" applyProtection="1">
      <alignment horizontal="center" vertical="center" wrapText="1"/>
      <protection locked="0"/>
    </xf>
    <xf numFmtId="2" fontId="2" fillId="0" borderId="11" xfId="0" applyNumberFormat="1" applyFont="1" applyBorder="1" applyAlignment="1">
      <alignment horizontal="center" vertical="center" wrapText="1"/>
    </xf>
    <xf numFmtId="0" fontId="2" fillId="20" borderId="12" xfId="0" applyFont="1" applyFill="1" applyBorder="1" applyAlignment="1" applyProtection="1">
      <alignment horizontal="center" vertical="center" wrapText="1"/>
      <protection locked="0"/>
    </xf>
    <xf numFmtId="0" fontId="65" fillId="21" borderId="16" xfId="0" applyFont="1" applyFill="1" applyBorder="1" applyAlignment="1" applyProtection="1">
      <alignment vertical="center"/>
      <protection locked="0"/>
    </xf>
    <xf numFmtId="0" fontId="80" fillId="40" borderId="16" xfId="0" applyNumberFormat="1" applyFont="1" applyFill="1" applyBorder="1" applyAlignment="1" applyProtection="1">
      <alignment vertical="center"/>
      <protection locked="0"/>
    </xf>
    <xf numFmtId="0" fontId="2" fillId="0" borderId="10" xfId="0" applyFont="1" applyBorder="1" applyAlignment="1">
      <alignment horizontal="left" vertical="center" wrapText="1"/>
    </xf>
    <xf numFmtId="2" fontId="2" fillId="0" borderId="11" xfId="0" applyNumberFormat="1" applyFont="1" applyBorder="1" applyAlignment="1">
      <alignment horizontal="center"/>
    </xf>
    <xf numFmtId="0" fontId="3" fillId="22" borderId="10" xfId="0" applyFont="1" applyFill="1" applyBorder="1" applyAlignment="1" applyProtection="1">
      <alignment horizontal="center" vertical="center" wrapText="1"/>
      <protection locked="0"/>
    </xf>
    <xf numFmtId="0" fontId="80" fillId="31" borderId="12" xfId="0" applyNumberFormat="1" applyFont="1" applyFill="1" applyBorder="1" applyAlignment="1" applyProtection="1">
      <alignment vertical="center"/>
      <protection locked="0"/>
    </xf>
    <xf numFmtId="0" fontId="0" fillId="21" borderId="0" xfId="0" applyFill="1" applyAlignment="1">
      <alignment horizontal="center"/>
    </xf>
    <xf numFmtId="0" fontId="0" fillId="21" borderId="0" xfId="0" applyFill="1"/>
    <xf numFmtId="0" fontId="0" fillId="0" borderId="10" xfId="0" applyFill="1" applyBorder="1" applyAlignment="1">
      <alignment horizontal="center"/>
    </xf>
    <xf numFmtId="0" fontId="0" fillId="0" borderId="10" xfId="0" applyFill="1" applyBorder="1"/>
    <xf numFmtId="9" fontId="0" fillId="43" borderId="10" xfId="0" applyNumberForma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0" fontId="2" fillId="21" borderId="0" xfId="0" applyFont="1" applyFill="1"/>
    <xf numFmtId="0" fontId="0" fillId="43" borderId="11" xfId="0" applyFill="1" applyBorder="1" applyAlignment="1">
      <alignment horizontal="center" vertical="center" wrapText="1"/>
    </xf>
    <xf numFmtId="0" fontId="0" fillId="42" borderId="10" xfId="0" applyFill="1" applyBorder="1" applyAlignment="1">
      <alignment horizontal="center"/>
    </xf>
    <xf numFmtId="2" fontId="0" fillId="42" borderId="10" xfId="0" applyNumberFormat="1" applyFill="1" applyBorder="1" applyAlignment="1">
      <alignment horizontal="center"/>
    </xf>
    <xf numFmtId="2" fontId="0" fillId="21" borderId="0" xfId="0" applyNumberFormat="1" applyFill="1"/>
    <xf numFmtId="0" fontId="0" fillId="43" borderId="10" xfId="0" applyFill="1" applyBorder="1" applyAlignment="1">
      <alignment horizontal="center" vertical="center"/>
    </xf>
    <xf numFmtId="0" fontId="2" fillId="0" borderId="10" xfId="0" applyFont="1" applyFill="1" applyBorder="1"/>
    <xf numFmtId="0" fontId="0" fillId="43" borderId="10" xfId="0" applyFill="1" applyBorder="1" applyAlignment="1">
      <alignment horizontal="center" vertical="center"/>
    </xf>
    <xf numFmtId="2" fontId="0" fillId="44" borderId="10" xfId="0" applyNumberFormat="1" applyFill="1" applyBorder="1" applyAlignment="1">
      <alignment horizontal="center"/>
    </xf>
    <xf numFmtId="0" fontId="0" fillId="43" borderId="10" xfId="0" applyFill="1" applyBorder="1" applyAlignment="1">
      <alignment horizontal="center" vertical="center"/>
    </xf>
    <xf numFmtId="0" fontId="0" fillId="43" borderId="10" xfId="0" applyFill="1" applyBorder="1" applyAlignment="1">
      <alignment horizontal="center" vertical="center"/>
    </xf>
    <xf numFmtId="0" fontId="2" fillId="20" borderId="10" xfId="0" applyFont="1" applyFill="1" applyBorder="1" applyAlignment="1" applyProtection="1">
      <alignment horizontal="center" vertical="top" wrapText="1"/>
      <protection locked="0"/>
    </xf>
    <xf numFmtId="0" fontId="2" fillId="43" borderId="11" xfId="0" applyFont="1" applyFill="1" applyBorder="1" applyAlignment="1">
      <alignment horizontal="center" vertical="center" wrapText="1"/>
    </xf>
    <xf numFmtId="2" fontId="0" fillId="45" borderId="10" xfId="0" applyNumberFormat="1" applyFill="1" applyBorder="1" applyAlignment="1">
      <alignment horizontal="center"/>
    </xf>
    <xf numFmtId="172" fontId="2" fillId="21" borderId="0" xfId="0" applyNumberFormat="1" applyFont="1" applyFill="1"/>
    <xf numFmtId="172" fontId="0" fillId="21" borderId="0" xfId="0" applyNumberFormat="1" applyFill="1"/>
    <xf numFmtId="0" fontId="59" fillId="0" borderId="16" xfId="46" applyFont="1" applyBorder="1" applyAlignment="1" applyProtection="1">
      <alignment vertical="center" wrapText="1"/>
      <protection locked="0"/>
    </xf>
    <xf numFmtId="0" fontId="59" fillId="0" borderId="12" xfId="46" applyFont="1" applyBorder="1" applyAlignment="1" applyProtection="1">
      <alignment vertical="center"/>
      <protection locked="0"/>
    </xf>
    <xf numFmtId="0" fontId="59" fillId="0" borderId="17" xfId="46" applyFont="1" applyBorder="1" applyAlignment="1" applyProtection="1">
      <alignment vertical="center"/>
      <protection locked="0"/>
    </xf>
    <xf numFmtId="0" fontId="59" fillId="0" borderId="16" xfId="46" applyFont="1" applyBorder="1" applyAlignment="1" applyProtection="1">
      <alignment vertical="center"/>
      <protection locked="0"/>
    </xf>
    <xf numFmtId="0" fontId="68" fillId="33" borderId="12" xfId="46" applyFont="1" applyFill="1" applyBorder="1" applyAlignment="1">
      <alignment horizontal="center" vertical="center" wrapText="1"/>
    </xf>
    <xf numFmtId="0" fontId="59" fillId="0" borderId="18" xfId="46" applyFont="1" applyBorder="1" applyAlignment="1" applyProtection="1">
      <alignment horizontal="left" vertical="center" wrapText="1"/>
      <protection locked="0"/>
    </xf>
    <xf numFmtId="0" fontId="59" fillId="0" borderId="19" xfId="46" applyFont="1" applyBorder="1" applyAlignment="1" applyProtection="1">
      <alignment horizontal="left" vertical="center" wrapText="1"/>
      <protection locked="0"/>
    </xf>
    <xf numFmtId="0" fontId="59" fillId="0" borderId="20" xfId="46" applyFont="1" applyBorder="1" applyAlignment="1" applyProtection="1">
      <alignment horizontal="left" vertical="center" wrapText="1"/>
      <protection locked="0"/>
    </xf>
    <xf numFmtId="0" fontId="59" fillId="0" borderId="13" xfId="46" applyFont="1" applyBorder="1" applyAlignment="1" applyProtection="1">
      <alignment horizontal="left" vertical="center" wrapText="1"/>
      <protection locked="0"/>
    </xf>
    <xf numFmtId="0" fontId="59" fillId="0" borderId="14" xfId="46" applyFont="1" applyBorder="1" applyAlignment="1" applyProtection="1">
      <alignment horizontal="left" vertical="center" wrapText="1"/>
      <protection locked="0"/>
    </xf>
    <xf numFmtId="0" fontId="59" fillId="0" borderId="21" xfId="46" applyFont="1" applyBorder="1" applyAlignment="1" applyProtection="1">
      <alignment horizontal="left" vertical="center" wrapText="1"/>
      <protection locked="0"/>
    </xf>
    <xf numFmtId="0" fontId="3" fillId="0" borderId="12" xfId="46" applyFont="1" applyBorder="1" applyAlignment="1" applyProtection="1">
      <alignment horizontal="left"/>
    </xf>
    <xf numFmtId="0" fontId="3" fillId="0" borderId="14" xfId="46" applyFont="1" applyBorder="1" applyAlignment="1" applyProtection="1">
      <alignment horizontal="left"/>
    </xf>
    <xf numFmtId="0" fontId="59" fillId="0" borderId="15" xfId="46" applyFont="1" applyBorder="1" applyAlignment="1" applyProtection="1">
      <alignment horizontal="left" vertical="center" wrapText="1"/>
      <protection locked="0"/>
    </xf>
    <xf numFmtId="0" fontId="59" fillId="0" borderId="0" xfId="46" applyFont="1" applyBorder="1" applyAlignment="1" applyProtection="1">
      <alignment horizontal="left" vertical="center" wrapText="1"/>
      <protection locked="0"/>
    </xf>
    <xf numFmtId="0" fontId="59" fillId="0" borderId="70" xfId="46" applyFont="1" applyBorder="1" applyAlignment="1" applyProtection="1">
      <alignment horizontal="left" vertical="center" wrapText="1"/>
      <protection locked="0"/>
    </xf>
    <xf numFmtId="0" fontId="60" fillId="30" borderId="16" xfId="46" applyFont="1" applyFill="1" applyBorder="1" applyAlignment="1" applyProtection="1">
      <alignment horizontal="left" vertical="center"/>
    </xf>
    <xf numFmtId="0" fontId="60" fillId="30" borderId="12" xfId="46" applyFont="1" applyFill="1" applyBorder="1" applyAlignment="1" applyProtection="1">
      <alignment horizontal="left" vertical="center"/>
    </xf>
    <xf numFmtId="0" fontId="60" fillId="30" borderId="17" xfId="46" applyFont="1" applyFill="1" applyBorder="1" applyAlignment="1" applyProtection="1">
      <alignment horizontal="left" vertical="center"/>
    </xf>
    <xf numFmtId="0" fontId="59" fillId="21" borderId="18" xfId="46" applyFont="1" applyFill="1" applyBorder="1" applyAlignment="1" applyProtection="1">
      <alignment horizontal="left" vertical="center" wrapText="1"/>
      <protection locked="0"/>
    </xf>
    <xf numFmtId="0" fontId="59" fillId="21" borderId="19" xfId="46" applyFont="1" applyFill="1" applyBorder="1" applyAlignment="1" applyProtection="1">
      <alignment horizontal="left" vertical="center" wrapText="1"/>
      <protection locked="0"/>
    </xf>
    <xf numFmtId="0" fontId="59" fillId="21" borderId="20" xfId="46" applyFont="1" applyFill="1" applyBorder="1" applyAlignment="1" applyProtection="1">
      <alignment horizontal="left" vertical="center" wrapText="1"/>
      <protection locked="0"/>
    </xf>
    <xf numFmtId="0" fontId="59" fillId="21" borderId="15" xfId="46" applyFont="1" applyFill="1" applyBorder="1" applyAlignment="1" applyProtection="1">
      <alignment horizontal="left" vertical="center" wrapText="1"/>
      <protection locked="0"/>
    </xf>
    <xf numFmtId="0" fontId="59" fillId="21" borderId="0" xfId="46" applyFont="1" applyFill="1" applyBorder="1" applyAlignment="1" applyProtection="1">
      <alignment horizontal="left" vertical="center" wrapText="1"/>
      <protection locked="0"/>
    </xf>
    <xf numFmtId="0" fontId="59" fillId="21" borderId="70" xfId="46" applyFont="1" applyFill="1" applyBorder="1" applyAlignment="1" applyProtection="1">
      <alignment horizontal="left" vertical="center" wrapText="1"/>
      <protection locked="0"/>
    </xf>
    <xf numFmtId="0" fontId="59" fillId="21" borderId="13" xfId="46" applyFont="1" applyFill="1" applyBorder="1" applyAlignment="1" applyProtection="1">
      <alignment horizontal="left" vertical="center" wrapText="1"/>
      <protection locked="0"/>
    </xf>
    <xf numFmtId="0" fontId="59" fillId="21" borderId="14" xfId="46" applyFont="1" applyFill="1" applyBorder="1" applyAlignment="1" applyProtection="1">
      <alignment horizontal="left" vertical="center" wrapText="1"/>
      <protection locked="0"/>
    </xf>
    <xf numFmtId="0" fontId="59" fillId="21" borderId="21" xfId="46" applyFont="1" applyFill="1" applyBorder="1" applyAlignment="1" applyProtection="1">
      <alignment horizontal="left" vertical="center" wrapText="1"/>
      <protection locked="0"/>
    </xf>
    <xf numFmtId="0" fontId="48" fillId="22" borderId="18" xfId="46" applyFont="1" applyFill="1" applyBorder="1" applyAlignment="1" applyProtection="1">
      <alignment horizontal="center"/>
    </xf>
    <xf numFmtId="0" fontId="48" fillId="22" borderId="19" xfId="46" applyFont="1" applyFill="1" applyBorder="1" applyAlignment="1" applyProtection="1">
      <alignment horizontal="center"/>
    </xf>
    <xf numFmtId="0" fontId="56" fillId="0" borderId="0" xfId="46" applyFont="1" applyBorder="1" applyAlignment="1" applyProtection="1">
      <alignment horizontal="left"/>
      <protection locked="0"/>
    </xf>
    <xf numFmtId="0" fontId="56" fillId="0" borderId="70" xfId="46" applyFont="1" applyBorder="1" applyAlignment="1" applyProtection="1">
      <alignment horizontal="left"/>
      <protection locked="0"/>
    </xf>
    <xf numFmtId="49" fontId="56" fillId="0" borderId="0" xfId="46" applyNumberFormat="1" applyFont="1" applyBorder="1" applyAlignment="1" applyProtection="1">
      <alignment horizontal="left"/>
      <protection locked="0"/>
    </xf>
    <xf numFmtId="49" fontId="56" fillId="0" borderId="70" xfId="46" applyNumberFormat="1" applyFont="1" applyBorder="1" applyAlignment="1" applyProtection="1">
      <alignment horizontal="left"/>
      <protection locked="0"/>
    </xf>
    <xf numFmtId="0" fontId="52" fillId="27" borderId="12" xfId="46" applyFont="1" applyFill="1" applyBorder="1" applyAlignment="1" applyProtection="1">
      <alignment horizontal="center" vertical="center" wrapText="1"/>
    </xf>
    <xf numFmtId="0" fontId="55" fillId="28" borderId="18" xfId="46" applyFont="1" applyFill="1" applyBorder="1" applyAlignment="1" applyProtection="1">
      <alignment horizontal="left" vertical="center"/>
    </xf>
    <xf numFmtId="0" fontId="55" fillId="28" borderId="19" xfId="46" applyFont="1" applyFill="1" applyBorder="1" applyAlignment="1" applyProtection="1">
      <alignment horizontal="left" vertical="center"/>
    </xf>
    <xf numFmtId="0" fontId="55" fillId="28" borderId="20" xfId="46" applyFont="1" applyFill="1" applyBorder="1" applyAlignment="1" applyProtection="1">
      <alignment horizontal="left" vertical="center"/>
    </xf>
    <xf numFmtId="0" fontId="63" fillId="0" borderId="19" xfId="46" applyFont="1" applyBorder="1" applyAlignment="1" applyProtection="1">
      <alignment horizontal="left"/>
      <protection locked="0"/>
    </xf>
    <xf numFmtId="0" fontId="63" fillId="0" borderId="20" xfId="46" applyFont="1" applyBorder="1" applyAlignment="1" applyProtection="1">
      <alignment horizontal="left"/>
      <protection locked="0"/>
    </xf>
    <xf numFmtId="0" fontId="56" fillId="0" borderId="14" xfId="46" applyFont="1" applyBorder="1" applyAlignment="1" applyProtection="1">
      <alignment horizontal="left"/>
      <protection locked="0"/>
    </xf>
    <xf numFmtId="0" fontId="56" fillId="0" borderId="21" xfId="46" applyFont="1" applyBorder="1" applyAlignment="1" applyProtection="1">
      <alignment horizontal="left"/>
      <protection locked="0"/>
    </xf>
    <xf numFmtId="0" fontId="56" fillId="0" borderId="19" xfId="46" applyFont="1" applyBorder="1" applyAlignment="1" applyProtection="1">
      <alignment horizontal="left"/>
      <protection locked="0"/>
    </xf>
    <xf numFmtId="0" fontId="56" fillId="0" borderId="20" xfId="46" applyFont="1" applyBorder="1" applyAlignment="1" applyProtection="1">
      <alignment horizontal="left"/>
      <protection locked="0"/>
    </xf>
    <xf numFmtId="168" fontId="47" fillId="0" borderId="0" xfId="46" applyNumberFormat="1" applyFont="1" applyBorder="1" applyAlignment="1" applyProtection="1">
      <alignment horizontal="left"/>
      <protection locked="0"/>
    </xf>
    <xf numFmtId="0" fontId="37" fillId="0" borderId="10" xfId="0" applyFont="1" applyFill="1" applyBorder="1" applyAlignment="1" applyProtection="1">
      <alignment horizontal="left" vertical="center"/>
      <protection locked="0"/>
    </xf>
    <xf numFmtId="0" fontId="43" fillId="24" borderId="16" xfId="0" applyFont="1" applyFill="1" applyBorder="1" applyAlignment="1" applyProtection="1">
      <alignment horizontal="right" vertical="center"/>
      <protection locked="0"/>
    </xf>
    <xf numFmtId="0" fontId="43" fillId="24" borderId="17" xfId="0" applyFont="1" applyFill="1" applyBorder="1" applyAlignment="1" applyProtection="1">
      <alignment horizontal="right" vertical="center"/>
      <protection locked="0"/>
    </xf>
    <xf numFmtId="0" fontId="39" fillId="22" borderId="10" xfId="0" applyFont="1" applyFill="1" applyBorder="1" applyAlignment="1" applyProtection="1">
      <alignment horizontal="center" vertical="center"/>
      <protection locked="0"/>
    </xf>
    <xf numFmtId="0" fontId="39" fillId="21" borderId="10" xfId="0" applyFont="1" applyFill="1" applyBorder="1" applyAlignment="1" applyProtection="1">
      <alignment horizontal="center" vertical="center"/>
      <protection locked="0"/>
    </xf>
    <xf numFmtId="0" fontId="67" fillId="32" borderId="16" xfId="0" applyFont="1" applyFill="1" applyBorder="1" applyAlignment="1" applyProtection="1">
      <alignment horizontal="right" vertical="center"/>
      <protection locked="0"/>
    </xf>
    <xf numFmtId="0" fontId="67" fillId="32" borderId="17" xfId="0" applyFont="1" applyFill="1" applyBorder="1" applyAlignment="1" applyProtection="1">
      <alignment horizontal="right" vertical="center"/>
      <protection locked="0"/>
    </xf>
    <xf numFmtId="0" fontId="39" fillId="22" borderId="16" xfId="0" applyFont="1" applyFill="1" applyBorder="1" applyAlignment="1" applyProtection="1">
      <alignment horizontal="center" vertical="center"/>
      <protection locked="0"/>
    </xf>
    <xf numFmtId="0" fontId="39" fillId="22" borderId="12" xfId="0" applyFont="1" applyFill="1" applyBorder="1" applyAlignment="1" applyProtection="1">
      <alignment horizontal="center" vertical="center"/>
      <protection locked="0"/>
    </xf>
    <xf numFmtId="0" fontId="39" fillId="22" borderId="17" xfId="0" applyFont="1" applyFill="1" applyBorder="1" applyAlignment="1" applyProtection="1">
      <alignment horizontal="center" vertical="center"/>
      <protection locked="0"/>
    </xf>
    <xf numFmtId="0" fontId="40" fillId="0" borderId="16" xfId="0" applyFont="1" applyBorder="1" applyAlignment="1" applyProtection="1">
      <alignment horizontal="left" vertical="top"/>
      <protection locked="0"/>
    </xf>
    <xf numFmtId="0" fontId="40" fillId="0" borderId="12" xfId="0" applyFont="1" applyBorder="1" applyAlignment="1" applyProtection="1">
      <alignment horizontal="left" vertical="top"/>
      <protection locked="0"/>
    </xf>
    <xf numFmtId="0" fontId="40" fillId="0" borderId="17" xfId="0" applyFont="1" applyBorder="1" applyAlignment="1" applyProtection="1">
      <alignment horizontal="left" vertical="top"/>
      <protection locked="0"/>
    </xf>
    <xf numFmtId="0" fontId="40" fillId="21" borderId="16" xfId="0" applyFont="1" applyFill="1" applyBorder="1" applyAlignment="1" applyProtection="1">
      <alignment horizontal="left" vertical="center"/>
    </xf>
    <xf numFmtId="0" fontId="40" fillId="21" borderId="12" xfId="0" applyFont="1" applyFill="1" applyBorder="1" applyAlignment="1" applyProtection="1">
      <alignment horizontal="left" vertical="center"/>
    </xf>
    <xf numFmtId="0" fontId="40" fillId="21" borderId="17" xfId="0" applyFont="1" applyFill="1" applyBorder="1" applyAlignment="1" applyProtection="1">
      <alignment horizontal="left" vertical="center"/>
    </xf>
    <xf numFmtId="14" fontId="40" fillId="21" borderId="16" xfId="0" applyNumberFormat="1" applyFont="1" applyFill="1" applyBorder="1" applyAlignment="1" applyProtection="1">
      <alignment horizontal="left" vertical="center"/>
    </xf>
    <xf numFmtId="14" fontId="40" fillId="21" borderId="17" xfId="0" applyNumberFormat="1" applyFont="1" applyFill="1" applyBorder="1" applyAlignment="1" applyProtection="1">
      <alignment horizontal="left" vertical="center"/>
    </xf>
    <xf numFmtId="0" fontId="40" fillId="0" borderId="16" xfId="0" applyFont="1" applyFill="1" applyBorder="1" applyAlignment="1" applyProtection="1">
      <alignment horizontal="left" vertical="center"/>
      <protection locked="0"/>
    </xf>
    <xf numFmtId="0" fontId="40" fillId="0" borderId="12" xfId="0" applyFont="1" applyFill="1" applyBorder="1" applyAlignment="1" applyProtection="1">
      <alignment horizontal="left" vertical="center"/>
      <protection locked="0"/>
    </xf>
    <xf numFmtId="0" fontId="40" fillId="0" borderId="17" xfId="0" applyFont="1" applyFill="1" applyBorder="1" applyAlignment="1" applyProtection="1">
      <alignment horizontal="left" vertical="center"/>
      <protection locked="0"/>
    </xf>
    <xf numFmtId="0" fontId="26" fillId="22" borderId="14" xfId="0" applyFont="1" applyFill="1" applyBorder="1" applyAlignment="1" applyProtection="1">
      <alignment horizontal="center" vertical="center" wrapText="1"/>
      <protection locked="0" hidden="1"/>
    </xf>
    <xf numFmtId="0" fontId="37" fillId="21" borderId="18" xfId="0" applyFont="1" applyFill="1" applyBorder="1" applyAlignment="1" applyProtection="1">
      <alignment horizontal="center" vertical="center" wrapText="1"/>
      <protection locked="0"/>
    </xf>
    <xf numFmtId="0" fontId="37" fillId="21" borderId="19" xfId="0" applyFont="1" applyFill="1" applyBorder="1" applyAlignment="1" applyProtection="1">
      <alignment horizontal="center" vertical="center" wrapText="1"/>
      <protection locked="0"/>
    </xf>
    <xf numFmtId="0" fontId="37" fillId="21" borderId="20" xfId="0" applyFont="1" applyFill="1" applyBorder="1" applyAlignment="1" applyProtection="1">
      <alignment horizontal="center" vertical="center" wrapText="1"/>
      <protection locked="0"/>
    </xf>
    <xf numFmtId="0" fontId="37" fillId="21" borderId="13" xfId="0" applyFont="1" applyFill="1" applyBorder="1" applyAlignment="1" applyProtection="1">
      <alignment horizontal="center" vertical="center" wrapText="1"/>
      <protection locked="0"/>
    </xf>
    <xf numFmtId="0" fontId="37" fillId="21" borderId="14" xfId="0" applyFont="1" applyFill="1" applyBorder="1" applyAlignment="1" applyProtection="1">
      <alignment horizontal="center" vertical="center" wrapText="1"/>
      <protection locked="0"/>
    </xf>
    <xf numFmtId="0" fontId="37" fillId="21" borderId="21" xfId="0" applyFont="1" applyFill="1" applyBorder="1" applyAlignment="1" applyProtection="1">
      <alignment horizontal="center" vertical="center" wrapText="1"/>
      <protection locked="0"/>
    </xf>
    <xf numFmtId="0" fontId="43" fillId="24" borderId="16" xfId="0" applyFont="1" applyFill="1" applyBorder="1" applyAlignment="1" applyProtection="1">
      <alignment horizontal="center" vertical="center"/>
      <protection locked="0"/>
    </xf>
    <xf numFmtId="0" fontId="43" fillId="24" borderId="12" xfId="0" applyFont="1" applyFill="1" applyBorder="1" applyAlignment="1" applyProtection="1">
      <alignment horizontal="center" vertical="center"/>
      <protection locked="0"/>
    </xf>
    <xf numFmtId="0" fontId="43" fillId="24" borderId="17" xfId="0" applyFont="1" applyFill="1" applyBorder="1" applyAlignment="1" applyProtection="1">
      <alignment horizontal="center" vertical="center"/>
      <protection locked="0"/>
    </xf>
    <xf numFmtId="0" fontId="79" fillId="32" borderId="16" xfId="0" applyFont="1" applyFill="1" applyBorder="1" applyAlignment="1" applyProtection="1">
      <alignment horizontal="center" vertical="center"/>
      <protection locked="0"/>
    </xf>
    <xf numFmtId="0" fontId="79" fillId="32" borderId="17" xfId="0" applyFont="1" applyFill="1" applyBorder="1" applyAlignment="1" applyProtection="1">
      <alignment horizontal="center" vertical="center"/>
      <protection locked="0"/>
    </xf>
    <xf numFmtId="0" fontId="3" fillId="22" borderId="10" xfId="0" applyFont="1" applyFill="1" applyBorder="1" applyAlignment="1" applyProtection="1">
      <alignment horizontal="center" vertical="center" wrapText="1"/>
      <protection locked="0"/>
    </xf>
    <xf numFmtId="0" fontId="3" fillId="22" borderId="10" xfId="0" applyFont="1" applyFill="1" applyBorder="1" applyAlignment="1" applyProtection="1">
      <alignment horizontal="center" vertical="center"/>
      <protection locked="0"/>
    </xf>
    <xf numFmtId="0" fontId="3" fillId="22" borderId="16" xfId="0" applyFont="1" applyFill="1" applyBorder="1" applyAlignment="1" applyProtection="1">
      <alignment horizontal="center" vertical="center"/>
      <protection locked="0"/>
    </xf>
    <xf numFmtId="0" fontId="3" fillId="22" borderId="12" xfId="0" applyFont="1" applyFill="1" applyBorder="1" applyAlignment="1" applyProtection="1">
      <alignment horizontal="center" vertical="center"/>
      <protection locked="0"/>
    </xf>
    <xf numFmtId="0" fontId="3" fillId="22" borderId="17" xfId="0" applyFont="1" applyFill="1" applyBorder="1" applyAlignment="1" applyProtection="1">
      <alignment horizontal="center" vertical="center"/>
      <protection locked="0"/>
    </xf>
    <xf numFmtId="0" fontId="3" fillId="22" borderId="78" xfId="0" applyFont="1" applyFill="1" applyBorder="1" applyAlignment="1" applyProtection="1">
      <alignment horizontal="center" vertical="center" wrapText="1"/>
      <protection locked="0"/>
    </xf>
    <xf numFmtId="0" fontId="3" fillId="22" borderId="11" xfId="0" applyFont="1" applyFill="1" applyBorder="1" applyAlignment="1" applyProtection="1">
      <alignment horizontal="center" vertical="center" wrapText="1"/>
      <protection locked="0"/>
    </xf>
    <xf numFmtId="0" fontId="0" fillId="40" borderId="12" xfId="0" applyFill="1" applyBorder="1" applyAlignment="1" applyProtection="1">
      <alignment horizontal="center" vertical="center"/>
      <protection locked="0"/>
    </xf>
    <xf numFmtId="0" fontId="62" fillId="31" borderId="16" xfId="0" applyFont="1" applyFill="1" applyBorder="1" applyAlignment="1" applyProtection="1">
      <alignment horizontal="left" vertical="center"/>
      <protection locked="0"/>
    </xf>
    <xf numFmtId="0" fontId="62" fillId="31" borderId="12" xfId="0" applyFont="1" applyFill="1" applyBorder="1" applyAlignment="1" applyProtection="1">
      <alignment horizontal="left" vertical="center"/>
      <protection locked="0"/>
    </xf>
    <xf numFmtId="0" fontId="26" fillId="22" borderId="10" xfId="0" applyFont="1" applyFill="1" applyBorder="1" applyAlignment="1" applyProtection="1">
      <alignment horizontal="center" vertical="center" wrapText="1"/>
      <protection locked="0"/>
    </xf>
    <xf numFmtId="0" fontId="65" fillId="21" borderId="10" xfId="0" applyFont="1" applyFill="1" applyBorder="1" applyAlignment="1" applyProtection="1">
      <alignment horizontal="center" vertical="center"/>
      <protection locked="0"/>
    </xf>
    <xf numFmtId="0" fontId="33" fillId="21" borderId="10" xfId="0" applyFont="1" applyFill="1" applyBorder="1" applyAlignment="1" applyProtection="1">
      <alignment horizontal="left" vertical="center"/>
      <protection locked="0"/>
    </xf>
    <xf numFmtId="0" fontId="2" fillId="21" borderId="78" xfId="0" applyFont="1" applyFill="1" applyBorder="1" applyAlignment="1" applyProtection="1">
      <alignment horizontal="center" vertical="center"/>
      <protection locked="0"/>
    </xf>
    <xf numFmtId="0" fontId="2" fillId="21" borderId="11" xfId="0" applyFont="1" applyFill="1" applyBorder="1" applyAlignment="1" applyProtection="1">
      <alignment horizontal="center" vertical="center"/>
      <protection locked="0"/>
    </xf>
    <xf numFmtId="0" fontId="26" fillId="22" borderId="16" xfId="0" applyFont="1" applyFill="1" applyBorder="1" applyAlignment="1" applyProtection="1">
      <alignment horizontal="center" vertical="center" wrapText="1"/>
      <protection locked="0"/>
    </xf>
    <xf numFmtId="0" fontId="26" fillId="22" borderId="12" xfId="0" applyFont="1" applyFill="1" applyBorder="1" applyAlignment="1" applyProtection="1">
      <alignment horizontal="center" vertical="center" wrapText="1"/>
      <protection locked="0"/>
    </xf>
    <xf numFmtId="2" fontId="80" fillId="31" borderId="15" xfId="0" applyNumberFormat="1" applyFont="1" applyFill="1" applyBorder="1" applyAlignment="1" applyProtection="1">
      <alignment horizontal="center" vertical="top"/>
      <protection locked="0"/>
    </xf>
    <xf numFmtId="2" fontId="80" fillId="31" borderId="0" xfId="0" applyNumberFormat="1" applyFont="1" applyFill="1" applyBorder="1" applyAlignment="1" applyProtection="1">
      <alignment horizontal="center" vertical="top"/>
      <protection locked="0"/>
    </xf>
    <xf numFmtId="0" fontId="62" fillId="31" borderId="18" xfId="0" applyFont="1" applyFill="1" applyBorder="1" applyAlignment="1" applyProtection="1">
      <alignment horizontal="center" vertical="center"/>
      <protection locked="0"/>
    </xf>
    <xf numFmtId="0" fontId="62" fillId="31" borderId="19" xfId="0" applyFont="1" applyFill="1" applyBorder="1" applyAlignment="1" applyProtection="1">
      <alignment horizontal="center" vertical="center"/>
      <protection locked="0"/>
    </xf>
    <xf numFmtId="0" fontId="3" fillId="22" borderId="10" xfId="0" applyFont="1" applyFill="1" applyBorder="1" applyAlignment="1" applyProtection="1">
      <alignment horizontal="left" vertical="center" wrapText="1"/>
      <protection locked="0"/>
    </xf>
    <xf numFmtId="0" fontId="62" fillId="31" borderId="13" xfId="0" applyFont="1" applyFill="1" applyBorder="1" applyAlignment="1" applyProtection="1">
      <alignment horizontal="center" vertical="center"/>
      <protection locked="0"/>
    </xf>
    <xf numFmtId="0" fontId="62" fillId="31" borderId="14" xfId="0" applyFont="1" applyFill="1" applyBorder="1" applyAlignment="1" applyProtection="1">
      <alignment horizontal="center" vertical="center"/>
      <protection locked="0"/>
    </xf>
    <xf numFmtId="0" fontId="2" fillId="20" borderId="16" xfId="0" applyFont="1" applyFill="1" applyBorder="1" applyAlignment="1" applyProtection="1">
      <alignment horizontal="center" vertical="center" wrapText="1"/>
      <protection locked="0"/>
    </xf>
    <xf numFmtId="0" fontId="2" fillId="20" borderId="12" xfId="0" applyFont="1" applyFill="1" applyBorder="1" applyAlignment="1" applyProtection="1">
      <alignment horizontal="center" vertical="center" wrapText="1"/>
      <protection locked="0"/>
    </xf>
    <xf numFmtId="0" fontId="2" fillId="20" borderId="17" xfId="0" applyFont="1" applyFill="1" applyBorder="1" applyAlignment="1" applyProtection="1">
      <alignment horizontal="center" vertical="center" wrapText="1"/>
      <protection locked="0"/>
    </xf>
    <xf numFmtId="0" fontId="33" fillId="21" borderId="10" xfId="0" applyFont="1" applyFill="1" applyBorder="1" applyAlignment="1" applyProtection="1">
      <alignment horizontal="right" vertical="center"/>
      <protection locked="0"/>
    </xf>
    <xf numFmtId="14" fontId="50" fillId="31" borderId="10" xfId="0" applyNumberFormat="1" applyFont="1" applyFill="1" applyBorder="1" applyAlignment="1" applyProtection="1">
      <alignment horizontal="center" vertical="center"/>
      <protection locked="0"/>
    </xf>
    <xf numFmtId="0" fontId="62" fillId="31" borderId="16" xfId="0" applyFont="1" applyFill="1" applyBorder="1" applyAlignment="1" applyProtection="1">
      <alignment horizontal="center" vertical="center"/>
      <protection locked="0"/>
    </xf>
    <xf numFmtId="0" fontId="62" fillId="31" borderId="12" xfId="0" applyFont="1" applyFill="1" applyBorder="1" applyAlignment="1" applyProtection="1">
      <alignment horizontal="center" vertical="center"/>
      <protection locked="0"/>
    </xf>
    <xf numFmtId="0" fontId="64" fillId="31" borderId="12" xfId="0" applyNumberFormat="1" applyFont="1" applyFill="1" applyBorder="1" applyAlignment="1" applyProtection="1">
      <alignment horizontal="center" vertical="center"/>
      <protection locked="0"/>
    </xf>
    <xf numFmtId="0" fontId="35" fillId="22" borderId="16" xfId="0" applyFont="1" applyFill="1" applyBorder="1" applyAlignment="1" applyProtection="1">
      <alignment horizontal="center"/>
      <protection hidden="1"/>
    </xf>
    <xf numFmtId="0" fontId="35" fillId="22" borderId="12" xfId="0" applyFont="1" applyFill="1" applyBorder="1" applyAlignment="1" applyProtection="1">
      <alignment horizontal="center"/>
      <protection hidden="1"/>
    </xf>
    <xf numFmtId="0" fontId="26" fillId="22" borderId="12" xfId="0" applyFont="1" applyFill="1" applyBorder="1" applyAlignment="1" applyProtection="1">
      <alignment horizontal="center" vertical="center"/>
      <protection locked="0"/>
    </xf>
    <xf numFmtId="0" fontId="26" fillId="22" borderId="17" xfId="0" applyFont="1" applyFill="1" applyBorder="1" applyAlignment="1" applyProtection="1">
      <alignment horizontal="center" vertical="center"/>
      <protection locked="0"/>
    </xf>
    <xf numFmtId="0" fontId="65" fillId="21" borderId="16" xfId="0" applyFont="1" applyFill="1" applyBorder="1" applyAlignment="1" applyProtection="1">
      <alignment horizontal="center" vertical="center"/>
      <protection locked="0"/>
    </xf>
    <xf numFmtId="0" fontId="65" fillId="21" borderId="17" xfId="0" applyFont="1" applyFill="1" applyBorder="1" applyAlignment="1" applyProtection="1">
      <alignment horizontal="center" vertical="center"/>
      <protection locked="0"/>
    </xf>
    <xf numFmtId="0" fontId="50" fillId="31" borderId="10" xfId="0" applyNumberFormat="1" applyFont="1" applyFill="1" applyBorder="1" applyAlignment="1" applyProtection="1">
      <alignment horizontal="center" vertical="center"/>
      <protection locked="0"/>
    </xf>
    <xf numFmtId="0" fontId="26" fillId="0" borderId="0" xfId="0" applyFont="1" applyBorder="1" applyAlignment="1" applyProtection="1">
      <alignment horizontal="right" vertical="center" wrapText="1"/>
      <protection locked="0"/>
    </xf>
    <xf numFmtId="0" fontId="39" fillId="20" borderId="22" xfId="0" applyFont="1" applyFill="1" applyBorder="1" applyAlignment="1" applyProtection="1">
      <alignment horizontal="center"/>
    </xf>
    <xf numFmtId="0" fontId="39" fillId="20" borderId="23" xfId="0" applyFont="1" applyFill="1" applyBorder="1" applyAlignment="1" applyProtection="1">
      <alignment horizontal="center"/>
    </xf>
    <xf numFmtId="0" fontId="39" fillId="20" borderId="24" xfId="0" applyFont="1" applyFill="1" applyBorder="1" applyAlignment="1" applyProtection="1">
      <alignment horizontal="center"/>
    </xf>
    <xf numFmtId="0" fontId="41" fillId="24" borderId="22" xfId="0" applyFont="1" applyFill="1" applyBorder="1" applyAlignment="1" applyProtection="1">
      <alignment horizontal="right" vertical="center"/>
    </xf>
    <xf numFmtId="0" fontId="41" fillId="24" borderId="23" xfId="0" applyFont="1" applyFill="1" applyBorder="1" applyAlignment="1" applyProtection="1">
      <alignment horizontal="right" vertical="center"/>
    </xf>
    <xf numFmtId="0" fontId="41" fillId="23" borderId="23" xfId="0" applyFont="1" applyFill="1" applyBorder="1" applyAlignment="1" applyProtection="1">
      <alignment horizontal="center" vertical="center"/>
      <protection locked="0"/>
    </xf>
    <xf numFmtId="0" fontId="41" fillId="23" borderId="24" xfId="0" applyFont="1" applyFill="1" applyBorder="1" applyAlignment="1" applyProtection="1">
      <alignment horizontal="center" vertical="center"/>
      <protection locked="0"/>
    </xf>
    <xf numFmtId="0" fontId="41" fillId="23" borderId="27" xfId="0" applyFont="1" applyFill="1" applyBorder="1" applyAlignment="1" applyProtection="1">
      <alignment horizontal="center" vertical="center"/>
      <protection locked="0"/>
    </xf>
    <xf numFmtId="0" fontId="41" fillId="24" borderId="40" xfId="56" applyFont="1" applyFill="1" applyBorder="1" applyAlignment="1" applyProtection="1">
      <alignment horizontal="center" vertical="center"/>
    </xf>
    <xf numFmtId="0" fontId="41" fillId="24" borderId="41" xfId="56" applyFont="1" applyFill="1" applyBorder="1" applyAlignment="1" applyProtection="1">
      <alignment horizontal="center" vertical="center"/>
    </xf>
    <xf numFmtId="0" fontId="41" fillId="24" borderId="42" xfId="56" applyFont="1" applyFill="1" applyBorder="1" applyAlignment="1" applyProtection="1">
      <alignment horizontal="center" vertical="center"/>
    </xf>
    <xf numFmtId="0" fontId="41" fillId="24" borderId="48" xfId="56" applyFont="1" applyFill="1" applyBorder="1" applyAlignment="1" applyProtection="1">
      <alignment horizontal="center" vertical="center"/>
    </xf>
    <xf numFmtId="0" fontId="41" fillId="24" borderId="49" xfId="56" applyFont="1" applyFill="1" applyBorder="1" applyAlignment="1" applyProtection="1">
      <alignment horizontal="center" vertical="center"/>
    </xf>
    <xf numFmtId="0" fontId="41" fillId="24" borderId="50" xfId="56" applyFont="1" applyFill="1" applyBorder="1" applyAlignment="1" applyProtection="1">
      <alignment horizontal="center" vertical="center" wrapText="1"/>
    </xf>
    <xf numFmtId="0" fontId="41" fillId="24" borderId="27" xfId="56" applyFont="1" applyFill="1" applyBorder="1" applyAlignment="1" applyProtection="1">
      <alignment horizontal="center" vertical="center" wrapText="1"/>
    </xf>
    <xf numFmtId="0" fontId="41" fillId="24" borderId="13" xfId="56" applyFont="1" applyFill="1" applyBorder="1" applyAlignment="1" applyProtection="1">
      <alignment horizontal="center" vertical="center" wrapText="1"/>
    </xf>
    <xf numFmtId="0" fontId="41" fillId="24" borderId="51" xfId="56" applyFont="1" applyFill="1" applyBorder="1" applyAlignment="1" applyProtection="1">
      <alignment horizontal="center" vertical="center" wrapText="1"/>
    </xf>
    <xf numFmtId="0" fontId="41" fillId="24" borderId="52" xfId="56" applyFont="1" applyFill="1" applyBorder="1" applyAlignment="1" applyProtection="1">
      <alignment horizontal="center" vertical="center"/>
    </xf>
    <xf numFmtId="0" fontId="41" fillId="24" borderId="53" xfId="56" applyFont="1" applyFill="1" applyBorder="1" applyAlignment="1" applyProtection="1">
      <alignment horizontal="center" vertical="center"/>
    </xf>
    <xf numFmtId="0" fontId="41" fillId="24" borderId="54" xfId="56" applyFont="1" applyFill="1" applyBorder="1" applyAlignment="1" applyProtection="1">
      <alignment horizontal="center" vertical="center"/>
    </xf>
    <xf numFmtId="0" fontId="39" fillId="20" borderId="22" xfId="56" applyFont="1" applyFill="1" applyBorder="1" applyAlignment="1" applyProtection="1">
      <alignment horizontal="center" vertical="center"/>
    </xf>
    <xf numFmtId="0" fontId="39" fillId="20" borderId="23" xfId="56" applyFont="1" applyFill="1" applyBorder="1" applyAlignment="1" applyProtection="1">
      <alignment horizontal="center" vertical="center"/>
    </xf>
    <xf numFmtId="0" fontId="39" fillId="20" borderId="24" xfId="56" applyFont="1" applyFill="1" applyBorder="1" applyAlignment="1" applyProtection="1">
      <alignment horizontal="center" vertical="center"/>
    </xf>
    <xf numFmtId="0" fontId="41" fillId="24" borderId="43" xfId="56" applyFont="1" applyFill="1" applyBorder="1" applyAlignment="1" applyProtection="1">
      <alignment horizontal="center" vertical="center"/>
    </xf>
    <xf numFmtId="0" fontId="41" fillId="24" borderId="12" xfId="56" applyFont="1" applyFill="1" applyBorder="1" applyAlignment="1" applyProtection="1">
      <alignment horizontal="center" vertical="center"/>
    </xf>
    <xf numFmtId="0" fontId="41" fillId="24" borderId="17" xfId="56" applyFont="1" applyFill="1" applyBorder="1" applyAlignment="1" applyProtection="1">
      <alignment horizontal="center" vertical="center"/>
    </xf>
    <xf numFmtId="14" fontId="37" fillId="23" borderId="16" xfId="56" applyNumberFormat="1" applyFont="1" applyFill="1" applyBorder="1" applyAlignment="1" applyProtection="1">
      <alignment horizontal="center" vertical="center"/>
      <protection locked="0"/>
    </xf>
    <xf numFmtId="14" fontId="37" fillId="23" borderId="57" xfId="56" applyNumberFormat="1" applyFont="1" applyFill="1" applyBorder="1" applyAlignment="1" applyProtection="1">
      <alignment horizontal="center" vertical="center"/>
      <protection locked="0"/>
    </xf>
    <xf numFmtId="164" fontId="41" fillId="21" borderId="16" xfId="57" applyNumberFormat="1" applyFont="1" applyFill="1" applyBorder="1" applyAlignment="1" applyProtection="1">
      <alignment horizontal="center" vertical="center"/>
    </xf>
    <xf numFmtId="164" fontId="41" fillId="21" borderId="57" xfId="57" applyNumberFormat="1" applyFont="1" applyFill="1" applyBorder="1" applyAlignment="1" applyProtection="1">
      <alignment horizontal="center" vertical="center"/>
    </xf>
    <xf numFmtId="0" fontId="42" fillId="23" borderId="26" xfId="0" applyFont="1" applyFill="1" applyBorder="1" applyAlignment="1" applyProtection="1">
      <alignment horizontal="center" vertical="center" wrapText="1"/>
      <protection locked="0"/>
    </xf>
    <xf numFmtId="0" fontId="42" fillId="23" borderId="32" xfId="0" applyFont="1" applyFill="1" applyBorder="1" applyAlignment="1" applyProtection="1">
      <alignment horizontal="center" vertical="center" wrapText="1"/>
      <protection locked="0"/>
    </xf>
    <xf numFmtId="0" fontId="42" fillId="23" borderId="23" xfId="0" applyFont="1" applyFill="1" applyBorder="1" applyAlignment="1" applyProtection="1">
      <alignment horizontal="center" vertical="center" wrapText="1"/>
      <protection locked="0"/>
    </xf>
    <xf numFmtId="0" fontId="42" fillId="23" borderId="33" xfId="0" applyFont="1" applyFill="1" applyBorder="1" applyAlignment="1" applyProtection="1">
      <alignment horizontal="center" vertical="center" wrapText="1"/>
      <protection locked="0"/>
    </xf>
    <xf numFmtId="0" fontId="41" fillId="24" borderId="25" xfId="0" applyFont="1" applyFill="1" applyBorder="1" applyAlignment="1" applyProtection="1">
      <alignment horizontal="right" vertical="center"/>
    </xf>
    <xf numFmtId="0" fontId="41" fillId="24" borderId="26" xfId="0" applyFont="1" applyFill="1" applyBorder="1" applyAlignment="1" applyProtection="1">
      <alignment horizontal="right" vertical="center"/>
    </xf>
    <xf numFmtId="0" fontId="43" fillId="23" borderId="26" xfId="0" applyFont="1" applyFill="1" applyBorder="1" applyAlignment="1" applyProtection="1">
      <alignment horizontal="center" vertical="center"/>
      <protection locked="0"/>
    </xf>
    <xf numFmtId="0" fontId="43" fillId="23" borderId="27" xfId="0" applyFont="1" applyFill="1" applyBorder="1" applyAlignment="1" applyProtection="1">
      <alignment horizontal="center" vertical="center"/>
      <protection locked="0"/>
    </xf>
    <xf numFmtId="0" fontId="37" fillId="24" borderId="38" xfId="0" applyFont="1" applyFill="1" applyBorder="1" applyAlignment="1" applyProtection="1">
      <alignment horizontal="center" vertical="center"/>
    </xf>
    <xf numFmtId="0" fontId="37" fillId="24" borderId="10" xfId="0" applyFont="1" applyFill="1" applyBorder="1" applyAlignment="1" applyProtection="1">
      <alignment horizontal="center" vertical="center"/>
    </xf>
    <xf numFmtId="0" fontId="37" fillId="24" borderId="35" xfId="0" applyFont="1" applyFill="1" applyBorder="1" applyAlignment="1" applyProtection="1">
      <alignment horizontal="center" vertical="center" wrapText="1"/>
    </xf>
    <xf numFmtId="0" fontId="37" fillId="24" borderId="36" xfId="0" applyFont="1" applyFill="1" applyBorder="1" applyAlignment="1" applyProtection="1">
      <alignment horizontal="center" vertical="center" wrapText="1"/>
    </xf>
    <xf numFmtId="0" fontId="37" fillId="24" borderId="38" xfId="0" applyFont="1" applyFill="1" applyBorder="1" applyAlignment="1" applyProtection="1">
      <alignment horizontal="center" vertical="center" wrapText="1"/>
    </xf>
    <xf numFmtId="0" fontId="37" fillId="24" borderId="10" xfId="0" applyFont="1" applyFill="1" applyBorder="1" applyAlignment="1" applyProtection="1">
      <alignment horizontal="center" vertical="center" wrapText="1"/>
    </xf>
    <xf numFmtId="0" fontId="41" fillId="24" borderId="25" xfId="0" applyFont="1" applyFill="1" applyBorder="1" applyAlignment="1" applyProtection="1">
      <alignment horizontal="center" vertical="center" wrapText="1"/>
    </xf>
    <xf numFmtId="0" fontId="41" fillId="24" borderId="26" xfId="0" applyFont="1" applyFill="1" applyBorder="1" applyAlignment="1" applyProtection="1">
      <alignment horizontal="center" vertical="center"/>
    </xf>
    <xf numFmtId="0" fontId="41" fillId="24" borderId="31" xfId="0" applyFont="1" applyFill="1" applyBorder="1" applyAlignment="1" applyProtection="1">
      <alignment horizontal="center" vertical="center"/>
    </xf>
    <xf numFmtId="0" fontId="41" fillId="24" borderId="32" xfId="0" applyFont="1" applyFill="1" applyBorder="1" applyAlignment="1" applyProtection="1">
      <alignment horizontal="center" vertical="center"/>
    </xf>
    <xf numFmtId="0" fontId="37" fillId="24" borderId="43" xfId="0" applyFont="1" applyFill="1" applyBorder="1" applyAlignment="1" applyProtection="1">
      <alignment horizontal="center" vertical="center"/>
    </xf>
    <xf numFmtId="0" fontId="37" fillId="24" borderId="17" xfId="0" applyFont="1" applyFill="1" applyBorder="1" applyAlignment="1" applyProtection="1">
      <alignment horizontal="center" vertical="center"/>
    </xf>
    <xf numFmtId="0" fontId="41" fillId="24" borderId="65" xfId="56" applyFont="1" applyFill="1" applyBorder="1" applyAlignment="1" applyProtection="1">
      <alignment horizontal="center" vertical="center"/>
    </xf>
    <xf numFmtId="0" fontId="41" fillId="24" borderId="66" xfId="56" applyFont="1" applyFill="1" applyBorder="1" applyAlignment="1" applyProtection="1">
      <alignment horizontal="center" vertical="center"/>
    </xf>
    <xf numFmtId="0" fontId="41" fillId="24" borderId="58" xfId="56" applyFont="1" applyFill="1" applyBorder="1" applyAlignment="1" applyProtection="1">
      <alignment horizontal="center" vertical="center"/>
    </xf>
    <xf numFmtId="9" fontId="1" fillId="21" borderId="46" xfId="51" applyFont="1" applyFill="1" applyBorder="1" applyAlignment="1" applyProtection="1">
      <alignment horizontal="center" vertical="center"/>
    </xf>
    <xf numFmtId="9" fontId="1" fillId="21" borderId="47" xfId="51" applyFont="1" applyFill="1" applyBorder="1" applyAlignment="1" applyProtection="1">
      <alignment horizontal="center" vertical="center"/>
    </xf>
    <xf numFmtId="0" fontId="41" fillId="24" borderId="31" xfId="56" applyFont="1" applyFill="1" applyBorder="1" applyAlignment="1" applyProtection="1">
      <alignment horizontal="center" vertical="center"/>
    </xf>
    <xf numFmtId="0" fontId="41" fillId="24" borderId="32" xfId="56" applyFont="1" applyFill="1" applyBorder="1" applyAlignment="1" applyProtection="1">
      <alignment horizontal="center" vertical="center"/>
    </xf>
    <xf numFmtId="0" fontId="41" fillId="24" borderId="33" xfId="56" applyFont="1" applyFill="1" applyBorder="1" applyAlignment="1" applyProtection="1">
      <alignment horizontal="center" vertical="center"/>
    </xf>
    <xf numFmtId="0" fontId="37" fillId="25" borderId="40" xfId="56" applyFont="1" applyFill="1" applyBorder="1" applyAlignment="1" applyProtection="1">
      <alignment horizontal="center" vertical="center"/>
    </xf>
    <xf numFmtId="0" fontId="37" fillId="25" borderId="41" xfId="56" applyFont="1" applyFill="1" applyBorder="1" applyAlignment="1" applyProtection="1">
      <alignment horizontal="center" vertical="center"/>
    </xf>
    <xf numFmtId="0" fontId="40" fillId="0" borderId="0" xfId="0" applyFont="1" applyBorder="1" applyAlignment="1" applyProtection="1">
      <alignment horizontal="center"/>
    </xf>
    <xf numFmtId="0" fontId="39" fillId="26" borderId="65" xfId="56" applyFont="1" applyFill="1" applyBorder="1" applyAlignment="1" applyProtection="1">
      <alignment horizontal="center" vertical="center"/>
    </xf>
    <xf numFmtId="0" fontId="39" fillId="26" borderId="66" xfId="56" applyFont="1" applyFill="1" applyBorder="1" applyAlignment="1" applyProtection="1">
      <alignment horizontal="center" vertical="center"/>
    </xf>
    <xf numFmtId="0" fontId="37" fillId="25" borderId="68" xfId="56" applyFont="1" applyFill="1" applyBorder="1" applyAlignment="1" applyProtection="1">
      <alignment horizontal="center" vertical="center"/>
    </xf>
    <xf numFmtId="0" fontId="37" fillId="25" borderId="14" xfId="56" applyFont="1" applyFill="1" applyBorder="1" applyAlignment="1" applyProtection="1">
      <alignment horizontal="center" vertical="center"/>
    </xf>
    <xf numFmtId="0" fontId="37" fillId="26" borderId="46" xfId="50" applyNumberFormat="1" applyFont="1" applyFill="1" applyBorder="1" applyAlignment="1" applyProtection="1">
      <alignment horizontal="left" vertical="center"/>
    </xf>
    <xf numFmtId="0" fontId="37" fillId="26" borderId="66" xfId="50" applyNumberFormat="1" applyFont="1" applyFill="1" applyBorder="1" applyAlignment="1" applyProtection="1">
      <alignment horizontal="left" vertical="center"/>
    </xf>
    <xf numFmtId="0" fontId="37" fillId="26" borderId="47" xfId="50" applyNumberFormat="1" applyFont="1" applyFill="1" applyBorder="1" applyAlignment="1" applyProtection="1">
      <alignment horizontal="left" vertical="center"/>
    </xf>
    <xf numFmtId="0" fontId="41" fillId="24" borderId="55" xfId="56" quotePrefix="1" applyFont="1" applyFill="1" applyBorder="1" applyAlignment="1" applyProtection="1">
      <alignment horizontal="center" vertical="center"/>
    </xf>
    <xf numFmtId="0" fontId="41" fillId="24" borderId="28" xfId="56" quotePrefix="1" applyFont="1" applyFill="1" applyBorder="1" applyAlignment="1" applyProtection="1">
      <alignment horizontal="center" vertical="center"/>
    </xf>
    <xf numFmtId="0" fontId="41" fillId="24" borderId="31" xfId="56" quotePrefix="1" applyFont="1" applyFill="1" applyBorder="1" applyAlignment="1" applyProtection="1">
      <alignment horizontal="center" vertical="center"/>
    </xf>
    <xf numFmtId="0" fontId="47" fillId="21" borderId="19" xfId="0" applyFont="1" applyFill="1" applyBorder="1" applyAlignment="1" applyProtection="1">
      <alignment horizontal="center" vertical="center" wrapText="1"/>
    </xf>
    <xf numFmtId="0" fontId="47" fillId="21" borderId="56" xfId="0" applyFont="1" applyFill="1" applyBorder="1" applyAlignment="1" applyProtection="1">
      <alignment horizontal="center" vertical="center" wrapText="1"/>
    </xf>
    <xf numFmtId="0" fontId="47" fillId="21" borderId="0" xfId="0" applyFont="1" applyFill="1" applyBorder="1" applyAlignment="1" applyProtection="1">
      <alignment horizontal="center" vertical="center" wrapText="1"/>
    </xf>
    <xf numFmtId="0" fontId="47" fillId="21" borderId="29" xfId="0" applyFont="1" applyFill="1" applyBorder="1" applyAlignment="1" applyProtection="1">
      <alignment horizontal="center" vertical="center" wrapText="1"/>
    </xf>
    <xf numFmtId="0" fontId="47" fillId="21" borderId="32" xfId="0" applyFont="1" applyFill="1" applyBorder="1" applyAlignment="1" applyProtection="1">
      <alignment horizontal="center" vertical="center" wrapText="1"/>
    </xf>
    <xf numFmtId="0" fontId="47" fillId="21" borderId="33" xfId="0" applyFont="1" applyFill="1" applyBorder="1" applyAlignment="1" applyProtection="1">
      <alignment horizontal="center" vertical="center" wrapText="1"/>
    </xf>
    <xf numFmtId="0" fontId="37" fillId="24" borderId="36" xfId="0" applyFont="1" applyFill="1" applyBorder="1" applyAlignment="1" applyProtection="1">
      <alignment horizontal="center" vertical="center"/>
    </xf>
    <xf numFmtId="0" fontId="37" fillId="24" borderId="37" xfId="0" applyFont="1" applyFill="1" applyBorder="1" applyAlignment="1" applyProtection="1">
      <alignment horizontal="center" vertical="center"/>
    </xf>
    <xf numFmtId="0" fontId="2" fillId="37" borderId="65" xfId="46" applyFont="1" applyFill="1" applyBorder="1" applyAlignment="1" applyProtection="1">
      <alignment horizontal="center"/>
      <protection hidden="1"/>
    </xf>
    <xf numFmtId="0" fontId="2" fillId="37" borderId="66" xfId="46" applyFont="1" applyFill="1" applyBorder="1" applyAlignment="1" applyProtection="1">
      <alignment horizontal="center"/>
      <protection hidden="1"/>
    </xf>
    <xf numFmtId="0" fontId="2" fillId="37" borderId="58" xfId="46" applyFont="1" applyFill="1" applyBorder="1" applyAlignment="1" applyProtection="1">
      <alignment horizontal="center"/>
      <protection hidden="1"/>
    </xf>
    <xf numFmtId="0" fontId="52" fillId="34" borderId="12" xfId="46" applyFont="1" applyFill="1" applyBorder="1" applyAlignment="1" applyProtection="1">
      <alignment horizontal="center" vertical="center" wrapText="1"/>
    </xf>
    <xf numFmtId="0" fontId="2" fillId="35" borderId="71" xfId="46" applyFont="1" applyFill="1" applyBorder="1" applyAlignment="1" applyProtection="1">
      <alignment horizontal="left" vertical="top" wrapText="1"/>
    </xf>
    <xf numFmtId="0" fontId="54" fillId="0" borderId="0" xfId="46" applyFont="1" applyBorder="1" applyAlignment="1" applyProtection="1">
      <alignment horizontal="left"/>
      <protection hidden="1"/>
    </xf>
    <xf numFmtId="0" fontId="54" fillId="33" borderId="22" xfId="46" applyFont="1" applyFill="1" applyBorder="1" applyAlignment="1" applyProtection="1">
      <alignment horizontal="center"/>
      <protection hidden="1"/>
    </xf>
    <xf numFmtId="0" fontId="54" fillId="33" borderId="23" xfId="46" applyFont="1" applyFill="1" applyBorder="1" applyAlignment="1" applyProtection="1">
      <alignment horizontal="center"/>
      <protection hidden="1"/>
    </xf>
    <xf numFmtId="0" fontId="54" fillId="33" borderId="24" xfId="46" applyFont="1" applyFill="1" applyBorder="1" applyAlignment="1" applyProtection="1">
      <alignment horizontal="center"/>
      <protection hidden="1"/>
    </xf>
    <xf numFmtId="0" fontId="2" fillId="37" borderId="40" xfId="46" applyFont="1" applyFill="1" applyBorder="1" applyAlignment="1" applyProtection="1">
      <alignment horizontal="center"/>
      <protection hidden="1"/>
    </xf>
    <xf numFmtId="0" fontId="2" fillId="37" borderId="41" xfId="46" applyFont="1" applyFill="1" applyBorder="1" applyAlignment="1" applyProtection="1">
      <alignment horizontal="center"/>
      <protection hidden="1"/>
    </xf>
    <xf numFmtId="0" fontId="2" fillId="37" borderId="42" xfId="46" applyFont="1" applyFill="1" applyBorder="1" applyAlignment="1" applyProtection="1">
      <alignment horizontal="center"/>
      <protection hidden="1"/>
    </xf>
    <xf numFmtId="0" fontId="2" fillId="37" borderId="43" xfId="46" applyFont="1" applyFill="1" applyBorder="1" applyAlignment="1" applyProtection="1">
      <alignment horizontal="center"/>
      <protection hidden="1"/>
    </xf>
    <xf numFmtId="0" fontId="2" fillId="37" borderId="12" xfId="46" applyFont="1" applyFill="1" applyBorder="1" applyAlignment="1" applyProtection="1">
      <alignment horizontal="center"/>
      <protection hidden="1"/>
    </xf>
    <xf numFmtId="0" fontId="2" fillId="37" borderId="17" xfId="46" applyFont="1" applyFill="1" applyBorder="1" applyAlignment="1" applyProtection="1">
      <alignment horizontal="center"/>
      <protection hidden="1"/>
    </xf>
    <xf numFmtId="0" fontId="2" fillId="0" borderId="76" xfId="46" applyFont="1" applyBorder="1" applyAlignment="1" applyProtection="1">
      <alignment horizontal="center"/>
      <protection hidden="1"/>
    </xf>
    <xf numFmtId="0" fontId="2" fillId="0" borderId="73" xfId="46" applyFont="1" applyBorder="1" applyAlignment="1" applyProtection="1">
      <alignment horizontal="center"/>
      <protection hidden="1"/>
    </xf>
    <xf numFmtId="0" fontId="2" fillId="0" borderId="77" xfId="46" applyFont="1" applyBorder="1" applyAlignment="1" applyProtection="1">
      <alignment horizontal="center"/>
      <protection hidden="1"/>
    </xf>
    <xf numFmtId="0" fontId="23" fillId="33" borderId="22" xfId="46" applyFont="1" applyFill="1" applyBorder="1" applyAlignment="1" applyProtection="1">
      <alignment horizontal="center"/>
      <protection hidden="1"/>
    </xf>
    <xf numFmtId="0" fontId="23" fillId="33" borderId="23" xfId="46" applyFont="1" applyFill="1" applyBorder="1" applyAlignment="1" applyProtection="1">
      <alignment horizontal="center"/>
      <protection hidden="1"/>
    </xf>
    <xf numFmtId="0" fontId="23" fillId="33" borderId="62" xfId="46" applyFont="1" applyFill="1" applyBorder="1" applyAlignment="1" applyProtection="1">
      <alignment horizontal="center"/>
      <protection hidden="1"/>
    </xf>
    <xf numFmtId="0" fontId="74" fillId="0" borderId="26" xfId="46" applyFont="1" applyBorder="1" applyAlignment="1" applyProtection="1">
      <alignment horizontal="center" vertical="center"/>
      <protection hidden="1"/>
    </xf>
    <xf numFmtId="0" fontId="74" fillId="0" borderId="0" xfId="46" applyFont="1" applyAlignment="1" applyProtection="1">
      <alignment horizontal="center" vertical="center"/>
      <protection hidden="1"/>
    </xf>
    <xf numFmtId="0" fontId="54" fillId="33" borderId="40" xfId="46" applyFont="1" applyFill="1" applyBorder="1" applyAlignment="1" applyProtection="1">
      <alignment horizontal="center"/>
      <protection hidden="1"/>
    </xf>
    <xf numFmtId="0" fontId="54" fillId="33" borderId="41" xfId="46" applyFont="1" applyFill="1" applyBorder="1" applyAlignment="1" applyProtection="1">
      <alignment horizontal="center"/>
      <protection hidden="1"/>
    </xf>
    <xf numFmtId="0" fontId="54" fillId="33" borderId="49" xfId="46" applyFont="1" applyFill="1" applyBorder="1" applyAlignment="1" applyProtection="1">
      <alignment horizontal="center"/>
      <protection hidden="1"/>
    </xf>
    <xf numFmtId="0" fontId="54" fillId="33" borderId="65" xfId="46" applyFont="1" applyFill="1" applyBorder="1" applyAlignment="1" applyProtection="1">
      <alignment horizontal="center"/>
      <protection hidden="1"/>
    </xf>
    <xf numFmtId="0" fontId="54" fillId="33" borderId="66" xfId="46" applyFont="1" applyFill="1" applyBorder="1" applyAlignment="1" applyProtection="1">
      <alignment horizontal="center"/>
      <protection hidden="1"/>
    </xf>
    <xf numFmtId="0" fontId="67" fillId="29" borderId="10" xfId="46" applyFont="1" applyFill="1" applyBorder="1" applyAlignment="1">
      <alignment horizontal="center"/>
    </xf>
    <xf numFmtId="0" fontId="76" fillId="34" borderId="22" xfId="46" applyFont="1" applyFill="1" applyBorder="1" applyAlignment="1" applyProtection="1">
      <alignment horizontal="center" vertical="center" wrapText="1"/>
    </xf>
    <xf numFmtId="0" fontId="76" fillId="34" borderId="23" xfId="46" applyFont="1" applyFill="1" applyBorder="1" applyAlignment="1" applyProtection="1">
      <alignment horizontal="center" vertical="center" wrapText="1"/>
    </xf>
    <xf numFmtId="0" fontId="76" fillId="34" borderId="24" xfId="46" applyFont="1" applyFill="1" applyBorder="1" applyAlignment="1" applyProtection="1">
      <alignment horizontal="center" vertical="center" wrapText="1"/>
    </xf>
    <xf numFmtId="0" fontId="47" fillId="0" borderId="25" xfId="46" applyFont="1" applyBorder="1" applyAlignment="1" applyProtection="1">
      <alignment horizontal="left" vertical="center"/>
    </xf>
    <xf numFmtId="0" fontId="47" fillId="0" borderId="26" xfId="46" applyFont="1" applyBorder="1" applyAlignment="1" applyProtection="1">
      <alignment horizontal="left" vertical="center"/>
    </xf>
    <xf numFmtId="0" fontId="47" fillId="0" borderId="26" xfId="46" applyFont="1" applyBorder="1" applyAlignment="1" applyProtection="1">
      <alignment horizontal="right" vertical="center"/>
    </xf>
    <xf numFmtId="0" fontId="47" fillId="0" borderId="0" xfId="46" applyFont="1" applyBorder="1" applyAlignment="1" applyProtection="1">
      <alignment horizontal="right" vertical="center"/>
    </xf>
    <xf numFmtId="0" fontId="47" fillId="0" borderId="32" xfId="46" applyFont="1" applyBorder="1" applyAlignment="1" applyProtection="1">
      <alignment horizontal="right" vertical="center"/>
    </xf>
    <xf numFmtId="171" fontId="47" fillId="0" borderId="26" xfId="46" applyNumberFormat="1" applyFont="1" applyBorder="1" applyAlignment="1" applyProtection="1">
      <alignment horizontal="center" vertical="center" wrapText="1"/>
    </xf>
    <xf numFmtId="171" fontId="47" fillId="0" borderId="27" xfId="46" applyNumberFormat="1" applyFont="1" applyBorder="1" applyAlignment="1" applyProtection="1">
      <alignment horizontal="center" vertical="center" wrapText="1"/>
    </xf>
    <xf numFmtId="171" fontId="47" fillId="0" borderId="0" xfId="46" applyNumberFormat="1" applyFont="1" applyBorder="1" applyAlignment="1" applyProtection="1">
      <alignment horizontal="center" vertical="center" wrapText="1"/>
    </xf>
    <xf numFmtId="171" fontId="47" fillId="0" borderId="29" xfId="46" applyNumberFormat="1" applyFont="1" applyBorder="1" applyAlignment="1" applyProtection="1">
      <alignment horizontal="center" vertical="center" wrapText="1"/>
    </xf>
    <xf numFmtId="171" fontId="47" fillId="0" borderId="32" xfId="46" applyNumberFormat="1" applyFont="1" applyBorder="1" applyAlignment="1" applyProtection="1">
      <alignment horizontal="center" vertical="center" wrapText="1"/>
    </xf>
    <xf numFmtId="171" fontId="47" fillId="0" borderId="33" xfId="46" applyNumberFormat="1" applyFont="1" applyBorder="1" applyAlignment="1" applyProtection="1">
      <alignment horizontal="center" vertical="center" wrapText="1"/>
    </xf>
    <xf numFmtId="0" fontId="47" fillId="0" borderId="31" xfId="46" applyFont="1" applyBorder="1" applyAlignment="1" applyProtection="1">
      <alignment horizontal="left" vertical="center"/>
    </xf>
    <xf numFmtId="0" fontId="47" fillId="0" borderId="32" xfId="46" applyFont="1" applyBorder="1" applyAlignment="1" applyProtection="1">
      <alignment horizontal="left" vertical="center"/>
    </xf>
    <xf numFmtId="0" fontId="48" fillId="0" borderId="16" xfId="46" applyFont="1" applyBorder="1" applyAlignment="1">
      <alignment horizontal="center"/>
    </xf>
    <xf numFmtId="0" fontId="48" fillId="0" borderId="12" xfId="46" applyFont="1" applyBorder="1" applyAlignment="1">
      <alignment horizontal="center"/>
    </xf>
    <xf numFmtId="0" fontId="48" fillId="0" borderId="17" xfId="46" applyFont="1" applyBorder="1" applyAlignment="1">
      <alignment horizontal="center"/>
    </xf>
    <xf numFmtId="0" fontId="47" fillId="0" borderId="10" xfId="46" applyFont="1" applyBorder="1" applyAlignment="1">
      <alignment horizontal="left" vertical="center" wrapText="1"/>
    </xf>
    <xf numFmtId="0" fontId="47" fillId="0" borderId="10" xfId="46" applyFont="1" applyBorder="1" applyAlignment="1">
      <alignment horizontal="center" vertical="center" wrapText="1"/>
    </xf>
    <xf numFmtId="2" fontId="39" fillId="0" borderId="16" xfId="46" applyNumberFormat="1" applyFont="1" applyBorder="1" applyAlignment="1">
      <alignment horizontal="center" vertical="center"/>
    </xf>
    <xf numFmtId="0" fontId="39" fillId="0" borderId="17" xfId="46" applyFont="1" applyBorder="1" applyAlignment="1">
      <alignment horizontal="center" vertical="center"/>
    </xf>
    <xf numFmtId="0" fontId="39" fillId="0" borderId="16" xfId="46" applyFont="1" applyBorder="1" applyAlignment="1">
      <alignment horizontal="center" vertical="center"/>
    </xf>
    <xf numFmtId="0" fontId="48" fillId="0" borderId="10" xfId="46" applyFont="1" applyBorder="1" applyAlignment="1">
      <alignment horizontal="center"/>
    </xf>
    <xf numFmtId="0" fontId="47" fillId="0" borderId="18" xfId="46" applyFont="1" applyBorder="1" applyAlignment="1">
      <alignment horizontal="center" vertical="center" wrapText="1"/>
    </xf>
    <xf numFmtId="0" fontId="47" fillId="0" borderId="19" xfId="46" applyFont="1" applyBorder="1" applyAlignment="1">
      <alignment horizontal="center" vertical="center" wrapText="1"/>
    </xf>
    <xf numFmtId="0" fontId="47" fillId="0" borderId="20" xfId="46" applyFont="1" applyBorder="1" applyAlignment="1">
      <alignment horizontal="center" vertical="center" wrapText="1"/>
    </xf>
    <xf numFmtId="0" fontId="47" fillId="0" borderId="13" xfId="46" applyFont="1" applyBorder="1" applyAlignment="1">
      <alignment horizontal="center" vertical="center" wrapText="1"/>
    </xf>
    <xf numFmtId="0" fontId="47" fillId="0" borderId="14" xfId="46" applyFont="1" applyBorder="1" applyAlignment="1">
      <alignment horizontal="center" vertical="center" wrapText="1"/>
    </xf>
    <xf numFmtId="0" fontId="47" fillId="0" borderId="21" xfId="46" applyFont="1" applyBorder="1" applyAlignment="1">
      <alignment horizontal="center" vertical="center" wrapText="1"/>
    </xf>
    <xf numFmtId="0" fontId="48" fillId="0" borderId="18" xfId="46" applyFont="1" applyBorder="1" applyAlignment="1">
      <alignment horizontal="left" vertical="top" wrapText="1"/>
    </xf>
    <xf numFmtId="0" fontId="47" fillId="0" borderId="19" xfId="46" applyFont="1" applyBorder="1" applyAlignment="1">
      <alignment horizontal="left" vertical="top" wrapText="1"/>
    </xf>
    <xf numFmtId="0" fontId="47" fillId="0" borderId="20" xfId="46" applyFont="1" applyBorder="1" applyAlignment="1">
      <alignment horizontal="left" vertical="top" wrapText="1"/>
    </xf>
    <xf numFmtId="0" fontId="47" fillId="0" borderId="15" xfId="46" applyFont="1" applyBorder="1" applyAlignment="1">
      <alignment horizontal="left" vertical="top" wrapText="1"/>
    </xf>
    <xf numFmtId="0" fontId="47" fillId="0" borderId="0" xfId="46" applyFont="1" applyBorder="1" applyAlignment="1">
      <alignment horizontal="left" vertical="top" wrapText="1"/>
    </xf>
    <xf numFmtId="0" fontId="47" fillId="0" borderId="70" xfId="46" applyFont="1" applyBorder="1" applyAlignment="1">
      <alignment horizontal="left" vertical="top" wrapText="1"/>
    </xf>
    <xf numFmtId="0" fontId="47" fillId="0" borderId="13" xfId="46" applyFont="1" applyBorder="1" applyAlignment="1">
      <alignment horizontal="left" vertical="top" wrapText="1"/>
    </xf>
    <xf numFmtId="0" fontId="47" fillId="0" borderId="14" xfId="46" applyFont="1" applyBorder="1" applyAlignment="1">
      <alignment horizontal="left" vertical="top" wrapText="1"/>
    </xf>
    <xf numFmtId="0" fontId="47" fillId="0" borderId="21" xfId="46" applyFont="1" applyBorder="1" applyAlignment="1">
      <alignment horizontal="left" vertical="top" wrapText="1"/>
    </xf>
    <xf numFmtId="0" fontId="48" fillId="25" borderId="10" xfId="46" applyFont="1" applyFill="1" applyBorder="1" applyAlignment="1">
      <alignment horizontal="center"/>
    </xf>
    <xf numFmtId="0" fontId="47" fillId="0" borderId="18" xfId="46" applyFont="1" applyBorder="1" applyAlignment="1">
      <alignment horizontal="center"/>
    </xf>
    <xf numFmtId="0" fontId="47" fillId="0" borderId="19" xfId="46" applyFont="1" applyBorder="1" applyAlignment="1">
      <alignment horizontal="center"/>
    </xf>
    <xf numFmtId="0" fontId="47" fillId="0" borderId="20" xfId="46" applyFont="1" applyBorder="1" applyAlignment="1">
      <alignment horizontal="center"/>
    </xf>
    <xf numFmtId="0" fontId="47" fillId="0" borderId="13" xfId="46" applyFont="1" applyBorder="1" applyAlignment="1">
      <alignment horizontal="center"/>
    </xf>
    <xf numFmtId="0" fontId="47" fillId="0" borderId="14" xfId="46" applyFont="1" applyBorder="1" applyAlignment="1">
      <alignment horizontal="center"/>
    </xf>
    <xf numFmtId="0" fontId="47" fillId="0" borderId="21" xfId="46" applyFont="1" applyBorder="1" applyAlignment="1">
      <alignment horizontal="center"/>
    </xf>
    <xf numFmtId="0" fontId="47" fillId="0" borderId="18" xfId="46" applyFont="1" applyBorder="1" applyAlignment="1" applyProtection="1">
      <alignment horizontal="center"/>
      <protection locked="0"/>
    </xf>
    <xf numFmtId="0" fontId="47" fillId="0" borderId="20" xfId="46" applyFont="1" applyBorder="1" applyAlignment="1" applyProtection="1">
      <alignment horizontal="center"/>
      <protection locked="0"/>
    </xf>
    <xf numFmtId="0" fontId="47" fillId="0" borderId="13" xfId="46" applyFont="1" applyBorder="1" applyAlignment="1" applyProtection="1">
      <alignment horizontal="center"/>
      <protection locked="0"/>
    </xf>
    <xf numFmtId="0" fontId="47" fillId="0" borderId="21" xfId="46" applyFont="1" applyBorder="1" applyAlignment="1" applyProtection="1">
      <alignment horizontal="center"/>
      <protection locked="0"/>
    </xf>
    <xf numFmtId="0" fontId="47" fillId="0" borderId="10" xfId="46" applyFont="1" applyBorder="1" applyAlignment="1">
      <alignment horizontal="center"/>
    </xf>
    <xf numFmtId="14" fontId="47" fillId="0" borderId="10" xfId="46" applyNumberFormat="1" applyFont="1" applyBorder="1" applyAlignment="1" applyProtection="1">
      <alignment horizontal="center"/>
      <protection locked="0"/>
    </xf>
    <xf numFmtId="0" fontId="47" fillId="0" borderId="16" xfId="46" applyFont="1" applyBorder="1" applyAlignment="1" applyProtection="1">
      <alignment horizontal="center"/>
      <protection locked="0"/>
    </xf>
    <xf numFmtId="0" fontId="47" fillId="0" borderId="17" xfId="46" applyFont="1" applyBorder="1" applyAlignment="1" applyProtection="1">
      <alignment horizontal="center"/>
      <protection locked="0"/>
    </xf>
    <xf numFmtId="0" fontId="47" fillId="0" borderId="16" xfId="46" applyFont="1" applyFill="1" applyBorder="1" applyAlignment="1">
      <alignment horizontal="center" vertical="center" wrapText="1"/>
    </xf>
    <xf numFmtId="0" fontId="47" fillId="0" borderId="12" xfId="46" applyFont="1" applyFill="1" applyBorder="1" applyAlignment="1">
      <alignment horizontal="center" vertical="center" wrapText="1"/>
    </xf>
    <xf numFmtId="0" fontId="47" fillId="0" borderId="17" xfId="46" applyFont="1" applyFill="1" applyBorder="1" applyAlignment="1">
      <alignment horizontal="center" vertical="center" wrapText="1"/>
    </xf>
    <xf numFmtId="0" fontId="47" fillId="0" borderId="10" xfId="46" applyFont="1" applyBorder="1" applyAlignment="1" applyProtection="1">
      <alignment horizontal="center"/>
      <protection locked="0"/>
    </xf>
    <xf numFmtId="0" fontId="3" fillId="22" borderId="10" xfId="0" applyFont="1" applyFill="1" applyBorder="1" applyAlignment="1">
      <alignment horizontal="center"/>
    </xf>
    <xf numFmtId="2" fontId="2" fillId="0" borderId="78" xfId="0" applyNumberFormat="1" applyFont="1" applyBorder="1" applyAlignment="1">
      <alignment horizontal="center" vertical="center" wrapText="1"/>
    </xf>
    <xf numFmtId="2" fontId="2" fillId="0" borderId="79" xfId="0" applyNumberFormat="1" applyFont="1" applyBorder="1" applyAlignment="1">
      <alignment horizontal="center" vertical="center" wrapText="1"/>
    </xf>
    <xf numFmtId="2" fontId="2" fillId="0" borderId="11" xfId="0" applyNumberFormat="1" applyFont="1" applyBorder="1" applyAlignment="1">
      <alignment horizontal="center" vertical="center" wrapText="1"/>
    </xf>
    <xf numFmtId="0" fontId="0" fillId="43" borderId="0" xfId="0" applyFill="1" applyBorder="1" applyAlignment="1">
      <alignment horizontal="center" vertical="center" wrapText="1"/>
    </xf>
    <xf numFmtId="0" fontId="0" fillId="43" borderId="14" xfId="0" applyFill="1" applyBorder="1" applyAlignment="1">
      <alignment horizontal="center" vertical="center" wrapText="1"/>
    </xf>
    <xf numFmtId="0" fontId="0" fillId="43" borderId="10" xfId="0" applyFill="1" applyBorder="1" applyAlignment="1">
      <alignment horizontal="center" vertical="center"/>
    </xf>
    <xf numFmtId="0" fontId="0" fillId="43" borderId="78" xfId="0" applyFill="1" applyBorder="1" applyAlignment="1">
      <alignment horizontal="center" vertical="center"/>
    </xf>
    <xf numFmtId="0" fontId="0" fillId="43" borderId="11" xfId="0" applyFill="1" applyBorder="1" applyAlignment="1">
      <alignment horizontal="center" vertical="center"/>
    </xf>
    <xf numFmtId="0" fontId="0" fillId="43" borderId="10" xfId="0" applyFill="1" applyBorder="1" applyAlignment="1">
      <alignment horizontal="center"/>
    </xf>
  </cellXfs>
  <cellStyles count="59">
    <cellStyle name="Accent1" xfId="1"/>
    <cellStyle name="Accent1 - 20%" xfId="2"/>
    <cellStyle name="Accent1 - 40%" xfId="3"/>
    <cellStyle name="Accent1 - 60%" xfId="4"/>
    <cellStyle name="Accent1_Contagem Estimativa Inicial - Portal do Investidor 1 0 - 20060908" xfId="5"/>
    <cellStyle name="Accent2" xfId="6"/>
    <cellStyle name="Accent2 - 20%" xfId="7"/>
    <cellStyle name="Accent2 - 40%" xfId="8"/>
    <cellStyle name="Accent2 - 60%" xfId="9"/>
    <cellStyle name="Accent2_Contagem Estimativa Inicial - Portal do Investidor 1 0 - 20060908" xfId="10"/>
    <cellStyle name="Accent3" xfId="11"/>
    <cellStyle name="Accent3 - 20%" xfId="12"/>
    <cellStyle name="Accent3 - 40%" xfId="13"/>
    <cellStyle name="Accent3 - 60%" xfId="14"/>
    <cellStyle name="Accent3_Contagem Estimativa Inicial - Portal do Investidor 1 0 - 20060908" xfId="15"/>
    <cellStyle name="Accent4" xfId="16"/>
    <cellStyle name="Accent4 - 20%" xfId="17"/>
    <cellStyle name="Accent4 - 40%" xfId="18"/>
    <cellStyle name="Accent4 - 60%" xfId="19"/>
    <cellStyle name="Accent4_Contagem Estimativa Inicial - Portal do Investidor 1 0 - 20060908" xfId="20"/>
    <cellStyle name="Accent5" xfId="21"/>
    <cellStyle name="Accent5 - 20%" xfId="22"/>
    <cellStyle name="Accent5 - 40%" xfId="23"/>
    <cellStyle name="Accent5 - 60%" xfId="24"/>
    <cellStyle name="Accent5_Contagem Estimativa Inicial - Portal do Investidor 1 0 - 20060908" xfId="25"/>
    <cellStyle name="Accent6" xfId="26"/>
    <cellStyle name="Accent6 - 20%" xfId="27"/>
    <cellStyle name="Accent6 - 40%" xfId="28"/>
    <cellStyle name="Accent6 - 60%" xfId="29"/>
    <cellStyle name="Accent6_Contagem Estimativa Inicial - Portal do Investidor 1 0 - 20060908" xfId="30"/>
    <cellStyle name="Bad" xfId="31"/>
    <cellStyle name="Calculation" xfId="32"/>
    <cellStyle name="Check Cell" xfId="33"/>
    <cellStyle name="Emphasis 1" xfId="34"/>
    <cellStyle name="Emphasis 2" xfId="35"/>
    <cellStyle name="Emphasis 3" xfId="36"/>
    <cellStyle name="Good" xfId="37"/>
    <cellStyle name="Heading 1" xfId="38"/>
    <cellStyle name="Heading 2" xfId="39"/>
    <cellStyle name="Heading 3" xfId="40"/>
    <cellStyle name="Heading 4" xfId="41"/>
    <cellStyle name="Input" xfId="42"/>
    <cellStyle name="Linked Cell" xfId="43"/>
    <cellStyle name="Moeda" xfId="44" builtinId="4"/>
    <cellStyle name="Neutral" xfId="45"/>
    <cellStyle name="Normal" xfId="0" builtinId="0"/>
    <cellStyle name="Normal 2" xfId="46"/>
    <cellStyle name="Normal 3" xfId="47"/>
    <cellStyle name="Normal 4" xfId="56"/>
    <cellStyle name="Note" xfId="48"/>
    <cellStyle name="Output" xfId="49"/>
    <cellStyle name="Porcentagem" xfId="50" builtinId="5"/>
    <cellStyle name="Porcentagem 2" xfId="51"/>
    <cellStyle name="Sheet Title" xfId="52"/>
    <cellStyle name="Total" xfId="53" builtinId="25" customBuiltin="1"/>
    <cellStyle name="Vírgula" xfId="54" builtinId="3"/>
    <cellStyle name="Vírgula 2" xfId="57"/>
    <cellStyle name="Vírgula 3" xfId="58"/>
    <cellStyle name="Warning Text" xfId="55"/>
  </cellStyles>
  <dxfs count="327">
    <dxf>
      <fill>
        <patternFill>
          <bgColor rgb="FFFF9966"/>
        </patternFill>
      </fill>
    </dxf>
    <dxf>
      <fill>
        <patternFill>
          <bgColor rgb="FFFF9966"/>
        </patternFill>
      </fill>
    </dxf>
    <dxf>
      <fill>
        <patternFill>
          <bgColor rgb="FFFF9966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2497204761113592E-2"/>
          <c:y val="4.9817133656416955E-2"/>
          <c:w val="0.9097510384017532"/>
          <c:h val="0.77519090453499129"/>
        </c:manualLayout>
      </c:layout>
      <c:lineChart>
        <c:grouping val="standard"/>
        <c:varyColors val="0"/>
        <c:ser>
          <c:idx val="1"/>
          <c:order val="0"/>
          <c:tx>
            <c:strRef>
              <c:f>'Redução de Prazo'!$R$26</c:f>
              <c:strCache>
                <c:ptCount val="1"/>
                <c:pt idx="0">
                  <c:v>SISP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rgbClr val="0000FF"/>
                    </a:solidFill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'Redução de Prazo'!$Q$27:$Q$86</c:f>
              <c:numCache>
                <c:formatCode>0%</c:formatCode>
                <c:ptCount val="60"/>
                <c:pt idx="0">
                  <c:v>-0.01</c:v>
                </c:pt>
                <c:pt idx="1">
                  <c:v>-0.02</c:v>
                </c:pt>
                <c:pt idx="2">
                  <c:v>-0.03</c:v>
                </c:pt>
                <c:pt idx="3">
                  <c:v>-0.04</c:v>
                </c:pt>
                <c:pt idx="4">
                  <c:v>-0.05</c:v>
                </c:pt>
                <c:pt idx="5">
                  <c:v>-0.06</c:v>
                </c:pt>
                <c:pt idx="6">
                  <c:v>-7.0000000000000007E-2</c:v>
                </c:pt>
                <c:pt idx="7">
                  <c:v>-0.08</c:v>
                </c:pt>
                <c:pt idx="8">
                  <c:v>-0.09</c:v>
                </c:pt>
                <c:pt idx="9">
                  <c:v>-0.1</c:v>
                </c:pt>
                <c:pt idx="10">
                  <c:v>-0.11</c:v>
                </c:pt>
                <c:pt idx="11">
                  <c:v>-0.12</c:v>
                </c:pt>
                <c:pt idx="12">
                  <c:v>-0.13</c:v>
                </c:pt>
                <c:pt idx="13">
                  <c:v>-0.14000000000000001</c:v>
                </c:pt>
                <c:pt idx="14">
                  <c:v>-0.15</c:v>
                </c:pt>
                <c:pt idx="15">
                  <c:v>-0.16</c:v>
                </c:pt>
                <c:pt idx="16">
                  <c:v>-0.17</c:v>
                </c:pt>
                <c:pt idx="17">
                  <c:v>-0.18</c:v>
                </c:pt>
                <c:pt idx="18">
                  <c:v>-0.19</c:v>
                </c:pt>
                <c:pt idx="19">
                  <c:v>-0.2</c:v>
                </c:pt>
                <c:pt idx="20">
                  <c:v>-0.21</c:v>
                </c:pt>
                <c:pt idx="21">
                  <c:v>-0.22</c:v>
                </c:pt>
                <c:pt idx="22">
                  <c:v>-0.23</c:v>
                </c:pt>
                <c:pt idx="23">
                  <c:v>-0.24</c:v>
                </c:pt>
                <c:pt idx="24">
                  <c:v>-0.25</c:v>
                </c:pt>
                <c:pt idx="25">
                  <c:v>-0.26</c:v>
                </c:pt>
                <c:pt idx="26">
                  <c:v>-0.27</c:v>
                </c:pt>
                <c:pt idx="27">
                  <c:v>-0.28000000000000003</c:v>
                </c:pt>
                <c:pt idx="28">
                  <c:v>-0.28999999999999998</c:v>
                </c:pt>
                <c:pt idx="29">
                  <c:v>-0.3</c:v>
                </c:pt>
                <c:pt idx="30">
                  <c:v>-0.31</c:v>
                </c:pt>
                <c:pt idx="31">
                  <c:v>-0.32</c:v>
                </c:pt>
                <c:pt idx="32">
                  <c:v>-0.33</c:v>
                </c:pt>
                <c:pt idx="33">
                  <c:v>-0.34</c:v>
                </c:pt>
                <c:pt idx="34">
                  <c:v>-0.35</c:v>
                </c:pt>
                <c:pt idx="35">
                  <c:v>-0.36</c:v>
                </c:pt>
                <c:pt idx="36">
                  <c:v>-0.37</c:v>
                </c:pt>
                <c:pt idx="37">
                  <c:v>-0.38</c:v>
                </c:pt>
                <c:pt idx="38">
                  <c:v>-0.39</c:v>
                </c:pt>
                <c:pt idx="39">
                  <c:v>-0.4</c:v>
                </c:pt>
                <c:pt idx="40">
                  <c:v>-0.41</c:v>
                </c:pt>
                <c:pt idx="41">
                  <c:v>-0.42</c:v>
                </c:pt>
                <c:pt idx="42">
                  <c:v>-0.43</c:v>
                </c:pt>
                <c:pt idx="43">
                  <c:v>-0.44</c:v>
                </c:pt>
                <c:pt idx="44">
                  <c:v>-0.45</c:v>
                </c:pt>
                <c:pt idx="45">
                  <c:v>-0.46</c:v>
                </c:pt>
                <c:pt idx="46">
                  <c:v>-0.47</c:v>
                </c:pt>
                <c:pt idx="47">
                  <c:v>-0.48</c:v>
                </c:pt>
                <c:pt idx="48">
                  <c:v>-0.49</c:v>
                </c:pt>
                <c:pt idx="49">
                  <c:v>-0.5</c:v>
                </c:pt>
                <c:pt idx="50">
                  <c:v>-0.51</c:v>
                </c:pt>
                <c:pt idx="51">
                  <c:v>-0.52</c:v>
                </c:pt>
                <c:pt idx="52">
                  <c:v>-0.53</c:v>
                </c:pt>
                <c:pt idx="53">
                  <c:v>-0.54</c:v>
                </c:pt>
                <c:pt idx="54">
                  <c:v>-0.55000000000000004</c:v>
                </c:pt>
                <c:pt idx="55">
                  <c:v>-0.56000000000000005</c:v>
                </c:pt>
                <c:pt idx="56">
                  <c:v>-0.56999999999999995</c:v>
                </c:pt>
                <c:pt idx="57">
                  <c:v>-0.57999999999999996</c:v>
                </c:pt>
                <c:pt idx="58">
                  <c:v>-0.59</c:v>
                </c:pt>
                <c:pt idx="59">
                  <c:v>-0.6</c:v>
                </c:pt>
              </c:numCache>
            </c:numRef>
          </c:cat>
          <c:val>
            <c:numRef>
              <c:f>'Redução de Prazo'!$R$27:$R$86</c:f>
              <c:numCache>
                <c:formatCode>_-* #,##0_-;\-* #,##0_-;_-* "-"??_-;_-@_-</c:formatCode>
                <c:ptCount val="60"/>
                <c:pt idx="0">
                  <c:v>9.4974870513428584</c:v>
                </c:pt>
                <c:pt idx="1">
                  <c:v>10.336729939663668</c:v>
                </c:pt>
                <c:pt idx="2">
                  <c:v>11.25013230004161</c:v>
                </c:pt>
                <c:pt idx="3">
                  <c:v>12.244247214274969</c:v>
                </c:pt>
                <c:pt idx="4">
                  <c:v>13.32620682547225</c:v>
                </c:pt>
                <c:pt idx="5">
                  <c:v>14.503773506649086</c:v>
                </c:pt>
                <c:pt idx="6">
                  <c:v>15.785395550824445</c:v>
                </c:pt>
                <c:pt idx="7">
                  <c:v>17.180267782157173</c:v>
                </c:pt>
                <c:pt idx="8">
                  <c:v>18.69839752296939</c:v>
                </c:pt>
                <c:pt idx="9">
                  <c:v>20.350676389928065</c:v>
                </c:pt>
                <c:pt idx="10">
                  <c:v>22.148958434476945</c:v>
                </c:pt>
                <c:pt idx="11">
                  <c:v>24.106145188126657</c:v>
                </c:pt>
                <c:pt idx="12">
                  <c:v>26.236278222749089</c:v>
                </c:pt>
                <c:pt idx="13">
                  <c:v>28.554639889937153</c:v>
                </c:pt>
                <c:pt idx="14">
                  <c:v>31.077862962171093</c:v>
                </c:pt>
                <c:pt idx="15">
                  <c:v>33.824049962396906</c:v>
                </c:pt>
                <c:pt idx="16">
                  <c:v>36.812903038130841</c:v>
                </c:pt>
                <c:pt idx="17">
                  <c:v>40.065865311854225</c:v>
                </c:pt>
                <c:pt idx="18">
                  <c:v>43.606274721797959</c:v>
                </c:pt>
                <c:pt idx="19">
                  <c:v>50</c:v>
                </c:pt>
                <c:pt idx="20">
                  <c:v>51.653280186659927</c:v>
                </c:pt>
                <c:pt idx="21">
                  <c:v>56.217608394821809</c:v>
                </c:pt>
                <c:pt idx="22">
                  <c:v>61.18526223722295</c:v>
                </c:pt>
                <c:pt idx="23">
                  <c:v>66.591881475032011</c:v>
                </c:pt>
                <c:pt idx="24">
                  <c:v>70</c:v>
                </c:pt>
                <c:pt idx="25">
                  <c:v>78.880599957951503</c:v>
                </c:pt>
                <c:pt idx="26">
                  <c:v>85.850862953132875</c:v>
                </c:pt>
                <c:pt idx="27">
                  <c:v>93.437051362774795</c:v>
                </c:pt>
                <c:pt idx="28">
                  <c:v>101.69359127043245</c:v>
                </c:pt>
                <c:pt idx="29">
                  <c:v>110.67971810589327</c:v>
                </c:pt>
                <c:pt idx="30">
                  <c:v>120.45990162176226</c:v>
                </c:pt>
                <c:pt idx="31">
                  <c:v>131.10430842299021</c:v>
                </c:pt>
                <c:pt idx="32">
                  <c:v>142.68930536769835</c:v>
                </c:pt>
                <c:pt idx="33">
                  <c:v>155.29800745088212</c:v>
                </c:pt>
                <c:pt idx="34">
                  <c:v>169.02087410171018</c:v>
                </c:pt>
                <c:pt idx="35">
                  <c:v>183.95635817247503</c:v>
                </c:pt>
                <c:pt idx="36">
                  <c:v>200.21161227527659</c:v>
                </c:pt>
                <c:pt idx="37">
                  <c:v>217.903257533957</c:v>
                </c:pt>
                <c:pt idx="38">
                  <c:v>237.15822026659424</c:v>
                </c:pt>
                <c:pt idx="39">
                  <c:v>258.11464260121767</c:v>
                </c:pt>
                <c:pt idx="40">
                  <c:v>280.92287355783799</c:v>
                </c:pt>
                <c:pt idx="41">
                  <c:v>305.74654770717279</c:v>
                </c:pt>
                <c:pt idx="42">
                  <c:v>332.76375914476068</c:v>
                </c:pt>
                <c:pt idx="43">
                  <c:v>362.16833920298285</c:v>
                </c:pt>
                <c:pt idx="44">
                  <c:v>394.17124706776224</c:v>
                </c:pt>
                <c:pt idx="45">
                  <c:v>429.00208327673522</c:v>
                </c:pt>
                <c:pt idx="46">
                  <c:v>466.91073695727931</c:v>
                </c:pt>
                <c:pt idx="47">
                  <c:v>508.16917862228996</c:v>
                </c:pt>
                <c:pt idx="48">
                  <c:v>553.0734113858698</c:v>
                </c:pt>
                <c:pt idx="49">
                  <c:v>601.94559459766924</c:v>
                </c:pt>
                <c:pt idx="50">
                  <c:v>655.13635513160523</c:v>
                </c:pt>
                <c:pt idx="51">
                  <c:v>713.02730291098419</c:v>
                </c:pt>
                <c:pt idx="52">
                  <c:v>776.03376871732564</c:v>
                </c:pt>
                <c:pt idx="53">
                  <c:v>844.60778392493023</c:v>
                </c:pt>
                <c:pt idx="54">
                  <c:v>919.24132353888274</c:v>
                </c:pt>
                <c:pt idx="55">
                  <c:v>1000.4698358032441</c:v>
                </c:pt>
                <c:pt idx="56">
                  <c:v>1088.8760837021161</c:v>
                </c:pt>
                <c:pt idx="57">
                  <c:v>1185.0943259139242</c:v>
                </c:pt>
                <c:pt idx="58">
                  <c:v>1289.8148672145812</c:v>
                </c:pt>
                <c:pt idx="59">
                  <c:v>1403.7890109758237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2AC-476D-841F-F3AB403E0A4D}"/>
            </c:ext>
          </c:extLst>
        </c:ser>
        <c:ser>
          <c:idx val="2"/>
          <c:order val="1"/>
          <c:tx>
            <c:strRef>
              <c:f>'Redução de Prazo'!$S$26</c:f>
              <c:strCache>
                <c:ptCount val="1"/>
                <c:pt idx="0">
                  <c:v>Curva
Linear</c:v>
                </c:pt>
              </c:strCache>
            </c:strRef>
          </c:tx>
          <c:marker>
            <c:symbol val="none"/>
          </c:marker>
          <c:cat>
            <c:numRef>
              <c:f>'Redução de Prazo'!$Q$27:$Q$86</c:f>
              <c:numCache>
                <c:formatCode>0%</c:formatCode>
                <c:ptCount val="60"/>
                <c:pt idx="0">
                  <c:v>-0.01</c:v>
                </c:pt>
                <c:pt idx="1">
                  <c:v>-0.02</c:v>
                </c:pt>
                <c:pt idx="2">
                  <c:v>-0.03</c:v>
                </c:pt>
                <c:pt idx="3">
                  <c:v>-0.04</c:v>
                </c:pt>
                <c:pt idx="4">
                  <c:v>-0.05</c:v>
                </c:pt>
                <c:pt idx="5">
                  <c:v>-0.06</c:v>
                </c:pt>
                <c:pt idx="6">
                  <c:v>-7.0000000000000007E-2</c:v>
                </c:pt>
                <c:pt idx="7">
                  <c:v>-0.08</c:v>
                </c:pt>
                <c:pt idx="8">
                  <c:v>-0.09</c:v>
                </c:pt>
                <c:pt idx="9">
                  <c:v>-0.1</c:v>
                </c:pt>
                <c:pt idx="10">
                  <c:v>-0.11</c:v>
                </c:pt>
                <c:pt idx="11">
                  <c:v>-0.12</c:v>
                </c:pt>
                <c:pt idx="12">
                  <c:v>-0.13</c:v>
                </c:pt>
                <c:pt idx="13">
                  <c:v>-0.14000000000000001</c:v>
                </c:pt>
                <c:pt idx="14">
                  <c:v>-0.15</c:v>
                </c:pt>
                <c:pt idx="15">
                  <c:v>-0.16</c:v>
                </c:pt>
                <c:pt idx="16">
                  <c:v>-0.17</c:v>
                </c:pt>
                <c:pt idx="17">
                  <c:v>-0.18</c:v>
                </c:pt>
                <c:pt idx="18">
                  <c:v>-0.19</c:v>
                </c:pt>
                <c:pt idx="19">
                  <c:v>-0.2</c:v>
                </c:pt>
                <c:pt idx="20">
                  <c:v>-0.21</c:v>
                </c:pt>
                <c:pt idx="21">
                  <c:v>-0.22</c:v>
                </c:pt>
                <c:pt idx="22">
                  <c:v>-0.23</c:v>
                </c:pt>
                <c:pt idx="23">
                  <c:v>-0.24</c:v>
                </c:pt>
                <c:pt idx="24">
                  <c:v>-0.25</c:v>
                </c:pt>
                <c:pt idx="25">
                  <c:v>-0.26</c:v>
                </c:pt>
                <c:pt idx="26">
                  <c:v>-0.27</c:v>
                </c:pt>
                <c:pt idx="27">
                  <c:v>-0.28000000000000003</c:v>
                </c:pt>
                <c:pt idx="28">
                  <c:v>-0.28999999999999998</c:v>
                </c:pt>
                <c:pt idx="29">
                  <c:v>-0.3</c:v>
                </c:pt>
                <c:pt idx="30">
                  <c:v>-0.31</c:v>
                </c:pt>
                <c:pt idx="31">
                  <c:v>-0.32</c:v>
                </c:pt>
                <c:pt idx="32">
                  <c:v>-0.33</c:v>
                </c:pt>
                <c:pt idx="33">
                  <c:v>-0.34</c:v>
                </c:pt>
                <c:pt idx="34">
                  <c:v>-0.35</c:v>
                </c:pt>
                <c:pt idx="35">
                  <c:v>-0.36</c:v>
                </c:pt>
                <c:pt idx="36">
                  <c:v>-0.37</c:v>
                </c:pt>
                <c:pt idx="37">
                  <c:v>-0.38</c:v>
                </c:pt>
                <c:pt idx="38">
                  <c:v>-0.39</c:v>
                </c:pt>
                <c:pt idx="39">
                  <c:v>-0.4</c:v>
                </c:pt>
                <c:pt idx="40">
                  <c:v>-0.41</c:v>
                </c:pt>
                <c:pt idx="41">
                  <c:v>-0.42</c:v>
                </c:pt>
                <c:pt idx="42">
                  <c:v>-0.43</c:v>
                </c:pt>
                <c:pt idx="43">
                  <c:v>-0.44</c:v>
                </c:pt>
                <c:pt idx="44">
                  <c:v>-0.45</c:v>
                </c:pt>
                <c:pt idx="45">
                  <c:v>-0.46</c:v>
                </c:pt>
                <c:pt idx="46">
                  <c:v>-0.47</c:v>
                </c:pt>
                <c:pt idx="47">
                  <c:v>-0.48</c:v>
                </c:pt>
                <c:pt idx="48">
                  <c:v>-0.49</c:v>
                </c:pt>
                <c:pt idx="49">
                  <c:v>-0.5</c:v>
                </c:pt>
                <c:pt idx="50">
                  <c:v>-0.51</c:v>
                </c:pt>
                <c:pt idx="51">
                  <c:v>-0.52</c:v>
                </c:pt>
                <c:pt idx="52">
                  <c:v>-0.53</c:v>
                </c:pt>
                <c:pt idx="53">
                  <c:v>-0.54</c:v>
                </c:pt>
                <c:pt idx="54">
                  <c:v>-0.55000000000000004</c:v>
                </c:pt>
                <c:pt idx="55">
                  <c:v>-0.56000000000000005</c:v>
                </c:pt>
                <c:pt idx="56">
                  <c:v>-0.56999999999999995</c:v>
                </c:pt>
                <c:pt idx="57">
                  <c:v>-0.57999999999999996</c:v>
                </c:pt>
                <c:pt idx="58">
                  <c:v>-0.59</c:v>
                </c:pt>
                <c:pt idx="59">
                  <c:v>-0.6</c:v>
                </c:pt>
              </c:numCache>
            </c:numRef>
          </c:cat>
          <c:val>
            <c:numRef>
              <c:f>'Redução de Prazo'!$S$27:$S$86</c:f>
              <c:numCache>
                <c:formatCode>_-* #,##0_-;\-* #,##0_-;_-* "-"??_-;_-@_-</c:formatCode>
                <c:ptCount val="60"/>
                <c:pt idx="0">
                  <c:v>2.6222222222222218</c:v>
                </c:pt>
                <c:pt idx="1">
                  <c:v>5.2444444444444436</c:v>
                </c:pt>
                <c:pt idx="2">
                  <c:v>7.8666666666666645</c:v>
                </c:pt>
                <c:pt idx="3">
                  <c:v>10.488888888888887</c:v>
                </c:pt>
                <c:pt idx="4">
                  <c:v>13.111111111111109</c:v>
                </c:pt>
                <c:pt idx="5">
                  <c:v>15.733333333333329</c:v>
                </c:pt>
                <c:pt idx="6">
                  <c:v>18.355555555555554</c:v>
                </c:pt>
                <c:pt idx="7">
                  <c:v>20.977777777777774</c:v>
                </c:pt>
                <c:pt idx="8">
                  <c:v>23.599999999999994</c:v>
                </c:pt>
                <c:pt idx="9">
                  <c:v>26.222222222222218</c:v>
                </c:pt>
                <c:pt idx="10">
                  <c:v>28.844444444444438</c:v>
                </c:pt>
                <c:pt idx="11">
                  <c:v>31.466666666666658</c:v>
                </c:pt>
                <c:pt idx="12">
                  <c:v>34.088888888888881</c:v>
                </c:pt>
                <c:pt idx="13">
                  <c:v>36.711111111111109</c:v>
                </c:pt>
                <c:pt idx="14">
                  <c:v>39.333333333333321</c:v>
                </c:pt>
                <c:pt idx="15">
                  <c:v>41.955555555555549</c:v>
                </c:pt>
                <c:pt idx="16">
                  <c:v>44.577777777777776</c:v>
                </c:pt>
                <c:pt idx="17">
                  <c:v>47.199999999999989</c:v>
                </c:pt>
                <c:pt idx="18">
                  <c:v>49.822222222222216</c:v>
                </c:pt>
                <c:pt idx="19">
                  <c:v>52.444444444444436</c:v>
                </c:pt>
                <c:pt idx="20">
                  <c:v>55.066666666666656</c:v>
                </c:pt>
                <c:pt idx="21">
                  <c:v>57.688888888888876</c:v>
                </c:pt>
                <c:pt idx="22">
                  <c:v>60.311111111111103</c:v>
                </c:pt>
                <c:pt idx="23">
                  <c:v>62.933333333333316</c:v>
                </c:pt>
                <c:pt idx="24">
                  <c:v>65.555555555555543</c:v>
                </c:pt>
                <c:pt idx="25">
                  <c:v>68.177777777777763</c:v>
                </c:pt>
                <c:pt idx="26">
                  <c:v>70.8</c:v>
                </c:pt>
                <c:pt idx="27">
                  <c:v>73.422222222222217</c:v>
                </c:pt>
                <c:pt idx="28">
                  <c:v>76.044444444444423</c:v>
                </c:pt>
                <c:pt idx="29">
                  <c:v>78.666666666666643</c:v>
                </c:pt>
                <c:pt idx="30">
                  <c:v>81.288888888888877</c:v>
                </c:pt>
                <c:pt idx="31">
                  <c:v>83.911111111111097</c:v>
                </c:pt>
                <c:pt idx="32">
                  <c:v>86.533333333333317</c:v>
                </c:pt>
                <c:pt idx="33">
                  <c:v>89.155555555555551</c:v>
                </c:pt>
                <c:pt idx="34">
                  <c:v>91.777777777777757</c:v>
                </c:pt>
                <c:pt idx="35">
                  <c:v>94.399999999999977</c:v>
                </c:pt>
                <c:pt idx="36">
                  <c:v>97.022222222222197</c:v>
                </c:pt>
                <c:pt idx="37">
                  <c:v>99.644444444444431</c:v>
                </c:pt>
                <c:pt idx="38">
                  <c:v>102.26666666666665</c:v>
                </c:pt>
                <c:pt idx="39">
                  <c:v>104.88888888888887</c:v>
                </c:pt>
                <c:pt idx="40">
                  <c:v>107.51111111111108</c:v>
                </c:pt>
                <c:pt idx="41">
                  <c:v>110.13333333333331</c:v>
                </c:pt>
                <c:pt idx="42">
                  <c:v>112.75555555555553</c:v>
                </c:pt>
                <c:pt idx="43">
                  <c:v>115.37777777777775</c:v>
                </c:pt>
                <c:pt idx="44">
                  <c:v>117.99999999999999</c:v>
                </c:pt>
                <c:pt idx="45">
                  <c:v>120.62222222222221</c:v>
                </c:pt>
                <c:pt idx="46">
                  <c:v>123.24444444444441</c:v>
                </c:pt>
                <c:pt idx="47">
                  <c:v>125.86666666666663</c:v>
                </c:pt>
                <c:pt idx="48">
                  <c:v>128.48888888888885</c:v>
                </c:pt>
                <c:pt idx="49">
                  <c:v>131.11111111111109</c:v>
                </c:pt>
                <c:pt idx="50">
                  <c:v>133.73333333333332</c:v>
                </c:pt>
                <c:pt idx="51">
                  <c:v>136.35555555555553</c:v>
                </c:pt>
                <c:pt idx="52">
                  <c:v>138.97777777777776</c:v>
                </c:pt>
                <c:pt idx="53">
                  <c:v>141.6</c:v>
                </c:pt>
                <c:pt idx="54">
                  <c:v>144.2222222222222</c:v>
                </c:pt>
                <c:pt idx="55">
                  <c:v>146.84444444444443</c:v>
                </c:pt>
                <c:pt idx="56">
                  <c:v>149.46666666666661</c:v>
                </c:pt>
                <c:pt idx="57">
                  <c:v>152.08888888888885</c:v>
                </c:pt>
                <c:pt idx="58">
                  <c:v>154.71111111111108</c:v>
                </c:pt>
                <c:pt idx="59">
                  <c:v>157.33333333333329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2AC-476D-841F-F3AB403E0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735080"/>
        <c:axId val="167736648"/>
      </c:lineChart>
      <c:catAx>
        <c:axId val="1677350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Redução</a:t>
                </a:r>
                <a:r>
                  <a:rPr lang="en-US" baseline="0"/>
                  <a:t> do Prazo</a:t>
                </a:r>
                <a:endParaRPr lang="en-US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 sz="700"/>
            </a:pPr>
            <a:endParaRPr lang="pt-BR"/>
          </a:p>
        </c:txPr>
        <c:crossAx val="167736648"/>
        <c:crosses val="autoZero"/>
        <c:auto val="1"/>
        <c:lblAlgn val="ctr"/>
        <c:lblOffset val="100"/>
        <c:noMultiLvlLbl val="0"/>
      </c:catAx>
      <c:valAx>
        <c:axId val="167736648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Aumento na contagem</a:t>
                </a:r>
              </a:p>
            </c:rich>
          </c:tx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167735080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9287958616823383"/>
          <c:y val="0.33121959755030622"/>
          <c:w val="6.9914454210859484E-2"/>
          <c:h val="0.1836580016539028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trlProps/ctrlProp1.xml><?xml version="1.0" encoding="utf-8"?>
<formControlPr xmlns="http://schemas.microsoft.com/office/spreadsheetml/2009/9/main" objectType="Drop" dropLines="5" dropStyle="combo" dx="15" fmlaRange="[1]Plan1!$B$6:$B$9" sel="0" val="0"/>
</file>

<file path=xl/ctrlProps/ctrlProp2.xml><?xml version="1.0" encoding="utf-8"?>
<formControlPr xmlns="http://schemas.microsoft.com/office/spreadsheetml/2009/9/main" objectType="Drop" dropLines="18" dropStyle="combo" dx="15" fmlaRange="[1]Plan1!$C$37:$C$62" sel="0" val="0"/>
</file>

<file path=xl/ctrlProps/ctrlProp3.xml><?xml version="1.0" encoding="utf-8"?>
<formControlPr xmlns="http://schemas.microsoft.com/office/spreadsheetml/2009/9/main" objectType="Drop" dropLines="3" dropStyle="combo" dx="15" fmlaRange="[1]Plan1!$D$67:$D$69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chart" Target="../charts/chart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142875</xdr:rowOff>
    </xdr:from>
    <xdr:to>
      <xdr:col>2</xdr:col>
      <xdr:colOff>28575</xdr:colOff>
      <xdr:row>1</xdr:row>
      <xdr:rowOff>400050</xdr:rowOff>
    </xdr:to>
    <xdr:pic>
      <xdr:nvPicPr>
        <xdr:cNvPr id="2" name="Picture 1" descr="logomarca CTI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5" y="266700"/>
          <a:ext cx="9525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83609</xdr:colOff>
      <xdr:row>0</xdr:row>
      <xdr:rowOff>151342</xdr:rowOff>
    </xdr:from>
    <xdr:to>
      <xdr:col>1</xdr:col>
      <xdr:colOff>1226609</xdr:colOff>
      <xdr:row>0</xdr:row>
      <xdr:rowOff>151342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216131" y="151342"/>
          <a:ext cx="1143000" cy="0"/>
          <a:chOff x="456" y="391"/>
          <a:chExt cx="1955" cy="800"/>
        </a:xfrm>
      </xdr:grpSpPr>
      <xdr:sp macro="" textlink="">
        <xdr:nvSpPr>
          <xdr:cNvPr id="3" name="Text Box 16"/>
          <xdr:cNvSpPr txBox="1">
            <a:spLocks noChangeArrowheads="1"/>
          </xdr:cNvSpPr>
        </xdr:nvSpPr>
        <xdr:spPr bwMode="auto">
          <a:xfrm>
            <a:off x="456" y="391"/>
            <a:ext cx="1955" cy="800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sp>
      <xdr:pic>
        <xdr:nvPicPr>
          <xdr:cNvPr id="4" name="Picture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88" y="558"/>
            <a:ext cx="1868" cy="487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pic>
    </xdr:grpSp>
    <xdr:clientData/>
  </xdr:twoCellAnchor>
  <xdr:twoCellAnchor>
    <xdr:from>
      <xdr:col>1</xdr:col>
      <xdr:colOff>104775</xdr:colOff>
      <xdr:row>1</xdr:row>
      <xdr:rowOff>0</xdr:rowOff>
    </xdr:from>
    <xdr:to>
      <xdr:col>1</xdr:col>
      <xdr:colOff>1247775</xdr:colOff>
      <xdr:row>1</xdr:row>
      <xdr:rowOff>0</xdr:rowOff>
    </xdr:to>
    <xdr:grpSp>
      <xdr:nvGrpSpPr>
        <xdr:cNvPr id="5" name="Group 17"/>
        <xdr:cNvGrpSpPr>
          <a:grpSpLocks/>
        </xdr:cNvGrpSpPr>
      </xdr:nvGrpSpPr>
      <xdr:grpSpPr bwMode="auto">
        <a:xfrm>
          <a:off x="237297" y="165652"/>
          <a:ext cx="1143000" cy="0"/>
          <a:chOff x="456" y="391"/>
          <a:chExt cx="1955" cy="800"/>
        </a:xfrm>
      </xdr:grpSpPr>
      <xdr:sp macro="" textlink="">
        <xdr:nvSpPr>
          <xdr:cNvPr id="6" name="Text Box 16"/>
          <xdr:cNvSpPr txBox="1">
            <a:spLocks noChangeArrowheads="1"/>
          </xdr:cNvSpPr>
        </xdr:nvSpPr>
        <xdr:spPr bwMode="auto">
          <a:xfrm>
            <a:off x="456" y="391"/>
            <a:ext cx="1955" cy="800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sp>
      <xdr:pic>
        <xdr:nvPicPr>
          <xdr:cNvPr id="7" name="Picture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88" y="558"/>
            <a:ext cx="1868" cy="487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pic>
    </xdr:grpSp>
    <xdr:clientData/>
  </xdr:twoCellAnchor>
  <xdr:twoCellAnchor>
    <xdr:from>
      <xdr:col>1</xdr:col>
      <xdr:colOff>28575</xdr:colOff>
      <xdr:row>1</xdr:row>
      <xdr:rowOff>0</xdr:rowOff>
    </xdr:from>
    <xdr:to>
      <xdr:col>1</xdr:col>
      <xdr:colOff>1171575</xdr:colOff>
      <xdr:row>1</xdr:row>
      <xdr:rowOff>533400</xdr:rowOff>
    </xdr:to>
    <xdr:grpSp>
      <xdr:nvGrpSpPr>
        <xdr:cNvPr id="8" name="Group 17"/>
        <xdr:cNvGrpSpPr>
          <a:grpSpLocks/>
        </xdr:cNvGrpSpPr>
      </xdr:nvGrpSpPr>
      <xdr:grpSpPr bwMode="auto">
        <a:xfrm>
          <a:off x="161097" y="165652"/>
          <a:ext cx="1143000" cy="533400"/>
          <a:chOff x="456" y="391"/>
          <a:chExt cx="1955" cy="800"/>
        </a:xfrm>
      </xdr:grpSpPr>
      <xdr:sp macro="" textlink="">
        <xdr:nvSpPr>
          <xdr:cNvPr id="9" name="Text Box 16"/>
          <xdr:cNvSpPr txBox="1">
            <a:spLocks noChangeArrowheads="1"/>
          </xdr:cNvSpPr>
        </xdr:nvSpPr>
        <xdr:spPr bwMode="auto">
          <a:xfrm>
            <a:off x="456" y="391"/>
            <a:ext cx="1955" cy="800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sp>
      <xdr:pic>
        <xdr:nvPicPr>
          <xdr:cNvPr id="10" name="Picture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88" y="558"/>
            <a:ext cx="1868" cy="487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78</xdr:row>
          <xdr:rowOff>57150</xdr:rowOff>
        </xdr:from>
        <xdr:to>
          <xdr:col>3</xdr:col>
          <xdr:colOff>1933575</xdr:colOff>
          <xdr:row>78</xdr:row>
          <xdr:rowOff>200025</xdr:rowOff>
        </xdr:to>
        <xdr:sp macro="" textlink="">
          <xdr:nvSpPr>
            <xdr:cNvPr id="18433" name="Drop Down 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76</xdr:row>
          <xdr:rowOff>19050</xdr:rowOff>
        </xdr:from>
        <xdr:to>
          <xdr:col>3</xdr:col>
          <xdr:colOff>1933575</xdr:colOff>
          <xdr:row>77</xdr:row>
          <xdr:rowOff>19050</xdr:rowOff>
        </xdr:to>
        <xdr:sp macro="" textlink="">
          <xdr:nvSpPr>
            <xdr:cNvPr id="18434" name="Drop Down 2" hidden="1">
              <a:extLst>
                <a:ext uri="{63B3BB69-23CF-44E3-9099-C40C66FF867C}">
                  <a14:compatExt spid="_x0000_s18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77</xdr:row>
          <xdr:rowOff>28575</xdr:rowOff>
        </xdr:from>
        <xdr:to>
          <xdr:col>3</xdr:col>
          <xdr:colOff>1933575</xdr:colOff>
          <xdr:row>78</xdr:row>
          <xdr:rowOff>19050</xdr:rowOff>
        </xdr:to>
        <xdr:sp macro="" textlink="">
          <xdr:nvSpPr>
            <xdr:cNvPr id="18435" name="Drop Down 3" hidden="1">
              <a:extLst>
                <a:ext uri="{63B3BB69-23CF-44E3-9099-C40C66FF867C}">
                  <a14:compatExt spid="_x0000_s18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156882</xdr:colOff>
      <xdr:row>0</xdr:row>
      <xdr:rowOff>78441</xdr:rowOff>
    </xdr:from>
    <xdr:to>
      <xdr:col>0</xdr:col>
      <xdr:colOff>1535205</xdr:colOff>
      <xdr:row>0</xdr:row>
      <xdr:rowOff>773205</xdr:rowOff>
    </xdr:to>
    <xdr:grpSp>
      <xdr:nvGrpSpPr>
        <xdr:cNvPr id="4" name="Group 17"/>
        <xdr:cNvGrpSpPr>
          <a:grpSpLocks/>
        </xdr:cNvGrpSpPr>
      </xdr:nvGrpSpPr>
      <xdr:grpSpPr bwMode="auto">
        <a:xfrm>
          <a:off x="156882" y="78441"/>
          <a:ext cx="1378323" cy="694764"/>
          <a:chOff x="456" y="391"/>
          <a:chExt cx="1955" cy="800"/>
        </a:xfrm>
      </xdr:grpSpPr>
      <xdr:sp macro="" textlink="">
        <xdr:nvSpPr>
          <xdr:cNvPr id="5" name="Text Box 16"/>
          <xdr:cNvSpPr txBox="1">
            <a:spLocks noChangeArrowheads="1"/>
          </xdr:cNvSpPr>
        </xdr:nvSpPr>
        <xdr:spPr bwMode="auto">
          <a:xfrm>
            <a:off x="456" y="391"/>
            <a:ext cx="1955" cy="800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sp>
      <xdr:pic>
        <xdr:nvPicPr>
          <xdr:cNvPr id="6" name="Picture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88" y="558"/>
            <a:ext cx="1868" cy="487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33618</xdr:rowOff>
    </xdr:from>
    <xdr:to>
      <xdr:col>1</xdr:col>
      <xdr:colOff>0</xdr:colOff>
      <xdr:row>0</xdr:row>
      <xdr:rowOff>728382</xdr:rowOff>
    </xdr:to>
    <xdr:grpSp>
      <xdr:nvGrpSpPr>
        <xdr:cNvPr id="4" name="Group 17"/>
        <xdr:cNvGrpSpPr>
          <a:grpSpLocks/>
        </xdr:cNvGrpSpPr>
      </xdr:nvGrpSpPr>
      <xdr:grpSpPr bwMode="auto">
        <a:xfrm>
          <a:off x="369794" y="33618"/>
          <a:ext cx="0" cy="256614"/>
          <a:chOff x="456" y="391"/>
          <a:chExt cx="1955" cy="800"/>
        </a:xfrm>
      </xdr:grpSpPr>
      <xdr:sp macro="" textlink="">
        <xdr:nvSpPr>
          <xdr:cNvPr id="5" name="Text Box 16"/>
          <xdr:cNvSpPr txBox="1">
            <a:spLocks noChangeArrowheads="1"/>
          </xdr:cNvSpPr>
        </xdr:nvSpPr>
        <xdr:spPr bwMode="auto">
          <a:xfrm>
            <a:off x="456" y="391"/>
            <a:ext cx="1955" cy="800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sp>
      <xdr:pic>
        <xdr:nvPicPr>
          <xdr:cNvPr id="6" name="Picture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88" y="558"/>
            <a:ext cx="1868" cy="487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pic>
    </xdr:grpSp>
    <xdr:clientData/>
  </xdr:twoCellAnchor>
  <xdr:twoCellAnchor>
    <xdr:from>
      <xdr:col>31</xdr:col>
      <xdr:colOff>0</xdr:colOff>
      <xdr:row>0</xdr:row>
      <xdr:rowOff>33618</xdr:rowOff>
    </xdr:from>
    <xdr:to>
      <xdr:col>31</xdr:col>
      <xdr:colOff>5603</xdr:colOff>
      <xdr:row>0</xdr:row>
      <xdr:rowOff>728382</xdr:rowOff>
    </xdr:to>
    <xdr:grpSp>
      <xdr:nvGrpSpPr>
        <xdr:cNvPr id="8" name="Group 17"/>
        <xdr:cNvGrpSpPr>
          <a:grpSpLocks/>
        </xdr:cNvGrpSpPr>
      </xdr:nvGrpSpPr>
      <xdr:grpSpPr bwMode="auto">
        <a:xfrm>
          <a:off x="23128941" y="33618"/>
          <a:ext cx="0" cy="256614"/>
          <a:chOff x="456" y="391"/>
          <a:chExt cx="1955" cy="800"/>
        </a:xfrm>
      </xdr:grpSpPr>
      <xdr:sp macro="" textlink="">
        <xdr:nvSpPr>
          <xdr:cNvPr id="9" name="Text Box 16"/>
          <xdr:cNvSpPr txBox="1">
            <a:spLocks noChangeArrowheads="1"/>
          </xdr:cNvSpPr>
        </xdr:nvSpPr>
        <xdr:spPr bwMode="auto">
          <a:xfrm>
            <a:off x="456" y="391"/>
            <a:ext cx="1955" cy="800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sp>
      <xdr:pic>
        <xdr:nvPicPr>
          <xdr:cNvPr id="10" name="Picture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88" y="558"/>
            <a:ext cx="1868" cy="487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pic>
    </xdr:grpSp>
    <xdr:clientData/>
  </xdr:twoCellAnchor>
  <xdr:twoCellAnchor>
    <xdr:from>
      <xdr:col>0</xdr:col>
      <xdr:colOff>171290</xdr:colOff>
      <xdr:row>0</xdr:row>
      <xdr:rowOff>60832</xdr:rowOff>
    </xdr:from>
    <xdr:to>
      <xdr:col>1</xdr:col>
      <xdr:colOff>408214</xdr:colOff>
      <xdr:row>0</xdr:row>
      <xdr:rowOff>408214</xdr:rowOff>
    </xdr:to>
    <xdr:grpSp>
      <xdr:nvGrpSpPr>
        <xdr:cNvPr id="12" name="Group 17"/>
        <xdr:cNvGrpSpPr>
          <a:grpSpLocks/>
        </xdr:cNvGrpSpPr>
      </xdr:nvGrpSpPr>
      <xdr:grpSpPr bwMode="auto">
        <a:xfrm>
          <a:off x="171290" y="60832"/>
          <a:ext cx="606718" cy="223557"/>
          <a:chOff x="456" y="391"/>
          <a:chExt cx="1955" cy="800"/>
        </a:xfrm>
      </xdr:grpSpPr>
      <xdr:sp macro="" textlink="">
        <xdr:nvSpPr>
          <xdr:cNvPr id="13" name="Text Box 16"/>
          <xdr:cNvSpPr txBox="1">
            <a:spLocks noChangeArrowheads="1"/>
          </xdr:cNvSpPr>
        </xdr:nvSpPr>
        <xdr:spPr bwMode="auto">
          <a:xfrm>
            <a:off x="456" y="391"/>
            <a:ext cx="1955" cy="800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sp>
      <xdr:pic>
        <xdr:nvPicPr>
          <xdr:cNvPr id="14" name="Picture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88" y="558"/>
            <a:ext cx="1868" cy="487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190501</xdr:colOff>
      <xdr:row>0</xdr:row>
      <xdr:rowOff>0</xdr:rowOff>
    </xdr:from>
    <xdr:to>
      <xdr:col>1</xdr:col>
      <xdr:colOff>818030</xdr:colOff>
      <xdr:row>0</xdr:row>
      <xdr:rowOff>289111</xdr:rowOff>
    </xdr:to>
    <xdr:grpSp>
      <xdr:nvGrpSpPr>
        <xdr:cNvPr id="8" name="Group 17"/>
        <xdr:cNvGrpSpPr>
          <a:grpSpLocks/>
        </xdr:cNvGrpSpPr>
      </xdr:nvGrpSpPr>
      <xdr:grpSpPr bwMode="auto">
        <a:xfrm>
          <a:off x="190501" y="0"/>
          <a:ext cx="997323" cy="289111"/>
          <a:chOff x="456" y="391"/>
          <a:chExt cx="1955" cy="800"/>
        </a:xfrm>
      </xdr:grpSpPr>
      <xdr:sp macro="" textlink="">
        <xdr:nvSpPr>
          <xdr:cNvPr id="9" name="Text Box 16"/>
          <xdr:cNvSpPr txBox="1">
            <a:spLocks noChangeArrowheads="1"/>
          </xdr:cNvSpPr>
        </xdr:nvSpPr>
        <xdr:spPr bwMode="auto">
          <a:xfrm>
            <a:off x="456" y="391"/>
            <a:ext cx="1955" cy="800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sp>
      <xdr:pic>
        <xdr:nvPicPr>
          <xdr:cNvPr id="10" name="Picture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88" y="558"/>
            <a:ext cx="1868" cy="487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89647</xdr:colOff>
      <xdr:row>0</xdr:row>
      <xdr:rowOff>33618</xdr:rowOff>
    </xdr:from>
    <xdr:to>
      <xdr:col>2</xdr:col>
      <xdr:colOff>1120</xdr:colOff>
      <xdr:row>1</xdr:row>
      <xdr:rowOff>4482</xdr:rowOff>
    </xdr:to>
    <xdr:grpSp>
      <xdr:nvGrpSpPr>
        <xdr:cNvPr id="3" name="Group 17"/>
        <xdr:cNvGrpSpPr>
          <a:grpSpLocks/>
        </xdr:cNvGrpSpPr>
      </xdr:nvGrpSpPr>
      <xdr:grpSpPr bwMode="auto">
        <a:xfrm>
          <a:off x="460064" y="33618"/>
          <a:ext cx="1657723" cy="669364"/>
          <a:chOff x="456" y="391"/>
          <a:chExt cx="1955" cy="800"/>
        </a:xfrm>
      </xdr:grpSpPr>
      <xdr:sp macro="" textlink="">
        <xdr:nvSpPr>
          <xdr:cNvPr id="5" name="Text Box 16"/>
          <xdr:cNvSpPr txBox="1">
            <a:spLocks noChangeArrowheads="1"/>
          </xdr:cNvSpPr>
        </xdr:nvSpPr>
        <xdr:spPr bwMode="auto">
          <a:xfrm>
            <a:off x="456" y="391"/>
            <a:ext cx="1955" cy="800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sp>
      <xdr:pic>
        <xdr:nvPicPr>
          <xdr:cNvPr id="6" name="Picture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88" y="558"/>
            <a:ext cx="1868" cy="487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18</xdr:row>
      <xdr:rowOff>114301</xdr:rowOff>
    </xdr:from>
    <xdr:to>
      <xdr:col>15</xdr:col>
      <xdr:colOff>171450</xdr:colOff>
      <xdr:row>41</xdr:row>
      <xdr:rowOff>76201</xdr:rowOff>
    </xdr:to>
    <xdr:graphicFrame macro="">
      <xdr:nvGraphicFramePr>
        <xdr:cNvPr id="13326" name="Gráfico 1">
          <a:extLst>
            <a:ext uri="{FF2B5EF4-FFF2-40B4-BE49-F238E27FC236}">
              <a16:creationId xmlns="" xmlns:a16="http://schemas.microsoft.com/office/drawing/2014/main" id="{00000000-0008-0000-0600-00000E3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257175</xdr:colOff>
      <xdr:row>0</xdr:row>
      <xdr:rowOff>57150</xdr:rowOff>
    </xdr:from>
    <xdr:to>
      <xdr:col>3</xdr:col>
      <xdr:colOff>416298</xdr:colOff>
      <xdr:row>0</xdr:row>
      <xdr:rowOff>723339</xdr:rowOff>
    </xdr:to>
    <xdr:grpSp>
      <xdr:nvGrpSpPr>
        <xdr:cNvPr id="4" name="Group 17"/>
        <xdr:cNvGrpSpPr>
          <a:grpSpLocks/>
        </xdr:cNvGrpSpPr>
      </xdr:nvGrpSpPr>
      <xdr:grpSpPr bwMode="auto">
        <a:xfrm>
          <a:off x="381000" y="57150"/>
          <a:ext cx="1654548" cy="666189"/>
          <a:chOff x="456" y="391"/>
          <a:chExt cx="1955" cy="800"/>
        </a:xfrm>
      </xdr:grpSpPr>
      <xdr:sp macro="" textlink="">
        <xdr:nvSpPr>
          <xdr:cNvPr id="5" name="Text Box 16"/>
          <xdr:cNvSpPr txBox="1">
            <a:spLocks noChangeArrowheads="1"/>
          </xdr:cNvSpPr>
        </xdr:nvSpPr>
        <xdr:spPr bwMode="auto">
          <a:xfrm>
            <a:off x="456" y="391"/>
            <a:ext cx="1955" cy="800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sp>
      <xdr:pic>
        <xdr:nvPicPr>
          <xdr:cNvPr id="6" name="Picture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488" y="558"/>
            <a:ext cx="1868" cy="487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9525</xdr:rowOff>
    </xdr:from>
    <xdr:to>
      <xdr:col>2</xdr:col>
      <xdr:colOff>485775</xdr:colOff>
      <xdr:row>1</xdr:row>
      <xdr:rowOff>504825</xdr:rowOff>
    </xdr:to>
    <xdr:pic>
      <xdr:nvPicPr>
        <xdr:cNvPr id="2" name="Picture 13" descr="Logomarca_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71450"/>
          <a:ext cx="123825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66675</xdr:rowOff>
    </xdr:from>
    <xdr:to>
      <xdr:col>2</xdr:col>
      <xdr:colOff>1209675</xdr:colOff>
      <xdr:row>1</xdr:row>
      <xdr:rowOff>533400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438150" y="238125"/>
          <a:ext cx="1152525" cy="466725"/>
          <a:chOff x="456" y="391"/>
          <a:chExt cx="1955" cy="800"/>
        </a:xfrm>
      </xdr:grpSpPr>
      <xdr:sp macro="" textlink="">
        <xdr:nvSpPr>
          <xdr:cNvPr id="3" name="Text Box 16"/>
          <xdr:cNvSpPr txBox="1">
            <a:spLocks noChangeArrowheads="1"/>
          </xdr:cNvSpPr>
        </xdr:nvSpPr>
        <xdr:spPr bwMode="auto">
          <a:xfrm>
            <a:off x="456" y="391"/>
            <a:ext cx="1955" cy="800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sp>
      <xdr:pic>
        <xdr:nvPicPr>
          <xdr:cNvPr id="4" name="Picture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88" y="558"/>
            <a:ext cx="1868" cy="487"/>
          </a:xfrm>
          <a:prstGeom prst="rect">
            <a:avLst/>
          </a:prstGeom>
          <a:noFill/>
          <a:ln w="9525">
            <a:noFill/>
            <a:round/>
            <a:headEnd/>
            <a:tailEnd/>
          </a:ln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s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  <sheetName val="Pasta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0"/>
  <sheetViews>
    <sheetView showGridLines="0" zoomScale="115" zoomScaleNormal="115" workbookViewId="0">
      <selection activeCell="D5" sqref="D5"/>
    </sheetView>
  </sheetViews>
  <sheetFormatPr defaultRowHeight="12.75" x14ac:dyDescent="0.2"/>
  <cols>
    <col min="1" max="1" width="2.7109375" style="171" customWidth="1"/>
    <col min="2" max="2" width="15.85546875" style="171" customWidth="1"/>
    <col min="3" max="3" width="10.7109375" style="171" customWidth="1"/>
    <col min="4" max="4" width="58.28515625" style="171" customWidth="1"/>
    <col min="5" max="5" width="42.42578125" style="171" customWidth="1"/>
    <col min="6" max="6" width="6.28515625" style="171" hidden="1" customWidth="1"/>
    <col min="7" max="16384" width="9.140625" style="171"/>
  </cols>
  <sheetData>
    <row r="1" spans="2:6" ht="9.9499999999999993" customHeight="1" x14ac:dyDescent="0.2"/>
    <row r="2" spans="2:6" ht="45" customHeight="1" x14ac:dyDescent="0.2">
      <c r="B2" s="182"/>
      <c r="C2" s="335" t="s">
        <v>165</v>
      </c>
      <c r="D2" s="335"/>
      <c r="E2" s="183"/>
    </row>
    <row r="4" spans="2:6" ht="15" x14ac:dyDescent="0.25">
      <c r="B4" s="173" t="s">
        <v>166</v>
      </c>
      <c r="C4" s="173" t="s">
        <v>167</v>
      </c>
      <c r="D4" s="173" t="s">
        <v>168</v>
      </c>
      <c r="E4" s="173" t="s">
        <v>169</v>
      </c>
    </row>
    <row r="5" spans="2:6" x14ac:dyDescent="0.2">
      <c r="B5" s="174">
        <v>43161</v>
      </c>
      <c r="C5" s="175" t="s">
        <v>308</v>
      </c>
      <c r="D5" s="176" t="s">
        <v>170</v>
      </c>
      <c r="E5" s="277" t="s">
        <v>392</v>
      </c>
      <c r="F5" s="175"/>
    </row>
    <row r="6" spans="2:6" x14ac:dyDescent="0.2">
      <c r="B6" s="174"/>
      <c r="C6" s="175"/>
      <c r="D6" s="176"/>
      <c r="E6" s="277"/>
    </row>
    <row r="7" spans="2:6" x14ac:dyDescent="0.2">
      <c r="B7" s="174"/>
      <c r="C7" s="175"/>
      <c r="D7" s="176"/>
      <c r="E7" s="277"/>
    </row>
    <row r="8" spans="2:6" x14ac:dyDescent="0.2">
      <c r="B8" s="174"/>
      <c r="C8" s="175"/>
      <c r="D8" s="176"/>
      <c r="E8" s="277"/>
    </row>
    <row r="9" spans="2:6" x14ac:dyDescent="0.2">
      <c r="B9" s="174"/>
      <c r="C9" s="175"/>
      <c r="D9" s="176"/>
      <c r="E9" s="277"/>
    </row>
    <row r="10" spans="2:6" x14ac:dyDescent="0.2">
      <c r="B10" s="174"/>
      <c r="C10" s="175"/>
      <c r="D10" s="176"/>
      <c r="E10" s="277"/>
    </row>
    <row r="11" spans="2:6" x14ac:dyDescent="0.2">
      <c r="B11" s="174"/>
      <c r="C11" s="175"/>
      <c r="D11" s="176"/>
      <c r="E11" s="277"/>
    </row>
    <row r="12" spans="2:6" x14ac:dyDescent="0.2">
      <c r="B12" s="174"/>
      <c r="C12" s="175"/>
      <c r="D12" s="176"/>
      <c r="E12" s="277"/>
    </row>
    <row r="13" spans="2:6" x14ac:dyDescent="0.2">
      <c r="B13" s="174"/>
      <c r="C13" s="175"/>
      <c r="D13" s="176"/>
      <c r="E13" s="277"/>
    </row>
    <row r="14" spans="2:6" x14ac:dyDescent="0.2">
      <c r="B14" s="177"/>
      <c r="C14" s="177"/>
      <c r="D14" s="178"/>
      <c r="E14" s="179"/>
    </row>
    <row r="15" spans="2:6" x14ac:dyDescent="0.2">
      <c r="B15" s="177"/>
      <c r="C15" s="177"/>
      <c r="D15" s="177"/>
      <c r="E15" s="177"/>
    </row>
    <row r="16" spans="2:6" x14ac:dyDescent="0.2">
      <c r="B16" s="177"/>
      <c r="C16" s="177"/>
      <c r="D16" s="177"/>
      <c r="E16" s="177"/>
    </row>
    <row r="17" spans="2:5" x14ac:dyDescent="0.2">
      <c r="B17" s="177"/>
      <c r="C17" s="177"/>
      <c r="D17" s="177"/>
      <c r="E17" s="177"/>
    </row>
    <row r="18" spans="2:5" x14ac:dyDescent="0.2">
      <c r="B18" s="177"/>
      <c r="C18" s="177"/>
      <c r="D18" s="177"/>
      <c r="E18" s="177"/>
    </row>
    <row r="19" spans="2:5" x14ac:dyDescent="0.2">
      <c r="B19" s="177"/>
      <c r="C19" s="177"/>
      <c r="D19" s="177"/>
      <c r="E19" s="177"/>
    </row>
    <row r="20" spans="2:5" x14ac:dyDescent="0.2">
      <c r="B20" s="177"/>
      <c r="C20" s="177"/>
      <c r="D20" s="177"/>
      <c r="E20" s="177"/>
    </row>
    <row r="21" spans="2:5" x14ac:dyDescent="0.2">
      <c r="B21" s="177"/>
      <c r="C21" s="177"/>
      <c r="D21" s="177"/>
      <c r="E21" s="177"/>
    </row>
    <row r="22" spans="2:5" x14ac:dyDescent="0.2">
      <c r="B22" s="177"/>
      <c r="C22" s="177"/>
      <c r="D22" s="177"/>
      <c r="E22" s="177"/>
    </row>
    <row r="23" spans="2:5" x14ac:dyDescent="0.2">
      <c r="B23" s="177"/>
      <c r="C23" s="177"/>
      <c r="D23" s="177"/>
      <c r="E23" s="177"/>
    </row>
    <row r="24" spans="2:5" x14ac:dyDescent="0.2">
      <c r="B24" s="177"/>
      <c r="C24" s="177"/>
      <c r="D24" s="177"/>
      <c r="E24" s="177"/>
    </row>
    <row r="25" spans="2:5" x14ac:dyDescent="0.2">
      <c r="B25" s="177"/>
      <c r="C25" s="177"/>
      <c r="D25" s="177"/>
      <c r="E25" s="177"/>
    </row>
    <row r="26" spans="2:5" x14ac:dyDescent="0.2">
      <c r="B26" s="177"/>
      <c r="C26" s="177"/>
      <c r="D26" s="177"/>
      <c r="E26" s="177"/>
    </row>
    <row r="27" spans="2:5" x14ac:dyDescent="0.2">
      <c r="B27" s="177"/>
      <c r="C27" s="177"/>
      <c r="D27" s="177"/>
      <c r="E27" s="177"/>
    </row>
    <row r="28" spans="2:5" x14ac:dyDescent="0.2">
      <c r="B28" s="177"/>
      <c r="C28" s="177"/>
      <c r="D28" s="177"/>
      <c r="E28" s="177"/>
    </row>
    <row r="29" spans="2:5" x14ac:dyDescent="0.2">
      <c r="B29" s="177"/>
      <c r="C29" s="177"/>
      <c r="D29" s="177"/>
      <c r="E29" s="177"/>
    </row>
    <row r="30" spans="2:5" x14ac:dyDescent="0.2">
      <c r="B30" s="177"/>
      <c r="C30" s="177"/>
      <c r="D30" s="177"/>
      <c r="E30" s="177"/>
    </row>
    <row r="31" spans="2:5" x14ac:dyDescent="0.2">
      <c r="B31" s="177"/>
      <c r="C31" s="177"/>
      <c r="D31" s="177"/>
      <c r="E31" s="177"/>
    </row>
    <row r="32" spans="2:5" x14ac:dyDescent="0.2">
      <c r="B32" s="177"/>
      <c r="C32" s="177"/>
      <c r="D32" s="177"/>
      <c r="E32" s="177"/>
    </row>
    <row r="33" spans="2:5" x14ac:dyDescent="0.2">
      <c r="B33" s="177"/>
      <c r="C33" s="177"/>
      <c r="D33" s="177"/>
      <c r="E33" s="177"/>
    </row>
    <row r="34" spans="2:5" x14ac:dyDescent="0.2">
      <c r="B34" s="177"/>
      <c r="C34" s="177"/>
      <c r="D34" s="177"/>
      <c r="E34" s="177"/>
    </row>
    <row r="35" spans="2:5" x14ac:dyDescent="0.2">
      <c r="B35" s="177"/>
      <c r="C35" s="177"/>
      <c r="D35" s="177"/>
      <c r="E35" s="177"/>
    </row>
    <row r="36" spans="2:5" x14ac:dyDescent="0.2">
      <c r="B36" s="177"/>
      <c r="C36" s="177"/>
      <c r="D36" s="177"/>
      <c r="E36" s="177"/>
    </row>
    <row r="37" spans="2:5" x14ac:dyDescent="0.2">
      <c r="B37" s="177"/>
      <c r="C37" s="177"/>
      <c r="D37" s="177"/>
      <c r="E37" s="177"/>
    </row>
    <row r="38" spans="2:5" x14ac:dyDescent="0.2">
      <c r="B38" s="177"/>
      <c r="C38" s="177"/>
      <c r="D38" s="177"/>
      <c r="E38" s="177"/>
    </row>
    <row r="39" spans="2:5" x14ac:dyDescent="0.2">
      <c r="B39" s="177"/>
      <c r="C39" s="177"/>
      <c r="D39" s="177"/>
      <c r="E39" s="177"/>
    </row>
    <row r="40" spans="2:5" x14ac:dyDescent="0.2">
      <c r="B40" s="177"/>
      <c r="C40" s="177"/>
      <c r="D40" s="177"/>
      <c r="E40" s="177"/>
    </row>
    <row r="41" spans="2:5" x14ac:dyDescent="0.2">
      <c r="B41" s="177"/>
      <c r="C41" s="177"/>
      <c r="D41" s="177"/>
      <c r="E41" s="177"/>
    </row>
    <row r="42" spans="2:5" x14ac:dyDescent="0.2">
      <c r="B42" s="177"/>
      <c r="C42" s="177"/>
      <c r="D42" s="177"/>
      <c r="E42" s="177"/>
    </row>
    <row r="43" spans="2:5" x14ac:dyDescent="0.2">
      <c r="B43" s="177"/>
      <c r="C43" s="177"/>
      <c r="D43" s="177"/>
      <c r="E43" s="177"/>
    </row>
    <row r="44" spans="2:5" x14ac:dyDescent="0.2">
      <c r="B44" s="177"/>
      <c r="C44" s="177"/>
      <c r="D44" s="177"/>
      <c r="E44" s="177"/>
    </row>
    <row r="45" spans="2:5" x14ac:dyDescent="0.2">
      <c r="B45" s="177"/>
      <c r="C45" s="177"/>
      <c r="D45" s="177"/>
      <c r="E45" s="177"/>
    </row>
    <row r="46" spans="2:5" x14ac:dyDescent="0.2">
      <c r="B46" s="177"/>
      <c r="C46" s="177"/>
      <c r="D46" s="177"/>
      <c r="E46" s="177"/>
    </row>
    <row r="47" spans="2:5" x14ac:dyDescent="0.2">
      <c r="B47" s="177"/>
      <c r="C47" s="177"/>
      <c r="D47" s="177"/>
      <c r="E47" s="177"/>
    </row>
    <row r="48" spans="2:5" x14ac:dyDescent="0.2">
      <c r="B48" s="177"/>
      <c r="C48" s="177"/>
      <c r="D48" s="177"/>
      <c r="E48" s="177"/>
    </row>
    <row r="49" spans="2:5" x14ac:dyDescent="0.2">
      <c r="B49" s="177"/>
      <c r="C49" s="177"/>
      <c r="D49" s="177"/>
      <c r="E49" s="177"/>
    </row>
    <row r="50" spans="2:5" x14ac:dyDescent="0.2">
      <c r="B50" s="177"/>
      <c r="C50" s="177"/>
      <c r="D50" s="177"/>
      <c r="E50" s="177"/>
    </row>
    <row r="51" spans="2:5" x14ac:dyDescent="0.2">
      <c r="B51" s="177"/>
      <c r="C51" s="177"/>
      <c r="D51" s="177"/>
      <c r="E51" s="177"/>
    </row>
    <row r="52" spans="2:5" x14ac:dyDescent="0.2">
      <c r="B52" s="177"/>
      <c r="C52" s="177"/>
      <c r="D52" s="177"/>
      <c r="E52" s="177"/>
    </row>
    <row r="53" spans="2:5" x14ac:dyDescent="0.2">
      <c r="B53" s="177"/>
      <c r="C53" s="177"/>
      <c r="D53" s="177"/>
      <c r="E53" s="177"/>
    </row>
    <row r="54" spans="2:5" x14ac:dyDescent="0.2">
      <c r="B54" s="177"/>
      <c r="C54" s="177"/>
      <c r="D54" s="177"/>
      <c r="E54" s="177"/>
    </row>
    <row r="55" spans="2:5" x14ac:dyDescent="0.2">
      <c r="B55" s="177"/>
      <c r="C55" s="177"/>
      <c r="D55" s="177"/>
      <c r="E55" s="177"/>
    </row>
    <row r="56" spans="2:5" x14ac:dyDescent="0.2">
      <c r="B56" s="177"/>
      <c r="C56" s="177"/>
      <c r="D56" s="177"/>
      <c r="E56" s="177"/>
    </row>
    <row r="57" spans="2:5" x14ac:dyDescent="0.2">
      <c r="B57" s="177"/>
      <c r="C57" s="177"/>
      <c r="D57" s="177"/>
      <c r="E57" s="177"/>
    </row>
    <row r="58" spans="2:5" x14ac:dyDescent="0.2">
      <c r="B58" s="177"/>
      <c r="C58" s="177"/>
      <c r="D58" s="177"/>
      <c r="E58" s="177"/>
    </row>
    <row r="59" spans="2:5" x14ac:dyDescent="0.2">
      <c r="B59" s="177"/>
      <c r="C59" s="177"/>
      <c r="D59" s="177"/>
      <c r="E59" s="177"/>
    </row>
    <row r="60" spans="2:5" x14ac:dyDescent="0.2">
      <c r="B60" s="177"/>
      <c r="C60" s="177"/>
      <c r="D60" s="177"/>
      <c r="E60" s="177"/>
    </row>
    <row r="61" spans="2:5" x14ac:dyDescent="0.2">
      <c r="B61" s="177"/>
      <c r="C61" s="177"/>
      <c r="D61" s="177"/>
      <c r="E61" s="177"/>
    </row>
    <row r="62" spans="2:5" x14ac:dyDescent="0.2">
      <c r="B62" s="177"/>
      <c r="C62" s="177"/>
      <c r="D62" s="177"/>
      <c r="E62" s="177"/>
    </row>
    <row r="63" spans="2:5" x14ac:dyDescent="0.2">
      <c r="B63" s="177"/>
      <c r="C63" s="177"/>
      <c r="D63" s="177"/>
      <c r="E63" s="177"/>
    </row>
    <row r="64" spans="2:5" x14ac:dyDescent="0.2">
      <c r="B64" s="177"/>
      <c r="C64" s="177"/>
      <c r="D64" s="177"/>
      <c r="E64" s="177"/>
    </row>
    <row r="65" spans="2:5" x14ac:dyDescent="0.2">
      <c r="B65" s="177"/>
      <c r="C65" s="177"/>
      <c r="D65" s="177"/>
      <c r="E65" s="177"/>
    </row>
    <row r="66" spans="2:5" x14ac:dyDescent="0.2">
      <c r="B66" s="177"/>
      <c r="C66" s="177"/>
      <c r="D66" s="177"/>
      <c r="E66" s="177"/>
    </row>
    <row r="67" spans="2:5" x14ac:dyDescent="0.2">
      <c r="B67" s="177"/>
      <c r="C67" s="177"/>
      <c r="D67" s="177"/>
      <c r="E67" s="177"/>
    </row>
    <row r="68" spans="2:5" x14ac:dyDescent="0.2">
      <c r="B68" s="177"/>
      <c r="C68" s="177"/>
      <c r="D68" s="177"/>
      <c r="E68" s="177"/>
    </row>
    <row r="69" spans="2:5" x14ac:dyDescent="0.2">
      <c r="B69" s="177"/>
      <c r="C69" s="177"/>
      <c r="D69" s="177"/>
      <c r="E69" s="177"/>
    </row>
    <row r="70" spans="2:5" x14ac:dyDescent="0.2">
      <c r="B70" s="177"/>
      <c r="C70" s="177"/>
      <c r="D70" s="177"/>
      <c r="E70" s="177"/>
    </row>
    <row r="71" spans="2:5" x14ac:dyDescent="0.2">
      <c r="B71" s="177"/>
      <c r="C71" s="177"/>
      <c r="D71" s="177"/>
      <c r="E71" s="177"/>
    </row>
    <row r="72" spans="2:5" x14ac:dyDescent="0.2">
      <c r="B72" s="177"/>
      <c r="C72" s="177"/>
      <c r="D72" s="177"/>
      <c r="E72" s="177"/>
    </row>
    <row r="73" spans="2:5" x14ac:dyDescent="0.2">
      <c r="B73" s="177"/>
      <c r="C73" s="177"/>
      <c r="D73" s="177"/>
      <c r="E73" s="177"/>
    </row>
    <row r="74" spans="2:5" x14ac:dyDescent="0.2">
      <c r="B74" s="177"/>
      <c r="C74" s="177"/>
      <c r="D74" s="177"/>
      <c r="E74" s="177"/>
    </row>
    <row r="75" spans="2:5" x14ac:dyDescent="0.2">
      <c r="B75" s="177"/>
      <c r="C75" s="177"/>
      <c r="D75" s="177"/>
      <c r="E75" s="177"/>
    </row>
    <row r="76" spans="2:5" x14ac:dyDescent="0.2">
      <c r="B76" s="177"/>
      <c r="C76" s="177"/>
      <c r="D76" s="177"/>
      <c r="E76" s="177"/>
    </row>
    <row r="77" spans="2:5" x14ac:dyDescent="0.2">
      <c r="B77" s="177"/>
      <c r="C77" s="177"/>
      <c r="D77" s="177"/>
      <c r="E77" s="177"/>
    </row>
    <row r="78" spans="2:5" x14ac:dyDescent="0.2">
      <c r="B78" s="177"/>
      <c r="C78" s="177"/>
      <c r="D78" s="177"/>
      <c r="E78" s="177"/>
    </row>
    <row r="79" spans="2:5" x14ac:dyDescent="0.2">
      <c r="B79" s="177"/>
      <c r="C79" s="177"/>
      <c r="D79" s="177"/>
      <c r="E79" s="177"/>
    </row>
    <row r="80" spans="2:5" x14ac:dyDescent="0.2">
      <c r="B80" s="177"/>
      <c r="C80" s="177"/>
      <c r="D80" s="177"/>
      <c r="E80" s="177"/>
    </row>
    <row r="81" spans="2:5" x14ac:dyDescent="0.2">
      <c r="B81" s="177"/>
      <c r="C81" s="177"/>
      <c r="D81" s="177"/>
      <c r="E81" s="177"/>
    </row>
    <row r="82" spans="2:5" x14ac:dyDescent="0.2">
      <c r="B82" s="177"/>
      <c r="C82" s="177"/>
      <c r="D82" s="177"/>
      <c r="E82" s="177"/>
    </row>
    <row r="83" spans="2:5" x14ac:dyDescent="0.2">
      <c r="B83" s="177"/>
      <c r="C83" s="177"/>
      <c r="D83" s="177"/>
      <c r="E83" s="177"/>
    </row>
    <row r="84" spans="2:5" x14ac:dyDescent="0.2">
      <c r="B84" s="177"/>
      <c r="C84" s="177"/>
      <c r="D84" s="177"/>
      <c r="E84" s="177"/>
    </row>
    <row r="85" spans="2:5" x14ac:dyDescent="0.2">
      <c r="B85" s="177"/>
      <c r="C85" s="177"/>
      <c r="D85" s="177"/>
      <c r="E85" s="177"/>
    </row>
    <row r="86" spans="2:5" x14ac:dyDescent="0.2">
      <c r="B86" s="177"/>
      <c r="C86" s="177"/>
      <c r="D86" s="177"/>
      <c r="E86" s="177"/>
    </row>
    <row r="87" spans="2:5" x14ac:dyDescent="0.2">
      <c r="B87" s="177"/>
      <c r="C87" s="177"/>
      <c r="D87" s="177"/>
      <c r="E87" s="177"/>
    </row>
    <row r="88" spans="2:5" x14ac:dyDescent="0.2">
      <c r="B88" s="177"/>
      <c r="C88" s="177"/>
      <c r="D88" s="177"/>
      <c r="E88" s="177"/>
    </row>
    <row r="89" spans="2:5" x14ac:dyDescent="0.2">
      <c r="B89" s="177"/>
      <c r="C89" s="177"/>
      <c r="D89" s="177"/>
      <c r="E89" s="177"/>
    </row>
    <row r="90" spans="2:5" x14ac:dyDescent="0.2">
      <c r="B90" s="177"/>
      <c r="C90" s="177"/>
      <c r="D90" s="177"/>
      <c r="E90" s="177"/>
    </row>
    <row r="91" spans="2:5" x14ac:dyDescent="0.2">
      <c r="B91" s="177"/>
      <c r="C91" s="177"/>
      <c r="D91" s="177"/>
      <c r="E91" s="177"/>
    </row>
    <row r="92" spans="2:5" x14ac:dyDescent="0.2">
      <c r="B92" s="177"/>
      <c r="C92" s="177"/>
      <c r="D92" s="177"/>
      <c r="E92" s="177"/>
    </row>
    <row r="93" spans="2:5" x14ac:dyDescent="0.2">
      <c r="B93" s="177"/>
      <c r="C93" s="177"/>
      <c r="D93" s="177"/>
      <c r="E93" s="177"/>
    </row>
    <row r="94" spans="2:5" x14ac:dyDescent="0.2">
      <c r="B94" s="177"/>
      <c r="C94" s="177"/>
      <c r="D94" s="177"/>
      <c r="E94" s="177"/>
    </row>
    <row r="95" spans="2:5" x14ac:dyDescent="0.2">
      <c r="B95" s="177"/>
      <c r="C95" s="177"/>
      <c r="D95" s="177"/>
      <c r="E95" s="177"/>
    </row>
    <row r="96" spans="2:5" x14ac:dyDescent="0.2">
      <c r="B96" s="177"/>
      <c r="C96" s="177"/>
      <c r="D96" s="177"/>
      <c r="E96" s="177"/>
    </row>
    <row r="97" spans="2:5" x14ac:dyDescent="0.2">
      <c r="B97" s="177"/>
      <c r="C97" s="177"/>
      <c r="D97" s="177"/>
      <c r="E97" s="177"/>
    </row>
    <row r="98" spans="2:5" x14ac:dyDescent="0.2">
      <c r="B98" s="177"/>
      <c r="C98" s="177"/>
      <c r="D98" s="177"/>
      <c r="E98" s="177"/>
    </row>
    <row r="99" spans="2:5" x14ac:dyDescent="0.2">
      <c r="B99" s="177"/>
      <c r="C99" s="177"/>
      <c r="D99" s="177"/>
      <c r="E99" s="177"/>
    </row>
    <row r="100" spans="2:5" x14ac:dyDescent="0.2">
      <c r="B100" s="177"/>
      <c r="C100" s="177"/>
      <c r="D100" s="177"/>
      <c r="E100" s="177"/>
    </row>
    <row r="101" spans="2:5" x14ac:dyDescent="0.2">
      <c r="B101" s="177"/>
      <c r="C101" s="177"/>
      <c r="D101" s="177"/>
      <c r="E101" s="177"/>
    </row>
    <row r="102" spans="2:5" x14ac:dyDescent="0.2">
      <c r="B102" s="177"/>
      <c r="C102" s="177"/>
      <c r="D102" s="177"/>
      <c r="E102" s="177"/>
    </row>
    <row r="103" spans="2:5" x14ac:dyDescent="0.2">
      <c r="B103" s="177"/>
      <c r="C103" s="177"/>
      <c r="D103" s="177"/>
      <c r="E103" s="177"/>
    </row>
    <row r="104" spans="2:5" x14ac:dyDescent="0.2">
      <c r="B104" s="177"/>
      <c r="C104" s="177"/>
      <c r="D104" s="177"/>
      <c r="E104" s="177"/>
    </row>
    <row r="105" spans="2:5" x14ac:dyDescent="0.2">
      <c r="B105" s="177"/>
      <c r="C105" s="177"/>
      <c r="D105" s="177"/>
      <c r="E105" s="177"/>
    </row>
    <row r="106" spans="2:5" x14ac:dyDescent="0.2">
      <c r="B106" s="177"/>
      <c r="C106" s="177"/>
      <c r="D106" s="177"/>
      <c r="E106" s="177"/>
    </row>
    <row r="107" spans="2:5" x14ac:dyDescent="0.2">
      <c r="B107" s="177"/>
      <c r="C107" s="177"/>
      <c r="D107" s="177"/>
      <c r="E107" s="177"/>
    </row>
    <row r="108" spans="2:5" x14ac:dyDescent="0.2">
      <c r="B108" s="177"/>
      <c r="C108" s="177"/>
      <c r="D108" s="177"/>
      <c r="E108" s="177"/>
    </row>
    <row r="109" spans="2:5" x14ac:dyDescent="0.2">
      <c r="B109" s="177"/>
      <c r="C109" s="177"/>
      <c r="D109" s="177"/>
      <c r="E109" s="177"/>
    </row>
    <row r="110" spans="2:5" x14ac:dyDescent="0.2">
      <c r="B110" s="177"/>
      <c r="C110" s="177"/>
      <c r="D110" s="177"/>
      <c r="E110" s="177"/>
    </row>
    <row r="111" spans="2:5" x14ac:dyDescent="0.2">
      <c r="B111" s="177"/>
      <c r="C111" s="177"/>
      <c r="D111" s="177"/>
      <c r="E111" s="177"/>
    </row>
    <row r="112" spans="2:5" x14ac:dyDescent="0.2">
      <c r="B112" s="177"/>
      <c r="C112" s="177"/>
      <c r="D112" s="177"/>
      <c r="E112" s="177"/>
    </row>
    <row r="113" spans="2:5" x14ac:dyDescent="0.2">
      <c r="B113" s="177"/>
      <c r="C113" s="177"/>
      <c r="D113" s="177"/>
      <c r="E113" s="177"/>
    </row>
    <row r="114" spans="2:5" x14ac:dyDescent="0.2">
      <c r="B114" s="177"/>
      <c r="C114" s="177"/>
      <c r="D114" s="177"/>
      <c r="E114" s="177"/>
    </row>
    <row r="115" spans="2:5" x14ac:dyDescent="0.2">
      <c r="B115" s="177"/>
      <c r="C115" s="177"/>
      <c r="D115" s="177"/>
      <c r="E115" s="177"/>
    </row>
    <row r="116" spans="2:5" x14ac:dyDescent="0.2">
      <c r="B116" s="177"/>
      <c r="C116" s="177"/>
      <c r="D116" s="177"/>
      <c r="E116" s="177"/>
    </row>
    <row r="117" spans="2:5" x14ac:dyDescent="0.2">
      <c r="B117" s="177"/>
      <c r="C117" s="177"/>
      <c r="D117" s="177"/>
      <c r="E117" s="177"/>
    </row>
    <row r="118" spans="2:5" x14ac:dyDescent="0.2">
      <c r="B118" s="177"/>
      <c r="C118" s="177"/>
      <c r="D118" s="177"/>
      <c r="E118" s="177"/>
    </row>
    <row r="119" spans="2:5" x14ac:dyDescent="0.2">
      <c r="B119" s="177"/>
      <c r="C119" s="177"/>
      <c r="D119" s="177"/>
      <c r="E119" s="177"/>
    </row>
    <row r="120" spans="2:5" x14ac:dyDescent="0.2">
      <c r="B120" s="177"/>
      <c r="C120" s="177"/>
      <c r="D120" s="177"/>
      <c r="E120" s="177"/>
    </row>
    <row r="121" spans="2:5" x14ac:dyDescent="0.2">
      <c r="B121" s="177"/>
      <c r="C121" s="177"/>
      <c r="D121" s="177"/>
      <c r="E121" s="177"/>
    </row>
    <row r="122" spans="2:5" x14ac:dyDescent="0.2">
      <c r="B122" s="177"/>
      <c r="C122" s="177"/>
      <c r="D122" s="177"/>
      <c r="E122" s="177"/>
    </row>
    <row r="123" spans="2:5" x14ac:dyDescent="0.2">
      <c r="B123" s="177"/>
      <c r="C123" s="177"/>
      <c r="D123" s="177"/>
      <c r="E123" s="177"/>
    </row>
    <row r="124" spans="2:5" x14ac:dyDescent="0.2">
      <c r="B124" s="177"/>
      <c r="C124" s="177"/>
      <c r="D124" s="177"/>
      <c r="E124" s="177"/>
    </row>
    <row r="125" spans="2:5" x14ac:dyDescent="0.2">
      <c r="B125" s="177"/>
      <c r="C125" s="177"/>
      <c r="D125" s="177"/>
      <c r="E125" s="177"/>
    </row>
    <row r="126" spans="2:5" x14ac:dyDescent="0.2">
      <c r="B126" s="177"/>
      <c r="C126" s="177"/>
      <c r="D126" s="177"/>
      <c r="E126" s="177"/>
    </row>
    <row r="127" spans="2:5" x14ac:dyDescent="0.2">
      <c r="B127" s="177"/>
      <c r="C127" s="177"/>
      <c r="D127" s="177"/>
      <c r="E127" s="177"/>
    </row>
    <row r="128" spans="2:5" x14ac:dyDescent="0.2">
      <c r="B128" s="177"/>
      <c r="C128" s="177"/>
      <c r="D128" s="177"/>
      <c r="E128" s="177"/>
    </row>
    <row r="129" spans="2:5" x14ac:dyDescent="0.2">
      <c r="B129" s="177"/>
      <c r="C129" s="177"/>
      <c r="D129" s="177"/>
      <c r="E129" s="177"/>
    </row>
    <row r="130" spans="2:5" x14ac:dyDescent="0.2">
      <c r="B130" s="177"/>
      <c r="C130" s="177"/>
      <c r="D130" s="177"/>
      <c r="E130" s="177"/>
    </row>
    <row r="131" spans="2:5" x14ac:dyDescent="0.2">
      <c r="B131" s="177"/>
      <c r="C131" s="177"/>
      <c r="D131" s="177"/>
      <c r="E131" s="177"/>
    </row>
    <row r="132" spans="2:5" x14ac:dyDescent="0.2">
      <c r="B132" s="177"/>
      <c r="C132" s="177"/>
      <c r="D132" s="177"/>
      <c r="E132" s="177"/>
    </row>
    <row r="133" spans="2:5" x14ac:dyDescent="0.2">
      <c r="B133" s="177"/>
      <c r="C133" s="177"/>
      <c r="D133" s="177"/>
      <c r="E133" s="177"/>
    </row>
    <row r="134" spans="2:5" x14ac:dyDescent="0.2">
      <c r="B134" s="177"/>
      <c r="C134" s="177"/>
      <c r="D134" s="177"/>
      <c r="E134" s="177"/>
    </row>
    <row r="135" spans="2:5" x14ac:dyDescent="0.2">
      <c r="B135" s="177"/>
      <c r="C135" s="177"/>
      <c r="D135" s="177"/>
      <c r="E135" s="177"/>
    </row>
    <row r="136" spans="2:5" x14ac:dyDescent="0.2">
      <c r="B136" s="177"/>
      <c r="C136" s="177"/>
      <c r="D136" s="177"/>
      <c r="E136" s="177"/>
    </row>
    <row r="137" spans="2:5" x14ac:dyDescent="0.2">
      <c r="B137" s="177"/>
      <c r="C137" s="177"/>
      <c r="D137" s="177"/>
      <c r="E137" s="177"/>
    </row>
    <row r="138" spans="2:5" x14ac:dyDescent="0.2">
      <c r="B138" s="177"/>
      <c r="C138" s="177"/>
      <c r="D138" s="177"/>
      <c r="E138" s="177"/>
    </row>
    <row r="139" spans="2:5" x14ac:dyDescent="0.2">
      <c r="B139" s="177"/>
      <c r="C139" s="177"/>
      <c r="D139" s="177"/>
      <c r="E139" s="177"/>
    </row>
    <row r="140" spans="2:5" x14ac:dyDescent="0.2">
      <c r="B140" s="177"/>
      <c r="C140" s="177"/>
      <c r="D140" s="177"/>
      <c r="E140" s="177"/>
    </row>
    <row r="141" spans="2:5" x14ac:dyDescent="0.2">
      <c r="B141" s="177"/>
      <c r="C141" s="177"/>
      <c r="D141" s="177"/>
      <c r="E141" s="177"/>
    </row>
    <row r="142" spans="2:5" x14ac:dyDescent="0.2">
      <c r="B142" s="177"/>
      <c r="C142" s="177"/>
      <c r="D142" s="177"/>
      <c r="E142" s="177"/>
    </row>
    <row r="143" spans="2:5" x14ac:dyDescent="0.2">
      <c r="B143" s="177"/>
      <c r="C143" s="177"/>
      <c r="D143" s="177"/>
      <c r="E143" s="177"/>
    </row>
    <row r="144" spans="2:5" x14ac:dyDescent="0.2">
      <c r="B144" s="177"/>
      <c r="C144" s="177"/>
      <c r="D144" s="177"/>
      <c r="E144" s="177"/>
    </row>
    <row r="145" spans="2:5" x14ac:dyDescent="0.2">
      <c r="B145" s="177"/>
      <c r="C145" s="177"/>
      <c r="D145" s="177"/>
      <c r="E145" s="177"/>
    </row>
    <row r="146" spans="2:5" x14ac:dyDescent="0.2">
      <c r="B146" s="177"/>
      <c r="C146" s="177"/>
      <c r="D146" s="177"/>
      <c r="E146" s="177"/>
    </row>
    <row r="147" spans="2:5" x14ac:dyDescent="0.2">
      <c r="B147" s="177"/>
      <c r="C147" s="177"/>
      <c r="D147" s="177"/>
      <c r="E147" s="177"/>
    </row>
    <row r="148" spans="2:5" x14ac:dyDescent="0.2">
      <c r="B148" s="177"/>
      <c r="C148" s="177"/>
      <c r="D148" s="177"/>
      <c r="E148" s="177"/>
    </row>
    <row r="149" spans="2:5" x14ac:dyDescent="0.2">
      <c r="B149" s="177"/>
      <c r="C149" s="177"/>
      <c r="D149" s="177"/>
      <c r="E149" s="177"/>
    </row>
    <row r="150" spans="2:5" x14ac:dyDescent="0.2">
      <c r="B150" s="177"/>
      <c r="C150" s="177"/>
      <c r="D150" s="177"/>
      <c r="E150" s="177"/>
    </row>
    <row r="151" spans="2:5" x14ac:dyDescent="0.2">
      <c r="B151" s="177"/>
      <c r="C151" s="177"/>
      <c r="D151" s="177"/>
      <c r="E151" s="177"/>
    </row>
    <row r="152" spans="2:5" x14ac:dyDescent="0.2">
      <c r="B152" s="177"/>
      <c r="C152" s="177"/>
      <c r="D152" s="177"/>
      <c r="E152" s="177"/>
    </row>
    <row r="153" spans="2:5" x14ac:dyDescent="0.2">
      <c r="B153" s="177"/>
      <c r="C153" s="177"/>
      <c r="D153" s="177"/>
      <c r="E153" s="177"/>
    </row>
    <row r="154" spans="2:5" x14ac:dyDescent="0.2">
      <c r="B154" s="177"/>
      <c r="C154" s="177"/>
      <c r="D154" s="177"/>
      <c r="E154" s="177"/>
    </row>
    <row r="155" spans="2:5" x14ac:dyDescent="0.2">
      <c r="B155" s="177"/>
      <c r="C155" s="177"/>
      <c r="D155" s="177"/>
      <c r="E155" s="177"/>
    </row>
    <row r="156" spans="2:5" x14ac:dyDescent="0.2">
      <c r="B156" s="177"/>
      <c r="C156" s="177"/>
      <c r="D156" s="177"/>
      <c r="E156" s="177"/>
    </row>
    <row r="157" spans="2:5" x14ac:dyDescent="0.2">
      <c r="B157" s="177"/>
      <c r="C157" s="177"/>
      <c r="D157" s="177"/>
      <c r="E157" s="177"/>
    </row>
    <row r="158" spans="2:5" x14ac:dyDescent="0.2">
      <c r="B158" s="177"/>
      <c r="C158" s="177"/>
      <c r="D158" s="177"/>
      <c r="E158" s="177"/>
    </row>
    <row r="159" spans="2:5" x14ac:dyDescent="0.2">
      <c r="B159" s="177"/>
      <c r="C159" s="177"/>
      <c r="D159" s="177"/>
      <c r="E159" s="177"/>
    </row>
    <row r="160" spans="2:5" x14ac:dyDescent="0.2">
      <c r="B160" s="177"/>
      <c r="C160" s="177"/>
      <c r="D160" s="177"/>
      <c r="E160" s="177"/>
    </row>
    <row r="161" spans="2:5" x14ac:dyDescent="0.2">
      <c r="B161" s="177"/>
      <c r="C161" s="177"/>
      <c r="D161" s="177"/>
      <c r="E161" s="177"/>
    </row>
    <row r="162" spans="2:5" x14ac:dyDescent="0.2">
      <c r="B162" s="177"/>
      <c r="C162" s="177"/>
      <c r="D162" s="177"/>
      <c r="E162" s="177"/>
    </row>
    <row r="163" spans="2:5" x14ac:dyDescent="0.2">
      <c r="B163" s="177"/>
      <c r="C163" s="177"/>
      <c r="D163" s="177"/>
      <c r="E163" s="177"/>
    </row>
    <row r="164" spans="2:5" x14ac:dyDescent="0.2">
      <c r="B164" s="177"/>
      <c r="C164" s="177"/>
      <c r="D164" s="177"/>
      <c r="E164" s="177"/>
    </row>
    <row r="165" spans="2:5" x14ac:dyDescent="0.2">
      <c r="B165" s="177"/>
      <c r="C165" s="177"/>
      <c r="D165" s="177"/>
      <c r="E165" s="177"/>
    </row>
    <row r="166" spans="2:5" x14ac:dyDescent="0.2">
      <c r="B166" s="177"/>
      <c r="C166" s="177"/>
      <c r="D166" s="177"/>
      <c r="E166" s="177"/>
    </row>
    <row r="167" spans="2:5" x14ac:dyDescent="0.2">
      <c r="B167" s="177"/>
      <c r="C167" s="177"/>
      <c r="D167" s="177"/>
      <c r="E167" s="177"/>
    </row>
    <row r="168" spans="2:5" x14ac:dyDescent="0.2">
      <c r="B168" s="177"/>
      <c r="C168" s="177"/>
      <c r="D168" s="177"/>
      <c r="E168" s="177"/>
    </row>
    <row r="169" spans="2:5" x14ac:dyDescent="0.2">
      <c r="B169" s="177"/>
      <c r="C169" s="177"/>
      <c r="D169" s="177"/>
      <c r="E169" s="177"/>
    </row>
    <row r="170" spans="2:5" x14ac:dyDescent="0.2">
      <c r="B170" s="177"/>
      <c r="C170" s="177"/>
      <c r="D170" s="177"/>
      <c r="E170" s="177"/>
    </row>
    <row r="171" spans="2:5" x14ac:dyDescent="0.2">
      <c r="B171" s="177"/>
      <c r="C171" s="177"/>
      <c r="D171" s="177"/>
      <c r="E171" s="177"/>
    </row>
    <row r="172" spans="2:5" x14ac:dyDescent="0.2">
      <c r="B172" s="177"/>
      <c r="C172" s="177"/>
      <c r="D172" s="177"/>
      <c r="E172" s="177"/>
    </row>
    <row r="173" spans="2:5" x14ac:dyDescent="0.2">
      <c r="B173" s="177"/>
      <c r="C173" s="177"/>
      <c r="D173" s="177"/>
      <c r="E173" s="177"/>
    </row>
    <row r="174" spans="2:5" x14ac:dyDescent="0.2">
      <c r="B174" s="177"/>
      <c r="C174" s="177"/>
      <c r="D174" s="177"/>
      <c r="E174" s="177"/>
    </row>
    <row r="175" spans="2:5" x14ac:dyDescent="0.2">
      <c r="B175" s="177"/>
      <c r="C175" s="177"/>
      <c r="D175" s="177"/>
      <c r="E175" s="177"/>
    </row>
    <row r="176" spans="2:5" x14ac:dyDescent="0.2">
      <c r="B176" s="177"/>
      <c r="C176" s="177"/>
      <c r="D176" s="177"/>
      <c r="E176" s="177"/>
    </row>
    <row r="177" spans="2:5" x14ac:dyDescent="0.2">
      <c r="B177" s="177"/>
      <c r="C177" s="177"/>
      <c r="D177" s="177"/>
      <c r="E177" s="177"/>
    </row>
    <row r="178" spans="2:5" x14ac:dyDescent="0.2">
      <c r="B178" s="177"/>
      <c r="C178" s="177"/>
      <c r="D178" s="177"/>
      <c r="E178" s="177"/>
    </row>
    <row r="179" spans="2:5" x14ac:dyDescent="0.2">
      <c r="B179" s="177"/>
      <c r="C179" s="177"/>
      <c r="D179" s="177"/>
      <c r="E179" s="177"/>
    </row>
    <row r="180" spans="2:5" x14ac:dyDescent="0.2">
      <c r="B180" s="177"/>
      <c r="C180" s="177"/>
      <c r="D180" s="177"/>
      <c r="E180" s="177"/>
    </row>
    <row r="181" spans="2:5" x14ac:dyDescent="0.2">
      <c r="B181" s="177"/>
      <c r="C181" s="177"/>
      <c r="D181" s="177"/>
      <c r="E181" s="177"/>
    </row>
    <row r="182" spans="2:5" x14ac:dyDescent="0.2">
      <c r="B182" s="177"/>
      <c r="C182" s="177"/>
      <c r="D182" s="177"/>
      <c r="E182" s="177"/>
    </row>
    <row r="183" spans="2:5" x14ac:dyDescent="0.2">
      <c r="B183" s="177"/>
      <c r="C183" s="177"/>
      <c r="D183" s="177"/>
      <c r="E183" s="177"/>
    </row>
    <row r="184" spans="2:5" x14ac:dyDescent="0.2">
      <c r="B184" s="177"/>
      <c r="C184" s="177"/>
      <c r="D184" s="177"/>
      <c r="E184" s="177"/>
    </row>
    <row r="185" spans="2:5" x14ac:dyDescent="0.2">
      <c r="B185" s="177"/>
      <c r="C185" s="177"/>
      <c r="D185" s="177"/>
      <c r="E185" s="177"/>
    </row>
    <row r="186" spans="2:5" x14ac:dyDescent="0.2">
      <c r="B186" s="177"/>
      <c r="C186" s="177"/>
      <c r="D186" s="177"/>
      <c r="E186" s="177"/>
    </row>
    <row r="187" spans="2:5" x14ac:dyDescent="0.2">
      <c r="B187" s="177"/>
      <c r="C187" s="177"/>
      <c r="D187" s="177"/>
      <c r="E187" s="177"/>
    </row>
    <row r="188" spans="2:5" x14ac:dyDescent="0.2">
      <c r="B188" s="177"/>
      <c r="C188" s="177"/>
      <c r="D188" s="177"/>
      <c r="E188" s="177"/>
    </row>
    <row r="189" spans="2:5" x14ac:dyDescent="0.2">
      <c r="B189" s="177"/>
      <c r="C189" s="177"/>
      <c r="D189" s="177"/>
      <c r="E189" s="177"/>
    </row>
    <row r="190" spans="2:5" x14ac:dyDescent="0.2">
      <c r="B190" s="177"/>
      <c r="C190" s="177"/>
      <c r="D190" s="177"/>
      <c r="E190" s="177"/>
    </row>
    <row r="191" spans="2:5" x14ac:dyDescent="0.2">
      <c r="B191" s="177"/>
      <c r="C191" s="177"/>
      <c r="D191" s="177"/>
      <c r="E191" s="177"/>
    </row>
    <row r="192" spans="2:5" x14ac:dyDescent="0.2">
      <c r="B192" s="177"/>
      <c r="C192" s="177"/>
      <c r="D192" s="177"/>
      <c r="E192" s="177"/>
    </row>
    <row r="193" spans="2:5" x14ac:dyDescent="0.2">
      <c r="B193" s="177"/>
      <c r="C193" s="177"/>
      <c r="D193" s="177"/>
      <c r="E193" s="177"/>
    </row>
    <row r="194" spans="2:5" x14ac:dyDescent="0.2">
      <c r="B194" s="177"/>
      <c r="C194" s="177"/>
      <c r="D194" s="177"/>
      <c r="E194" s="177"/>
    </row>
    <row r="195" spans="2:5" x14ac:dyDescent="0.2">
      <c r="B195" s="177"/>
      <c r="C195" s="177"/>
      <c r="D195" s="177"/>
      <c r="E195" s="177"/>
    </row>
    <row r="196" spans="2:5" x14ac:dyDescent="0.2">
      <c r="B196" s="177"/>
      <c r="C196" s="177"/>
      <c r="D196" s="177"/>
      <c r="E196" s="177"/>
    </row>
    <row r="197" spans="2:5" x14ac:dyDescent="0.2">
      <c r="B197" s="177"/>
      <c r="C197" s="177"/>
      <c r="D197" s="177"/>
      <c r="E197" s="177"/>
    </row>
    <row r="198" spans="2:5" x14ac:dyDescent="0.2">
      <c r="B198" s="177"/>
      <c r="C198" s="177"/>
      <c r="D198" s="177"/>
      <c r="E198" s="177"/>
    </row>
    <row r="199" spans="2:5" x14ac:dyDescent="0.2">
      <c r="B199" s="177"/>
      <c r="C199" s="177"/>
      <c r="D199" s="177"/>
      <c r="E199" s="177"/>
    </row>
    <row r="200" spans="2:5" x14ac:dyDescent="0.2">
      <c r="B200" s="177"/>
      <c r="C200" s="177"/>
      <c r="D200" s="177"/>
      <c r="E200" s="177"/>
    </row>
    <row r="201" spans="2:5" x14ac:dyDescent="0.2">
      <c r="B201" s="177"/>
      <c r="C201" s="177"/>
      <c r="D201" s="177"/>
      <c r="E201" s="177"/>
    </row>
    <row r="202" spans="2:5" x14ac:dyDescent="0.2">
      <c r="B202" s="177"/>
      <c r="C202" s="177"/>
      <c r="D202" s="177"/>
      <c r="E202" s="177"/>
    </row>
    <row r="203" spans="2:5" x14ac:dyDescent="0.2">
      <c r="B203" s="177"/>
      <c r="C203" s="177"/>
      <c r="D203" s="177"/>
      <c r="E203" s="177"/>
    </row>
    <row r="204" spans="2:5" x14ac:dyDescent="0.2">
      <c r="B204" s="177"/>
      <c r="C204" s="177"/>
      <c r="D204" s="177"/>
      <c r="E204" s="177"/>
    </row>
    <row r="205" spans="2:5" x14ac:dyDescent="0.2">
      <c r="B205" s="177"/>
      <c r="C205" s="177"/>
      <c r="D205" s="177"/>
      <c r="E205" s="177"/>
    </row>
    <row r="206" spans="2:5" x14ac:dyDescent="0.2">
      <c r="B206" s="177"/>
      <c r="C206" s="177"/>
      <c r="D206" s="177"/>
      <c r="E206" s="177"/>
    </row>
    <row r="207" spans="2:5" x14ac:dyDescent="0.2">
      <c r="B207" s="177"/>
      <c r="C207" s="177"/>
      <c r="D207" s="177"/>
      <c r="E207" s="177"/>
    </row>
    <row r="208" spans="2:5" x14ac:dyDescent="0.2">
      <c r="B208" s="177"/>
      <c r="C208" s="177"/>
      <c r="D208" s="177"/>
      <c r="E208" s="177"/>
    </row>
    <row r="209" spans="2:5" x14ac:dyDescent="0.2">
      <c r="B209" s="177"/>
      <c r="C209" s="177"/>
      <c r="D209" s="177"/>
      <c r="E209" s="177"/>
    </row>
    <row r="210" spans="2:5" x14ac:dyDescent="0.2">
      <c r="B210" s="177"/>
      <c r="C210" s="177"/>
      <c r="D210" s="177"/>
      <c r="E210" s="177"/>
    </row>
    <row r="211" spans="2:5" x14ac:dyDescent="0.2">
      <c r="B211" s="177"/>
      <c r="C211" s="177"/>
      <c r="D211" s="177"/>
      <c r="E211" s="177"/>
    </row>
    <row r="212" spans="2:5" x14ac:dyDescent="0.2">
      <c r="B212" s="177"/>
      <c r="C212" s="177"/>
      <c r="D212" s="177"/>
      <c r="E212" s="177"/>
    </row>
    <row r="213" spans="2:5" x14ac:dyDescent="0.2">
      <c r="B213" s="177"/>
      <c r="C213" s="177"/>
      <c r="D213" s="177"/>
      <c r="E213" s="177"/>
    </row>
    <row r="214" spans="2:5" x14ac:dyDescent="0.2">
      <c r="B214" s="177"/>
      <c r="C214" s="177"/>
      <c r="D214" s="177"/>
      <c r="E214" s="177"/>
    </row>
    <row r="215" spans="2:5" x14ac:dyDescent="0.2">
      <c r="B215" s="177"/>
      <c r="C215" s="177"/>
      <c r="D215" s="177"/>
      <c r="E215" s="177"/>
    </row>
    <row r="216" spans="2:5" x14ac:dyDescent="0.2">
      <c r="B216" s="177"/>
      <c r="C216" s="177"/>
      <c r="D216" s="177"/>
      <c r="E216" s="177"/>
    </row>
    <row r="217" spans="2:5" x14ac:dyDescent="0.2">
      <c r="B217" s="177"/>
      <c r="C217" s="177"/>
      <c r="D217" s="177"/>
      <c r="E217" s="177"/>
    </row>
    <row r="218" spans="2:5" x14ac:dyDescent="0.2">
      <c r="B218" s="177"/>
      <c r="C218" s="177"/>
      <c r="D218" s="177"/>
      <c r="E218" s="177"/>
    </row>
    <row r="219" spans="2:5" x14ac:dyDescent="0.2">
      <c r="B219" s="177"/>
      <c r="C219" s="177"/>
      <c r="D219" s="177"/>
      <c r="E219" s="177"/>
    </row>
    <row r="220" spans="2:5" x14ac:dyDescent="0.2">
      <c r="B220" s="177"/>
      <c r="C220" s="177"/>
      <c r="D220" s="177"/>
      <c r="E220" s="177"/>
    </row>
  </sheetData>
  <sheetProtection formatCells="0" formatColumns="0" formatRows="0" insertRows="0" insertHyperlinks="0" deleteRows="0"/>
  <mergeCells count="1">
    <mergeCell ref="C2:D2"/>
  </mergeCells>
  <dataValidations count="2">
    <dataValidation type="list" allowBlank="1" showErrorMessage="1" sqref="F5">
      <formula1>"Selecionar,Josseli dos Reis,Dellano Lisboa,Denise Nabarro,Raique Rodrigues"</formula1>
    </dataValidation>
    <dataValidation allowBlank="1" showErrorMessage="1" sqref="E5:E13"/>
  </dataValidations>
  <pageMargins left="0.19685039370078741" right="0.19685039370078741" top="0.19685039370078741" bottom="0.19685039370078741" header="0.31496062992125984" footer="0.31496062992125984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2:M80"/>
  <sheetViews>
    <sheetView showGridLines="0" zoomScale="115" zoomScaleNormal="115" zoomScaleSheetLayoutView="100" workbookViewId="0">
      <selection activeCell="C15" sqref="C15:D15"/>
    </sheetView>
  </sheetViews>
  <sheetFormatPr defaultRowHeight="12.75" x14ac:dyDescent="0.2"/>
  <cols>
    <col min="1" max="1" width="2" style="128" customWidth="1"/>
    <col min="2" max="2" width="25.5703125" style="128" bestFit="1" customWidth="1"/>
    <col min="3" max="3" width="2" style="128" bestFit="1" customWidth="1"/>
    <col min="4" max="4" width="33.140625" style="128" customWidth="1"/>
    <col min="5" max="5" width="23" style="128" customWidth="1"/>
    <col min="6" max="6" width="13.28515625" style="128" bestFit="1" customWidth="1"/>
    <col min="7" max="7" width="5.140625" style="128" customWidth="1"/>
    <col min="8" max="8" width="16" style="128" customWidth="1"/>
    <col min="9" max="9" width="18.5703125" style="128" bestFit="1" customWidth="1"/>
    <col min="10" max="10" width="7" style="128" customWidth="1"/>
    <col min="11" max="11" width="4.85546875" style="128" customWidth="1"/>
    <col min="12" max="12" width="16.140625" style="128" customWidth="1"/>
    <col min="13" max="14" width="4.85546875" style="128" customWidth="1"/>
    <col min="15" max="16384" width="9.140625" style="128"/>
  </cols>
  <sheetData>
    <row r="2" spans="2:13" ht="45" customHeight="1" x14ac:dyDescent="0.2">
      <c r="B2" s="126"/>
      <c r="C2" s="365" t="s">
        <v>107</v>
      </c>
      <c r="D2" s="365"/>
      <c r="E2" s="365"/>
      <c r="F2" s="365"/>
      <c r="G2" s="365"/>
      <c r="H2" s="365"/>
      <c r="I2" s="296" t="s">
        <v>390</v>
      </c>
      <c r="J2" s="127"/>
      <c r="L2" s="127"/>
      <c r="M2" s="127"/>
    </row>
    <row r="3" spans="2:13" ht="15" x14ac:dyDescent="0.2">
      <c r="B3" s="129"/>
      <c r="C3" s="130"/>
      <c r="D3" s="130"/>
      <c r="E3" s="130"/>
      <c r="F3" s="130"/>
      <c r="G3" s="130"/>
      <c r="H3" s="129"/>
      <c r="I3" s="131"/>
      <c r="J3" s="127"/>
      <c r="L3" s="127"/>
      <c r="M3" s="127"/>
    </row>
    <row r="4" spans="2:13" ht="21" x14ac:dyDescent="0.2">
      <c r="B4" s="366" t="s">
        <v>108</v>
      </c>
      <c r="C4" s="367"/>
      <c r="D4" s="367"/>
      <c r="E4" s="367"/>
      <c r="F4" s="367"/>
      <c r="G4" s="367"/>
      <c r="H4" s="367"/>
      <c r="I4" s="368"/>
    </row>
    <row r="5" spans="2:13" ht="12.75" customHeight="1" x14ac:dyDescent="0.2">
      <c r="B5" s="158" t="s">
        <v>109</v>
      </c>
      <c r="C5" s="369" t="s">
        <v>309</v>
      </c>
      <c r="D5" s="369"/>
      <c r="E5" s="159" t="s">
        <v>111</v>
      </c>
      <c r="F5" s="369" t="s">
        <v>394</v>
      </c>
      <c r="G5" s="369"/>
      <c r="H5" s="369"/>
      <c r="I5" s="370"/>
      <c r="L5" s="132"/>
    </row>
    <row r="6" spans="2:13" x14ac:dyDescent="0.2">
      <c r="B6" s="160" t="s">
        <v>113</v>
      </c>
      <c r="C6" s="371" t="s">
        <v>393</v>
      </c>
      <c r="D6" s="371"/>
      <c r="E6" s="161" t="s">
        <v>115</v>
      </c>
      <c r="F6" s="371" t="s">
        <v>116</v>
      </c>
      <c r="G6" s="371"/>
      <c r="H6" s="371"/>
      <c r="I6" s="372"/>
    </row>
    <row r="7" spans="2:13" x14ac:dyDescent="0.2">
      <c r="B7" s="133"/>
      <c r="C7" s="134"/>
      <c r="E7" s="133"/>
      <c r="I7" s="135"/>
    </row>
    <row r="8" spans="2:13" ht="21" x14ac:dyDescent="0.2">
      <c r="B8" s="366" t="s">
        <v>120</v>
      </c>
      <c r="C8" s="367"/>
      <c r="D8" s="367"/>
      <c r="E8" s="367"/>
      <c r="F8" s="367"/>
      <c r="G8" s="367"/>
      <c r="H8" s="367"/>
      <c r="I8" s="368"/>
    </row>
    <row r="9" spans="2:13" x14ac:dyDescent="0.2">
      <c r="B9" s="166" t="s">
        <v>138</v>
      </c>
      <c r="C9" s="373" t="str">
        <f>'Histórico de Revisão'!$E$5</f>
        <v>Rui Braga</v>
      </c>
      <c r="D9" s="373"/>
      <c r="E9" s="258" t="s">
        <v>220</v>
      </c>
      <c r="F9" s="373"/>
      <c r="G9" s="373"/>
      <c r="H9" s="373"/>
      <c r="I9" s="374"/>
    </row>
    <row r="10" spans="2:13" x14ac:dyDescent="0.2">
      <c r="B10" s="167" t="s">
        <v>178</v>
      </c>
      <c r="C10" s="375">
        <f>'Histórico de Revisão'!$B$5</f>
        <v>43161</v>
      </c>
      <c r="D10" s="375"/>
      <c r="E10" s="163" t="s">
        <v>240</v>
      </c>
      <c r="F10" s="373"/>
      <c r="G10" s="373"/>
      <c r="H10" s="373"/>
      <c r="I10" s="374"/>
    </row>
    <row r="11" spans="2:13" hidden="1" x14ac:dyDescent="0.2">
      <c r="B11" s="168" t="s">
        <v>145</v>
      </c>
      <c r="C11" s="361" t="s">
        <v>117</v>
      </c>
      <c r="D11" s="361"/>
      <c r="E11" s="164" t="s">
        <v>151</v>
      </c>
      <c r="F11" s="361" t="s">
        <v>117</v>
      </c>
      <c r="G11" s="361"/>
      <c r="H11" s="361"/>
      <c r="I11" s="362"/>
    </row>
    <row r="12" spans="2:13" hidden="1" x14ac:dyDescent="0.2">
      <c r="B12" s="168" t="s">
        <v>146</v>
      </c>
      <c r="C12" s="361" t="s">
        <v>118</v>
      </c>
      <c r="D12" s="361"/>
      <c r="E12" s="164" t="s">
        <v>152</v>
      </c>
      <c r="F12" s="361" t="s">
        <v>118</v>
      </c>
      <c r="G12" s="361"/>
      <c r="H12" s="361"/>
      <c r="I12" s="362"/>
    </row>
    <row r="13" spans="2:13" x14ac:dyDescent="0.2">
      <c r="B13" s="168" t="s">
        <v>147</v>
      </c>
      <c r="C13" s="361" t="s">
        <v>119</v>
      </c>
      <c r="D13" s="361"/>
      <c r="E13" s="164" t="s">
        <v>147</v>
      </c>
      <c r="F13" s="363" t="s">
        <v>241</v>
      </c>
      <c r="G13" s="363"/>
      <c r="H13" s="363"/>
      <c r="I13" s="364"/>
    </row>
    <row r="14" spans="2:13" x14ac:dyDescent="0.2">
      <c r="B14" s="168" t="s">
        <v>148</v>
      </c>
      <c r="C14" s="361" t="s">
        <v>121</v>
      </c>
      <c r="D14" s="361"/>
      <c r="E14" s="164" t="s">
        <v>153</v>
      </c>
      <c r="F14" s="363" t="s">
        <v>122</v>
      </c>
      <c r="G14" s="363"/>
      <c r="H14" s="363"/>
      <c r="I14" s="364"/>
    </row>
    <row r="15" spans="2:13" x14ac:dyDescent="0.2">
      <c r="B15" s="168" t="s">
        <v>149</v>
      </c>
      <c r="C15" s="361" t="s">
        <v>395</v>
      </c>
      <c r="D15" s="361"/>
      <c r="E15" s="165" t="s">
        <v>154</v>
      </c>
      <c r="F15" s="363"/>
      <c r="G15" s="363"/>
      <c r="H15" s="363"/>
      <c r="I15" s="364"/>
    </row>
    <row r="16" spans="2:13" x14ac:dyDescent="0.2">
      <c r="B16" s="168" t="s">
        <v>150</v>
      </c>
      <c r="C16" s="361" t="s">
        <v>123</v>
      </c>
      <c r="D16" s="361"/>
      <c r="E16" s="231" t="s">
        <v>155</v>
      </c>
      <c r="F16" s="363"/>
      <c r="G16" s="363"/>
      <c r="H16" s="363"/>
      <c r="I16" s="364"/>
    </row>
    <row r="17" spans="2:9" hidden="1" x14ac:dyDescent="0.2">
      <c r="B17" s="168" t="s">
        <v>230</v>
      </c>
      <c r="C17" s="361" t="s">
        <v>231</v>
      </c>
      <c r="D17" s="361"/>
      <c r="E17" s="231"/>
      <c r="F17" s="232"/>
      <c r="G17" s="232"/>
      <c r="H17" s="232"/>
      <c r="I17" s="233"/>
    </row>
    <row r="18" spans="2:9" x14ac:dyDescent="0.2">
      <c r="B18" s="342" t="s">
        <v>124</v>
      </c>
      <c r="C18" s="342"/>
      <c r="D18" s="342"/>
      <c r="E18" s="342"/>
      <c r="F18" s="342"/>
      <c r="G18" s="342"/>
      <c r="H18" s="342"/>
      <c r="I18" s="342"/>
    </row>
    <row r="19" spans="2:9" x14ac:dyDescent="0.2">
      <c r="B19" s="336" t="s">
        <v>236</v>
      </c>
      <c r="C19" s="337"/>
      <c r="D19" s="337"/>
      <c r="E19" s="337"/>
      <c r="F19" s="337"/>
      <c r="G19" s="337"/>
      <c r="H19" s="337"/>
      <c r="I19" s="338"/>
    </row>
    <row r="20" spans="2:9" x14ac:dyDescent="0.2">
      <c r="B20" s="339"/>
      <c r="C20" s="340"/>
      <c r="D20" s="340"/>
      <c r="E20" s="340"/>
      <c r="F20" s="340"/>
      <c r="G20" s="340"/>
      <c r="H20" s="340"/>
      <c r="I20" s="341"/>
    </row>
    <row r="21" spans="2:9" x14ac:dyDescent="0.2">
      <c r="B21" s="342" t="s">
        <v>125</v>
      </c>
      <c r="C21" s="342"/>
      <c r="D21" s="342"/>
      <c r="E21" s="342"/>
      <c r="F21" s="342"/>
      <c r="G21" s="342"/>
      <c r="H21" s="342"/>
      <c r="I21" s="342"/>
    </row>
    <row r="22" spans="2:9" x14ac:dyDescent="0.2">
      <c r="B22" s="359" t="s">
        <v>126</v>
      </c>
      <c r="C22" s="360"/>
      <c r="D22" s="360"/>
      <c r="E22" s="360"/>
      <c r="F22" s="360"/>
      <c r="G22" s="360"/>
      <c r="H22" s="360"/>
      <c r="I22" s="136" t="s">
        <v>127</v>
      </c>
    </row>
    <row r="23" spans="2:9" x14ac:dyDescent="0.2">
      <c r="B23" s="331"/>
      <c r="C23" s="332"/>
      <c r="D23" s="332"/>
      <c r="E23" s="332"/>
      <c r="F23" s="332"/>
      <c r="G23" s="332"/>
      <c r="H23" s="333"/>
      <c r="I23" s="137"/>
    </row>
    <row r="24" spans="2:9" x14ac:dyDescent="0.2">
      <c r="B24" s="334"/>
      <c r="C24" s="332"/>
      <c r="D24" s="332"/>
      <c r="E24" s="332"/>
      <c r="F24" s="332"/>
      <c r="G24" s="332"/>
      <c r="H24" s="333"/>
      <c r="I24" s="137"/>
    </row>
    <row r="25" spans="2:9" x14ac:dyDescent="0.2">
      <c r="B25" s="334"/>
      <c r="C25" s="332"/>
      <c r="D25" s="332"/>
      <c r="E25" s="332"/>
      <c r="F25" s="332"/>
      <c r="G25" s="332"/>
      <c r="H25" s="333"/>
      <c r="I25" s="137"/>
    </row>
    <row r="26" spans="2:9" x14ac:dyDescent="0.2">
      <c r="B26" s="334"/>
      <c r="C26" s="332"/>
      <c r="D26" s="332"/>
      <c r="E26" s="332"/>
      <c r="F26" s="332"/>
      <c r="G26" s="332"/>
      <c r="H26" s="333"/>
      <c r="I26" s="137"/>
    </row>
    <row r="27" spans="2:9" x14ac:dyDescent="0.2">
      <c r="B27" s="334"/>
      <c r="C27" s="332"/>
      <c r="D27" s="332"/>
      <c r="E27" s="332"/>
      <c r="F27" s="332"/>
      <c r="G27" s="332"/>
      <c r="H27" s="333"/>
      <c r="I27" s="137"/>
    </row>
    <row r="28" spans="2:9" x14ac:dyDescent="0.2">
      <c r="B28" s="334"/>
      <c r="C28" s="332"/>
      <c r="D28" s="332"/>
      <c r="E28" s="332"/>
      <c r="F28" s="332"/>
      <c r="G28" s="332"/>
      <c r="H28" s="333"/>
      <c r="I28" s="137"/>
    </row>
    <row r="29" spans="2:9" x14ac:dyDescent="0.2">
      <c r="B29" s="334"/>
      <c r="C29" s="332"/>
      <c r="D29" s="332"/>
      <c r="E29" s="332"/>
      <c r="F29" s="332"/>
      <c r="G29" s="332"/>
      <c r="H29" s="333"/>
      <c r="I29" s="137"/>
    </row>
    <row r="30" spans="2:9" x14ac:dyDescent="0.2">
      <c r="B30" s="334"/>
      <c r="C30" s="332"/>
      <c r="D30" s="332"/>
      <c r="E30" s="332"/>
      <c r="F30" s="332"/>
      <c r="G30" s="332"/>
      <c r="H30" s="333"/>
      <c r="I30" s="137"/>
    </row>
    <row r="31" spans="2:9" x14ac:dyDescent="0.2">
      <c r="B31" s="334"/>
      <c r="C31" s="332"/>
      <c r="D31" s="332"/>
      <c r="E31" s="332"/>
      <c r="F31" s="332"/>
      <c r="G31" s="332"/>
      <c r="H31" s="333"/>
      <c r="I31" s="137"/>
    </row>
    <row r="32" spans="2:9" ht="15" customHeight="1" x14ac:dyDescent="0.2">
      <c r="B32" s="334"/>
      <c r="C32" s="332"/>
      <c r="D32" s="332"/>
      <c r="E32" s="332"/>
      <c r="F32" s="332"/>
      <c r="G32" s="332"/>
      <c r="H32" s="333"/>
      <c r="I32" s="137"/>
    </row>
    <row r="33" spans="2:9" x14ac:dyDescent="0.2">
      <c r="B33" s="343" t="s">
        <v>182</v>
      </c>
      <c r="C33" s="343"/>
      <c r="D33" s="343"/>
      <c r="E33" s="343"/>
      <c r="F33" s="343"/>
      <c r="G33" s="343"/>
      <c r="H33" s="343"/>
      <c r="I33" s="343"/>
    </row>
    <row r="34" spans="2:9" x14ac:dyDescent="0.2">
      <c r="B34" s="336" t="str">
        <f>NomeProjeto</f>
        <v>Petrus PRF</v>
      </c>
      <c r="C34" s="337"/>
      <c r="D34" s="337"/>
      <c r="E34" s="337"/>
      <c r="F34" s="337"/>
      <c r="G34" s="337"/>
      <c r="H34" s="337"/>
      <c r="I34" s="338"/>
    </row>
    <row r="35" spans="2:9" x14ac:dyDescent="0.2">
      <c r="B35" s="344"/>
      <c r="C35" s="345"/>
      <c r="D35" s="345"/>
      <c r="E35" s="345"/>
      <c r="F35" s="345"/>
      <c r="G35" s="345"/>
      <c r="H35" s="345"/>
      <c r="I35" s="346"/>
    </row>
    <row r="36" spans="2:9" x14ac:dyDescent="0.2">
      <c r="B36" s="344"/>
      <c r="C36" s="345"/>
      <c r="D36" s="345"/>
      <c r="E36" s="345"/>
      <c r="F36" s="345"/>
      <c r="G36" s="345"/>
      <c r="H36" s="345"/>
      <c r="I36" s="346"/>
    </row>
    <row r="37" spans="2:9" x14ac:dyDescent="0.2">
      <c r="B37" s="344"/>
      <c r="C37" s="345"/>
      <c r="D37" s="345"/>
      <c r="E37" s="345"/>
      <c r="F37" s="345"/>
      <c r="G37" s="345"/>
      <c r="H37" s="345"/>
      <c r="I37" s="346"/>
    </row>
    <row r="38" spans="2:9" x14ac:dyDescent="0.2">
      <c r="B38" s="339"/>
      <c r="C38" s="340"/>
      <c r="D38" s="340"/>
      <c r="E38" s="340"/>
      <c r="F38" s="340"/>
      <c r="G38" s="340"/>
      <c r="H38" s="340"/>
      <c r="I38" s="341"/>
    </row>
    <row r="39" spans="2:9" x14ac:dyDescent="0.2">
      <c r="B39" s="342" t="s">
        <v>128</v>
      </c>
      <c r="C39" s="342"/>
      <c r="D39" s="342"/>
      <c r="E39" s="342"/>
      <c r="F39" s="342"/>
      <c r="G39" s="342"/>
      <c r="H39" s="342"/>
      <c r="I39" s="342"/>
    </row>
    <row r="40" spans="2:9" x14ac:dyDescent="0.2">
      <c r="B40" s="336" t="s">
        <v>391</v>
      </c>
      <c r="C40" s="337"/>
      <c r="D40" s="337"/>
      <c r="E40" s="337"/>
      <c r="F40" s="337"/>
      <c r="G40" s="337"/>
      <c r="H40" s="337"/>
      <c r="I40" s="338"/>
    </row>
    <row r="41" spans="2:9" x14ac:dyDescent="0.2">
      <c r="B41" s="339"/>
      <c r="C41" s="340"/>
      <c r="D41" s="340"/>
      <c r="E41" s="340"/>
      <c r="F41" s="340"/>
      <c r="G41" s="340"/>
      <c r="H41" s="340"/>
      <c r="I41" s="341"/>
    </row>
    <row r="42" spans="2:9" x14ac:dyDescent="0.2">
      <c r="B42" s="342" t="s">
        <v>129</v>
      </c>
      <c r="C42" s="342"/>
      <c r="D42" s="342"/>
      <c r="E42" s="342"/>
      <c r="F42" s="342"/>
      <c r="G42" s="342"/>
      <c r="H42" s="342"/>
      <c r="I42" s="342"/>
    </row>
    <row r="43" spans="2:9" x14ac:dyDescent="0.2">
      <c r="B43" s="336" t="s">
        <v>130</v>
      </c>
      <c r="C43" s="337"/>
      <c r="D43" s="337"/>
      <c r="E43" s="337"/>
      <c r="F43" s="337"/>
      <c r="G43" s="337"/>
      <c r="H43" s="337"/>
      <c r="I43" s="338"/>
    </row>
    <row r="44" spans="2:9" x14ac:dyDescent="0.2">
      <c r="B44" s="344"/>
      <c r="C44" s="345"/>
      <c r="D44" s="345"/>
      <c r="E44" s="345"/>
      <c r="F44" s="345"/>
      <c r="G44" s="345"/>
      <c r="H44" s="345"/>
      <c r="I44" s="346"/>
    </row>
    <row r="45" spans="2:9" x14ac:dyDescent="0.2">
      <c r="B45" s="344"/>
      <c r="C45" s="345"/>
      <c r="D45" s="345"/>
      <c r="E45" s="345"/>
      <c r="F45" s="345"/>
      <c r="G45" s="345"/>
      <c r="H45" s="345"/>
      <c r="I45" s="346"/>
    </row>
    <row r="46" spans="2:9" x14ac:dyDescent="0.2">
      <c r="B46" s="344"/>
      <c r="C46" s="345"/>
      <c r="D46" s="345"/>
      <c r="E46" s="345"/>
      <c r="F46" s="345"/>
      <c r="G46" s="345"/>
      <c r="H46" s="345"/>
      <c r="I46" s="346"/>
    </row>
    <row r="47" spans="2:9" x14ac:dyDescent="0.2">
      <c r="B47" s="344"/>
      <c r="C47" s="345"/>
      <c r="D47" s="345"/>
      <c r="E47" s="345"/>
      <c r="F47" s="345"/>
      <c r="G47" s="345"/>
      <c r="H47" s="345"/>
      <c r="I47" s="346"/>
    </row>
    <row r="48" spans="2:9" x14ac:dyDescent="0.2">
      <c r="B48" s="344"/>
      <c r="C48" s="345"/>
      <c r="D48" s="345"/>
      <c r="E48" s="345"/>
      <c r="F48" s="345"/>
      <c r="G48" s="345"/>
      <c r="H48" s="345"/>
      <c r="I48" s="346"/>
    </row>
    <row r="49" spans="2:9" x14ac:dyDescent="0.2">
      <c r="B49" s="344"/>
      <c r="C49" s="345"/>
      <c r="D49" s="345"/>
      <c r="E49" s="345"/>
      <c r="F49" s="345"/>
      <c r="G49" s="345"/>
      <c r="H49" s="345"/>
      <c r="I49" s="346"/>
    </row>
    <row r="50" spans="2:9" x14ac:dyDescent="0.2">
      <c r="B50" s="344"/>
      <c r="C50" s="345"/>
      <c r="D50" s="345"/>
      <c r="E50" s="345"/>
      <c r="F50" s="345"/>
      <c r="G50" s="345"/>
      <c r="H50" s="345"/>
      <c r="I50" s="346"/>
    </row>
    <row r="51" spans="2:9" x14ac:dyDescent="0.2">
      <c r="B51" s="344"/>
      <c r="C51" s="345"/>
      <c r="D51" s="345"/>
      <c r="E51" s="345"/>
      <c r="F51" s="345"/>
      <c r="G51" s="345"/>
      <c r="H51" s="345"/>
      <c r="I51" s="346"/>
    </row>
    <row r="52" spans="2:9" x14ac:dyDescent="0.2">
      <c r="B52" s="339"/>
      <c r="C52" s="340"/>
      <c r="D52" s="340"/>
      <c r="E52" s="340"/>
      <c r="F52" s="340"/>
      <c r="G52" s="340"/>
      <c r="H52" s="340"/>
      <c r="I52" s="341"/>
    </row>
    <row r="53" spans="2:9" ht="15" customHeight="1" x14ac:dyDescent="0.2">
      <c r="B53" s="342" t="s">
        <v>131</v>
      </c>
      <c r="C53" s="342"/>
      <c r="D53" s="342"/>
      <c r="E53" s="342"/>
      <c r="F53" s="342"/>
      <c r="G53" s="342"/>
      <c r="H53" s="342"/>
      <c r="I53" s="342"/>
    </row>
    <row r="54" spans="2:9" s="138" customFormat="1" x14ac:dyDescent="0.2">
      <c r="B54" s="350" t="s">
        <v>130</v>
      </c>
      <c r="C54" s="351"/>
      <c r="D54" s="351"/>
      <c r="E54" s="351"/>
      <c r="F54" s="351"/>
      <c r="G54" s="351"/>
      <c r="H54" s="351"/>
      <c r="I54" s="352"/>
    </row>
    <row r="55" spans="2:9" s="138" customFormat="1" x14ac:dyDescent="0.2">
      <c r="B55" s="353"/>
      <c r="C55" s="354"/>
      <c r="D55" s="354"/>
      <c r="E55" s="354"/>
      <c r="F55" s="354"/>
      <c r="G55" s="354"/>
      <c r="H55" s="354"/>
      <c r="I55" s="355"/>
    </row>
    <row r="56" spans="2:9" s="138" customFormat="1" x14ac:dyDescent="0.2">
      <c r="B56" s="353"/>
      <c r="C56" s="354"/>
      <c r="D56" s="354"/>
      <c r="E56" s="354"/>
      <c r="F56" s="354"/>
      <c r="G56" s="354"/>
      <c r="H56" s="354"/>
      <c r="I56" s="355"/>
    </row>
    <row r="57" spans="2:9" s="138" customFormat="1" x14ac:dyDescent="0.2">
      <c r="B57" s="353"/>
      <c r="C57" s="354"/>
      <c r="D57" s="354"/>
      <c r="E57" s="354"/>
      <c r="F57" s="354"/>
      <c r="G57" s="354"/>
      <c r="H57" s="354"/>
      <c r="I57" s="355"/>
    </row>
    <row r="58" spans="2:9" s="138" customFormat="1" x14ac:dyDescent="0.2">
      <c r="B58" s="353"/>
      <c r="C58" s="354"/>
      <c r="D58" s="354"/>
      <c r="E58" s="354"/>
      <c r="F58" s="354"/>
      <c r="G58" s="354"/>
      <c r="H58" s="354"/>
      <c r="I58" s="355"/>
    </row>
    <row r="59" spans="2:9" s="138" customFormat="1" x14ac:dyDescent="0.2">
      <c r="B59" s="353"/>
      <c r="C59" s="354"/>
      <c r="D59" s="354"/>
      <c r="E59" s="354"/>
      <c r="F59" s="354"/>
      <c r="G59" s="354"/>
      <c r="H59" s="354"/>
      <c r="I59" s="355"/>
    </row>
    <row r="60" spans="2:9" s="138" customFormat="1" x14ac:dyDescent="0.2">
      <c r="B60" s="353"/>
      <c r="C60" s="354"/>
      <c r="D60" s="354"/>
      <c r="E60" s="354"/>
      <c r="F60" s="354"/>
      <c r="G60" s="354"/>
      <c r="H60" s="354"/>
      <c r="I60" s="355"/>
    </row>
    <row r="61" spans="2:9" s="138" customFormat="1" x14ac:dyDescent="0.2">
      <c r="B61" s="353"/>
      <c r="C61" s="354"/>
      <c r="D61" s="354"/>
      <c r="E61" s="354"/>
      <c r="F61" s="354"/>
      <c r="G61" s="354"/>
      <c r="H61" s="354"/>
      <c r="I61" s="355"/>
    </row>
    <row r="62" spans="2:9" s="138" customFormat="1" x14ac:dyDescent="0.2">
      <c r="B62" s="353"/>
      <c r="C62" s="354"/>
      <c r="D62" s="354"/>
      <c r="E62" s="354"/>
      <c r="F62" s="354"/>
      <c r="G62" s="354"/>
      <c r="H62" s="354"/>
      <c r="I62" s="355"/>
    </row>
    <row r="63" spans="2:9" s="138" customFormat="1" x14ac:dyDescent="0.2">
      <c r="B63" s="356"/>
      <c r="C63" s="357"/>
      <c r="D63" s="357"/>
      <c r="E63" s="357"/>
      <c r="F63" s="357"/>
      <c r="G63" s="357"/>
      <c r="H63" s="357"/>
      <c r="I63" s="358"/>
    </row>
    <row r="64" spans="2:9" x14ac:dyDescent="0.2">
      <c r="B64" s="342" t="s">
        <v>132</v>
      </c>
      <c r="C64" s="342"/>
      <c r="D64" s="342"/>
      <c r="E64" s="342"/>
      <c r="F64" s="342"/>
      <c r="G64" s="342"/>
      <c r="H64" s="342"/>
      <c r="I64" s="342"/>
    </row>
    <row r="65" spans="2:9" x14ac:dyDescent="0.2">
      <c r="B65" s="350" t="s">
        <v>130</v>
      </c>
      <c r="C65" s="351"/>
      <c r="D65" s="351"/>
      <c r="E65" s="351"/>
      <c r="F65" s="351"/>
      <c r="G65" s="351"/>
      <c r="H65" s="351"/>
      <c r="I65" s="352"/>
    </row>
    <row r="66" spans="2:9" x14ac:dyDescent="0.2">
      <c r="B66" s="353"/>
      <c r="C66" s="354"/>
      <c r="D66" s="354"/>
      <c r="E66" s="354"/>
      <c r="F66" s="354"/>
      <c r="G66" s="354"/>
      <c r="H66" s="354"/>
      <c r="I66" s="355"/>
    </row>
    <row r="67" spans="2:9" x14ac:dyDescent="0.2">
      <c r="B67" s="353"/>
      <c r="C67" s="354"/>
      <c r="D67" s="354"/>
      <c r="E67" s="354"/>
      <c r="F67" s="354"/>
      <c r="G67" s="354"/>
      <c r="H67" s="354"/>
      <c r="I67" s="355"/>
    </row>
    <row r="68" spans="2:9" x14ac:dyDescent="0.2">
      <c r="B68" s="353"/>
      <c r="C68" s="354"/>
      <c r="D68" s="354"/>
      <c r="E68" s="354"/>
      <c r="F68" s="354"/>
      <c r="G68" s="354"/>
      <c r="H68" s="354"/>
      <c r="I68" s="355"/>
    </row>
    <row r="69" spans="2:9" x14ac:dyDescent="0.2">
      <c r="B69" s="353"/>
      <c r="C69" s="354"/>
      <c r="D69" s="354"/>
      <c r="E69" s="354"/>
      <c r="F69" s="354"/>
      <c r="G69" s="354"/>
      <c r="H69" s="354"/>
      <c r="I69" s="355"/>
    </row>
    <row r="70" spans="2:9" x14ac:dyDescent="0.2">
      <c r="B70" s="353"/>
      <c r="C70" s="354"/>
      <c r="D70" s="354"/>
      <c r="E70" s="354"/>
      <c r="F70" s="354"/>
      <c r="G70" s="354"/>
      <c r="H70" s="354"/>
      <c r="I70" s="355"/>
    </row>
    <row r="71" spans="2:9" x14ac:dyDescent="0.2">
      <c r="B71" s="353"/>
      <c r="C71" s="354"/>
      <c r="D71" s="354"/>
      <c r="E71" s="354"/>
      <c r="F71" s="354"/>
      <c r="G71" s="354"/>
      <c r="H71" s="354"/>
      <c r="I71" s="355"/>
    </row>
    <row r="72" spans="2:9" x14ac:dyDescent="0.2">
      <c r="B72" s="353"/>
      <c r="C72" s="354"/>
      <c r="D72" s="354"/>
      <c r="E72" s="354"/>
      <c r="F72" s="354"/>
      <c r="G72" s="354"/>
      <c r="H72" s="354"/>
      <c r="I72" s="355"/>
    </row>
    <row r="73" spans="2:9" x14ac:dyDescent="0.2">
      <c r="B73" s="353"/>
      <c r="C73" s="354"/>
      <c r="D73" s="354"/>
      <c r="E73" s="354"/>
      <c r="F73" s="354"/>
      <c r="G73" s="354"/>
      <c r="H73" s="354"/>
      <c r="I73" s="355"/>
    </row>
    <row r="74" spans="2:9" x14ac:dyDescent="0.2">
      <c r="B74" s="356"/>
      <c r="C74" s="357"/>
      <c r="D74" s="357"/>
      <c r="E74" s="357"/>
      <c r="F74" s="357"/>
      <c r="G74" s="357"/>
      <c r="H74" s="357"/>
      <c r="I74" s="358"/>
    </row>
    <row r="75" spans="2:9" x14ac:dyDescent="0.2">
      <c r="B75" s="139"/>
      <c r="C75" s="139"/>
      <c r="D75" s="139"/>
      <c r="E75" s="139"/>
      <c r="F75" s="139"/>
      <c r="G75" s="139"/>
      <c r="H75" s="139"/>
      <c r="I75" s="139"/>
    </row>
    <row r="76" spans="2:9" ht="21" x14ac:dyDescent="0.2">
      <c r="B76" s="347" t="s">
        <v>133</v>
      </c>
      <c r="C76" s="348"/>
      <c r="D76" s="348"/>
      <c r="E76" s="348"/>
      <c r="F76" s="348"/>
      <c r="G76" s="348"/>
      <c r="H76" s="348"/>
      <c r="I76" s="349"/>
    </row>
    <row r="77" spans="2:9" x14ac:dyDescent="0.2">
      <c r="B77" s="140" t="s">
        <v>134</v>
      </c>
      <c r="C77" s="141">
        <v>0</v>
      </c>
      <c r="D77" s="142"/>
      <c r="I77" s="143"/>
    </row>
    <row r="78" spans="2:9" x14ac:dyDescent="0.2">
      <c r="B78" s="140" t="s">
        <v>135</v>
      </c>
      <c r="C78" s="144">
        <v>0</v>
      </c>
      <c r="D78" s="145"/>
      <c r="I78" s="143"/>
    </row>
    <row r="79" spans="2:9" ht="18" customHeight="1" x14ac:dyDescent="0.2">
      <c r="B79" s="146" t="s">
        <v>18</v>
      </c>
      <c r="C79" s="147">
        <v>0</v>
      </c>
      <c r="D79" s="148"/>
      <c r="E79" s="149"/>
      <c r="F79" s="149"/>
      <c r="G79" s="149"/>
      <c r="H79" s="149"/>
      <c r="I79" s="150"/>
    </row>
    <row r="80" spans="2:9" x14ac:dyDescent="0.2">
      <c r="B80" s="145"/>
      <c r="C80" s="145"/>
      <c r="D80" s="145"/>
    </row>
  </sheetData>
  <sheetProtection formatCells="0" insertRows="0" deleteRows="0" sort="0" autoFilter="0"/>
  <dataConsolidate/>
  <mergeCells count="39">
    <mergeCell ref="B8:I8"/>
    <mergeCell ref="C13:D13"/>
    <mergeCell ref="F14:I14"/>
    <mergeCell ref="F15:I15"/>
    <mergeCell ref="C11:D11"/>
    <mergeCell ref="F9:I9"/>
    <mergeCell ref="C9:D9"/>
    <mergeCell ref="C14:D14"/>
    <mergeCell ref="C10:D10"/>
    <mergeCell ref="F11:I11"/>
    <mergeCell ref="F10:I10"/>
    <mergeCell ref="C2:H2"/>
    <mergeCell ref="B4:I4"/>
    <mergeCell ref="C5:D5"/>
    <mergeCell ref="F5:I5"/>
    <mergeCell ref="C6:D6"/>
    <mergeCell ref="F6:I6"/>
    <mergeCell ref="B18:I18"/>
    <mergeCell ref="B19:I20"/>
    <mergeCell ref="B21:I21"/>
    <mergeCell ref="B22:H22"/>
    <mergeCell ref="F12:I12"/>
    <mergeCell ref="C12:D12"/>
    <mergeCell ref="C15:D15"/>
    <mergeCell ref="F13:I13"/>
    <mergeCell ref="C16:D16"/>
    <mergeCell ref="F16:I16"/>
    <mergeCell ref="C17:D17"/>
    <mergeCell ref="B40:I41"/>
    <mergeCell ref="B39:I39"/>
    <mergeCell ref="B33:I33"/>
    <mergeCell ref="B34:I38"/>
    <mergeCell ref="B76:I76"/>
    <mergeCell ref="B42:I42"/>
    <mergeCell ref="B43:I52"/>
    <mergeCell ref="B53:I53"/>
    <mergeCell ref="B54:I63"/>
    <mergeCell ref="B64:I64"/>
    <mergeCell ref="B65:I74"/>
  </mergeCells>
  <dataValidations count="14">
    <dataValidation type="list" allowBlank="1" showErrorMessage="1" sqref="F13">
      <mc:AlternateContent xmlns:x12ac="http://schemas.microsoft.com/office/spreadsheetml/2011/1/ac" xmlns:mc="http://schemas.openxmlformats.org/markup-compatibility/2006">
        <mc:Choice Requires="x12ac">
          <x12ac:list>Selecionar,N/A,"Sim, CFPS"," Sim, CFPP",Não</x12ac:list>
        </mc:Choice>
        <mc:Fallback>
          <formula1>"Selecionar,N/A,Sim, CFPS, Sim, CFPP,Não"</formula1>
        </mc:Fallback>
      </mc:AlternateContent>
    </dataValidation>
    <dataValidation type="list" allowBlank="1" showErrorMessage="1" sqref="F12:I12">
      <formula1>"Selecionar,N/A,Até 5000 PF contados,Entre 5000 e 15000 PF contados,Mais de 15000 PF contados"</formula1>
    </dataValidation>
    <dataValidation type="list" allowBlank="1" showErrorMessage="1" sqref="F11">
      <formula1>"Selecionar,N/A,Menos de 1 ano,Entre 1 e 3 anos,Entre 3 e 5 anos,Mais de 5 anos"</formula1>
    </dataValidation>
    <dataValidation type="list" allowBlank="1" showErrorMessage="1" sqref="F14">
      <formula1>"Selecionar,IFPUG,IFPUG + SISP + Guia de Métricas,NESMA,NESMA + SISP + Guia de Métricas,COSMIC"</formula1>
    </dataValidation>
    <dataValidation type="list" allowBlank="1" showErrorMessage="1" sqref="C16">
      <formula1>"Selecionar,Concepção,Elaboração,Construção,Transição"</formula1>
    </dataValidation>
    <dataValidation type="list" allowBlank="1" showInputMessage="1" showErrorMessage="1" sqref="C15">
      <formula1>"Selecionar,Detalhada,Estimada,Indicativa"</formula1>
    </dataValidation>
    <dataValidation type="list" allowBlank="1" showErrorMessage="1" sqref="C13">
      <mc:AlternateContent xmlns:x12ac="http://schemas.microsoft.com/office/spreadsheetml/2011/1/ac" xmlns:mc="http://schemas.openxmlformats.org/markup-compatibility/2006">
        <mc:Choice Requires="x12ac">
          <x12ac:list>Selecionar,"Sim, CFPS","Sim, CFPP",Não</x12ac:list>
        </mc:Choice>
        <mc:Fallback>
          <formula1>"Selecionar,Sim, CFPS,Sim, CFPP,Não"</formula1>
        </mc:Fallback>
      </mc:AlternateContent>
    </dataValidation>
    <dataValidation type="list" allowBlank="1" showInputMessage="1" showErrorMessage="1" sqref="F6:I6">
      <formula1>"Selecionar,Fábrica 1,Fábrica 2,Fábrica NE,Fábrica RJ,Fábrica RS,Fábrica SP"</formula1>
    </dataValidation>
    <dataValidation type="list" allowBlank="1" showErrorMessage="1" sqref="C7">
      <formula1>"Selecionar,Sim,Não"</formula1>
    </dataValidation>
    <dataValidation type="list" allowBlank="1" showErrorMessage="1" sqref="C12:D12">
      <formula1>"Selecionar,Até 5000 PF contados,Entre 5000 e 15000 PF contados,Mais de 15000 PF contados"</formula1>
    </dataValidation>
    <dataValidation type="list" allowBlank="1" showErrorMessage="1" sqref="C14">
      <formula1>"Selecionar,Desenvolvimento,Melhoria,Aplicação (Baseline),Migração"</formula1>
    </dataValidation>
    <dataValidation type="list" allowBlank="1" showErrorMessage="1" sqref="C11">
      <formula1>"Selecionar,Menos de 1 ano,Entre 1 e 3 anos,Entre 3 e 5 anos,Mais de 5 anos"</formula1>
    </dataValidation>
    <dataValidation allowBlank="1" showErrorMessage="1" sqref="F9:I10 C9:D9"/>
    <dataValidation type="list" allowBlank="1" showErrorMessage="1" sqref="C17:D17">
      <formula1>"Sim,Não"</formula1>
    </dataValidation>
  </dataValidations>
  <printOptions horizontalCentered="1"/>
  <pageMargins left="0.19685039370078741" right="0.19685039370078741" top="0.19685039370078741" bottom="0.19685039370078741" header="0.31496062992125984" footer="0.31496062992125984"/>
  <pageSetup paperSize="9" scale="75" firstPageNumber="0" orientation="landscape" horizontalDpi="300" verticalDpi="300" r:id="rId1"/>
  <headerFooter alignWithMargins="0">
    <oddHeader>&amp;L Planilha de Pontos de Função     FRE - 0032
      Versão: 00</oddHeader>
    <oddFooter>&amp;CPágina &amp;P&amp;Rproposta de PPF.xls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4" name="Drop Down 1">
              <controlPr defaultSize="0" autoFill="0" autoLine="0" autoPict="0">
                <anchor moveWithCells="1" sizeWithCells="1">
                  <from>
                    <xdr:col>2</xdr:col>
                    <xdr:colOff>9525</xdr:colOff>
                    <xdr:row>78</xdr:row>
                    <xdr:rowOff>57150</xdr:rowOff>
                  </from>
                  <to>
                    <xdr:col>3</xdr:col>
                    <xdr:colOff>1933575</xdr:colOff>
                    <xdr:row>78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r:id="rId5" name="Drop Down 2">
              <controlPr defaultSize="0" autoFill="0" autoLine="0" autoPict="0">
                <anchor moveWithCells="1" sizeWithCells="1">
                  <from>
                    <xdr:col>2</xdr:col>
                    <xdr:colOff>19050</xdr:colOff>
                    <xdr:row>76</xdr:row>
                    <xdr:rowOff>19050</xdr:rowOff>
                  </from>
                  <to>
                    <xdr:col>3</xdr:col>
                    <xdr:colOff>1933575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6" name="Drop Down 3">
              <controlPr defaultSize="0" autoFill="0" autoLine="0" autoPict="0">
                <anchor moveWithCells="1" sizeWithCells="1">
                  <from>
                    <xdr:col>2</xdr:col>
                    <xdr:colOff>19050</xdr:colOff>
                    <xdr:row>77</xdr:row>
                    <xdr:rowOff>28575</xdr:rowOff>
                  </from>
                  <to>
                    <xdr:col>3</xdr:col>
                    <xdr:colOff>1933575</xdr:colOff>
                    <xdr:row>78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M45"/>
  <sheetViews>
    <sheetView showGridLines="0" zoomScale="85" zoomScaleNormal="85" workbookViewId="0">
      <selection activeCell="G28" sqref="G28"/>
    </sheetView>
  </sheetViews>
  <sheetFormatPr defaultColWidth="8.85546875" defaultRowHeight="15" x14ac:dyDescent="0.2"/>
  <cols>
    <col min="1" max="1" width="25.42578125" style="8" bestFit="1" customWidth="1"/>
    <col min="2" max="2" width="10" style="8" customWidth="1"/>
    <col min="3" max="3" width="14.28515625" style="8" customWidth="1"/>
    <col min="4" max="4" width="6.7109375" style="8" customWidth="1"/>
    <col min="5" max="5" width="27" style="8" customWidth="1"/>
    <col min="6" max="6" width="8.28515625" style="8" customWidth="1"/>
    <col min="7" max="7" width="23.5703125" style="8" customWidth="1"/>
    <col min="8" max="10" width="8.85546875" style="8"/>
    <col min="11" max="13" width="14" style="8" customWidth="1"/>
    <col min="14" max="16384" width="8.85546875" style="8"/>
  </cols>
  <sheetData>
    <row r="1" spans="1:13" s="19" customFormat="1" ht="69" customHeight="1" x14ac:dyDescent="0.2">
      <c r="A1" s="152"/>
      <c r="B1" s="397" t="s">
        <v>137</v>
      </c>
      <c r="C1" s="397"/>
      <c r="D1" s="397"/>
      <c r="E1" s="397"/>
      <c r="F1" s="397"/>
      <c r="G1" s="224"/>
      <c r="H1" s="18"/>
    </row>
    <row r="2" spans="1:13" ht="9" customHeight="1" x14ac:dyDescent="0.2">
      <c r="J2" s="151"/>
    </row>
    <row r="3" spans="1:13" ht="15.75" hidden="1" customHeight="1" x14ac:dyDescent="0.2">
      <c r="A3" s="383" t="s">
        <v>12</v>
      </c>
      <c r="B3" s="384"/>
      <c r="C3" s="384"/>
      <c r="D3" s="384"/>
      <c r="E3" s="384"/>
      <c r="F3" s="384"/>
      <c r="G3" s="385"/>
    </row>
    <row r="4" spans="1:13" ht="15" hidden="1" customHeight="1" x14ac:dyDescent="0.2">
      <c r="A4" s="14" t="s">
        <v>16</v>
      </c>
      <c r="B4" s="394"/>
      <c r="C4" s="395"/>
      <c r="D4" s="396"/>
      <c r="E4" s="14" t="s">
        <v>35</v>
      </c>
      <c r="F4" s="394" t="s">
        <v>66</v>
      </c>
      <c r="G4" s="396"/>
    </row>
    <row r="5" spans="1:13" ht="15" hidden="1" customHeight="1" x14ac:dyDescent="0.2">
      <c r="A5" s="14" t="s">
        <v>18</v>
      </c>
      <c r="B5" s="394" t="s">
        <v>136</v>
      </c>
      <c r="C5" s="395"/>
      <c r="D5" s="396"/>
      <c r="E5" s="14" t="s">
        <v>13</v>
      </c>
      <c r="F5" s="394"/>
      <c r="G5" s="396"/>
    </row>
    <row r="6" spans="1:13" ht="15" hidden="1" customHeight="1" x14ac:dyDescent="0.2">
      <c r="A6" s="14" t="s">
        <v>14</v>
      </c>
      <c r="B6" s="389" t="e">
        <f>IF($B$5="Detalhada",IF('AFP - Detalhada'!R3&lt;&gt;"",'AFP - Detalhada'!R3,""),IF($B$5="Estimativa",IF('AFP - Estimativa'!#REF!&lt;&gt;"",'AFP - Estimativa'!#REF!,""),IF($B$5="Indicativa",IF('AFP - Indicativa'!#REF!&lt;&gt;"",'AFP - Indicativa'!#REF!,""),"")))</f>
        <v>#REF!</v>
      </c>
      <c r="C6" s="390"/>
      <c r="D6" s="391"/>
      <c r="E6" s="14" t="s">
        <v>17</v>
      </c>
      <c r="F6" s="392" t="e">
        <f>IF($B$5="Detalhada",IF('AFP - Detalhada'!R4&lt;&gt;"",'AFP - Detalhada'!R4,""),IF($B$5="Estimativa",IF('AFP - Estimativa'!#REF!&lt;&gt;"",'AFP - Estimativa'!#REF!,""),IF($B$5="Indicativa",IF('AFP - Indicativa'!#REF!&lt;&gt;"",'AFP - Indicativa'!#REF!,""),"")))</f>
        <v>#REF!</v>
      </c>
      <c r="G6" s="393"/>
    </row>
    <row r="7" spans="1:13" ht="15" hidden="1" customHeight="1" x14ac:dyDescent="0.2">
      <c r="A7" s="14" t="s">
        <v>15</v>
      </c>
      <c r="B7" s="389" t="e">
        <f>IF($B$5="Detalhada",IF('AFP - Detalhada'!#REF!&lt;&gt;"",'AFP - Detalhada'!#REF!,""),IF($B$5="Estimativa",IF('AFP - Estimativa'!#REF!&lt;&gt;"",'AFP - Estimativa'!#REF!,""),IF($B$5="Indicativa",IF('AFP - Indicativa'!#REF!&lt;&gt;"",'AFP - Indicativa'!#REF!,""),"")))</f>
        <v>#REF!</v>
      </c>
      <c r="C7" s="390"/>
      <c r="D7" s="391"/>
      <c r="E7" s="14" t="s">
        <v>59</v>
      </c>
      <c r="F7" s="392" t="e">
        <f>IF($B$5="Detalhada",IF('AFP - Detalhada'!#REF!&lt;&gt;"",'AFP - Detalhada'!#REF!,""),IF($B$5="Estimativa",IF('AFP - Estimativa'!#REF!&lt;&gt;"",'AFP - Estimativa'!#REF!,""),IF($B$5="Indicativa",IF('AFP - Indicativa'!#REF!&lt;&gt;"",'AFP - Indicativa'!#REF!,""),"")))</f>
        <v>#REF!</v>
      </c>
      <c r="G7" s="393"/>
    </row>
    <row r="8" spans="1:13" ht="15" hidden="1" customHeight="1" x14ac:dyDescent="0.2"/>
    <row r="9" spans="1:13" ht="15.75" hidden="1" customHeight="1" x14ac:dyDescent="0.2">
      <c r="A9" s="383" t="s">
        <v>60</v>
      </c>
      <c r="B9" s="384"/>
      <c r="C9" s="384"/>
      <c r="D9" s="384"/>
      <c r="E9" s="384"/>
      <c r="F9" s="384"/>
      <c r="G9" s="385"/>
    </row>
    <row r="10" spans="1:13" ht="15" hidden="1" customHeight="1" x14ac:dyDescent="0.2">
      <c r="A10" s="386" t="str">
        <f>IF(Tipo_Contagem&lt;&gt;"","Obtenção do tamanho funcional (APF) "&amp;IF(Tipo_Contagem="Estimativa","Estimado", IF(Tipo_Contagem="Indicativa", "Indicativo", "Detalhado"))&amp;" das funcionalidades solicitadas/entregues na OS "&amp;IF(B4&lt;&gt;"",B4,"em questão"),"")</f>
        <v>Obtenção do tamanho funcional (APF) Indicativo das funcionalidades solicitadas/entregues na OS em questão</v>
      </c>
      <c r="B10" s="387"/>
      <c r="C10" s="387"/>
      <c r="D10" s="387"/>
      <c r="E10" s="387"/>
      <c r="F10" s="387"/>
      <c r="G10" s="388"/>
    </row>
    <row r="11" spans="1:13" ht="15" hidden="1" customHeight="1" x14ac:dyDescent="0.2"/>
    <row r="12" spans="1:13" ht="15.75" hidden="1" customHeight="1" x14ac:dyDescent="0.2">
      <c r="A12" s="383" t="s">
        <v>61</v>
      </c>
      <c r="B12" s="384"/>
      <c r="C12" s="384"/>
      <c r="D12" s="384"/>
      <c r="E12" s="384"/>
      <c r="F12" s="384"/>
      <c r="G12" s="385"/>
    </row>
    <row r="13" spans="1:13" ht="15.75" hidden="1" customHeight="1" x14ac:dyDescent="0.2">
      <c r="A13" s="386"/>
      <c r="B13" s="387"/>
      <c r="C13" s="387"/>
      <c r="D13" s="387"/>
      <c r="E13" s="387"/>
      <c r="F13" s="387"/>
      <c r="G13" s="388"/>
      <c r="K13" s="379" t="s">
        <v>34</v>
      </c>
      <c r="L13" s="379"/>
      <c r="M13" s="379"/>
    </row>
    <row r="14" spans="1:13" ht="6.75" customHeight="1" x14ac:dyDescent="0.2"/>
    <row r="15" spans="1:13" ht="24.75" customHeight="1" x14ac:dyDescent="0.2">
      <c r="A15" s="379" t="s">
        <v>164</v>
      </c>
      <c r="B15" s="379"/>
      <c r="C15" s="379"/>
      <c r="E15" s="398" t="s">
        <v>63</v>
      </c>
      <c r="F15" s="399"/>
      <c r="G15" s="400"/>
    </row>
    <row r="16" spans="1:13" ht="15" customHeight="1" x14ac:dyDescent="0.2">
      <c r="A16" s="376" t="s">
        <v>20</v>
      </c>
      <c r="B16" s="376"/>
      <c r="C16" s="11">
        <f>IF(TipoContagem="Detalhada",SUMIF('AFP - Detalhada'!C9:C401,"ALI",'AFP - Detalhada'!M9:M401),IF(TipoContagem="Estimada",SUMIF('AFP - Estimativa'!C9:C380,"ALI",'AFP - Estimativa'!G9:G380),IF(TipoContagem="Indicativa",SUMIF('AFP - Indicativa'!E11:E383,"ALI",'AFP - Indicativa'!H11:H383))))</f>
        <v>112</v>
      </c>
      <c r="E16" s="401"/>
      <c r="F16" s="402"/>
      <c r="G16" s="403"/>
    </row>
    <row r="17" spans="1:7" ht="15" customHeight="1" x14ac:dyDescent="0.2">
      <c r="A17" s="376" t="s">
        <v>24</v>
      </c>
      <c r="B17" s="376"/>
      <c r="C17" s="11">
        <f>IF(TipoContagem="Detalhada",SUMIF('AFP - Detalhada'!C9:C401,"AIE",'AFP - Detalhada'!M9:M401),IF(TipoContagem="Estimada",SUMIF('AFP - Estimativa'!C9:C380,"AIE",'AFP - Estimativa'!G9:G380),IF(TipoContagem="Indicativa",SUMIF('AFP - Indicativa'!E11:E383,"AIE",'AFP - Indicativa'!H11:H383))))</f>
        <v>10</v>
      </c>
      <c r="E17" s="153" t="s">
        <v>31</v>
      </c>
      <c r="F17" s="153"/>
      <c r="G17" s="9">
        <v>0.25</v>
      </c>
    </row>
    <row r="18" spans="1:7" x14ac:dyDescent="0.2">
      <c r="A18" s="376" t="s">
        <v>21</v>
      </c>
      <c r="B18" s="376"/>
      <c r="C18" s="11">
        <f>IF(TipoContagem="Detalhada",SUMIF('AFP - Detalhada'!C9:C401,"CE",'AFP - Detalhada'!M9:M401),IF(TipoContagem="Estimada",SUMIF('AFP - Estimativa'!C9:C380,"CE",'AFP - Estimativa'!G9:G380),IF(TipoContagem="Indicativa",SUMIF('AFP - Indicativa'!E11:E383,"CE",'AFP - Indicativa'!H11:H383))))</f>
        <v>72</v>
      </c>
      <c r="E18" s="153" t="s">
        <v>32</v>
      </c>
      <c r="F18" s="153"/>
      <c r="G18" s="10">
        <v>0.1</v>
      </c>
    </row>
    <row r="19" spans="1:7" x14ac:dyDescent="0.2">
      <c r="A19" s="376" t="s">
        <v>22</v>
      </c>
      <c r="B19" s="376"/>
      <c r="C19" s="11">
        <f>IF(TipoContagem="Detalhada",SUMIF('AFP - Detalhada'!C9:C401,"EE",'AFP - Detalhada'!M9:M401),IF(TipoContagem="Estimada",SUMIF('AFP - Estimativa'!C9:C380,"EE",'AFP - Estimativa'!G9:G380),IF(TipoContagem="Indicativa",SUMIF('AFP - Indicativa'!E11:E383,"EE",'AFP - Indicativa'!H11:H383))))</f>
        <v>276</v>
      </c>
      <c r="E19" s="153" t="s">
        <v>8</v>
      </c>
      <c r="F19" s="153"/>
      <c r="G19" s="10">
        <v>0.4</v>
      </c>
    </row>
    <row r="20" spans="1:7" x14ac:dyDescent="0.2">
      <c r="A20" s="376" t="s">
        <v>23</v>
      </c>
      <c r="B20" s="376"/>
      <c r="C20" s="11">
        <f>IF(TipoContagem="Detalhada",SUMIF('AFP - Detalhada'!C9:C401,"SE",'AFP - Detalhada'!M9:M401),IF(TipoContagem="Estimada",SUMIF('AFP - Estimativa'!C9:C380,"SE",'AFP - Estimativa'!G9:G380),IF(TipoContagem="Indicativa",SUMIF('AFP - Indicativa'!E11:E383,"SE",'AFP - Indicativa'!H11:H383))))</f>
        <v>15</v>
      </c>
      <c r="E20" s="153" t="s">
        <v>33</v>
      </c>
      <c r="F20" s="153"/>
      <c r="G20" s="10">
        <v>0.15</v>
      </c>
    </row>
    <row r="21" spans="1:7" x14ac:dyDescent="0.2">
      <c r="A21" s="376" t="s">
        <v>163</v>
      </c>
      <c r="B21" s="376"/>
      <c r="C21" s="11">
        <f>IF(TipoContagem="Detalhada",SUMIF('AFP - Detalhada'!$C$8:$C$402,"INM",'AFP - Detalhada'!$P$8:$P$402),IF(TipoContagem="Estimada",SUMIF('AFP - Estimativa'!C9:C380,"INM",'AFP - Estimativa'!I9:I380)))</f>
        <v>5.5</v>
      </c>
      <c r="E21" s="153" t="s">
        <v>30</v>
      </c>
      <c r="F21" s="153"/>
      <c r="G21" s="10">
        <v>0.05</v>
      </c>
    </row>
    <row r="22" spans="1:7" ht="15.75" x14ac:dyDescent="0.2">
      <c r="A22" s="380" t="s">
        <v>10</v>
      </c>
      <c r="B22" s="380"/>
      <c r="C22" s="12">
        <f>SUM(C16:C21)</f>
        <v>490.5</v>
      </c>
      <c r="E22" s="153" t="s">
        <v>9</v>
      </c>
      <c r="F22" s="153"/>
      <c r="G22" s="10">
        <v>0.05</v>
      </c>
    </row>
    <row r="23" spans="1:7" ht="15" customHeight="1" x14ac:dyDescent="0.2">
      <c r="E23" s="154" t="s">
        <v>47</v>
      </c>
      <c r="F23" s="154"/>
      <c r="G23" s="13">
        <f>SUM(G17:G22)</f>
        <v>1</v>
      </c>
    </row>
    <row r="24" spans="1:7" ht="15.75" customHeight="1" x14ac:dyDescent="0.2"/>
    <row r="25" spans="1:7" ht="15.75" customHeight="1" x14ac:dyDescent="0.2">
      <c r="A25" s="379" t="s">
        <v>179</v>
      </c>
      <c r="B25" s="379"/>
      <c r="C25" s="379"/>
      <c r="E25" s="379" t="s">
        <v>222</v>
      </c>
      <c r="F25" s="379"/>
      <c r="G25" s="379"/>
    </row>
    <row r="26" spans="1:7" ht="18.75" x14ac:dyDescent="0.2">
      <c r="A26" s="376" t="s">
        <v>20</v>
      </c>
      <c r="B26" s="376"/>
      <c r="C26" s="11">
        <f>IF(TipoContagem="Detalhada",SUMIF('AFP - Detalhada'!C9:C401,"ALI",'AFP - Detalhada'!P9:P401),IF(TipoContagem="Estimada",SUMIF('AFP - Estimativa'!C9:C380,"ALI",'AFP - Estimativa'!I9:I380),IF(TipoContagem="Indicativa",SUMIF('AFP - Indicativa'!E11:E383,"ALI",'AFP - Indicativa'!I11:I383))))</f>
        <v>112</v>
      </c>
      <c r="E26" s="377" t="s">
        <v>175</v>
      </c>
      <c r="F26" s="378"/>
      <c r="G26" s="180">
        <f>IF(Capa!$C$17="Não",1,1.35)</f>
        <v>1</v>
      </c>
    </row>
    <row r="27" spans="1:7" ht="18.75" x14ac:dyDescent="0.2">
      <c r="A27" s="376" t="s">
        <v>24</v>
      </c>
      <c r="B27" s="376"/>
      <c r="C27" s="11">
        <f>IF(TipoContagem="Detalhada",SUMIF('AFP - Detalhada'!C9:C401,"AIE",'AFP - Detalhada'!P9:P401),IF(TipoContagem="Estimada",SUMIF('AFP - Estimativa'!C9:C380,"AIE",'AFP - Estimativa'!I9:I380),IF(TipoContagem="Indicativa",SUMIF('AFP - Indicativa'!E11:E383,"AIE",'AFP - Indicativa'!I11:I383))))</f>
        <v>10</v>
      </c>
      <c r="E27" s="377" t="s">
        <v>176</v>
      </c>
      <c r="F27" s="378"/>
      <c r="G27" s="234">
        <f>(C22*G23)*G26</f>
        <v>490.5</v>
      </c>
    </row>
    <row r="28" spans="1:7" ht="18.75" x14ac:dyDescent="0.2">
      <c r="A28" s="376" t="s">
        <v>21</v>
      </c>
      <c r="B28" s="376"/>
      <c r="C28" s="11">
        <f>IF(TipoContagem="Detalhada",SUMIF('AFP - Detalhada'!C9:C401,"CE",'AFP - Detalhada'!P9:P401),IF(TipoContagem="Estimada",SUMIF('AFP - Estimativa'!C9:C380,"CE",'AFP - Estimativa'!I9:I380),IF(TipoContagem="Indicativa",SUMIF('AFP - Indicativa'!E11:E383,"CE",'AFP - Indicativa'!I11:I383))))</f>
        <v>72</v>
      </c>
      <c r="E28" s="381" t="s">
        <v>180</v>
      </c>
      <c r="F28" s="382"/>
      <c r="G28" s="170">
        <f>(C32*G23)*G26</f>
        <v>490.5</v>
      </c>
    </row>
    <row r="29" spans="1:7" x14ac:dyDescent="0.2">
      <c r="A29" s="376" t="s">
        <v>22</v>
      </c>
      <c r="B29" s="376"/>
      <c r="C29" s="11">
        <f>IF(TipoContagem="Detalhada",SUMIF('AFP - Detalhada'!C9:C401,"EE",'AFP - Detalhada'!P9:P401),IF(TipoContagem="Estimada",SUMIF('AFP - Estimativa'!C9:C380,"EE",'AFP - Estimativa'!I9:I380),IF(TipoContagem="Indicativa",SUMIF('AFP - Indicativa'!E11:E383,"EE",'AFP - Indicativa'!I11:I383))))</f>
        <v>276</v>
      </c>
    </row>
    <row r="30" spans="1:7" ht="15.75" x14ac:dyDescent="0.2">
      <c r="A30" s="376" t="s">
        <v>23</v>
      </c>
      <c r="B30" s="376"/>
      <c r="C30" s="11">
        <f>IF(TipoContagem="Detalhada",SUMIF('AFP - Detalhada'!C9:C401,"SE",'AFP - Detalhada'!P9:P401),IF(TipoContagem="Estimada",SUMIF('AFP - Estimativa'!C9:C380,"SE",'AFP - Estimativa'!I9:I380),IF(TipoContagem="Indicativa",SUMIF('AFP - Indicativa'!E11:E383,"SE",'AFP - Indicativa'!I11:I383))))</f>
        <v>15</v>
      </c>
      <c r="E30" s="379" t="s">
        <v>238</v>
      </c>
      <c r="F30" s="379"/>
      <c r="G30" s="379"/>
    </row>
    <row r="31" spans="1:7" ht="18.75" x14ac:dyDescent="0.2">
      <c r="A31" s="376" t="s">
        <v>163</v>
      </c>
      <c r="B31" s="376"/>
      <c r="C31" s="11">
        <f>IF(TipoContagem="Detalhada",SUMIF('AFP - Detalhada'!$C$8:$C$402,"INM",'AFP - Detalhada'!$P$8:$P$402),IF(TipoContagem="Estimada",SUMIF('AFP - Estimativa'!C9:C380,"INM",'AFP - Estimativa'!I9:I380)))</f>
        <v>5.5</v>
      </c>
      <c r="E31" s="377" t="s">
        <v>177</v>
      </c>
      <c r="F31" s="378"/>
      <c r="G31" s="181">
        <f>IF(Capa!$C$15="Detalhada","",35%)</f>
        <v>0.35</v>
      </c>
    </row>
    <row r="32" spans="1:7" ht="18.75" x14ac:dyDescent="0.2">
      <c r="A32" s="380" t="s">
        <v>10</v>
      </c>
      <c r="B32" s="380"/>
      <c r="C32" s="12">
        <f>SUM(C26:C31)</f>
        <v>490.5</v>
      </c>
      <c r="E32" s="377" t="s">
        <v>176</v>
      </c>
      <c r="F32" s="378"/>
      <c r="G32" s="180">
        <f>IF(Capa!$C$15="Detalhada","",G27+G27*G31)</f>
        <v>662.17499999999995</v>
      </c>
    </row>
    <row r="33" spans="1:7" ht="18.75" x14ac:dyDescent="0.2">
      <c r="E33" s="381" t="s">
        <v>180</v>
      </c>
      <c r="F33" s="382"/>
      <c r="G33" s="170">
        <f>IF(Capa!$C$15="Detalhada","",G28+G28*G31)</f>
        <v>662.17499999999995</v>
      </c>
    </row>
    <row r="36" spans="1:7" ht="18.75" x14ac:dyDescent="0.2">
      <c r="A36" s="404" t="s">
        <v>223</v>
      </c>
      <c r="B36" s="405"/>
      <c r="C36" s="405"/>
      <c r="D36" s="405"/>
      <c r="E36" s="405"/>
      <c r="F36" s="405"/>
      <c r="G36" s="406"/>
    </row>
    <row r="38" spans="1:7" ht="15.75" x14ac:dyDescent="0.2">
      <c r="A38" s="379" t="s">
        <v>224</v>
      </c>
      <c r="B38" s="379"/>
      <c r="C38" s="379"/>
      <c r="E38" s="379" t="s">
        <v>225</v>
      </c>
      <c r="F38" s="379"/>
      <c r="G38" s="379"/>
    </row>
    <row r="39" spans="1:7" ht="18.75" x14ac:dyDescent="0.2">
      <c r="A39" s="377" t="s">
        <v>175</v>
      </c>
      <c r="B39" s="378"/>
      <c r="C39" s="180">
        <v>1</v>
      </c>
      <c r="E39" s="377" t="s">
        <v>175</v>
      </c>
      <c r="F39" s="378"/>
      <c r="G39" s="180">
        <v>1</v>
      </c>
    </row>
    <row r="40" spans="1:7" ht="18.75" x14ac:dyDescent="0.2">
      <c r="A40" s="377" t="s">
        <v>176</v>
      </c>
      <c r="B40" s="378"/>
      <c r="C40" s="180">
        <f>G27</f>
        <v>490.5</v>
      </c>
      <c r="E40" s="377" t="s">
        <v>176</v>
      </c>
      <c r="F40" s="378"/>
      <c r="G40" s="180">
        <f>'AFP - Detalhada'!AE403</f>
        <v>0</v>
      </c>
    </row>
    <row r="41" spans="1:7" ht="18.75" x14ac:dyDescent="0.2">
      <c r="A41" s="381" t="s">
        <v>180</v>
      </c>
      <c r="B41" s="382"/>
      <c r="C41" s="170">
        <f>G28</f>
        <v>490.5</v>
      </c>
      <c r="E41" s="381" t="s">
        <v>180</v>
      </c>
      <c r="F41" s="382"/>
      <c r="G41" s="170">
        <f>'AFP - Detalhada'!AH403</f>
        <v>0</v>
      </c>
    </row>
    <row r="43" spans="1:7" ht="15.75" x14ac:dyDescent="0.2">
      <c r="C43" s="383" t="s">
        <v>226</v>
      </c>
      <c r="D43" s="384"/>
      <c r="E43" s="385"/>
    </row>
    <row r="44" spans="1:7" ht="18.75" x14ac:dyDescent="0.2">
      <c r="C44" s="407" t="s">
        <v>227</v>
      </c>
      <c r="D44" s="408"/>
      <c r="E44" s="180" t="s">
        <v>229</v>
      </c>
    </row>
    <row r="45" spans="1:7" ht="18.75" x14ac:dyDescent="0.2">
      <c r="C45" s="407" t="s">
        <v>228</v>
      </c>
      <c r="D45" s="408"/>
      <c r="E45" s="181">
        <f>IFERROR(IF(E44="PF BRUTO",ROUND((G40-C40)/C40,4),ROUND((G41-C41)/C41,4)),0)</f>
        <v>-1</v>
      </c>
    </row>
  </sheetData>
  <sheetProtection formatCells="0" formatColumns="0" formatRows="0" sort="0" autoFilter="0" pivotTables="0"/>
  <mergeCells count="52">
    <mergeCell ref="C43:E43"/>
    <mergeCell ref="C44:D44"/>
    <mergeCell ref="C45:D45"/>
    <mergeCell ref="A39:B39"/>
    <mergeCell ref="A40:B40"/>
    <mergeCell ref="A41:B41"/>
    <mergeCell ref="E38:G38"/>
    <mergeCell ref="E39:F39"/>
    <mergeCell ref="E40:F40"/>
    <mergeCell ref="E41:F41"/>
    <mergeCell ref="A36:G36"/>
    <mergeCell ref="A38:C38"/>
    <mergeCell ref="B1:F1"/>
    <mergeCell ref="E33:F33"/>
    <mergeCell ref="E25:G25"/>
    <mergeCell ref="E30:G30"/>
    <mergeCell ref="K13:M13"/>
    <mergeCell ref="A18:B18"/>
    <mergeCell ref="A19:B19"/>
    <mergeCell ref="A20:B20"/>
    <mergeCell ref="A22:B22"/>
    <mergeCell ref="A21:B21"/>
    <mergeCell ref="E15:G16"/>
    <mergeCell ref="A26:B26"/>
    <mergeCell ref="A30:B30"/>
    <mergeCell ref="A15:C15"/>
    <mergeCell ref="A16:B16"/>
    <mergeCell ref="A17:B17"/>
    <mergeCell ref="A3:G3"/>
    <mergeCell ref="A10:G10"/>
    <mergeCell ref="A12:G12"/>
    <mergeCell ref="A13:G13"/>
    <mergeCell ref="B6:D6"/>
    <mergeCell ref="F6:G6"/>
    <mergeCell ref="B7:D7"/>
    <mergeCell ref="F7:G7"/>
    <mergeCell ref="A9:G9"/>
    <mergeCell ref="B4:D4"/>
    <mergeCell ref="F4:G4"/>
    <mergeCell ref="B5:D5"/>
    <mergeCell ref="F5:G5"/>
    <mergeCell ref="A28:B28"/>
    <mergeCell ref="E27:F27"/>
    <mergeCell ref="A25:C25"/>
    <mergeCell ref="A31:B31"/>
    <mergeCell ref="A32:B32"/>
    <mergeCell ref="E26:F26"/>
    <mergeCell ref="E28:F28"/>
    <mergeCell ref="E31:F31"/>
    <mergeCell ref="E32:F32"/>
    <mergeCell ref="A29:B29"/>
    <mergeCell ref="A27:B27"/>
  </mergeCells>
  <dataValidations disablePrompts="1" count="3">
    <dataValidation type="list" allowBlank="1" showInputMessage="1" showErrorMessage="1" sqref="B5:D5">
      <formula1>"Indicativa,Estimativa,Detalhada"</formula1>
    </dataValidation>
    <dataValidation type="list" allowBlank="1" showInputMessage="1" showErrorMessage="1" sqref="F4:G4">
      <formula1>"Desenvolvimento ou Manutenção,Redocumentação"</formula1>
    </dataValidation>
    <dataValidation type="list" allowBlank="1" showInputMessage="1" showErrorMessage="1" sqref="E44">
      <formula1>"PF BRUTO,PF LIQUIDO"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  <pageSetUpPr fitToPage="1"/>
  </sheetPr>
  <dimension ref="A1:XEN417"/>
  <sheetViews>
    <sheetView showGridLines="0" showZeros="0" zoomScale="85" zoomScaleNormal="8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9" sqref="B9"/>
    </sheetView>
  </sheetViews>
  <sheetFormatPr defaultColWidth="8.85546875" defaultRowHeight="12.75" x14ac:dyDescent="0.2"/>
  <cols>
    <col min="1" max="1" width="5.5703125" style="21" customWidth="1"/>
    <col min="2" max="2" width="46.28515625" style="295" customWidth="1"/>
    <col min="3" max="3" width="5" style="21" customWidth="1"/>
    <col min="4" max="4" width="10.5703125" style="21" customWidth="1"/>
    <col min="5" max="5" width="6.28515625" style="21" customWidth="1"/>
    <col min="6" max="6" width="15" style="243" bestFit="1" customWidth="1"/>
    <col min="7" max="7" width="6.140625" style="21" customWidth="1"/>
    <col min="8" max="8" width="26.7109375" style="243" customWidth="1"/>
    <col min="9" max="9" width="7.42578125" style="21" customWidth="1"/>
    <col min="10" max="10" width="7.85546875" style="15" hidden="1" customWidth="1"/>
    <col min="11" max="11" width="9.5703125" style="15" hidden="1" customWidth="1"/>
    <col min="12" max="12" width="10" style="21" bestFit="1" customWidth="1"/>
    <col min="13" max="13" width="6.5703125" style="21" customWidth="1"/>
    <col min="14" max="14" width="7.42578125" style="21" hidden="1" customWidth="1"/>
    <col min="15" max="15" width="7.28515625" style="15" customWidth="1"/>
    <col min="16" max="16" width="8.42578125" style="21" customWidth="1"/>
    <col min="17" max="17" width="32.5703125" style="275" customWidth="1"/>
    <col min="18" max="18" width="24.7109375" style="250" customWidth="1"/>
    <col min="19" max="19" width="2.28515625" style="225" customWidth="1"/>
    <col min="20" max="20" width="11.7109375" style="229" bestFit="1" customWidth="1"/>
    <col min="21" max="21" width="12.28515625" style="21" customWidth="1"/>
    <col min="22" max="22" width="11.5703125" style="15" customWidth="1"/>
    <col min="23" max="23" width="7.140625" style="21" customWidth="1"/>
    <col min="24" max="24" width="25" style="255" customWidth="1"/>
    <col min="25" max="25" width="6.140625" style="21" customWidth="1"/>
    <col min="26" max="26" width="21.28515625" style="255" customWidth="1"/>
    <col min="27" max="27" width="7.42578125" style="21" customWidth="1"/>
    <col min="28" max="28" width="7.85546875" style="15" hidden="1" customWidth="1"/>
    <col min="29" max="29" width="9.5703125" style="15" hidden="1" customWidth="1"/>
    <col min="30" max="30" width="9.42578125" style="21" customWidth="1"/>
    <col min="31" max="31" width="6.42578125" style="21" customWidth="1"/>
    <col min="32" max="32" width="5.7109375" style="21" hidden="1" customWidth="1"/>
    <col min="33" max="33" width="7.28515625" style="15" customWidth="1"/>
    <col min="34" max="34" width="8.7109375" style="21" customWidth="1"/>
    <col min="35" max="35" width="32.28515625" style="250" customWidth="1"/>
    <col min="36" max="36" width="1.28515625" style="225" customWidth="1"/>
    <col min="37" max="37" width="21.28515625" style="250" customWidth="1"/>
    <col min="38" max="38" width="0.42578125" style="225" customWidth="1"/>
    <col min="39" max="39" width="19.7109375" style="250" customWidth="1"/>
    <col min="40" max="40" width="0.7109375" style="225" customWidth="1"/>
    <col min="41" max="41" width="24.28515625" style="250" customWidth="1"/>
    <col min="42" max="42" width="0.5703125" style="225" customWidth="1"/>
    <col min="43" max="16384" width="8.85546875" style="15"/>
  </cols>
  <sheetData>
    <row r="1" spans="1:16368" ht="22.5" x14ac:dyDescent="0.2">
      <c r="A1" s="424" t="s">
        <v>302</v>
      </c>
      <c r="B1" s="425"/>
      <c r="C1" s="425"/>
      <c r="D1" s="425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425"/>
      <c r="P1" s="425"/>
      <c r="Q1" s="425"/>
      <c r="R1" s="261"/>
      <c r="T1" s="15"/>
      <c r="U1" s="419" t="s">
        <v>219</v>
      </c>
      <c r="V1" s="419"/>
      <c r="W1" s="419"/>
      <c r="X1" s="419"/>
      <c r="Y1" s="419"/>
      <c r="Z1" s="419"/>
      <c r="AA1" s="419"/>
      <c r="AB1" s="419"/>
      <c r="AC1" s="419"/>
      <c r="AD1" s="419"/>
      <c r="AE1" s="419"/>
      <c r="AF1" s="419"/>
      <c r="AG1" s="419"/>
      <c r="AH1" s="419"/>
      <c r="AI1" s="261"/>
    </row>
    <row r="2" spans="1:16368" ht="9" customHeight="1" x14ac:dyDescent="0.2">
      <c r="A2" s="16"/>
      <c r="B2" s="288"/>
      <c r="C2" s="16"/>
      <c r="D2" s="276"/>
      <c r="E2" s="16"/>
      <c r="F2" s="239"/>
      <c r="G2" s="16"/>
      <c r="H2" s="239"/>
      <c r="I2" s="16"/>
      <c r="J2" s="16"/>
      <c r="K2" s="16"/>
      <c r="L2" s="16"/>
      <c r="M2" s="16"/>
      <c r="N2" s="16"/>
      <c r="O2" s="16"/>
      <c r="P2" s="16"/>
      <c r="Q2" s="248"/>
      <c r="R2" s="248"/>
      <c r="U2" s="16"/>
      <c r="V2" s="156"/>
      <c r="W2" s="16"/>
      <c r="X2" s="251"/>
      <c r="Y2" s="16"/>
      <c r="Z2" s="251"/>
      <c r="AA2" s="16"/>
      <c r="AB2" s="16"/>
      <c r="AC2" s="16"/>
      <c r="AD2" s="16"/>
      <c r="AE2" s="16"/>
      <c r="AF2" s="16"/>
      <c r="AG2" s="16"/>
      <c r="AH2" s="16"/>
      <c r="AI2" s="248"/>
    </row>
    <row r="3" spans="1:16368" ht="18.600000000000001" customHeight="1" x14ac:dyDescent="0.2">
      <c r="A3" s="16"/>
      <c r="B3" s="289" t="s">
        <v>173</v>
      </c>
      <c r="C3" s="426">
        <f>P403</f>
        <v>0</v>
      </c>
      <c r="D3" s="427"/>
      <c r="E3" s="16"/>
      <c r="F3" s="239"/>
      <c r="G3" s="16"/>
      <c r="H3" s="239"/>
      <c r="I3" s="16"/>
      <c r="J3" s="17"/>
      <c r="K3" s="17"/>
      <c r="O3" s="21"/>
      <c r="Q3" s="286" t="s">
        <v>139</v>
      </c>
      <c r="R3" s="257" t="str">
        <f>Capa!C9</f>
        <v>Rui Braga</v>
      </c>
      <c r="T3" s="15"/>
      <c r="U3" s="420" t="s">
        <v>173</v>
      </c>
      <c r="V3" s="420"/>
      <c r="W3" s="420"/>
      <c r="X3" s="304" t="str">
        <f>CONCATENATE(AH403," PF")</f>
        <v>0 PF</v>
      </c>
      <c r="AA3" s="16"/>
      <c r="AB3" s="16"/>
      <c r="AC3" s="16"/>
      <c r="AE3" s="421" t="s">
        <v>239</v>
      </c>
      <c r="AF3" s="421"/>
      <c r="AG3" s="421"/>
      <c r="AH3" s="421"/>
      <c r="AI3" s="263">
        <f>Capa!F9</f>
        <v>0</v>
      </c>
    </row>
    <row r="4" spans="1:16368" ht="18.600000000000001" customHeight="1" x14ac:dyDescent="0.2">
      <c r="A4" s="16"/>
      <c r="B4" s="289" t="s">
        <v>160</v>
      </c>
      <c r="C4" s="426">
        <f>M403</f>
        <v>0</v>
      </c>
      <c r="D4" s="427"/>
      <c r="E4" s="16"/>
      <c r="F4" s="239"/>
      <c r="G4" s="16"/>
      <c r="H4" s="239"/>
      <c r="I4" s="16"/>
      <c r="J4" s="17"/>
      <c r="K4" s="17"/>
      <c r="O4" s="21"/>
      <c r="Q4" s="286" t="s">
        <v>17</v>
      </c>
      <c r="R4" s="259">
        <f>Capa!C10</f>
        <v>43161</v>
      </c>
      <c r="T4" s="15"/>
      <c r="U4" s="420" t="s">
        <v>160</v>
      </c>
      <c r="V4" s="420"/>
      <c r="W4" s="420"/>
      <c r="X4" s="304" t="str">
        <f>CONCATENATE(AE403," PF")</f>
        <v>0 PF</v>
      </c>
      <c r="AA4" s="16"/>
      <c r="AB4" s="16"/>
      <c r="AC4" s="16"/>
      <c r="AE4" s="421" t="s">
        <v>221</v>
      </c>
      <c r="AF4" s="421"/>
      <c r="AG4" s="421"/>
      <c r="AH4" s="421"/>
      <c r="AI4" s="260">
        <f>Capa!F10</f>
        <v>0</v>
      </c>
    </row>
    <row r="5" spans="1:16368" ht="9" customHeight="1" x14ac:dyDescent="0.2">
      <c r="A5" s="16"/>
      <c r="B5" s="290"/>
      <c r="C5" s="20"/>
      <c r="D5" s="35"/>
      <c r="E5" s="20"/>
      <c r="F5" s="240"/>
      <c r="G5" s="20"/>
      <c r="H5" s="240"/>
      <c r="I5" s="20"/>
      <c r="J5" s="20"/>
      <c r="K5" s="20"/>
      <c r="L5" s="20"/>
      <c r="M5" s="35"/>
      <c r="N5" s="35"/>
      <c r="O5" s="20"/>
      <c r="P5" s="35"/>
      <c r="Q5" s="249"/>
      <c r="R5" s="249"/>
      <c r="T5" s="15"/>
      <c r="U5" s="20"/>
      <c r="V5" s="20"/>
      <c r="W5" s="20"/>
      <c r="X5" s="252"/>
      <c r="Y5" s="20"/>
      <c r="Z5" s="252"/>
      <c r="AA5" s="20"/>
      <c r="AB5" s="20"/>
      <c r="AC5" s="20"/>
      <c r="AD5" s="20"/>
      <c r="AE5" s="35"/>
      <c r="AF5" s="35"/>
      <c r="AG5" s="20"/>
      <c r="AH5" s="35"/>
      <c r="AI5" s="249"/>
    </row>
    <row r="6" spans="1:16368" s="22" customFormat="1" ht="15.75" x14ac:dyDescent="0.2">
      <c r="A6" s="422" t="s">
        <v>7</v>
      </c>
      <c r="B6" s="414" t="s">
        <v>142</v>
      </c>
      <c r="C6" s="411" t="s">
        <v>2</v>
      </c>
      <c r="D6" s="412"/>
      <c r="E6" s="412"/>
      <c r="F6" s="412"/>
      <c r="G6" s="412"/>
      <c r="H6" s="412"/>
      <c r="I6" s="412"/>
      <c r="J6" s="412"/>
      <c r="K6" s="412"/>
      <c r="L6" s="412"/>
      <c r="M6" s="412"/>
      <c r="N6" s="412"/>
      <c r="O6" s="412"/>
      <c r="P6" s="413"/>
      <c r="Q6" s="414" t="s">
        <v>143</v>
      </c>
      <c r="R6" s="410" t="s">
        <v>141</v>
      </c>
      <c r="S6" s="226"/>
      <c r="T6" s="409" t="s">
        <v>216</v>
      </c>
      <c r="U6" s="411" t="s">
        <v>2</v>
      </c>
      <c r="V6" s="412"/>
      <c r="W6" s="412"/>
      <c r="X6" s="412"/>
      <c r="Y6" s="412"/>
      <c r="Z6" s="412"/>
      <c r="AA6" s="412"/>
      <c r="AB6" s="412"/>
      <c r="AC6" s="412"/>
      <c r="AD6" s="412"/>
      <c r="AE6" s="412"/>
      <c r="AF6" s="412"/>
      <c r="AG6" s="412"/>
      <c r="AH6" s="413"/>
      <c r="AI6" s="409" t="s">
        <v>310</v>
      </c>
      <c r="AJ6" s="226"/>
      <c r="AK6" s="409" t="s">
        <v>218</v>
      </c>
      <c r="AL6" s="226"/>
      <c r="AM6" s="409" t="s">
        <v>217</v>
      </c>
      <c r="AN6" s="226"/>
      <c r="AO6" s="409" t="s">
        <v>218</v>
      </c>
      <c r="AP6" s="226"/>
    </row>
    <row r="7" spans="1:16368" s="23" customFormat="1" ht="25.5" x14ac:dyDescent="0.2">
      <c r="A7" s="423"/>
      <c r="B7" s="415"/>
      <c r="C7" s="237" t="s">
        <v>5</v>
      </c>
      <c r="D7" s="278" t="s">
        <v>159</v>
      </c>
      <c r="E7" s="236" t="s">
        <v>156</v>
      </c>
      <c r="F7" s="236" t="s">
        <v>157</v>
      </c>
      <c r="G7" s="236" t="s">
        <v>29</v>
      </c>
      <c r="H7" s="236" t="s">
        <v>158</v>
      </c>
      <c r="I7" s="236" t="s">
        <v>161</v>
      </c>
      <c r="J7" s="237" t="s">
        <v>3</v>
      </c>
      <c r="K7" s="237" t="s">
        <v>4</v>
      </c>
      <c r="L7" s="237" t="s">
        <v>237</v>
      </c>
      <c r="M7" s="236" t="s">
        <v>144</v>
      </c>
      <c r="N7" s="236" t="s">
        <v>6</v>
      </c>
      <c r="O7" s="300" t="s">
        <v>19</v>
      </c>
      <c r="P7" s="236" t="s">
        <v>181</v>
      </c>
      <c r="Q7" s="415"/>
      <c r="R7" s="410"/>
      <c r="S7" s="227"/>
      <c r="T7" s="409"/>
      <c r="U7" s="237" t="s">
        <v>5</v>
      </c>
      <c r="V7" s="236" t="s">
        <v>159</v>
      </c>
      <c r="W7" s="236" t="s">
        <v>156</v>
      </c>
      <c r="X7" s="256" t="s">
        <v>157</v>
      </c>
      <c r="Y7" s="236" t="s">
        <v>29</v>
      </c>
      <c r="Z7" s="256" t="s">
        <v>158</v>
      </c>
      <c r="AA7" s="236" t="s">
        <v>161</v>
      </c>
      <c r="AB7" s="237" t="s">
        <v>3</v>
      </c>
      <c r="AC7" s="237" t="s">
        <v>4</v>
      </c>
      <c r="AD7" s="237" t="s">
        <v>237</v>
      </c>
      <c r="AE7" s="236" t="s">
        <v>144</v>
      </c>
      <c r="AF7" s="236" t="s">
        <v>6</v>
      </c>
      <c r="AG7" s="236" t="s">
        <v>19</v>
      </c>
      <c r="AH7" s="236" t="s">
        <v>181</v>
      </c>
      <c r="AI7" s="410"/>
      <c r="AJ7" s="227"/>
      <c r="AK7" s="410"/>
      <c r="AL7" s="227"/>
      <c r="AM7" s="410"/>
      <c r="AN7" s="227"/>
      <c r="AO7" s="410"/>
      <c r="AP7" s="227"/>
    </row>
    <row r="8" spans="1:16368" s="230" customFormat="1" ht="14.25" x14ac:dyDescent="0.2">
      <c r="A8" s="417" t="s">
        <v>64</v>
      </c>
      <c r="B8" s="418"/>
      <c r="C8" s="418"/>
      <c r="D8" s="418"/>
      <c r="E8" s="418"/>
      <c r="F8" s="418"/>
      <c r="G8" s="418"/>
      <c r="H8" s="418"/>
      <c r="I8" s="418"/>
      <c r="J8" s="418"/>
      <c r="K8" s="418"/>
      <c r="L8" s="418"/>
      <c r="M8" s="418"/>
      <c r="N8" s="418"/>
      <c r="O8" s="418"/>
      <c r="P8" s="418"/>
      <c r="Q8" s="418"/>
      <c r="R8" s="418"/>
      <c r="S8" s="228"/>
      <c r="T8" s="416"/>
      <c r="U8" s="416"/>
      <c r="V8" s="416"/>
      <c r="W8" s="416"/>
      <c r="X8" s="416"/>
      <c r="Y8" s="416"/>
      <c r="Z8" s="416"/>
      <c r="AA8" s="416"/>
      <c r="AB8" s="416"/>
      <c r="AC8" s="416"/>
      <c r="AD8" s="416"/>
      <c r="AE8" s="416"/>
      <c r="AF8" s="416"/>
      <c r="AG8" s="416"/>
      <c r="AH8" s="416"/>
      <c r="AI8" s="416"/>
      <c r="AJ8" s="228"/>
      <c r="AK8" s="264"/>
      <c r="AL8" s="228"/>
      <c r="AM8" s="267"/>
      <c r="AN8" s="228"/>
      <c r="AO8" s="264"/>
      <c r="AP8" s="228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27"/>
      <c r="LN8" s="27"/>
      <c r="LO8" s="27"/>
      <c r="LP8" s="27"/>
      <c r="LQ8" s="27"/>
      <c r="LR8" s="27"/>
      <c r="LS8" s="27"/>
      <c r="LT8" s="27"/>
      <c r="LU8" s="27"/>
      <c r="LV8" s="27"/>
      <c r="LW8" s="27"/>
      <c r="LX8" s="27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  <c r="MX8" s="27"/>
      <c r="MY8" s="27"/>
      <c r="MZ8" s="27"/>
      <c r="NA8" s="27"/>
      <c r="NB8" s="27"/>
      <c r="NC8" s="27"/>
      <c r="ND8" s="27"/>
      <c r="NE8" s="27"/>
      <c r="NF8" s="27"/>
      <c r="NG8" s="27"/>
      <c r="NH8" s="27"/>
      <c r="NI8" s="27"/>
      <c r="NJ8" s="27"/>
      <c r="NK8" s="27"/>
      <c r="NL8" s="27"/>
      <c r="NM8" s="27"/>
      <c r="NN8" s="27"/>
      <c r="NO8" s="27"/>
      <c r="NP8" s="27"/>
      <c r="NQ8" s="27"/>
      <c r="NR8" s="27"/>
      <c r="NS8" s="27"/>
      <c r="NT8" s="27"/>
      <c r="NU8" s="27"/>
      <c r="NV8" s="27"/>
      <c r="NW8" s="27"/>
      <c r="NX8" s="27"/>
      <c r="NY8" s="27"/>
      <c r="NZ8" s="27"/>
      <c r="OA8" s="27"/>
      <c r="OB8" s="27"/>
      <c r="OC8" s="27"/>
      <c r="OD8" s="27"/>
      <c r="OE8" s="27"/>
      <c r="OF8" s="27"/>
      <c r="OG8" s="27"/>
      <c r="OH8" s="27"/>
      <c r="OI8" s="27"/>
      <c r="OJ8" s="27"/>
      <c r="OK8" s="27"/>
      <c r="OL8" s="27"/>
      <c r="OM8" s="27"/>
      <c r="ON8" s="27"/>
      <c r="OO8" s="27"/>
      <c r="OP8" s="27"/>
      <c r="OQ8" s="27"/>
      <c r="OR8" s="27"/>
      <c r="OS8" s="27"/>
      <c r="OT8" s="27"/>
      <c r="OU8" s="27"/>
      <c r="OV8" s="27"/>
      <c r="OW8" s="27"/>
      <c r="OX8" s="27"/>
      <c r="OY8" s="27"/>
      <c r="OZ8" s="27"/>
      <c r="PA8" s="27"/>
      <c r="PB8" s="27"/>
      <c r="PC8" s="27"/>
      <c r="PD8" s="27"/>
      <c r="PE8" s="27"/>
      <c r="PF8" s="27"/>
      <c r="PG8" s="27"/>
      <c r="PH8" s="27"/>
      <c r="PI8" s="27"/>
      <c r="PJ8" s="27"/>
      <c r="PK8" s="27"/>
      <c r="PL8" s="27"/>
      <c r="PM8" s="27"/>
      <c r="PN8" s="27"/>
      <c r="PO8" s="27"/>
      <c r="PP8" s="27"/>
      <c r="PQ8" s="27"/>
      <c r="PR8" s="27"/>
      <c r="PS8" s="27"/>
      <c r="PT8" s="27"/>
      <c r="PU8" s="27"/>
      <c r="PV8" s="27"/>
      <c r="PW8" s="27"/>
      <c r="PX8" s="27"/>
      <c r="PY8" s="27"/>
      <c r="PZ8" s="27"/>
      <c r="QA8" s="27"/>
      <c r="QB8" s="27"/>
      <c r="QC8" s="27"/>
      <c r="QD8" s="27"/>
      <c r="QE8" s="27"/>
      <c r="QF8" s="27"/>
      <c r="QG8" s="27"/>
      <c r="QH8" s="27"/>
      <c r="QI8" s="27"/>
      <c r="QJ8" s="27"/>
      <c r="QK8" s="27"/>
      <c r="QL8" s="27"/>
      <c r="QM8" s="27"/>
      <c r="QN8" s="27"/>
      <c r="QO8" s="27"/>
      <c r="QP8" s="27"/>
      <c r="QQ8" s="27"/>
      <c r="QR8" s="27"/>
      <c r="QS8" s="27"/>
      <c r="QT8" s="27"/>
      <c r="QU8" s="27"/>
      <c r="QV8" s="27"/>
      <c r="QW8" s="27"/>
      <c r="QX8" s="27"/>
      <c r="QY8" s="27"/>
      <c r="QZ8" s="27"/>
      <c r="RA8" s="27"/>
      <c r="RB8" s="27"/>
      <c r="RC8" s="27"/>
      <c r="RD8" s="27"/>
      <c r="RE8" s="27"/>
      <c r="RF8" s="27"/>
      <c r="RG8" s="27"/>
      <c r="RH8" s="27"/>
      <c r="RI8" s="27"/>
      <c r="RJ8" s="27"/>
      <c r="RK8" s="27"/>
      <c r="RL8" s="27"/>
      <c r="RM8" s="27"/>
      <c r="RN8" s="27"/>
      <c r="RO8" s="27"/>
      <c r="RP8" s="27"/>
      <c r="RQ8" s="27"/>
      <c r="RR8" s="27"/>
      <c r="RS8" s="27"/>
      <c r="RT8" s="27"/>
      <c r="RU8" s="27"/>
      <c r="RV8" s="27"/>
      <c r="RW8" s="27"/>
      <c r="RX8" s="27"/>
      <c r="RY8" s="27"/>
      <c r="RZ8" s="27"/>
      <c r="SA8" s="27"/>
      <c r="SB8" s="27"/>
      <c r="SC8" s="27"/>
      <c r="SD8" s="27"/>
      <c r="SE8" s="27"/>
      <c r="SF8" s="27"/>
      <c r="SG8" s="27"/>
      <c r="SH8" s="27"/>
      <c r="SI8" s="27"/>
      <c r="SJ8" s="27"/>
      <c r="SK8" s="27"/>
      <c r="SL8" s="27"/>
      <c r="SM8" s="27"/>
      <c r="SN8" s="27"/>
      <c r="SO8" s="27"/>
      <c r="SP8" s="27"/>
      <c r="SQ8" s="27"/>
      <c r="SR8" s="27"/>
      <c r="SS8" s="27"/>
      <c r="ST8" s="27"/>
      <c r="SU8" s="27"/>
      <c r="SV8" s="27"/>
      <c r="SW8" s="27"/>
      <c r="SX8" s="27"/>
      <c r="SY8" s="27"/>
      <c r="SZ8" s="27"/>
      <c r="TA8" s="27"/>
      <c r="TB8" s="27"/>
      <c r="TC8" s="27"/>
      <c r="TD8" s="27"/>
      <c r="TE8" s="27"/>
      <c r="TF8" s="27"/>
      <c r="TG8" s="27"/>
      <c r="TH8" s="27"/>
      <c r="TI8" s="27"/>
      <c r="TJ8" s="27"/>
      <c r="TK8" s="27"/>
      <c r="TL8" s="27"/>
      <c r="TM8" s="27"/>
      <c r="TN8" s="27"/>
      <c r="TO8" s="27"/>
      <c r="TP8" s="27"/>
      <c r="TQ8" s="27"/>
      <c r="TR8" s="27"/>
      <c r="TS8" s="27"/>
      <c r="TT8" s="27"/>
      <c r="TU8" s="27"/>
      <c r="TV8" s="27"/>
      <c r="TW8" s="27"/>
      <c r="TX8" s="27"/>
      <c r="TY8" s="27"/>
      <c r="TZ8" s="27"/>
      <c r="UA8" s="27"/>
      <c r="UB8" s="27"/>
      <c r="UC8" s="27"/>
      <c r="UD8" s="27"/>
      <c r="UE8" s="27"/>
      <c r="UF8" s="27"/>
      <c r="UG8" s="27"/>
      <c r="UH8" s="27"/>
      <c r="UI8" s="27"/>
      <c r="UJ8" s="27"/>
      <c r="UK8" s="27"/>
      <c r="UL8" s="27"/>
      <c r="UM8" s="27"/>
      <c r="UN8" s="27"/>
      <c r="UO8" s="27"/>
      <c r="UP8" s="27"/>
      <c r="UQ8" s="27"/>
      <c r="UR8" s="27"/>
      <c r="US8" s="27"/>
      <c r="UT8" s="27"/>
      <c r="UU8" s="27"/>
      <c r="UV8" s="27"/>
      <c r="UW8" s="27"/>
      <c r="UX8" s="27"/>
      <c r="UY8" s="27"/>
      <c r="UZ8" s="27"/>
      <c r="VA8" s="27"/>
      <c r="VB8" s="27"/>
      <c r="VC8" s="27"/>
      <c r="VD8" s="27"/>
      <c r="VE8" s="27"/>
      <c r="VF8" s="27"/>
      <c r="VG8" s="27"/>
      <c r="VH8" s="27"/>
      <c r="VI8" s="27"/>
      <c r="VJ8" s="27"/>
      <c r="VK8" s="27"/>
      <c r="VL8" s="27"/>
      <c r="VM8" s="27"/>
      <c r="VN8" s="27"/>
      <c r="VO8" s="27"/>
      <c r="VP8" s="27"/>
      <c r="VQ8" s="27"/>
      <c r="VR8" s="27"/>
      <c r="VS8" s="27"/>
      <c r="VT8" s="27"/>
      <c r="VU8" s="27"/>
      <c r="VV8" s="27"/>
      <c r="VW8" s="27"/>
      <c r="VX8" s="27"/>
      <c r="VY8" s="27"/>
      <c r="VZ8" s="27"/>
      <c r="WA8" s="27"/>
      <c r="WB8" s="27"/>
      <c r="WC8" s="27"/>
      <c r="WD8" s="27"/>
      <c r="WE8" s="27"/>
      <c r="WF8" s="27"/>
      <c r="WG8" s="27"/>
      <c r="WH8" s="27"/>
      <c r="WI8" s="27"/>
      <c r="WJ8" s="27"/>
      <c r="WK8" s="27"/>
      <c r="WL8" s="27"/>
      <c r="WM8" s="27"/>
      <c r="WN8" s="27"/>
      <c r="WO8" s="27"/>
      <c r="WP8" s="27"/>
      <c r="WQ8" s="27"/>
      <c r="WR8" s="27"/>
      <c r="WS8" s="27"/>
      <c r="WT8" s="27"/>
      <c r="WU8" s="27"/>
      <c r="WV8" s="27"/>
      <c r="WW8" s="27"/>
      <c r="WX8" s="27"/>
      <c r="WY8" s="27"/>
      <c r="WZ8" s="27"/>
      <c r="XA8" s="27"/>
      <c r="XB8" s="27"/>
      <c r="XC8" s="27"/>
      <c r="XD8" s="27"/>
      <c r="XE8" s="27"/>
      <c r="XF8" s="27"/>
      <c r="XG8" s="27"/>
      <c r="XH8" s="27"/>
      <c r="XI8" s="27"/>
      <c r="XJ8" s="27"/>
      <c r="XK8" s="27"/>
      <c r="XL8" s="27"/>
      <c r="XM8" s="27"/>
      <c r="XN8" s="27"/>
      <c r="XO8" s="27"/>
      <c r="XP8" s="27"/>
      <c r="XQ8" s="27"/>
      <c r="XR8" s="27"/>
      <c r="XS8" s="27"/>
      <c r="XT8" s="27"/>
      <c r="XU8" s="27"/>
      <c r="XV8" s="27"/>
      <c r="XW8" s="27"/>
      <c r="XX8" s="27"/>
      <c r="XY8" s="27"/>
      <c r="XZ8" s="27"/>
      <c r="YA8" s="27"/>
      <c r="YB8" s="27"/>
      <c r="YC8" s="27"/>
      <c r="YD8" s="27"/>
      <c r="YE8" s="27"/>
      <c r="YF8" s="27"/>
      <c r="YG8" s="27"/>
      <c r="YH8" s="27"/>
      <c r="YI8" s="27"/>
      <c r="YJ8" s="27"/>
      <c r="YK8" s="27"/>
      <c r="YL8" s="27"/>
      <c r="YM8" s="27"/>
      <c r="YN8" s="27"/>
      <c r="YO8" s="27"/>
      <c r="YP8" s="27"/>
      <c r="YQ8" s="27"/>
      <c r="YR8" s="27"/>
      <c r="YS8" s="27"/>
      <c r="YT8" s="27"/>
      <c r="YU8" s="27"/>
      <c r="YV8" s="27"/>
      <c r="YW8" s="27"/>
      <c r="YX8" s="27"/>
      <c r="YY8" s="27"/>
      <c r="YZ8" s="27"/>
      <c r="ZA8" s="27"/>
      <c r="ZB8" s="27"/>
      <c r="ZC8" s="27"/>
      <c r="ZD8" s="27"/>
      <c r="ZE8" s="27"/>
      <c r="ZF8" s="27"/>
      <c r="ZG8" s="27"/>
      <c r="ZH8" s="27"/>
      <c r="ZI8" s="27"/>
      <c r="ZJ8" s="27"/>
      <c r="ZK8" s="27"/>
      <c r="ZL8" s="27"/>
      <c r="ZM8" s="27"/>
      <c r="ZN8" s="27"/>
      <c r="ZO8" s="27"/>
      <c r="ZP8" s="27"/>
      <c r="ZQ8" s="27"/>
      <c r="ZR8" s="27"/>
      <c r="ZS8" s="27"/>
      <c r="ZT8" s="27"/>
      <c r="ZU8" s="27"/>
      <c r="ZV8" s="27"/>
      <c r="ZW8" s="27"/>
      <c r="ZX8" s="27"/>
      <c r="ZY8" s="27"/>
      <c r="ZZ8" s="27"/>
      <c r="AAA8" s="27"/>
      <c r="AAB8" s="27"/>
      <c r="AAC8" s="27"/>
      <c r="AAD8" s="27"/>
      <c r="AAE8" s="27"/>
      <c r="AAF8" s="27"/>
      <c r="AAG8" s="27"/>
      <c r="AAH8" s="27"/>
      <c r="AAI8" s="27"/>
      <c r="AAJ8" s="27"/>
      <c r="AAK8" s="27"/>
      <c r="AAL8" s="27"/>
      <c r="AAM8" s="27"/>
      <c r="AAN8" s="27"/>
      <c r="AAO8" s="27"/>
      <c r="AAP8" s="27"/>
      <c r="AAQ8" s="27"/>
      <c r="AAR8" s="27"/>
      <c r="AAS8" s="27"/>
      <c r="AAT8" s="27"/>
      <c r="AAU8" s="27"/>
      <c r="AAV8" s="27"/>
      <c r="AAW8" s="27"/>
      <c r="AAX8" s="27"/>
      <c r="AAY8" s="27"/>
      <c r="AAZ8" s="27"/>
      <c r="ABA8" s="27"/>
      <c r="ABB8" s="27"/>
      <c r="ABC8" s="27"/>
      <c r="ABD8" s="27"/>
      <c r="ABE8" s="27"/>
      <c r="ABF8" s="27"/>
      <c r="ABG8" s="27"/>
      <c r="ABH8" s="27"/>
      <c r="ABI8" s="27"/>
      <c r="ABJ8" s="27"/>
      <c r="ABK8" s="27"/>
      <c r="ABL8" s="27"/>
      <c r="ABM8" s="27"/>
      <c r="ABN8" s="27"/>
      <c r="ABO8" s="27"/>
      <c r="ABP8" s="27"/>
      <c r="ABQ8" s="27"/>
      <c r="ABR8" s="27"/>
      <c r="ABS8" s="27"/>
      <c r="ABT8" s="27"/>
      <c r="ABU8" s="27"/>
      <c r="ABV8" s="27"/>
      <c r="ABW8" s="27"/>
      <c r="ABX8" s="27"/>
      <c r="ABY8" s="27"/>
      <c r="ABZ8" s="27"/>
      <c r="ACA8" s="27"/>
      <c r="ACB8" s="27"/>
      <c r="ACC8" s="27"/>
      <c r="ACD8" s="27"/>
      <c r="ACE8" s="27"/>
      <c r="ACF8" s="27"/>
      <c r="ACG8" s="27"/>
      <c r="ACH8" s="27"/>
      <c r="ACI8" s="27"/>
      <c r="ACJ8" s="27"/>
      <c r="ACK8" s="27"/>
      <c r="ACL8" s="27"/>
      <c r="ACM8" s="27"/>
      <c r="ACN8" s="27"/>
      <c r="ACO8" s="27"/>
      <c r="ACP8" s="27"/>
      <c r="ACQ8" s="27"/>
      <c r="ACR8" s="27"/>
      <c r="ACS8" s="27"/>
      <c r="ACT8" s="27"/>
      <c r="ACU8" s="27"/>
      <c r="ACV8" s="27"/>
      <c r="ACW8" s="27"/>
      <c r="ACX8" s="27"/>
      <c r="ACY8" s="27"/>
      <c r="ACZ8" s="27"/>
      <c r="ADA8" s="27"/>
      <c r="ADB8" s="27"/>
      <c r="ADC8" s="27"/>
      <c r="ADD8" s="27"/>
      <c r="ADE8" s="27"/>
      <c r="ADF8" s="27"/>
      <c r="ADG8" s="27"/>
      <c r="ADH8" s="27"/>
      <c r="ADI8" s="27"/>
      <c r="ADJ8" s="27"/>
      <c r="ADK8" s="27"/>
      <c r="ADL8" s="27"/>
      <c r="ADM8" s="27"/>
      <c r="ADN8" s="27"/>
      <c r="ADO8" s="27"/>
      <c r="ADP8" s="27"/>
      <c r="ADQ8" s="27"/>
      <c r="ADR8" s="27"/>
      <c r="ADS8" s="27"/>
      <c r="ADT8" s="27"/>
      <c r="ADU8" s="27"/>
      <c r="ADV8" s="27"/>
      <c r="ADW8" s="27"/>
      <c r="ADX8" s="27"/>
      <c r="ADY8" s="27"/>
      <c r="ADZ8" s="27"/>
      <c r="AEA8" s="27"/>
      <c r="AEB8" s="27"/>
      <c r="AEC8" s="27"/>
      <c r="AED8" s="27"/>
      <c r="AEE8" s="27"/>
      <c r="AEF8" s="27"/>
      <c r="AEG8" s="27"/>
      <c r="AEH8" s="27"/>
      <c r="AEI8" s="27"/>
      <c r="AEJ8" s="27"/>
      <c r="AEK8" s="27"/>
      <c r="AEL8" s="27"/>
      <c r="AEM8" s="27"/>
      <c r="AEN8" s="27"/>
      <c r="AEO8" s="27"/>
      <c r="AEP8" s="27"/>
      <c r="AEQ8" s="27"/>
      <c r="AER8" s="27"/>
      <c r="AES8" s="27"/>
      <c r="AET8" s="27"/>
      <c r="AEU8" s="27"/>
      <c r="AEV8" s="27"/>
      <c r="AEW8" s="27"/>
      <c r="AEX8" s="27"/>
      <c r="AEY8" s="27"/>
      <c r="AEZ8" s="27"/>
      <c r="AFA8" s="27"/>
      <c r="AFB8" s="27"/>
      <c r="AFC8" s="27"/>
      <c r="AFD8" s="27"/>
      <c r="AFE8" s="27"/>
      <c r="AFF8" s="27"/>
      <c r="AFG8" s="27"/>
      <c r="AFH8" s="27"/>
      <c r="AFI8" s="27"/>
      <c r="AFJ8" s="27"/>
      <c r="AFK8" s="27"/>
      <c r="AFL8" s="27"/>
      <c r="AFM8" s="27"/>
      <c r="AFN8" s="27"/>
      <c r="AFO8" s="27"/>
      <c r="AFP8" s="27"/>
      <c r="AFQ8" s="27"/>
      <c r="AFR8" s="27"/>
      <c r="AFS8" s="27"/>
      <c r="AFT8" s="27"/>
      <c r="AFU8" s="27"/>
      <c r="AFV8" s="27"/>
      <c r="AFW8" s="27"/>
      <c r="AFX8" s="27"/>
      <c r="AFY8" s="27"/>
      <c r="AFZ8" s="27"/>
      <c r="AGA8" s="27"/>
      <c r="AGB8" s="27"/>
      <c r="AGC8" s="27"/>
      <c r="AGD8" s="27"/>
      <c r="AGE8" s="27"/>
      <c r="AGF8" s="27"/>
      <c r="AGG8" s="27"/>
      <c r="AGH8" s="27"/>
      <c r="AGI8" s="27"/>
      <c r="AGJ8" s="27"/>
      <c r="AGK8" s="27"/>
      <c r="AGL8" s="27"/>
      <c r="AGM8" s="27"/>
      <c r="AGN8" s="27"/>
      <c r="AGO8" s="27"/>
      <c r="AGP8" s="27"/>
      <c r="AGQ8" s="27"/>
      <c r="AGR8" s="27"/>
      <c r="AGS8" s="27"/>
      <c r="AGT8" s="27"/>
      <c r="AGU8" s="27"/>
      <c r="AGV8" s="27"/>
      <c r="AGW8" s="27"/>
      <c r="AGX8" s="27"/>
      <c r="AGY8" s="27"/>
      <c r="AGZ8" s="27"/>
      <c r="AHA8" s="27"/>
      <c r="AHB8" s="27"/>
      <c r="AHC8" s="27"/>
      <c r="AHD8" s="27"/>
      <c r="AHE8" s="27"/>
      <c r="AHF8" s="27"/>
      <c r="AHG8" s="27"/>
      <c r="AHH8" s="27"/>
      <c r="AHI8" s="27"/>
      <c r="AHJ8" s="27"/>
      <c r="AHK8" s="27"/>
      <c r="AHL8" s="27"/>
      <c r="AHM8" s="27"/>
      <c r="AHN8" s="27"/>
      <c r="AHO8" s="27"/>
      <c r="AHP8" s="27"/>
      <c r="AHQ8" s="27"/>
      <c r="AHR8" s="27"/>
      <c r="AHS8" s="27"/>
      <c r="AHT8" s="27"/>
      <c r="AHU8" s="27"/>
      <c r="AHV8" s="27"/>
      <c r="AHW8" s="27"/>
      <c r="AHX8" s="27"/>
      <c r="AHY8" s="27"/>
      <c r="AHZ8" s="27"/>
      <c r="AIA8" s="27"/>
      <c r="AIB8" s="27"/>
      <c r="AIC8" s="27"/>
      <c r="AID8" s="27"/>
      <c r="AIE8" s="27"/>
      <c r="AIF8" s="27"/>
      <c r="AIG8" s="27"/>
      <c r="AIH8" s="27"/>
      <c r="AII8" s="27"/>
      <c r="AIJ8" s="27"/>
      <c r="AIK8" s="27"/>
      <c r="AIL8" s="27"/>
      <c r="AIM8" s="27"/>
      <c r="AIN8" s="27"/>
      <c r="AIO8" s="27"/>
      <c r="AIP8" s="27"/>
      <c r="AIQ8" s="27"/>
      <c r="AIR8" s="27"/>
      <c r="AIS8" s="27"/>
      <c r="AIT8" s="27"/>
      <c r="AIU8" s="27"/>
      <c r="AIV8" s="27"/>
      <c r="AIW8" s="27"/>
      <c r="AIX8" s="27"/>
      <c r="AIY8" s="27"/>
      <c r="AIZ8" s="27"/>
      <c r="AJA8" s="27"/>
      <c r="AJB8" s="27"/>
      <c r="AJC8" s="27"/>
      <c r="AJD8" s="27"/>
      <c r="AJE8" s="27"/>
      <c r="AJF8" s="27"/>
      <c r="AJG8" s="27"/>
      <c r="AJH8" s="27"/>
      <c r="AJI8" s="27"/>
      <c r="AJJ8" s="27"/>
      <c r="AJK8" s="27"/>
      <c r="AJL8" s="27"/>
      <c r="AJM8" s="27"/>
      <c r="AJN8" s="27"/>
      <c r="AJO8" s="27"/>
      <c r="AJP8" s="27"/>
      <c r="AJQ8" s="27"/>
      <c r="AJR8" s="27"/>
      <c r="AJS8" s="27"/>
      <c r="AJT8" s="27"/>
      <c r="AJU8" s="27"/>
      <c r="AJV8" s="27"/>
      <c r="AJW8" s="27"/>
      <c r="AJX8" s="27"/>
      <c r="AJY8" s="27"/>
      <c r="AJZ8" s="27"/>
      <c r="AKA8" s="27"/>
      <c r="AKB8" s="27"/>
      <c r="AKC8" s="27"/>
      <c r="AKD8" s="27"/>
      <c r="AKE8" s="27"/>
      <c r="AKF8" s="27"/>
      <c r="AKG8" s="27"/>
      <c r="AKH8" s="27"/>
      <c r="AKI8" s="27"/>
      <c r="AKJ8" s="27"/>
      <c r="AKK8" s="27"/>
      <c r="AKL8" s="27"/>
      <c r="AKM8" s="27"/>
      <c r="AKN8" s="27"/>
      <c r="AKO8" s="27"/>
      <c r="AKP8" s="27"/>
      <c r="AKQ8" s="27"/>
      <c r="AKR8" s="27"/>
      <c r="AKS8" s="27"/>
      <c r="AKT8" s="27"/>
      <c r="AKU8" s="27"/>
      <c r="AKV8" s="27"/>
      <c r="AKW8" s="27"/>
      <c r="AKX8" s="27"/>
      <c r="AKY8" s="27"/>
      <c r="AKZ8" s="27"/>
      <c r="ALA8" s="27"/>
      <c r="ALB8" s="27"/>
      <c r="ALC8" s="27"/>
      <c r="ALD8" s="27"/>
      <c r="ALE8" s="27"/>
      <c r="ALF8" s="27"/>
      <c r="ALG8" s="27"/>
      <c r="ALH8" s="27"/>
      <c r="ALI8" s="27"/>
      <c r="ALJ8" s="27"/>
      <c r="ALK8" s="27"/>
      <c r="ALL8" s="27"/>
      <c r="ALM8" s="27"/>
      <c r="ALN8" s="27"/>
      <c r="ALO8" s="27"/>
      <c r="ALP8" s="27"/>
      <c r="ALQ8" s="27"/>
      <c r="ALR8" s="27"/>
      <c r="ALS8" s="27"/>
      <c r="ALT8" s="27"/>
      <c r="ALU8" s="27"/>
      <c r="ALV8" s="27"/>
      <c r="ALW8" s="27"/>
      <c r="ALX8" s="27"/>
      <c r="ALY8" s="27"/>
      <c r="ALZ8" s="27"/>
      <c r="AMA8" s="27"/>
      <c r="AMB8" s="27"/>
      <c r="AMC8" s="27"/>
      <c r="AMD8" s="27"/>
      <c r="AME8" s="27"/>
      <c r="AMF8" s="27"/>
      <c r="AMG8" s="27"/>
      <c r="AMH8" s="27"/>
      <c r="AMI8" s="27"/>
      <c r="AMJ8" s="27"/>
      <c r="AMK8" s="27"/>
      <c r="AML8" s="27"/>
      <c r="AMM8" s="27"/>
      <c r="AMN8" s="27"/>
      <c r="AMO8" s="27"/>
      <c r="AMP8" s="27"/>
      <c r="AMQ8" s="27"/>
      <c r="AMR8" s="27"/>
      <c r="AMS8" s="27"/>
      <c r="AMT8" s="27"/>
      <c r="AMU8" s="27"/>
      <c r="AMV8" s="27"/>
      <c r="AMW8" s="27"/>
      <c r="AMX8" s="27"/>
      <c r="AMY8" s="27"/>
      <c r="AMZ8" s="27"/>
      <c r="ANA8" s="27"/>
      <c r="ANB8" s="27"/>
      <c r="ANC8" s="27"/>
      <c r="AND8" s="27"/>
      <c r="ANE8" s="27"/>
      <c r="ANF8" s="27"/>
      <c r="ANG8" s="27"/>
      <c r="ANH8" s="27"/>
      <c r="ANI8" s="27"/>
      <c r="ANJ8" s="27"/>
      <c r="ANK8" s="27"/>
      <c r="ANL8" s="27"/>
      <c r="ANM8" s="27"/>
      <c r="ANN8" s="27"/>
      <c r="ANO8" s="27"/>
      <c r="ANP8" s="27"/>
      <c r="ANQ8" s="27"/>
      <c r="ANR8" s="27"/>
      <c r="ANS8" s="27"/>
      <c r="ANT8" s="27"/>
      <c r="ANU8" s="27"/>
      <c r="ANV8" s="27"/>
      <c r="ANW8" s="27"/>
      <c r="ANX8" s="27"/>
      <c r="ANY8" s="27"/>
      <c r="ANZ8" s="27"/>
      <c r="AOA8" s="27"/>
      <c r="AOB8" s="27"/>
      <c r="AOC8" s="27"/>
      <c r="AOD8" s="27"/>
      <c r="AOE8" s="27"/>
      <c r="AOF8" s="27"/>
      <c r="AOG8" s="27"/>
      <c r="AOH8" s="27"/>
      <c r="AOI8" s="27"/>
      <c r="AOJ8" s="27"/>
      <c r="AOK8" s="27"/>
      <c r="AOL8" s="27"/>
      <c r="AOM8" s="27"/>
      <c r="AON8" s="27"/>
      <c r="AOO8" s="27"/>
      <c r="AOP8" s="27"/>
      <c r="AOQ8" s="27"/>
      <c r="AOR8" s="27"/>
      <c r="AOS8" s="27"/>
      <c r="AOT8" s="27"/>
      <c r="AOU8" s="27"/>
      <c r="AOV8" s="27"/>
      <c r="AOW8" s="27"/>
      <c r="AOX8" s="27"/>
      <c r="AOY8" s="27"/>
      <c r="AOZ8" s="27"/>
      <c r="APA8" s="27"/>
      <c r="APB8" s="27"/>
      <c r="APC8" s="27"/>
      <c r="APD8" s="27"/>
      <c r="APE8" s="27"/>
      <c r="APF8" s="27"/>
      <c r="APG8" s="27"/>
      <c r="APH8" s="27"/>
      <c r="API8" s="27"/>
      <c r="APJ8" s="27"/>
      <c r="APK8" s="27"/>
      <c r="APL8" s="27"/>
      <c r="APM8" s="27"/>
      <c r="APN8" s="27"/>
      <c r="APO8" s="27"/>
      <c r="APP8" s="27"/>
      <c r="APQ8" s="27"/>
      <c r="APR8" s="27"/>
      <c r="APS8" s="27"/>
      <c r="APT8" s="27"/>
      <c r="APU8" s="27"/>
      <c r="APV8" s="27"/>
      <c r="APW8" s="27"/>
      <c r="APX8" s="27"/>
      <c r="APY8" s="27"/>
      <c r="APZ8" s="27"/>
      <c r="AQA8" s="27"/>
      <c r="AQB8" s="27"/>
      <c r="AQC8" s="27"/>
      <c r="AQD8" s="27"/>
      <c r="AQE8" s="27"/>
      <c r="AQF8" s="27"/>
      <c r="AQG8" s="27"/>
      <c r="AQH8" s="27"/>
      <c r="AQI8" s="27"/>
      <c r="AQJ8" s="27"/>
      <c r="AQK8" s="27"/>
      <c r="AQL8" s="27"/>
      <c r="AQM8" s="27"/>
      <c r="AQN8" s="27"/>
      <c r="AQO8" s="27"/>
      <c r="AQP8" s="27"/>
      <c r="AQQ8" s="27"/>
      <c r="AQR8" s="27"/>
      <c r="AQS8" s="27"/>
      <c r="AQT8" s="27"/>
      <c r="AQU8" s="27"/>
      <c r="AQV8" s="27"/>
      <c r="AQW8" s="27"/>
      <c r="AQX8" s="27"/>
      <c r="AQY8" s="27"/>
      <c r="AQZ8" s="27"/>
      <c r="ARA8" s="27"/>
      <c r="ARB8" s="27"/>
      <c r="ARC8" s="27"/>
      <c r="ARD8" s="27"/>
      <c r="ARE8" s="27"/>
      <c r="ARF8" s="27"/>
      <c r="ARG8" s="27"/>
      <c r="ARH8" s="27"/>
      <c r="ARI8" s="27"/>
      <c r="ARJ8" s="27"/>
      <c r="ARK8" s="27"/>
      <c r="ARL8" s="27"/>
      <c r="ARM8" s="27"/>
      <c r="ARN8" s="27"/>
      <c r="ARO8" s="27"/>
      <c r="ARP8" s="27"/>
      <c r="ARQ8" s="27"/>
      <c r="ARR8" s="27"/>
      <c r="ARS8" s="27"/>
      <c r="ART8" s="27"/>
      <c r="ARU8" s="27"/>
      <c r="ARV8" s="27"/>
      <c r="ARW8" s="27"/>
      <c r="ARX8" s="27"/>
      <c r="ARY8" s="27"/>
      <c r="ARZ8" s="27"/>
      <c r="ASA8" s="27"/>
      <c r="ASB8" s="27"/>
      <c r="ASC8" s="27"/>
      <c r="ASD8" s="27"/>
      <c r="ASE8" s="27"/>
      <c r="ASF8" s="27"/>
      <c r="ASG8" s="27"/>
      <c r="ASH8" s="27"/>
      <c r="ASI8" s="27"/>
      <c r="ASJ8" s="27"/>
      <c r="ASK8" s="27"/>
      <c r="ASL8" s="27"/>
      <c r="ASM8" s="27"/>
      <c r="ASN8" s="27"/>
      <c r="ASO8" s="27"/>
      <c r="ASP8" s="27"/>
      <c r="ASQ8" s="27"/>
      <c r="ASR8" s="27"/>
      <c r="ASS8" s="27"/>
      <c r="AST8" s="27"/>
      <c r="ASU8" s="27"/>
      <c r="ASV8" s="27"/>
      <c r="ASW8" s="27"/>
      <c r="ASX8" s="27"/>
      <c r="ASY8" s="27"/>
      <c r="ASZ8" s="27"/>
      <c r="ATA8" s="27"/>
      <c r="ATB8" s="27"/>
      <c r="ATC8" s="27"/>
      <c r="ATD8" s="27"/>
      <c r="ATE8" s="27"/>
      <c r="ATF8" s="27"/>
      <c r="ATG8" s="27"/>
      <c r="ATH8" s="27"/>
      <c r="ATI8" s="27"/>
      <c r="ATJ8" s="27"/>
      <c r="ATK8" s="27"/>
      <c r="ATL8" s="27"/>
      <c r="ATM8" s="27"/>
      <c r="ATN8" s="27"/>
      <c r="ATO8" s="27"/>
      <c r="ATP8" s="27"/>
      <c r="ATQ8" s="27"/>
      <c r="ATR8" s="27"/>
      <c r="ATS8" s="27"/>
      <c r="ATT8" s="27"/>
      <c r="ATU8" s="27"/>
      <c r="ATV8" s="27"/>
      <c r="ATW8" s="27"/>
      <c r="ATX8" s="27"/>
      <c r="ATY8" s="27"/>
      <c r="ATZ8" s="27"/>
      <c r="AUA8" s="27"/>
      <c r="AUB8" s="27"/>
      <c r="AUC8" s="27"/>
      <c r="AUD8" s="27"/>
      <c r="AUE8" s="27"/>
      <c r="AUF8" s="27"/>
      <c r="AUG8" s="27"/>
      <c r="AUH8" s="27"/>
      <c r="AUI8" s="27"/>
      <c r="AUJ8" s="27"/>
      <c r="AUK8" s="27"/>
      <c r="AUL8" s="27"/>
      <c r="AUM8" s="27"/>
      <c r="AUN8" s="27"/>
      <c r="AUO8" s="27"/>
      <c r="AUP8" s="27"/>
      <c r="AUQ8" s="27"/>
      <c r="AUR8" s="27"/>
      <c r="AUS8" s="27"/>
      <c r="AUT8" s="27"/>
      <c r="AUU8" s="27"/>
      <c r="AUV8" s="27"/>
      <c r="AUW8" s="27"/>
      <c r="AUX8" s="27"/>
      <c r="AUY8" s="27"/>
      <c r="AUZ8" s="27"/>
      <c r="AVA8" s="27"/>
      <c r="AVB8" s="27"/>
      <c r="AVC8" s="27"/>
      <c r="AVD8" s="27"/>
      <c r="AVE8" s="27"/>
      <c r="AVF8" s="27"/>
      <c r="AVG8" s="27"/>
      <c r="AVH8" s="27"/>
      <c r="AVI8" s="27"/>
      <c r="AVJ8" s="27"/>
      <c r="AVK8" s="27"/>
      <c r="AVL8" s="27"/>
      <c r="AVM8" s="27"/>
      <c r="AVN8" s="27"/>
      <c r="AVO8" s="27"/>
      <c r="AVP8" s="27"/>
      <c r="AVQ8" s="27"/>
      <c r="AVR8" s="27"/>
      <c r="AVS8" s="27"/>
      <c r="AVT8" s="27"/>
      <c r="AVU8" s="27"/>
      <c r="AVV8" s="27"/>
      <c r="AVW8" s="27"/>
      <c r="AVX8" s="27"/>
      <c r="AVY8" s="27"/>
      <c r="AVZ8" s="27"/>
      <c r="AWA8" s="27"/>
      <c r="AWB8" s="27"/>
      <c r="AWC8" s="27"/>
      <c r="AWD8" s="27"/>
      <c r="AWE8" s="27"/>
      <c r="AWF8" s="27"/>
      <c r="AWG8" s="27"/>
      <c r="AWH8" s="27"/>
      <c r="AWI8" s="27"/>
      <c r="AWJ8" s="27"/>
      <c r="AWK8" s="27"/>
      <c r="AWL8" s="27"/>
      <c r="AWM8" s="27"/>
      <c r="AWN8" s="27"/>
      <c r="AWO8" s="27"/>
      <c r="AWP8" s="27"/>
      <c r="AWQ8" s="27"/>
      <c r="AWR8" s="27"/>
      <c r="AWS8" s="27"/>
      <c r="AWT8" s="27"/>
      <c r="AWU8" s="27"/>
      <c r="AWV8" s="27"/>
      <c r="AWW8" s="27"/>
      <c r="AWX8" s="27"/>
      <c r="AWY8" s="27"/>
      <c r="AWZ8" s="27"/>
      <c r="AXA8" s="27"/>
      <c r="AXB8" s="27"/>
      <c r="AXC8" s="27"/>
      <c r="AXD8" s="27"/>
      <c r="AXE8" s="27"/>
      <c r="AXF8" s="27"/>
      <c r="AXG8" s="27"/>
      <c r="AXH8" s="27"/>
      <c r="AXI8" s="27"/>
      <c r="AXJ8" s="27"/>
      <c r="AXK8" s="27"/>
      <c r="AXL8" s="27"/>
      <c r="AXM8" s="27"/>
      <c r="AXN8" s="27"/>
      <c r="AXO8" s="27"/>
      <c r="AXP8" s="27"/>
      <c r="AXQ8" s="27"/>
      <c r="AXR8" s="27"/>
      <c r="AXS8" s="27"/>
      <c r="AXT8" s="27"/>
      <c r="AXU8" s="27"/>
      <c r="AXV8" s="27"/>
      <c r="AXW8" s="27"/>
      <c r="AXX8" s="27"/>
      <c r="AXY8" s="27"/>
      <c r="AXZ8" s="27"/>
      <c r="AYA8" s="27"/>
      <c r="AYB8" s="27"/>
      <c r="AYC8" s="27"/>
      <c r="AYD8" s="27"/>
      <c r="AYE8" s="27"/>
      <c r="AYF8" s="27"/>
      <c r="AYG8" s="27"/>
      <c r="AYH8" s="27"/>
      <c r="AYI8" s="27"/>
      <c r="AYJ8" s="27"/>
      <c r="AYK8" s="27"/>
      <c r="AYL8" s="27"/>
      <c r="AYM8" s="27"/>
      <c r="AYN8" s="27"/>
      <c r="AYO8" s="27"/>
      <c r="AYP8" s="27"/>
      <c r="AYQ8" s="27"/>
      <c r="AYR8" s="27"/>
      <c r="AYS8" s="27"/>
      <c r="AYT8" s="27"/>
      <c r="AYU8" s="27"/>
      <c r="AYV8" s="27"/>
      <c r="AYW8" s="27"/>
      <c r="AYX8" s="27"/>
      <c r="AYY8" s="27"/>
      <c r="AYZ8" s="27"/>
      <c r="AZA8" s="27"/>
      <c r="AZB8" s="27"/>
      <c r="AZC8" s="27"/>
      <c r="AZD8" s="27"/>
      <c r="AZE8" s="27"/>
      <c r="AZF8" s="27"/>
      <c r="AZG8" s="27"/>
      <c r="AZH8" s="27"/>
      <c r="AZI8" s="27"/>
      <c r="AZJ8" s="27"/>
      <c r="AZK8" s="27"/>
      <c r="AZL8" s="27"/>
      <c r="AZM8" s="27"/>
      <c r="AZN8" s="27"/>
      <c r="AZO8" s="27"/>
      <c r="AZP8" s="27"/>
      <c r="AZQ8" s="27"/>
      <c r="AZR8" s="27"/>
      <c r="AZS8" s="27"/>
      <c r="AZT8" s="27"/>
      <c r="AZU8" s="27"/>
      <c r="AZV8" s="27"/>
      <c r="AZW8" s="27"/>
      <c r="AZX8" s="27"/>
      <c r="AZY8" s="27"/>
      <c r="AZZ8" s="27"/>
      <c r="BAA8" s="27"/>
      <c r="BAB8" s="27"/>
      <c r="BAC8" s="27"/>
      <c r="BAD8" s="27"/>
      <c r="BAE8" s="27"/>
      <c r="BAF8" s="27"/>
      <c r="BAG8" s="27"/>
      <c r="BAH8" s="27"/>
      <c r="BAI8" s="27"/>
      <c r="BAJ8" s="27"/>
      <c r="BAK8" s="27"/>
      <c r="BAL8" s="27"/>
      <c r="BAM8" s="27"/>
      <c r="BAN8" s="27"/>
      <c r="BAO8" s="27"/>
      <c r="BAP8" s="27"/>
      <c r="BAQ8" s="27"/>
      <c r="BAR8" s="27"/>
      <c r="BAS8" s="27"/>
      <c r="BAT8" s="27"/>
      <c r="BAU8" s="27"/>
      <c r="BAV8" s="27"/>
      <c r="BAW8" s="27"/>
      <c r="BAX8" s="27"/>
      <c r="BAY8" s="27"/>
      <c r="BAZ8" s="27"/>
      <c r="BBA8" s="27"/>
      <c r="BBB8" s="27"/>
      <c r="BBC8" s="27"/>
      <c r="BBD8" s="27"/>
      <c r="BBE8" s="27"/>
      <c r="BBF8" s="27"/>
      <c r="BBG8" s="27"/>
      <c r="BBH8" s="27"/>
      <c r="BBI8" s="27"/>
      <c r="BBJ8" s="27"/>
      <c r="BBK8" s="27"/>
      <c r="BBL8" s="27"/>
      <c r="BBM8" s="27"/>
      <c r="BBN8" s="27"/>
      <c r="BBO8" s="27"/>
      <c r="BBP8" s="27"/>
      <c r="BBQ8" s="27"/>
      <c r="BBR8" s="27"/>
      <c r="BBS8" s="27"/>
      <c r="BBT8" s="27"/>
      <c r="BBU8" s="27"/>
      <c r="BBV8" s="27"/>
      <c r="BBW8" s="27"/>
      <c r="BBX8" s="27"/>
      <c r="BBY8" s="27"/>
      <c r="BBZ8" s="27"/>
      <c r="BCA8" s="27"/>
      <c r="BCB8" s="27"/>
      <c r="BCC8" s="27"/>
      <c r="BCD8" s="27"/>
      <c r="BCE8" s="27"/>
      <c r="BCF8" s="27"/>
      <c r="BCG8" s="27"/>
      <c r="BCH8" s="27"/>
      <c r="BCI8" s="27"/>
      <c r="BCJ8" s="27"/>
      <c r="BCK8" s="27"/>
      <c r="BCL8" s="27"/>
      <c r="BCM8" s="27"/>
      <c r="BCN8" s="27"/>
      <c r="BCO8" s="27"/>
      <c r="BCP8" s="27"/>
      <c r="BCQ8" s="27"/>
      <c r="BCR8" s="27"/>
      <c r="BCS8" s="27"/>
      <c r="BCT8" s="27"/>
      <c r="BCU8" s="27"/>
      <c r="BCV8" s="27"/>
      <c r="BCW8" s="27"/>
      <c r="BCX8" s="27"/>
      <c r="BCY8" s="27"/>
      <c r="BCZ8" s="27"/>
      <c r="BDA8" s="27"/>
      <c r="BDB8" s="27"/>
      <c r="BDC8" s="27"/>
      <c r="BDD8" s="27"/>
      <c r="BDE8" s="27"/>
      <c r="BDF8" s="27"/>
      <c r="BDG8" s="27"/>
      <c r="BDH8" s="27"/>
      <c r="BDI8" s="27"/>
      <c r="BDJ8" s="27"/>
      <c r="BDK8" s="27"/>
      <c r="BDL8" s="27"/>
      <c r="BDM8" s="27"/>
      <c r="BDN8" s="27"/>
      <c r="BDO8" s="27"/>
      <c r="BDP8" s="27"/>
      <c r="BDQ8" s="27"/>
      <c r="BDR8" s="27"/>
      <c r="BDS8" s="27"/>
      <c r="BDT8" s="27"/>
      <c r="BDU8" s="27"/>
      <c r="BDV8" s="27"/>
      <c r="BDW8" s="27"/>
      <c r="BDX8" s="27"/>
      <c r="BDY8" s="27"/>
      <c r="BDZ8" s="27"/>
      <c r="BEA8" s="27"/>
      <c r="BEB8" s="27"/>
      <c r="BEC8" s="27"/>
      <c r="BED8" s="27"/>
      <c r="BEE8" s="27"/>
      <c r="BEF8" s="27"/>
      <c r="BEG8" s="27"/>
      <c r="BEH8" s="27"/>
      <c r="BEI8" s="27"/>
      <c r="BEJ8" s="27"/>
      <c r="BEK8" s="27"/>
      <c r="BEL8" s="27"/>
      <c r="BEM8" s="27"/>
      <c r="BEN8" s="27"/>
      <c r="BEO8" s="27"/>
      <c r="BEP8" s="27"/>
      <c r="BEQ8" s="27"/>
      <c r="BER8" s="27"/>
      <c r="BES8" s="27"/>
      <c r="BET8" s="27"/>
      <c r="BEU8" s="27"/>
      <c r="BEV8" s="27"/>
      <c r="BEW8" s="27"/>
      <c r="BEX8" s="27"/>
      <c r="BEY8" s="27"/>
      <c r="BEZ8" s="27"/>
      <c r="BFA8" s="27"/>
      <c r="BFB8" s="27"/>
      <c r="BFC8" s="27"/>
      <c r="BFD8" s="27"/>
      <c r="BFE8" s="27"/>
      <c r="BFF8" s="27"/>
      <c r="BFG8" s="27"/>
      <c r="BFH8" s="27"/>
      <c r="BFI8" s="27"/>
      <c r="BFJ8" s="27"/>
      <c r="BFK8" s="27"/>
      <c r="BFL8" s="27"/>
      <c r="BFM8" s="27"/>
      <c r="BFN8" s="27"/>
      <c r="BFO8" s="27"/>
      <c r="BFP8" s="27"/>
      <c r="BFQ8" s="27"/>
      <c r="BFR8" s="27"/>
      <c r="BFS8" s="27"/>
      <c r="BFT8" s="27"/>
      <c r="BFU8" s="27"/>
      <c r="BFV8" s="27"/>
      <c r="BFW8" s="27"/>
      <c r="BFX8" s="27"/>
      <c r="BFY8" s="27"/>
      <c r="BFZ8" s="27"/>
      <c r="BGA8" s="27"/>
      <c r="BGB8" s="27"/>
      <c r="BGC8" s="27"/>
      <c r="BGD8" s="27"/>
      <c r="BGE8" s="27"/>
      <c r="BGF8" s="27"/>
      <c r="BGG8" s="27"/>
      <c r="BGH8" s="27"/>
      <c r="BGI8" s="27"/>
      <c r="BGJ8" s="27"/>
      <c r="BGK8" s="27"/>
      <c r="BGL8" s="27"/>
      <c r="BGM8" s="27"/>
      <c r="BGN8" s="27"/>
      <c r="BGO8" s="27"/>
      <c r="BGP8" s="27"/>
      <c r="BGQ8" s="27"/>
      <c r="BGR8" s="27"/>
      <c r="BGS8" s="27"/>
      <c r="BGT8" s="27"/>
      <c r="BGU8" s="27"/>
      <c r="BGV8" s="27"/>
      <c r="BGW8" s="27"/>
      <c r="BGX8" s="27"/>
      <c r="BGY8" s="27"/>
      <c r="BGZ8" s="27"/>
      <c r="BHA8" s="27"/>
      <c r="BHB8" s="27"/>
      <c r="BHC8" s="27"/>
      <c r="BHD8" s="27"/>
      <c r="BHE8" s="27"/>
      <c r="BHF8" s="27"/>
      <c r="BHG8" s="27"/>
      <c r="BHH8" s="27"/>
      <c r="BHI8" s="27"/>
      <c r="BHJ8" s="27"/>
      <c r="BHK8" s="27"/>
      <c r="BHL8" s="27"/>
      <c r="BHM8" s="27"/>
      <c r="BHN8" s="27"/>
      <c r="BHO8" s="27"/>
      <c r="BHP8" s="27"/>
      <c r="BHQ8" s="27"/>
      <c r="BHR8" s="27"/>
      <c r="BHS8" s="27"/>
      <c r="BHT8" s="27"/>
      <c r="BHU8" s="27"/>
      <c r="BHV8" s="27"/>
      <c r="BHW8" s="27"/>
      <c r="BHX8" s="27"/>
      <c r="BHY8" s="27"/>
      <c r="BHZ8" s="27"/>
      <c r="BIA8" s="27"/>
      <c r="BIB8" s="27"/>
      <c r="BIC8" s="27"/>
      <c r="BID8" s="27"/>
      <c r="BIE8" s="27"/>
      <c r="BIF8" s="27"/>
      <c r="BIG8" s="27"/>
      <c r="BIH8" s="27"/>
      <c r="BII8" s="27"/>
      <c r="BIJ8" s="27"/>
      <c r="BIK8" s="27"/>
      <c r="BIL8" s="27"/>
      <c r="BIM8" s="27"/>
      <c r="BIN8" s="27"/>
      <c r="BIO8" s="27"/>
      <c r="BIP8" s="27"/>
      <c r="BIQ8" s="27"/>
      <c r="BIR8" s="27"/>
      <c r="BIS8" s="27"/>
      <c r="BIT8" s="27"/>
      <c r="BIU8" s="27"/>
      <c r="BIV8" s="27"/>
      <c r="BIW8" s="27"/>
      <c r="BIX8" s="27"/>
      <c r="BIY8" s="27"/>
      <c r="BIZ8" s="27"/>
      <c r="BJA8" s="27"/>
      <c r="BJB8" s="27"/>
      <c r="BJC8" s="27"/>
      <c r="BJD8" s="27"/>
      <c r="BJE8" s="27"/>
      <c r="BJF8" s="27"/>
      <c r="BJG8" s="27"/>
      <c r="BJH8" s="27"/>
      <c r="BJI8" s="27"/>
      <c r="BJJ8" s="27"/>
      <c r="BJK8" s="27"/>
      <c r="BJL8" s="27"/>
      <c r="BJM8" s="27"/>
      <c r="BJN8" s="27"/>
      <c r="BJO8" s="27"/>
      <c r="BJP8" s="27"/>
      <c r="BJQ8" s="27"/>
      <c r="BJR8" s="27"/>
      <c r="BJS8" s="27"/>
      <c r="BJT8" s="27"/>
      <c r="BJU8" s="27"/>
      <c r="BJV8" s="27"/>
      <c r="BJW8" s="27"/>
      <c r="BJX8" s="27"/>
      <c r="BJY8" s="27"/>
      <c r="BJZ8" s="27"/>
      <c r="BKA8" s="27"/>
      <c r="BKB8" s="27"/>
      <c r="BKC8" s="27"/>
      <c r="BKD8" s="27"/>
      <c r="BKE8" s="27"/>
      <c r="BKF8" s="27"/>
      <c r="BKG8" s="27"/>
      <c r="BKH8" s="27"/>
      <c r="BKI8" s="27"/>
      <c r="BKJ8" s="27"/>
      <c r="BKK8" s="27"/>
      <c r="BKL8" s="27"/>
      <c r="BKM8" s="27"/>
      <c r="BKN8" s="27"/>
      <c r="BKO8" s="27"/>
      <c r="BKP8" s="27"/>
      <c r="BKQ8" s="27"/>
      <c r="BKR8" s="27"/>
      <c r="BKS8" s="27"/>
      <c r="BKT8" s="27"/>
      <c r="BKU8" s="27"/>
      <c r="BKV8" s="27"/>
      <c r="BKW8" s="27"/>
      <c r="BKX8" s="27"/>
      <c r="BKY8" s="27"/>
      <c r="BKZ8" s="27"/>
      <c r="BLA8" s="27"/>
      <c r="BLB8" s="27"/>
      <c r="BLC8" s="27"/>
      <c r="BLD8" s="27"/>
      <c r="BLE8" s="27"/>
      <c r="BLF8" s="27"/>
      <c r="BLG8" s="27"/>
      <c r="BLH8" s="27"/>
      <c r="BLI8" s="27"/>
      <c r="BLJ8" s="27"/>
      <c r="BLK8" s="27"/>
      <c r="BLL8" s="27"/>
      <c r="BLM8" s="27"/>
      <c r="BLN8" s="27"/>
      <c r="BLO8" s="27"/>
      <c r="BLP8" s="27"/>
      <c r="BLQ8" s="27"/>
      <c r="BLR8" s="27"/>
      <c r="BLS8" s="27"/>
      <c r="BLT8" s="27"/>
      <c r="BLU8" s="27"/>
      <c r="BLV8" s="27"/>
      <c r="BLW8" s="27"/>
      <c r="BLX8" s="27"/>
      <c r="BLY8" s="27"/>
      <c r="BLZ8" s="27"/>
      <c r="BMA8" s="27"/>
      <c r="BMB8" s="27"/>
      <c r="BMC8" s="27"/>
      <c r="BMD8" s="27"/>
      <c r="BME8" s="27"/>
      <c r="BMF8" s="27"/>
      <c r="BMG8" s="27"/>
      <c r="BMH8" s="27"/>
      <c r="BMI8" s="27"/>
      <c r="BMJ8" s="27"/>
      <c r="BMK8" s="27"/>
      <c r="BML8" s="27"/>
      <c r="BMM8" s="27"/>
      <c r="BMN8" s="27"/>
      <c r="BMO8" s="27"/>
      <c r="BMP8" s="27"/>
      <c r="BMQ8" s="27"/>
      <c r="BMR8" s="27"/>
      <c r="BMS8" s="27"/>
      <c r="BMT8" s="27"/>
      <c r="BMU8" s="27"/>
      <c r="BMV8" s="27"/>
      <c r="BMW8" s="27"/>
      <c r="BMX8" s="27"/>
      <c r="BMY8" s="27"/>
      <c r="BMZ8" s="27"/>
      <c r="BNA8" s="27"/>
      <c r="BNB8" s="27"/>
      <c r="BNC8" s="27"/>
      <c r="BND8" s="27"/>
      <c r="BNE8" s="27"/>
      <c r="BNF8" s="27"/>
      <c r="BNG8" s="27"/>
      <c r="BNH8" s="27"/>
      <c r="BNI8" s="27"/>
      <c r="BNJ8" s="27"/>
      <c r="BNK8" s="27"/>
      <c r="BNL8" s="27"/>
      <c r="BNM8" s="27"/>
      <c r="BNN8" s="27"/>
      <c r="BNO8" s="27"/>
      <c r="BNP8" s="27"/>
      <c r="BNQ8" s="27"/>
      <c r="BNR8" s="27"/>
      <c r="BNS8" s="27"/>
      <c r="BNT8" s="27"/>
      <c r="BNU8" s="27"/>
      <c r="BNV8" s="27"/>
      <c r="BNW8" s="27"/>
      <c r="BNX8" s="27"/>
      <c r="BNY8" s="27"/>
      <c r="BNZ8" s="27"/>
      <c r="BOA8" s="27"/>
      <c r="BOB8" s="27"/>
      <c r="BOC8" s="27"/>
      <c r="BOD8" s="27"/>
      <c r="BOE8" s="27"/>
      <c r="BOF8" s="27"/>
      <c r="BOG8" s="27"/>
      <c r="BOH8" s="27"/>
      <c r="BOI8" s="27"/>
      <c r="BOJ8" s="27"/>
      <c r="BOK8" s="27"/>
      <c r="BOL8" s="27"/>
      <c r="BOM8" s="27"/>
      <c r="BON8" s="27"/>
      <c r="BOO8" s="27"/>
      <c r="BOP8" s="27"/>
      <c r="BOQ8" s="27"/>
      <c r="BOR8" s="27"/>
      <c r="BOS8" s="27"/>
      <c r="BOT8" s="27"/>
      <c r="BOU8" s="27"/>
      <c r="BOV8" s="27"/>
      <c r="BOW8" s="27"/>
      <c r="BOX8" s="27"/>
      <c r="BOY8" s="27"/>
      <c r="BOZ8" s="27"/>
      <c r="BPA8" s="27"/>
      <c r="BPB8" s="27"/>
      <c r="BPC8" s="27"/>
      <c r="BPD8" s="27"/>
      <c r="BPE8" s="27"/>
      <c r="BPF8" s="27"/>
      <c r="BPG8" s="27"/>
      <c r="BPH8" s="27"/>
      <c r="BPI8" s="27"/>
      <c r="BPJ8" s="27"/>
      <c r="BPK8" s="27"/>
      <c r="BPL8" s="27"/>
      <c r="BPM8" s="27"/>
      <c r="BPN8" s="27"/>
      <c r="BPO8" s="27"/>
      <c r="BPP8" s="27"/>
      <c r="BPQ8" s="27"/>
      <c r="BPR8" s="27"/>
      <c r="BPS8" s="27"/>
      <c r="BPT8" s="27"/>
      <c r="BPU8" s="27"/>
      <c r="BPV8" s="27"/>
      <c r="BPW8" s="27"/>
      <c r="BPX8" s="27"/>
      <c r="BPY8" s="27"/>
      <c r="BPZ8" s="27"/>
      <c r="BQA8" s="27"/>
      <c r="BQB8" s="27"/>
      <c r="BQC8" s="27"/>
      <c r="BQD8" s="27"/>
      <c r="BQE8" s="27"/>
      <c r="BQF8" s="27"/>
      <c r="BQG8" s="27"/>
      <c r="BQH8" s="27"/>
      <c r="BQI8" s="27"/>
      <c r="BQJ8" s="27"/>
      <c r="BQK8" s="27"/>
      <c r="BQL8" s="27"/>
      <c r="BQM8" s="27"/>
      <c r="BQN8" s="27"/>
      <c r="BQO8" s="27"/>
      <c r="BQP8" s="27"/>
      <c r="BQQ8" s="27"/>
      <c r="BQR8" s="27"/>
      <c r="BQS8" s="27"/>
      <c r="BQT8" s="27"/>
      <c r="BQU8" s="27"/>
      <c r="BQV8" s="27"/>
      <c r="BQW8" s="27"/>
      <c r="BQX8" s="27"/>
      <c r="BQY8" s="27"/>
      <c r="BQZ8" s="27"/>
      <c r="BRA8" s="27"/>
      <c r="BRB8" s="27"/>
      <c r="BRC8" s="27"/>
      <c r="BRD8" s="27"/>
      <c r="BRE8" s="27"/>
      <c r="BRF8" s="27"/>
      <c r="BRG8" s="27"/>
      <c r="BRH8" s="27"/>
      <c r="BRI8" s="27"/>
      <c r="BRJ8" s="27"/>
      <c r="BRK8" s="27"/>
      <c r="BRL8" s="27"/>
      <c r="BRM8" s="27"/>
      <c r="BRN8" s="27"/>
      <c r="BRO8" s="27"/>
      <c r="BRP8" s="27"/>
      <c r="BRQ8" s="27"/>
      <c r="BRR8" s="27"/>
      <c r="BRS8" s="27"/>
      <c r="BRT8" s="27"/>
      <c r="BRU8" s="27"/>
      <c r="BRV8" s="27"/>
      <c r="BRW8" s="27"/>
      <c r="BRX8" s="27"/>
      <c r="BRY8" s="27"/>
      <c r="BRZ8" s="27"/>
      <c r="BSA8" s="27"/>
      <c r="BSB8" s="27"/>
      <c r="BSC8" s="27"/>
      <c r="BSD8" s="27"/>
      <c r="BSE8" s="27"/>
      <c r="BSF8" s="27"/>
      <c r="BSG8" s="27"/>
      <c r="BSH8" s="27"/>
      <c r="BSI8" s="27"/>
      <c r="BSJ8" s="27"/>
      <c r="BSK8" s="27"/>
      <c r="BSL8" s="27"/>
      <c r="BSM8" s="27"/>
      <c r="BSN8" s="27"/>
      <c r="BSO8" s="27"/>
      <c r="BSP8" s="27"/>
      <c r="BSQ8" s="27"/>
      <c r="BSR8" s="27"/>
      <c r="BSS8" s="27"/>
      <c r="BST8" s="27"/>
      <c r="BSU8" s="27"/>
      <c r="BSV8" s="27"/>
      <c r="BSW8" s="27"/>
      <c r="BSX8" s="27"/>
      <c r="BSY8" s="27"/>
      <c r="BSZ8" s="27"/>
      <c r="BTA8" s="27"/>
      <c r="BTB8" s="27"/>
      <c r="BTC8" s="27"/>
      <c r="BTD8" s="27"/>
      <c r="BTE8" s="27"/>
      <c r="BTF8" s="27"/>
      <c r="BTG8" s="27"/>
      <c r="BTH8" s="27"/>
      <c r="BTI8" s="27"/>
      <c r="BTJ8" s="27"/>
      <c r="BTK8" s="27"/>
      <c r="BTL8" s="27"/>
      <c r="BTM8" s="27"/>
      <c r="BTN8" s="27"/>
      <c r="BTO8" s="27"/>
      <c r="BTP8" s="27"/>
      <c r="BTQ8" s="27"/>
      <c r="BTR8" s="27"/>
      <c r="BTS8" s="27"/>
      <c r="BTT8" s="27"/>
      <c r="BTU8" s="27"/>
      <c r="BTV8" s="27"/>
      <c r="BTW8" s="27"/>
      <c r="BTX8" s="27"/>
      <c r="BTY8" s="27"/>
      <c r="BTZ8" s="27"/>
      <c r="BUA8" s="27"/>
      <c r="BUB8" s="27"/>
      <c r="BUC8" s="27"/>
      <c r="BUD8" s="27"/>
      <c r="BUE8" s="27"/>
      <c r="BUF8" s="27"/>
      <c r="BUG8" s="27"/>
      <c r="BUH8" s="27"/>
      <c r="BUI8" s="27"/>
      <c r="BUJ8" s="27"/>
      <c r="BUK8" s="27"/>
      <c r="BUL8" s="27"/>
      <c r="BUM8" s="27"/>
      <c r="BUN8" s="27"/>
      <c r="BUO8" s="27"/>
      <c r="BUP8" s="27"/>
      <c r="BUQ8" s="27"/>
      <c r="BUR8" s="27"/>
      <c r="BUS8" s="27"/>
      <c r="BUT8" s="27"/>
      <c r="BUU8" s="27"/>
      <c r="BUV8" s="27"/>
      <c r="BUW8" s="27"/>
      <c r="BUX8" s="27"/>
      <c r="BUY8" s="27"/>
      <c r="BUZ8" s="27"/>
      <c r="BVA8" s="27"/>
      <c r="BVB8" s="27"/>
      <c r="BVC8" s="27"/>
      <c r="BVD8" s="27"/>
      <c r="BVE8" s="27"/>
      <c r="BVF8" s="27"/>
      <c r="BVG8" s="27"/>
      <c r="BVH8" s="27"/>
      <c r="BVI8" s="27"/>
      <c r="BVJ8" s="27"/>
      <c r="BVK8" s="27"/>
      <c r="BVL8" s="27"/>
      <c r="BVM8" s="27"/>
      <c r="BVN8" s="27"/>
      <c r="BVO8" s="27"/>
      <c r="BVP8" s="27"/>
      <c r="BVQ8" s="27"/>
      <c r="BVR8" s="27"/>
      <c r="BVS8" s="27"/>
      <c r="BVT8" s="27"/>
      <c r="BVU8" s="27"/>
      <c r="BVV8" s="27"/>
      <c r="BVW8" s="27"/>
      <c r="BVX8" s="27"/>
      <c r="BVY8" s="27"/>
      <c r="BVZ8" s="27"/>
      <c r="BWA8" s="27"/>
      <c r="BWB8" s="27"/>
      <c r="BWC8" s="27"/>
      <c r="BWD8" s="27"/>
      <c r="BWE8" s="27"/>
      <c r="BWF8" s="27"/>
      <c r="BWG8" s="27"/>
      <c r="BWH8" s="27"/>
      <c r="BWI8" s="27"/>
      <c r="BWJ8" s="27"/>
      <c r="BWK8" s="27"/>
      <c r="BWL8" s="27"/>
      <c r="BWM8" s="27"/>
      <c r="BWN8" s="27"/>
      <c r="BWO8" s="27"/>
      <c r="BWP8" s="27"/>
      <c r="BWQ8" s="27"/>
      <c r="BWR8" s="27"/>
      <c r="BWS8" s="27"/>
      <c r="BWT8" s="27"/>
      <c r="BWU8" s="27"/>
      <c r="BWV8" s="27"/>
      <c r="BWW8" s="27"/>
      <c r="BWX8" s="27"/>
      <c r="BWY8" s="27"/>
      <c r="BWZ8" s="27"/>
      <c r="BXA8" s="27"/>
      <c r="BXB8" s="27"/>
      <c r="BXC8" s="27"/>
      <c r="BXD8" s="27"/>
      <c r="BXE8" s="27"/>
      <c r="BXF8" s="27"/>
      <c r="BXG8" s="27"/>
      <c r="BXH8" s="27"/>
      <c r="BXI8" s="27"/>
      <c r="BXJ8" s="27"/>
      <c r="BXK8" s="27"/>
      <c r="BXL8" s="27"/>
      <c r="BXM8" s="27"/>
      <c r="BXN8" s="27"/>
      <c r="BXO8" s="27"/>
      <c r="BXP8" s="27"/>
      <c r="BXQ8" s="27"/>
      <c r="BXR8" s="27"/>
      <c r="BXS8" s="27"/>
      <c r="BXT8" s="27"/>
      <c r="BXU8" s="27"/>
      <c r="BXV8" s="27"/>
      <c r="BXW8" s="27"/>
      <c r="BXX8" s="27"/>
      <c r="BXY8" s="27"/>
      <c r="BXZ8" s="27"/>
      <c r="BYA8" s="27"/>
      <c r="BYB8" s="27"/>
      <c r="BYC8" s="27"/>
      <c r="BYD8" s="27"/>
      <c r="BYE8" s="27"/>
      <c r="BYF8" s="27"/>
      <c r="BYG8" s="27"/>
      <c r="BYH8" s="27"/>
      <c r="BYI8" s="27"/>
      <c r="BYJ8" s="27"/>
      <c r="BYK8" s="27"/>
      <c r="BYL8" s="27"/>
      <c r="BYM8" s="27"/>
      <c r="BYN8" s="27"/>
      <c r="BYO8" s="27"/>
      <c r="BYP8" s="27"/>
      <c r="BYQ8" s="27"/>
      <c r="BYR8" s="27"/>
      <c r="BYS8" s="27"/>
      <c r="BYT8" s="27"/>
      <c r="BYU8" s="27"/>
      <c r="BYV8" s="27"/>
      <c r="BYW8" s="27"/>
      <c r="BYX8" s="27"/>
      <c r="BYY8" s="27"/>
      <c r="BYZ8" s="27"/>
      <c r="BZA8" s="27"/>
      <c r="BZB8" s="27"/>
      <c r="BZC8" s="27"/>
      <c r="BZD8" s="27"/>
      <c r="BZE8" s="27"/>
      <c r="BZF8" s="27"/>
      <c r="BZG8" s="27"/>
      <c r="BZH8" s="27"/>
      <c r="BZI8" s="27"/>
      <c r="BZJ8" s="27"/>
      <c r="BZK8" s="27"/>
      <c r="BZL8" s="27"/>
      <c r="BZM8" s="27"/>
      <c r="BZN8" s="27"/>
      <c r="BZO8" s="27"/>
      <c r="BZP8" s="27"/>
      <c r="BZQ8" s="27"/>
      <c r="BZR8" s="27"/>
      <c r="BZS8" s="27"/>
      <c r="BZT8" s="27"/>
      <c r="BZU8" s="27"/>
      <c r="BZV8" s="27"/>
      <c r="BZW8" s="27"/>
      <c r="BZX8" s="27"/>
      <c r="BZY8" s="27"/>
      <c r="BZZ8" s="27"/>
      <c r="CAA8" s="27"/>
      <c r="CAB8" s="27"/>
      <c r="CAC8" s="27"/>
      <c r="CAD8" s="27"/>
      <c r="CAE8" s="27"/>
      <c r="CAF8" s="27"/>
      <c r="CAG8" s="27"/>
      <c r="CAH8" s="27"/>
      <c r="CAI8" s="27"/>
      <c r="CAJ8" s="27"/>
      <c r="CAK8" s="27"/>
      <c r="CAL8" s="27"/>
      <c r="CAM8" s="27"/>
      <c r="CAN8" s="27"/>
      <c r="CAO8" s="27"/>
      <c r="CAP8" s="27"/>
      <c r="CAQ8" s="27"/>
      <c r="CAR8" s="27"/>
      <c r="CAS8" s="27"/>
      <c r="CAT8" s="27"/>
      <c r="CAU8" s="27"/>
      <c r="CAV8" s="27"/>
      <c r="CAW8" s="27"/>
      <c r="CAX8" s="27"/>
      <c r="CAY8" s="27"/>
      <c r="CAZ8" s="27"/>
      <c r="CBA8" s="27"/>
      <c r="CBB8" s="27"/>
      <c r="CBC8" s="27"/>
      <c r="CBD8" s="27"/>
      <c r="CBE8" s="27"/>
      <c r="CBF8" s="27"/>
      <c r="CBG8" s="27"/>
      <c r="CBH8" s="27"/>
      <c r="CBI8" s="27"/>
      <c r="CBJ8" s="27"/>
      <c r="CBK8" s="27"/>
      <c r="CBL8" s="27"/>
      <c r="CBM8" s="27"/>
      <c r="CBN8" s="27"/>
      <c r="CBO8" s="27"/>
      <c r="CBP8" s="27"/>
      <c r="CBQ8" s="27"/>
      <c r="CBR8" s="27"/>
      <c r="CBS8" s="27"/>
      <c r="CBT8" s="27"/>
      <c r="CBU8" s="27"/>
      <c r="CBV8" s="27"/>
      <c r="CBW8" s="27"/>
      <c r="CBX8" s="27"/>
      <c r="CBY8" s="27"/>
      <c r="CBZ8" s="27"/>
      <c r="CCA8" s="27"/>
      <c r="CCB8" s="27"/>
      <c r="CCC8" s="27"/>
      <c r="CCD8" s="27"/>
      <c r="CCE8" s="27"/>
      <c r="CCF8" s="27"/>
      <c r="CCG8" s="27"/>
      <c r="CCH8" s="27"/>
      <c r="CCI8" s="27"/>
      <c r="CCJ8" s="27"/>
      <c r="CCK8" s="27"/>
      <c r="CCL8" s="27"/>
      <c r="CCM8" s="27"/>
      <c r="CCN8" s="27"/>
      <c r="CCO8" s="27"/>
      <c r="CCP8" s="27"/>
      <c r="CCQ8" s="27"/>
      <c r="CCR8" s="27"/>
      <c r="CCS8" s="27"/>
      <c r="CCT8" s="27"/>
      <c r="CCU8" s="27"/>
      <c r="CCV8" s="27"/>
      <c r="CCW8" s="27"/>
      <c r="CCX8" s="27"/>
      <c r="CCY8" s="27"/>
      <c r="CCZ8" s="27"/>
      <c r="CDA8" s="27"/>
      <c r="CDB8" s="27"/>
      <c r="CDC8" s="27"/>
      <c r="CDD8" s="27"/>
      <c r="CDE8" s="27"/>
      <c r="CDF8" s="27"/>
      <c r="CDG8" s="27"/>
      <c r="CDH8" s="27"/>
      <c r="CDI8" s="27"/>
      <c r="CDJ8" s="27"/>
      <c r="CDK8" s="27"/>
      <c r="CDL8" s="27"/>
      <c r="CDM8" s="27"/>
      <c r="CDN8" s="27"/>
      <c r="CDO8" s="27"/>
      <c r="CDP8" s="27"/>
      <c r="CDQ8" s="27"/>
      <c r="CDR8" s="27"/>
      <c r="CDS8" s="27"/>
      <c r="CDT8" s="27"/>
      <c r="CDU8" s="27"/>
      <c r="CDV8" s="27"/>
      <c r="CDW8" s="27"/>
      <c r="CDX8" s="27"/>
      <c r="CDY8" s="27"/>
      <c r="CDZ8" s="27"/>
      <c r="CEA8" s="27"/>
      <c r="CEB8" s="27"/>
      <c r="CEC8" s="27"/>
      <c r="CED8" s="27"/>
      <c r="CEE8" s="27"/>
      <c r="CEF8" s="27"/>
      <c r="CEG8" s="27"/>
      <c r="CEH8" s="27"/>
      <c r="CEI8" s="27"/>
      <c r="CEJ8" s="27"/>
      <c r="CEK8" s="27"/>
      <c r="CEL8" s="27"/>
      <c r="CEM8" s="27"/>
      <c r="CEN8" s="27"/>
      <c r="CEO8" s="27"/>
      <c r="CEP8" s="27"/>
      <c r="CEQ8" s="27"/>
      <c r="CER8" s="27"/>
      <c r="CES8" s="27"/>
      <c r="CET8" s="27"/>
      <c r="CEU8" s="27"/>
      <c r="CEV8" s="27"/>
      <c r="CEW8" s="27"/>
      <c r="CEX8" s="27"/>
      <c r="CEY8" s="27"/>
      <c r="CEZ8" s="27"/>
      <c r="CFA8" s="27"/>
      <c r="CFB8" s="27"/>
      <c r="CFC8" s="27"/>
      <c r="CFD8" s="27"/>
      <c r="CFE8" s="27"/>
      <c r="CFF8" s="27"/>
      <c r="CFG8" s="27"/>
      <c r="CFH8" s="27"/>
      <c r="CFI8" s="27"/>
      <c r="CFJ8" s="27"/>
      <c r="CFK8" s="27"/>
      <c r="CFL8" s="27"/>
      <c r="CFM8" s="27"/>
      <c r="CFN8" s="27"/>
      <c r="CFO8" s="27"/>
      <c r="CFP8" s="27"/>
      <c r="CFQ8" s="27"/>
      <c r="CFR8" s="27"/>
      <c r="CFS8" s="27"/>
      <c r="CFT8" s="27"/>
      <c r="CFU8" s="27"/>
      <c r="CFV8" s="27"/>
      <c r="CFW8" s="27"/>
      <c r="CFX8" s="27"/>
      <c r="CFY8" s="27"/>
      <c r="CFZ8" s="27"/>
      <c r="CGA8" s="27"/>
      <c r="CGB8" s="27"/>
      <c r="CGC8" s="27"/>
      <c r="CGD8" s="27"/>
      <c r="CGE8" s="27"/>
      <c r="CGF8" s="27"/>
      <c r="CGG8" s="27"/>
      <c r="CGH8" s="27"/>
      <c r="CGI8" s="27"/>
      <c r="CGJ8" s="27"/>
      <c r="CGK8" s="27"/>
      <c r="CGL8" s="27"/>
      <c r="CGM8" s="27"/>
      <c r="CGN8" s="27"/>
      <c r="CGO8" s="27"/>
      <c r="CGP8" s="27"/>
      <c r="CGQ8" s="27"/>
      <c r="CGR8" s="27"/>
      <c r="CGS8" s="27"/>
      <c r="CGT8" s="27"/>
      <c r="CGU8" s="27"/>
      <c r="CGV8" s="27"/>
      <c r="CGW8" s="27"/>
      <c r="CGX8" s="27"/>
      <c r="CGY8" s="27"/>
      <c r="CGZ8" s="27"/>
      <c r="CHA8" s="27"/>
      <c r="CHB8" s="27"/>
      <c r="CHC8" s="27"/>
      <c r="CHD8" s="27"/>
      <c r="CHE8" s="27"/>
      <c r="CHF8" s="27"/>
      <c r="CHG8" s="27"/>
      <c r="CHH8" s="27"/>
      <c r="CHI8" s="27"/>
      <c r="CHJ8" s="27"/>
      <c r="CHK8" s="27"/>
      <c r="CHL8" s="27"/>
      <c r="CHM8" s="27"/>
      <c r="CHN8" s="27"/>
      <c r="CHO8" s="27"/>
      <c r="CHP8" s="27"/>
      <c r="CHQ8" s="27"/>
      <c r="CHR8" s="27"/>
      <c r="CHS8" s="27"/>
      <c r="CHT8" s="27"/>
      <c r="CHU8" s="27"/>
      <c r="CHV8" s="27"/>
      <c r="CHW8" s="27"/>
      <c r="CHX8" s="27"/>
      <c r="CHY8" s="27"/>
      <c r="CHZ8" s="27"/>
      <c r="CIA8" s="27"/>
      <c r="CIB8" s="27"/>
      <c r="CIC8" s="27"/>
      <c r="CID8" s="27"/>
      <c r="CIE8" s="27"/>
      <c r="CIF8" s="27"/>
      <c r="CIG8" s="27"/>
      <c r="CIH8" s="27"/>
      <c r="CII8" s="27"/>
      <c r="CIJ8" s="27"/>
      <c r="CIK8" s="27"/>
      <c r="CIL8" s="27"/>
      <c r="CIM8" s="27"/>
      <c r="CIN8" s="27"/>
      <c r="CIO8" s="27"/>
      <c r="CIP8" s="27"/>
      <c r="CIQ8" s="27"/>
      <c r="CIR8" s="27"/>
      <c r="CIS8" s="27"/>
      <c r="CIT8" s="27"/>
      <c r="CIU8" s="27"/>
      <c r="CIV8" s="27"/>
      <c r="CIW8" s="27"/>
      <c r="CIX8" s="27"/>
      <c r="CIY8" s="27"/>
      <c r="CIZ8" s="27"/>
      <c r="CJA8" s="27"/>
      <c r="CJB8" s="27"/>
      <c r="CJC8" s="27"/>
      <c r="CJD8" s="27"/>
      <c r="CJE8" s="27"/>
      <c r="CJF8" s="27"/>
      <c r="CJG8" s="27"/>
      <c r="CJH8" s="27"/>
      <c r="CJI8" s="27"/>
      <c r="CJJ8" s="27"/>
      <c r="CJK8" s="27"/>
      <c r="CJL8" s="27"/>
      <c r="CJM8" s="27"/>
      <c r="CJN8" s="27"/>
      <c r="CJO8" s="27"/>
      <c r="CJP8" s="27"/>
      <c r="CJQ8" s="27"/>
      <c r="CJR8" s="27"/>
      <c r="CJS8" s="27"/>
      <c r="CJT8" s="27"/>
      <c r="CJU8" s="27"/>
      <c r="CJV8" s="27"/>
      <c r="CJW8" s="27"/>
      <c r="CJX8" s="27"/>
      <c r="CJY8" s="27"/>
      <c r="CJZ8" s="27"/>
      <c r="CKA8" s="27"/>
      <c r="CKB8" s="27"/>
      <c r="CKC8" s="27"/>
      <c r="CKD8" s="27"/>
      <c r="CKE8" s="27"/>
      <c r="CKF8" s="27"/>
      <c r="CKG8" s="27"/>
      <c r="CKH8" s="27"/>
      <c r="CKI8" s="27"/>
      <c r="CKJ8" s="27"/>
      <c r="CKK8" s="27"/>
      <c r="CKL8" s="27"/>
      <c r="CKM8" s="27"/>
      <c r="CKN8" s="27"/>
      <c r="CKO8" s="27"/>
      <c r="CKP8" s="27"/>
      <c r="CKQ8" s="27"/>
      <c r="CKR8" s="27"/>
      <c r="CKS8" s="27"/>
      <c r="CKT8" s="27"/>
      <c r="CKU8" s="27"/>
      <c r="CKV8" s="27"/>
      <c r="CKW8" s="27"/>
      <c r="CKX8" s="27"/>
      <c r="CKY8" s="27"/>
      <c r="CKZ8" s="27"/>
      <c r="CLA8" s="27"/>
      <c r="CLB8" s="27"/>
      <c r="CLC8" s="27"/>
      <c r="CLD8" s="27"/>
      <c r="CLE8" s="27"/>
      <c r="CLF8" s="27"/>
      <c r="CLG8" s="27"/>
      <c r="CLH8" s="27"/>
      <c r="CLI8" s="27"/>
      <c r="CLJ8" s="27"/>
      <c r="CLK8" s="27"/>
      <c r="CLL8" s="27"/>
      <c r="CLM8" s="27"/>
      <c r="CLN8" s="27"/>
      <c r="CLO8" s="27"/>
      <c r="CLP8" s="27"/>
      <c r="CLQ8" s="27"/>
      <c r="CLR8" s="27"/>
      <c r="CLS8" s="27"/>
      <c r="CLT8" s="27"/>
      <c r="CLU8" s="27"/>
      <c r="CLV8" s="27"/>
      <c r="CLW8" s="27"/>
      <c r="CLX8" s="27"/>
      <c r="CLY8" s="27"/>
      <c r="CLZ8" s="27"/>
      <c r="CMA8" s="27"/>
      <c r="CMB8" s="27"/>
      <c r="CMC8" s="27"/>
      <c r="CMD8" s="27"/>
      <c r="CME8" s="27"/>
      <c r="CMF8" s="27"/>
      <c r="CMG8" s="27"/>
      <c r="CMH8" s="27"/>
      <c r="CMI8" s="27"/>
      <c r="CMJ8" s="27"/>
      <c r="CMK8" s="27"/>
      <c r="CML8" s="27"/>
      <c r="CMM8" s="27"/>
      <c r="CMN8" s="27"/>
      <c r="CMO8" s="27"/>
      <c r="CMP8" s="27"/>
      <c r="CMQ8" s="27"/>
      <c r="CMR8" s="27"/>
      <c r="CMS8" s="27"/>
      <c r="CMT8" s="27"/>
      <c r="CMU8" s="27"/>
      <c r="CMV8" s="27"/>
      <c r="CMW8" s="27"/>
      <c r="CMX8" s="27"/>
      <c r="CMY8" s="27"/>
      <c r="CMZ8" s="27"/>
      <c r="CNA8" s="27"/>
      <c r="CNB8" s="27"/>
      <c r="CNC8" s="27"/>
      <c r="CND8" s="27"/>
      <c r="CNE8" s="27"/>
      <c r="CNF8" s="27"/>
      <c r="CNG8" s="27"/>
      <c r="CNH8" s="27"/>
      <c r="CNI8" s="27"/>
      <c r="CNJ8" s="27"/>
      <c r="CNK8" s="27"/>
      <c r="CNL8" s="27"/>
      <c r="CNM8" s="27"/>
      <c r="CNN8" s="27"/>
      <c r="CNO8" s="27"/>
      <c r="CNP8" s="27"/>
      <c r="CNQ8" s="27"/>
      <c r="CNR8" s="27"/>
      <c r="CNS8" s="27"/>
      <c r="CNT8" s="27"/>
      <c r="CNU8" s="27"/>
      <c r="CNV8" s="27"/>
      <c r="CNW8" s="27"/>
      <c r="CNX8" s="27"/>
      <c r="CNY8" s="27"/>
      <c r="CNZ8" s="27"/>
      <c r="COA8" s="27"/>
      <c r="COB8" s="27"/>
      <c r="COC8" s="27"/>
      <c r="COD8" s="27"/>
      <c r="COE8" s="27"/>
      <c r="COF8" s="27"/>
      <c r="COG8" s="27"/>
      <c r="COH8" s="27"/>
      <c r="COI8" s="27"/>
      <c r="COJ8" s="27"/>
      <c r="COK8" s="27"/>
      <c r="COL8" s="27"/>
      <c r="COM8" s="27"/>
      <c r="CON8" s="27"/>
      <c r="COO8" s="27"/>
      <c r="COP8" s="27"/>
      <c r="COQ8" s="27"/>
      <c r="COR8" s="27"/>
      <c r="COS8" s="27"/>
      <c r="COT8" s="27"/>
      <c r="COU8" s="27"/>
      <c r="COV8" s="27"/>
      <c r="COW8" s="27"/>
      <c r="COX8" s="27"/>
      <c r="COY8" s="27"/>
      <c r="COZ8" s="27"/>
      <c r="CPA8" s="27"/>
      <c r="CPB8" s="27"/>
      <c r="CPC8" s="27"/>
      <c r="CPD8" s="27"/>
      <c r="CPE8" s="27"/>
      <c r="CPF8" s="27"/>
      <c r="CPG8" s="27"/>
      <c r="CPH8" s="27"/>
      <c r="CPI8" s="27"/>
      <c r="CPJ8" s="27"/>
      <c r="CPK8" s="27"/>
      <c r="CPL8" s="27"/>
      <c r="CPM8" s="27"/>
      <c r="CPN8" s="27"/>
      <c r="CPO8" s="27"/>
      <c r="CPP8" s="27"/>
      <c r="CPQ8" s="27"/>
      <c r="CPR8" s="27"/>
      <c r="CPS8" s="27"/>
      <c r="CPT8" s="27"/>
      <c r="CPU8" s="27"/>
      <c r="CPV8" s="27"/>
      <c r="CPW8" s="27"/>
      <c r="CPX8" s="27"/>
      <c r="CPY8" s="27"/>
      <c r="CPZ8" s="27"/>
      <c r="CQA8" s="27"/>
      <c r="CQB8" s="27"/>
      <c r="CQC8" s="27"/>
      <c r="CQD8" s="27"/>
      <c r="CQE8" s="27"/>
      <c r="CQF8" s="27"/>
      <c r="CQG8" s="27"/>
      <c r="CQH8" s="27"/>
      <c r="CQI8" s="27"/>
      <c r="CQJ8" s="27"/>
      <c r="CQK8" s="27"/>
      <c r="CQL8" s="27"/>
      <c r="CQM8" s="27"/>
      <c r="CQN8" s="27"/>
      <c r="CQO8" s="27"/>
      <c r="CQP8" s="27"/>
      <c r="CQQ8" s="27"/>
      <c r="CQR8" s="27"/>
      <c r="CQS8" s="27"/>
      <c r="CQT8" s="27"/>
      <c r="CQU8" s="27"/>
      <c r="CQV8" s="27"/>
      <c r="CQW8" s="27"/>
      <c r="CQX8" s="27"/>
      <c r="CQY8" s="27"/>
      <c r="CQZ8" s="27"/>
      <c r="CRA8" s="27"/>
      <c r="CRB8" s="27"/>
      <c r="CRC8" s="27"/>
      <c r="CRD8" s="27"/>
      <c r="CRE8" s="27"/>
      <c r="CRF8" s="27"/>
      <c r="CRG8" s="27"/>
      <c r="CRH8" s="27"/>
      <c r="CRI8" s="27"/>
      <c r="CRJ8" s="27"/>
      <c r="CRK8" s="27"/>
      <c r="CRL8" s="27"/>
      <c r="CRM8" s="27"/>
      <c r="CRN8" s="27"/>
      <c r="CRO8" s="27"/>
      <c r="CRP8" s="27"/>
      <c r="CRQ8" s="27"/>
      <c r="CRR8" s="27"/>
      <c r="CRS8" s="27"/>
      <c r="CRT8" s="27"/>
      <c r="CRU8" s="27"/>
      <c r="CRV8" s="27"/>
      <c r="CRW8" s="27"/>
      <c r="CRX8" s="27"/>
      <c r="CRY8" s="27"/>
      <c r="CRZ8" s="27"/>
      <c r="CSA8" s="27"/>
      <c r="CSB8" s="27"/>
      <c r="CSC8" s="27"/>
      <c r="CSD8" s="27"/>
      <c r="CSE8" s="27"/>
      <c r="CSF8" s="27"/>
      <c r="CSG8" s="27"/>
      <c r="CSH8" s="27"/>
      <c r="CSI8" s="27"/>
      <c r="CSJ8" s="27"/>
      <c r="CSK8" s="27"/>
      <c r="CSL8" s="27"/>
      <c r="CSM8" s="27"/>
      <c r="CSN8" s="27"/>
      <c r="CSO8" s="27"/>
      <c r="CSP8" s="27"/>
      <c r="CSQ8" s="27"/>
      <c r="CSR8" s="27"/>
      <c r="CSS8" s="27"/>
      <c r="CST8" s="27"/>
      <c r="CSU8" s="27"/>
      <c r="CSV8" s="27"/>
      <c r="CSW8" s="27"/>
      <c r="CSX8" s="27"/>
      <c r="CSY8" s="27"/>
      <c r="CSZ8" s="27"/>
      <c r="CTA8" s="27"/>
      <c r="CTB8" s="27"/>
      <c r="CTC8" s="27"/>
      <c r="CTD8" s="27"/>
      <c r="CTE8" s="27"/>
      <c r="CTF8" s="27"/>
      <c r="CTG8" s="27"/>
      <c r="CTH8" s="27"/>
      <c r="CTI8" s="27"/>
      <c r="CTJ8" s="27"/>
      <c r="CTK8" s="27"/>
      <c r="CTL8" s="27"/>
      <c r="CTM8" s="27"/>
      <c r="CTN8" s="27"/>
      <c r="CTO8" s="27"/>
      <c r="CTP8" s="27"/>
      <c r="CTQ8" s="27"/>
      <c r="CTR8" s="27"/>
      <c r="CTS8" s="27"/>
      <c r="CTT8" s="27"/>
      <c r="CTU8" s="27"/>
      <c r="CTV8" s="27"/>
      <c r="CTW8" s="27"/>
      <c r="CTX8" s="27"/>
      <c r="CTY8" s="27"/>
      <c r="CTZ8" s="27"/>
      <c r="CUA8" s="27"/>
      <c r="CUB8" s="27"/>
      <c r="CUC8" s="27"/>
      <c r="CUD8" s="27"/>
      <c r="CUE8" s="27"/>
      <c r="CUF8" s="27"/>
      <c r="CUG8" s="27"/>
      <c r="CUH8" s="27"/>
      <c r="CUI8" s="27"/>
      <c r="CUJ8" s="27"/>
      <c r="CUK8" s="27"/>
      <c r="CUL8" s="27"/>
      <c r="CUM8" s="27"/>
      <c r="CUN8" s="27"/>
      <c r="CUO8" s="27"/>
      <c r="CUP8" s="27"/>
      <c r="CUQ8" s="27"/>
      <c r="CUR8" s="27"/>
      <c r="CUS8" s="27"/>
      <c r="CUT8" s="27"/>
      <c r="CUU8" s="27"/>
      <c r="CUV8" s="27"/>
      <c r="CUW8" s="27"/>
      <c r="CUX8" s="27"/>
      <c r="CUY8" s="27"/>
      <c r="CUZ8" s="27"/>
      <c r="CVA8" s="27"/>
      <c r="CVB8" s="27"/>
      <c r="CVC8" s="27"/>
      <c r="CVD8" s="27"/>
      <c r="CVE8" s="27"/>
      <c r="CVF8" s="27"/>
      <c r="CVG8" s="27"/>
      <c r="CVH8" s="27"/>
      <c r="CVI8" s="27"/>
      <c r="CVJ8" s="27"/>
      <c r="CVK8" s="27"/>
      <c r="CVL8" s="27"/>
      <c r="CVM8" s="27"/>
      <c r="CVN8" s="27"/>
      <c r="CVO8" s="27"/>
      <c r="CVP8" s="27"/>
      <c r="CVQ8" s="27"/>
      <c r="CVR8" s="27"/>
      <c r="CVS8" s="27"/>
      <c r="CVT8" s="27"/>
      <c r="CVU8" s="27"/>
      <c r="CVV8" s="27"/>
      <c r="CVW8" s="27"/>
      <c r="CVX8" s="27"/>
      <c r="CVY8" s="27"/>
      <c r="CVZ8" s="27"/>
      <c r="CWA8" s="27"/>
      <c r="CWB8" s="27"/>
      <c r="CWC8" s="27"/>
      <c r="CWD8" s="27"/>
      <c r="CWE8" s="27"/>
      <c r="CWF8" s="27"/>
      <c r="CWG8" s="27"/>
      <c r="CWH8" s="27"/>
      <c r="CWI8" s="27"/>
      <c r="CWJ8" s="27"/>
      <c r="CWK8" s="27"/>
      <c r="CWL8" s="27"/>
      <c r="CWM8" s="27"/>
      <c r="CWN8" s="27"/>
      <c r="CWO8" s="27"/>
      <c r="CWP8" s="27"/>
      <c r="CWQ8" s="27"/>
      <c r="CWR8" s="27"/>
      <c r="CWS8" s="27"/>
      <c r="CWT8" s="27"/>
      <c r="CWU8" s="27"/>
      <c r="CWV8" s="27"/>
      <c r="CWW8" s="27"/>
      <c r="CWX8" s="27"/>
      <c r="CWY8" s="27"/>
      <c r="CWZ8" s="27"/>
      <c r="CXA8" s="27"/>
      <c r="CXB8" s="27"/>
      <c r="CXC8" s="27"/>
      <c r="CXD8" s="27"/>
      <c r="CXE8" s="27"/>
      <c r="CXF8" s="27"/>
      <c r="CXG8" s="27"/>
      <c r="CXH8" s="27"/>
      <c r="CXI8" s="27"/>
      <c r="CXJ8" s="27"/>
      <c r="CXK8" s="27"/>
      <c r="CXL8" s="27"/>
      <c r="CXM8" s="27"/>
      <c r="CXN8" s="27"/>
      <c r="CXO8" s="27"/>
      <c r="CXP8" s="27"/>
      <c r="CXQ8" s="27"/>
      <c r="CXR8" s="27"/>
      <c r="CXS8" s="27"/>
      <c r="CXT8" s="27"/>
      <c r="CXU8" s="27"/>
      <c r="CXV8" s="27"/>
      <c r="CXW8" s="27"/>
      <c r="CXX8" s="27"/>
      <c r="CXY8" s="27"/>
      <c r="CXZ8" s="27"/>
      <c r="CYA8" s="27"/>
      <c r="CYB8" s="27"/>
      <c r="CYC8" s="27"/>
      <c r="CYD8" s="27"/>
      <c r="CYE8" s="27"/>
      <c r="CYF8" s="27"/>
      <c r="CYG8" s="27"/>
      <c r="CYH8" s="27"/>
      <c r="CYI8" s="27"/>
      <c r="CYJ8" s="27"/>
      <c r="CYK8" s="27"/>
      <c r="CYL8" s="27"/>
      <c r="CYM8" s="27"/>
      <c r="CYN8" s="27"/>
      <c r="CYO8" s="27"/>
      <c r="CYP8" s="27"/>
      <c r="CYQ8" s="27"/>
      <c r="CYR8" s="27"/>
      <c r="CYS8" s="27"/>
      <c r="CYT8" s="27"/>
      <c r="CYU8" s="27"/>
      <c r="CYV8" s="27"/>
      <c r="CYW8" s="27"/>
      <c r="CYX8" s="27"/>
      <c r="CYY8" s="27"/>
      <c r="CYZ8" s="27"/>
      <c r="CZA8" s="27"/>
      <c r="CZB8" s="27"/>
      <c r="CZC8" s="27"/>
      <c r="CZD8" s="27"/>
      <c r="CZE8" s="27"/>
      <c r="CZF8" s="27"/>
      <c r="CZG8" s="27"/>
      <c r="CZH8" s="27"/>
      <c r="CZI8" s="27"/>
      <c r="CZJ8" s="27"/>
      <c r="CZK8" s="27"/>
      <c r="CZL8" s="27"/>
      <c r="CZM8" s="27"/>
      <c r="CZN8" s="27"/>
      <c r="CZO8" s="27"/>
      <c r="CZP8" s="27"/>
      <c r="CZQ8" s="27"/>
      <c r="CZR8" s="27"/>
      <c r="CZS8" s="27"/>
      <c r="CZT8" s="27"/>
      <c r="CZU8" s="27"/>
      <c r="CZV8" s="27"/>
      <c r="CZW8" s="27"/>
      <c r="CZX8" s="27"/>
      <c r="CZY8" s="27"/>
      <c r="CZZ8" s="27"/>
      <c r="DAA8" s="27"/>
      <c r="DAB8" s="27"/>
      <c r="DAC8" s="27"/>
      <c r="DAD8" s="27"/>
      <c r="DAE8" s="27"/>
      <c r="DAF8" s="27"/>
      <c r="DAG8" s="27"/>
      <c r="DAH8" s="27"/>
      <c r="DAI8" s="27"/>
      <c r="DAJ8" s="27"/>
      <c r="DAK8" s="27"/>
      <c r="DAL8" s="27"/>
      <c r="DAM8" s="27"/>
      <c r="DAN8" s="27"/>
      <c r="DAO8" s="27"/>
      <c r="DAP8" s="27"/>
      <c r="DAQ8" s="27"/>
      <c r="DAR8" s="27"/>
      <c r="DAS8" s="27"/>
      <c r="DAT8" s="27"/>
      <c r="DAU8" s="27"/>
      <c r="DAV8" s="27"/>
      <c r="DAW8" s="27"/>
      <c r="DAX8" s="27"/>
      <c r="DAY8" s="27"/>
      <c r="DAZ8" s="27"/>
      <c r="DBA8" s="27"/>
      <c r="DBB8" s="27"/>
      <c r="DBC8" s="27"/>
      <c r="DBD8" s="27"/>
      <c r="DBE8" s="27"/>
      <c r="DBF8" s="27"/>
      <c r="DBG8" s="27"/>
      <c r="DBH8" s="27"/>
      <c r="DBI8" s="27"/>
      <c r="DBJ8" s="27"/>
      <c r="DBK8" s="27"/>
      <c r="DBL8" s="27"/>
      <c r="DBM8" s="27"/>
      <c r="DBN8" s="27"/>
      <c r="DBO8" s="27"/>
      <c r="DBP8" s="27"/>
      <c r="DBQ8" s="27"/>
      <c r="DBR8" s="27"/>
      <c r="DBS8" s="27"/>
      <c r="DBT8" s="27"/>
      <c r="DBU8" s="27"/>
      <c r="DBV8" s="27"/>
      <c r="DBW8" s="27"/>
      <c r="DBX8" s="27"/>
      <c r="DBY8" s="27"/>
      <c r="DBZ8" s="27"/>
      <c r="DCA8" s="27"/>
      <c r="DCB8" s="27"/>
      <c r="DCC8" s="27"/>
      <c r="DCD8" s="27"/>
      <c r="DCE8" s="27"/>
      <c r="DCF8" s="27"/>
      <c r="DCG8" s="27"/>
      <c r="DCH8" s="27"/>
      <c r="DCI8" s="27"/>
      <c r="DCJ8" s="27"/>
      <c r="DCK8" s="27"/>
      <c r="DCL8" s="27"/>
      <c r="DCM8" s="27"/>
      <c r="DCN8" s="27"/>
      <c r="DCO8" s="27"/>
      <c r="DCP8" s="27"/>
      <c r="DCQ8" s="27"/>
      <c r="DCR8" s="27"/>
      <c r="DCS8" s="27"/>
      <c r="DCT8" s="27"/>
      <c r="DCU8" s="27"/>
      <c r="DCV8" s="27"/>
      <c r="DCW8" s="27"/>
      <c r="DCX8" s="27"/>
      <c r="DCY8" s="27"/>
      <c r="DCZ8" s="27"/>
      <c r="DDA8" s="27"/>
      <c r="DDB8" s="27"/>
      <c r="DDC8" s="27"/>
      <c r="DDD8" s="27"/>
      <c r="DDE8" s="27"/>
      <c r="DDF8" s="27"/>
      <c r="DDG8" s="27"/>
      <c r="DDH8" s="27"/>
      <c r="DDI8" s="27"/>
      <c r="DDJ8" s="27"/>
      <c r="DDK8" s="27"/>
      <c r="DDL8" s="27"/>
      <c r="DDM8" s="27"/>
      <c r="DDN8" s="27"/>
      <c r="DDO8" s="27"/>
      <c r="DDP8" s="27"/>
      <c r="DDQ8" s="27"/>
      <c r="DDR8" s="27"/>
      <c r="DDS8" s="27"/>
      <c r="DDT8" s="27"/>
      <c r="DDU8" s="27"/>
      <c r="DDV8" s="27"/>
      <c r="DDW8" s="27"/>
      <c r="DDX8" s="27"/>
      <c r="DDY8" s="27"/>
      <c r="DDZ8" s="27"/>
      <c r="DEA8" s="27"/>
      <c r="DEB8" s="27"/>
      <c r="DEC8" s="27"/>
      <c r="DED8" s="27"/>
      <c r="DEE8" s="27"/>
      <c r="DEF8" s="27"/>
      <c r="DEG8" s="27"/>
      <c r="DEH8" s="27"/>
      <c r="DEI8" s="27"/>
      <c r="DEJ8" s="27"/>
      <c r="DEK8" s="27"/>
      <c r="DEL8" s="27"/>
      <c r="DEM8" s="27"/>
      <c r="DEN8" s="27"/>
      <c r="DEO8" s="27"/>
      <c r="DEP8" s="27"/>
      <c r="DEQ8" s="27"/>
      <c r="DER8" s="27"/>
      <c r="DES8" s="27"/>
      <c r="DET8" s="27"/>
      <c r="DEU8" s="27"/>
      <c r="DEV8" s="27"/>
      <c r="DEW8" s="27"/>
      <c r="DEX8" s="27"/>
      <c r="DEY8" s="27"/>
      <c r="DEZ8" s="27"/>
      <c r="DFA8" s="27"/>
      <c r="DFB8" s="27"/>
      <c r="DFC8" s="27"/>
      <c r="DFD8" s="27"/>
      <c r="DFE8" s="27"/>
      <c r="DFF8" s="27"/>
      <c r="DFG8" s="27"/>
      <c r="DFH8" s="27"/>
      <c r="DFI8" s="27"/>
      <c r="DFJ8" s="27"/>
      <c r="DFK8" s="27"/>
      <c r="DFL8" s="27"/>
      <c r="DFM8" s="27"/>
      <c r="DFN8" s="27"/>
      <c r="DFO8" s="27"/>
      <c r="DFP8" s="27"/>
      <c r="DFQ8" s="27"/>
      <c r="DFR8" s="27"/>
      <c r="DFS8" s="27"/>
      <c r="DFT8" s="27"/>
      <c r="DFU8" s="27"/>
      <c r="DFV8" s="27"/>
      <c r="DFW8" s="27"/>
      <c r="DFX8" s="27"/>
      <c r="DFY8" s="27"/>
      <c r="DFZ8" s="27"/>
      <c r="DGA8" s="27"/>
      <c r="DGB8" s="27"/>
      <c r="DGC8" s="27"/>
      <c r="DGD8" s="27"/>
      <c r="DGE8" s="27"/>
      <c r="DGF8" s="27"/>
      <c r="DGG8" s="27"/>
      <c r="DGH8" s="27"/>
      <c r="DGI8" s="27"/>
      <c r="DGJ8" s="27"/>
      <c r="DGK8" s="27"/>
      <c r="DGL8" s="27"/>
      <c r="DGM8" s="27"/>
      <c r="DGN8" s="27"/>
      <c r="DGO8" s="27"/>
      <c r="DGP8" s="27"/>
      <c r="DGQ8" s="27"/>
      <c r="DGR8" s="27"/>
      <c r="DGS8" s="27"/>
      <c r="DGT8" s="27"/>
      <c r="DGU8" s="27"/>
      <c r="DGV8" s="27"/>
      <c r="DGW8" s="27"/>
      <c r="DGX8" s="27"/>
      <c r="DGY8" s="27"/>
      <c r="DGZ8" s="27"/>
      <c r="DHA8" s="27"/>
      <c r="DHB8" s="27"/>
      <c r="DHC8" s="27"/>
      <c r="DHD8" s="27"/>
      <c r="DHE8" s="27"/>
      <c r="DHF8" s="27"/>
      <c r="DHG8" s="27"/>
      <c r="DHH8" s="27"/>
      <c r="DHI8" s="27"/>
      <c r="DHJ8" s="27"/>
      <c r="DHK8" s="27"/>
      <c r="DHL8" s="27"/>
      <c r="DHM8" s="27"/>
      <c r="DHN8" s="27"/>
      <c r="DHO8" s="27"/>
      <c r="DHP8" s="27"/>
      <c r="DHQ8" s="27"/>
      <c r="DHR8" s="27"/>
      <c r="DHS8" s="27"/>
      <c r="DHT8" s="27"/>
      <c r="DHU8" s="27"/>
      <c r="DHV8" s="27"/>
      <c r="DHW8" s="27"/>
      <c r="DHX8" s="27"/>
      <c r="DHY8" s="27"/>
      <c r="DHZ8" s="27"/>
      <c r="DIA8" s="27"/>
      <c r="DIB8" s="27"/>
      <c r="DIC8" s="27"/>
      <c r="DID8" s="27"/>
      <c r="DIE8" s="27"/>
      <c r="DIF8" s="27"/>
      <c r="DIG8" s="27"/>
      <c r="DIH8" s="27"/>
      <c r="DII8" s="27"/>
      <c r="DIJ8" s="27"/>
      <c r="DIK8" s="27"/>
      <c r="DIL8" s="27"/>
      <c r="DIM8" s="27"/>
      <c r="DIN8" s="27"/>
      <c r="DIO8" s="27"/>
      <c r="DIP8" s="27"/>
      <c r="DIQ8" s="27"/>
      <c r="DIR8" s="27"/>
      <c r="DIS8" s="27"/>
      <c r="DIT8" s="27"/>
      <c r="DIU8" s="27"/>
      <c r="DIV8" s="27"/>
      <c r="DIW8" s="27"/>
      <c r="DIX8" s="27"/>
      <c r="DIY8" s="27"/>
      <c r="DIZ8" s="27"/>
      <c r="DJA8" s="27"/>
      <c r="DJB8" s="27"/>
      <c r="DJC8" s="27"/>
      <c r="DJD8" s="27"/>
      <c r="DJE8" s="27"/>
      <c r="DJF8" s="27"/>
      <c r="DJG8" s="27"/>
      <c r="DJH8" s="27"/>
      <c r="DJI8" s="27"/>
      <c r="DJJ8" s="27"/>
      <c r="DJK8" s="27"/>
      <c r="DJL8" s="27"/>
      <c r="DJM8" s="27"/>
      <c r="DJN8" s="27"/>
      <c r="DJO8" s="27"/>
      <c r="DJP8" s="27"/>
      <c r="DJQ8" s="27"/>
      <c r="DJR8" s="27"/>
      <c r="DJS8" s="27"/>
      <c r="DJT8" s="27"/>
      <c r="DJU8" s="27"/>
      <c r="DJV8" s="27"/>
      <c r="DJW8" s="27"/>
      <c r="DJX8" s="27"/>
      <c r="DJY8" s="27"/>
      <c r="DJZ8" s="27"/>
      <c r="DKA8" s="27"/>
      <c r="DKB8" s="27"/>
      <c r="DKC8" s="27"/>
      <c r="DKD8" s="27"/>
      <c r="DKE8" s="27"/>
      <c r="DKF8" s="27"/>
      <c r="DKG8" s="27"/>
      <c r="DKH8" s="27"/>
      <c r="DKI8" s="27"/>
      <c r="DKJ8" s="27"/>
      <c r="DKK8" s="27"/>
      <c r="DKL8" s="27"/>
      <c r="DKM8" s="27"/>
      <c r="DKN8" s="27"/>
      <c r="DKO8" s="27"/>
      <c r="DKP8" s="27"/>
      <c r="DKQ8" s="27"/>
      <c r="DKR8" s="27"/>
      <c r="DKS8" s="27"/>
      <c r="DKT8" s="27"/>
      <c r="DKU8" s="27"/>
      <c r="DKV8" s="27"/>
      <c r="DKW8" s="27"/>
      <c r="DKX8" s="27"/>
      <c r="DKY8" s="27"/>
      <c r="DKZ8" s="27"/>
      <c r="DLA8" s="27"/>
      <c r="DLB8" s="27"/>
      <c r="DLC8" s="27"/>
      <c r="DLD8" s="27"/>
      <c r="DLE8" s="27"/>
      <c r="DLF8" s="27"/>
      <c r="DLG8" s="27"/>
      <c r="DLH8" s="27"/>
      <c r="DLI8" s="27"/>
      <c r="DLJ8" s="27"/>
      <c r="DLK8" s="27"/>
      <c r="DLL8" s="27"/>
      <c r="DLM8" s="27"/>
      <c r="DLN8" s="27"/>
      <c r="DLO8" s="27"/>
      <c r="DLP8" s="27"/>
      <c r="DLQ8" s="27"/>
      <c r="DLR8" s="27"/>
      <c r="DLS8" s="27"/>
      <c r="DLT8" s="27"/>
      <c r="DLU8" s="27"/>
      <c r="DLV8" s="27"/>
      <c r="DLW8" s="27"/>
      <c r="DLX8" s="27"/>
      <c r="DLY8" s="27"/>
      <c r="DLZ8" s="27"/>
      <c r="DMA8" s="27"/>
      <c r="DMB8" s="27"/>
      <c r="DMC8" s="27"/>
      <c r="DMD8" s="27"/>
      <c r="DME8" s="27"/>
      <c r="DMF8" s="27"/>
      <c r="DMG8" s="27"/>
      <c r="DMH8" s="27"/>
      <c r="DMI8" s="27"/>
      <c r="DMJ8" s="27"/>
      <c r="DMK8" s="27"/>
      <c r="DML8" s="27"/>
      <c r="DMM8" s="27"/>
      <c r="DMN8" s="27"/>
      <c r="DMO8" s="27"/>
      <c r="DMP8" s="27"/>
      <c r="DMQ8" s="27"/>
      <c r="DMR8" s="27"/>
      <c r="DMS8" s="27"/>
      <c r="DMT8" s="27"/>
      <c r="DMU8" s="27"/>
      <c r="DMV8" s="27"/>
      <c r="DMW8" s="27"/>
      <c r="DMX8" s="27"/>
      <c r="DMY8" s="27"/>
      <c r="DMZ8" s="27"/>
      <c r="DNA8" s="27"/>
      <c r="DNB8" s="27"/>
      <c r="DNC8" s="27"/>
      <c r="DND8" s="27"/>
      <c r="DNE8" s="27"/>
      <c r="DNF8" s="27"/>
      <c r="DNG8" s="27"/>
      <c r="DNH8" s="27"/>
      <c r="DNI8" s="27"/>
      <c r="DNJ8" s="27"/>
      <c r="DNK8" s="27"/>
      <c r="DNL8" s="27"/>
      <c r="DNM8" s="27"/>
      <c r="DNN8" s="27"/>
      <c r="DNO8" s="27"/>
      <c r="DNP8" s="27"/>
      <c r="DNQ8" s="27"/>
      <c r="DNR8" s="27"/>
      <c r="DNS8" s="27"/>
      <c r="DNT8" s="27"/>
      <c r="DNU8" s="27"/>
      <c r="DNV8" s="27"/>
      <c r="DNW8" s="27"/>
      <c r="DNX8" s="27"/>
      <c r="DNY8" s="27"/>
      <c r="DNZ8" s="27"/>
      <c r="DOA8" s="27"/>
      <c r="DOB8" s="27"/>
      <c r="DOC8" s="27"/>
      <c r="DOD8" s="27"/>
      <c r="DOE8" s="27"/>
      <c r="DOF8" s="27"/>
      <c r="DOG8" s="27"/>
      <c r="DOH8" s="27"/>
      <c r="DOI8" s="27"/>
      <c r="DOJ8" s="27"/>
      <c r="DOK8" s="27"/>
      <c r="DOL8" s="27"/>
      <c r="DOM8" s="27"/>
      <c r="DON8" s="27"/>
      <c r="DOO8" s="27"/>
      <c r="DOP8" s="27"/>
      <c r="DOQ8" s="27"/>
      <c r="DOR8" s="27"/>
      <c r="DOS8" s="27"/>
      <c r="DOT8" s="27"/>
      <c r="DOU8" s="27"/>
      <c r="DOV8" s="27"/>
      <c r="DOW8" s="27"/>
      <c r="DOX8" s="27"/>
      <c r="DOY8" s="27"/>
      <c r="DOZ8" s="27"/>
      <c r="DPA8" s="27"/>
      <c r="DPB8" s="27"/>
      <c r="DPC8" s="27"/>
      <c r="DPD8" s="27"/>
      <c r="DPE8" s="27"/>
      <c r="DPF8" s="27"/>
      <c r="DPG8" s="27"/>
      <c r="DPH8" s="27"/>
      <c r="DPI8" s="27"/>
      <c r="DPJ8" s="27"/>
      <c r="DPK8" s="27"/>
      <c r="DPL8" s="27"/>
      <c r="DPM8" s="27"/>
      <c r="DPN8" s="27"/>
      <c r="DPO8" s="27"/>
      <c r="DPP8" s="27"/>
      <c r="DPQ8" s="27"/>
      <c r="DPR8" s="27"/>
      <c r="DPS8" s="27"/>
      <c r="DPT8" s="27"/>
      <c r="DPU8" s="27"/>
      <c r="DPV8" s="27"/>
      <c r="DPW8" s="27"/>
      <c r="DPX8" s="27"/>
      <c r="DPY8" s="27"/>
      <c r="DPZ8" s="27"/>
      <c r="DQA8" s="27"/>
      <c r="DQB8" s="27"/>
      <c r="DQC8" s="27"/>
      <c r="DQD8" s="27"/>
      <c r="DQE8" s="27"/>
      <c r="DQF8" s="27"/>
      <c r="DQG8" s="27"/>
      <c r="DQH8" s="27"/>
      <c r="DQI8" s="27"/>
      <c r="DQJ8" s="27"/>
      <c r="DQK8" s="27"/>
      <c r="DQL8" s="27"/>
      <c r="DQM8" s="27"/>
      <c r="DQN8" s="27"/>
      <c r="DQO8" s="27"/>
      <c r="DQP8" s="27"/>
      <c r="DQQ8" s="27"/>
      <c r="DQR8" s="27"/>
      <c r="DQS8" s="27"/>
      <c r="DQT8" s="27"/>
      <c r="DQU8" s="27"/>
      <c r="DQV8" s="27"/>
      <c r="DQW8" s="27"/>
      <c r="DQX8" s="27"/>
      <c r="DQY8" s="27"/>
      <c r="DQZ8" s="27"/>
      <c r="DRA8" s="27"/>
      <c r="DRB8" s="27"/>
      <c r="DRC8" s="27"/>
      <c r="DRD8" s="27"/>
      <c r="DRE8" s="27"/>
      <c r="DRF8" s="27"/>
      <c r="DRG8" s="27"/>
      <c r="DRH8" s="27"/>
      <c r="DRI8" s="27"/>
      <c r="DRJ8" s="27"/>
      <c r="DRK8" s="27"/>
      <c r="DRL8" s="27"/>
      <c r="DRM8" s="27"/>
      <c r="DRN8" s="27"/>
      <c r="DRO8" s="27"/>
      <c r="DRP8" s="27"/>
      <c r="DRQ8" s="27"/>
      <c r="DRR8" s="27"/>
      <c r="DRS8" s="27"/>
      <c r="DRT8" s="27"/>
      <c r="DRU8" s="27"/>
      <c r="DRV8" s="27"/>
      <c r="DRW8" s="27"/>
      <c r="DRX8" s="27"/>
      <c r="DRY8" s="27"/>
      <c r="DRZ8" s="27"/>
      <c r="DSA8" s="27"/>
      <c r="DSB8" s="27"/>
      <c r="DSC8" s="27"/>
      <c r="DSD8" s="27"/>
      <c r="DSE8" s="27"/>
      <c r="DSF8" s="27"/>
      <c r="DSG8" s="27"/>
      <c r="DSH8" s="27"/>
      <c r="DSI8" s="27"/>
      <c r="DSJ8" s="27"/>
      <c r="DSK8" s="27"/>
      <c r="DSL8" s="27"/>
      <c r="DSM8" s="27"/>
      <c r="DSN8" s="27"/>
      <c r="DSO8" s="27"/>
      <c r="DSP8" s="27"/>
      <c r="DSQ8" s="27"/>
      <c r="DSR8" s="27"/>
      <c r="DSS8" s="27"/>
      <c r="DST8" s="27"/>
      <c r="DSU8" s="27"/>
      <c r="DSV8" s="27"/>
      <c r="DSW8" s="27"/>
      <c r="DSX8" s="27"/>
      <c r="DSY8" s="27"/>
      <c r="DSZ8" s="27"/>
      <c r="DTA8" s="27"/>
      <c r="DTB8" s="27"/>
      <c r="DTC8" s="27"/>
      <c r="DTD8" s="27"/>
      <c r="DTE8" s="27"/>
      <c r="DTF8" s="27"/>
      <c r="DTG8" s="27"/>
      <c r="DTH8" s="27"/>
      <c r="DTI8" s="27"/>
      <c r="DTJ8" s="27"/>
      <c r="DTK8" s="27"/>
      <c r="DTL8" s="27"/>
      <c r="DTM8" s="27"/>
      <c r="DTN8" s="27"/>
      <c r="DTO8" s="27"/>
      <c r="DTP8" s="27"/>
      <c r="DTQ8" s="27"/>
      <c r="DTR8" s="27"/>
      <c r="DTS8" s="27"/>
      <c r="DTT8" s="27"/>
      <c r="DTU8" s="27"/>
      <c r="DTV8" s="27"/>
      <c r="DTW8" s="27"/>
      <c r="DTX8" s="27"/>
      <c r="DTY8" s="27"/>
      <c r="DTZ8" s="27"/>
      <c r="DUA8" s="27"/>
      <c r="DUB8" s="27"/>
      <c r="DUC8" s="27"/>
      <c r="DUD8" s="27"/>
      <c r="DUE8" s="27"/>
      <c r="DUF8" s="27"/>
      <c r="DUG8" s="27"/>
      <c r="DUH8" s="27"/>
      <c r="DUI8" s="27"/>
      <c r="DUJ8" s="27"/>
      <c r="DUK8" s="27"/>
      <c r="DUL8" s="27"/>
      <c r="DUM8" s="27"/>
      <c r="DUN8" s="27"/>
      <c r="DUO8" s="27"/>
      <c r="DUP8" s="27"/>
      <c r="DUQ8" s="27"/>
      <c r="DUR8" s="27"/>
      <c r="DUS8" s="27"/>
      <c r="DUT8" s="27"/>
      <c r="DUU8" s="27"/>
      <c r="DUV8" s="27"/>
      <c r="DUW8" s="27"/>
      <c r="DUX8" s="27"/>
      <c r="DUY8" s="27"/>
      <c r="DUZ8" s="27"/>
      <c r="DVA8" s="27"/>
      <c r="DVB8" s="27"/>
      <c r="DVC8" s="27"/>
      <c r="DVD8" s="27"/>
      <c r="DVE8" s="27"/>
      <c r="DVF8" s="27"/>
      <c r="DVG8" s="27"/>
      <c r="DVH8" s="27"/>
      <c r="DVI8" s="27"/>
      <c r="DVJ8" s="27"/>
      <c r="DVK8" s="27"/>
      <c r="DVL8" s="27"/>
      <c r="DVM8" s="27"/>
      <c r="DVN8" s="27"/>
      <c r="DVO8" s="27"/>
      <c r="DVP8" s="27"/>
      <c r="DVQ8" s="27"/>
      <c r="DVR8" s="27"/>
      <c r="DVS8" s="27"/>
      <c r="DVT8" s="27"/>
      <c r="DVU8" s="27"/>
      <c r="DVV8" s="27"/>
      <c r="DVW8" s="27"/>
      <c r="DVX8" s="27"/>
      <c r="DVY8" s="27"/>
      <c r="DVZ8" s="27"/>
      <c r="DWA8" s="27"/>
      <c r="DWB8" s="27"/>
      <c r="DWC8" s="27"/>
      <c r="DWD8" s="27"/>
      <c r="DWE8" s="27"/>
      <c r="DWF8" s="27"/>
      <c r="DWG8" s="27"/>
      <c r="DWH8" s="27"/>
      <c r="DWI8" s="27"/>
      <c r="DWJ8" s="27"/>
      <c r="DWK8" s="27"/>
      <c r="DWL8" s="27"/>
      <c r="DWM8" s="27"/>
      <c r="DWN8" s="27"/>
      <c r="DWO8" s="27"/>
      <c r="DWP8" s="27"/>
      <c r="DWQ8" s="27"/>
      <c r="DWR8" s="27"/>
      <c r="DWS8" s="27"/>
      <c r="DWT8" s="27"/>
      <c r="DWU8" s="27"/>
      <c r="DWV8" s="27"/>
      <c r="DWW8" s="27"/>
      <c r="DWX8" s="27"/>
      <c r="DWY8" s="27"/>
      <c r="DWZ8" s="27"/>
      <c r="DXA8" s="27"/>
      <c r="DXB8" s="27"/>
      <c r="DXC8" s="27"/>
      <c r="DXD8" s="27"/>
      <c r="DXE8" s="27"/>
      <c r="DXF8" s="27"/>
      <c r="DXG8" s="27"/>
      <c r="DXH8" s="27"/>
      <c r="DXI8" s="27"/>
      <c r="DXJ8" s="27"/>
      <c r="DXK8" s="27"/>
      <c r="DXL8" s="27"/>
      <c r="DXM8" s="27"/>
      <c r="DXN8" s="27"/>
      <c r="DXO8" s="27"/>
      <c r="DXP8" s="27"/>
      <c r="DXQ8" s="27"/>
      <c r="DXR8" s="27"/>
      <c r="DXS8" s="27"/>
      <c r="DXT8" s="27"/>
      <c r="DXU8" s="27"/>
      <c r="DXV8" s="27"/>
      <c r="DXW8" s="27"/>
      <c r="DXX8" s="27"/>
      <c r="DXY8" s="27"/>
      <c r="DXZ8" s="27"/>
      <c r="DYA8" s="27"/>
      <c r="DYB8" s="27"/>
      <c r="DYC8" s="27"/>
      <c r="DYD8" s="27"/>
      <c r="DYE8" s="27"/>
      <c r="DYF8" s="27"/>
      <c r="DYG8" s="27"/>
      <c r="DYH8" s="27"/>
      <c r="DYI8" s="27"/>
      <c r="DYJ8" s="27"/>
      <c r="DYK8" s="27"/>
      <c r="DYL8" s="27"/>
      <c r="DYM8" s="27"/>
      <c r="DYN8" s="27"/>
      <c r="DYO8" s="27"/>
      <c r="DYP8" s="27"/>
      <c r="DYQ8" s="27"/>
      <c r="DYR8" s="27"/>
      <c r="DYS8" s="27"/>
      <c r="DYT8" s="27"/>
      <c r="DYU8" s="27"/>
      <c r="DYV8" s="27"/>
      <c r="DYW8" s="27"/>
      <c r="DYX8" s="27"/>
      <c r="DYY8" s="27"/>
      <c r="DYZ8" s="27"/>
      <c r="DZA8" s="27"/>
      <c r="DZB8" s="27"/>
      <c r="DZC8" s="27"/>
      <c r="DZD8" s="27"/>
      <c r="DZE8" s="27"/>
      <c r="DZF8" s="27"/>
      <c r="DZG8" s="27"/>
      <c r="DZH8" s="27"/>
      <c r="DZI8" s="27"/>
      <c r="DZJ8" s="27"/>
      <c r="DZK8" s="27"/>
      <c r="DZL8" s="27"/>
      <c r="DZM8" s="27"/>
      <c r="DZN8" s="27"/>
      <c r="DZO8" s="27"/>
      <c r="DZP8" s="27"/>
      <c r="DZQ8" s="27"/>
      <c r="DZR8" s="27"/>
      <c r="DZS8" s="27"/>
      <c r="DZT8" s="27"/>
      <c r="DZU8" s="27"/>
      <c r="DZV8" s="27"/>
      <c r="DZW8" s="27"/>
      <c r="DZX8" s="27"/>
      <c r="DZY8" s="27"/>
      <c r="DZZ8" s="27"/>
      <c r="EAA8" s="27"/>
      <c r="EAB8" s="27"/>
      <c r="EAC8" s="27"/>
      <c r="EAD8" s="27"/>
      <c r="EAE8" s="27"/>
      <c r="EAF8" s="27"/>
      <c r="EAG8" s="27"/>
      <c r="EAH8" s="27"/>
      <c r="EAI8" s="27"/>
      <c r="EAJ8" s="27"/>
      <c r="EAK8" s="27"/>
      <c r="EAL8" s="27"/>
      <c r="EAM8" s="27"/>
      <c r="EAN8" s="27"/>
      <c r="EAO8" s="27"/>
      <c r="EAP8" s="27"/>
      <c r="EAQ8" s="27"/>
      <c r="EAR8" s="27"/>
      <c r="EAS8" s="27"/>
      <c r="EAT8" s="27"/>
      <c r="EAU8" s="27"/>
      <c r="EAV8" s="27"/>
      <c r="EAW8" s="27"/>
      <c r="EAX8" s="27"/>
      <c r="EAY8" s="27"/>
      <c r="EAZ8" s="27"/>
      <c r="EBA8" s="27"/>
      <c r="EBB8" s="27"/>
      <c r="EBC8" s="27"/>
      <c r="EBD8" s="27"/>
      <c r="EBE8" s="27"/>
      <c r="EBF8" s="27"/>
      <c r="EBG8" s="27"/>
      <c r="EBH8" s="27"/>
      <c r="EBI8" s="27"/>
      <c r="EBJ8" s="27"/>
      <c r="EBK8" s="27"/>
      <c r="EBL8" s="27"/>
      <c r="EBM8" s="27"/>
      <c r="EBN8" s="27"/>
      <c r="EBO8" s="27"/>
      <c r="EBP8" s="27"/>
      <c r="EBQ8" s="27"/>
      <c r="EBR8" s="27"/>
      <c r="EBS8" s="27"/>
      <c r="EBT8" s="27"/>
      <c r="EBU8" s="27"/>
      <c r="EBV8" s="27"/>
      <c r="EBW8" s="27"/>
      <c r="EBX8" s="27"/>
      <c r="EBY8" s="27"/>
      <c r="EBZ8" s="27"/>
      <c r="ECA8" s="27"/>
      <c r="ECB8" s="27"/>
      <c r="ECC8" s="27"/>
      <c r="ECD8" s="27"/>
      <c r="ECE8" s="27"/>
      <c r="ECF8" s="27"/>
      <c r="ECG8" s="27"/>
      <c r="ECH8" s="27"/>
      <c r="ECI8" s="27"/>
      <c r="ECJ8" s="27"/>
      <c r="ECK8" s="27"/>
      <c r="ECL8" s="27"/>
      <c r="ECM8" s="27"/>
      <c r="ECN8" s="27"/>
      <c r="ECO8" s="27"/>
      <c r="ECP8" s="27"/>
      <c r="ECQ8" s="27"/>
      <c r="ECR8" s="27"/>
      <c r="ECS8" s="27"/>
      <c r="ECT8" s="27"/>
      <c r="ECU8" s="27"/>
      <c r="ECV8" s="27"/>
      <c r="ECW8" s="27"/>
      <c r="ECX8" s="27"/>
      <c r="ECY8" s="27"/>
      <c r="ECZ8" s="27"/>
      <c r="EDA8" s="27"/>
      <c r="EDB8" s="27"/>
      <c r="EDC8" s="27"/>
      <c r="EDD8" s="27"/>
      <c r="EDE8" s="27"/>
      <c r="EDF8" s="27"/>
      <c r="EDG8" s="27"/>
      <c r="EDH8" s="27"/>
      <c r="EDI8" s="27"/>
      <c r="EDJ8" s="27"/>
      <c r="EDK8" s="27"/>
      <c r="EDL8" s="27"/>
      <c r="EDM8" s="27"/>
      <c r="EDN8" s="27"/>
      <c r="EDO8" s="27"/>
      <c r="EDP8" s="27"/>
      <c r="EDQ8" s="27"/>
      <c r="EDR8" s="27"/>
      <c r="EDS8" s="27"/>
      <c r="EDT8" s="27"/>
      <c r="EDU8" s="27"/>
      <c r="EDV8" s="27"/>
      <c r="EDW8" s="27"/>
      <c r="EDX8" s="27"/>
      <c r="EDY8" s="27"/>
      <c r="EDZ8" s="27"/>
      <c r="EEA8" s="27"/>
      <c r="EEB8" s="27"/>
      <c r="EEC8" s="27"/>
      <c r="EED8" s="27"/>
      <c r="EEE8" s="27"/>
      <c r="EEF8" s="27"/>
      <c r="EEG8" s="27"/>
      <c r="EEH8" s="27"/>
      <c r="EEI8" s="27"/>
      <c r="EEJ8" s="27"/>
      <c r="EEK8" s="27"/>
      <c r="EEL8" s="27"/>
      <c r="EEM8" s="27"/>
      <c r="EEN8" s="27"/>
      <c r="EEO8" s="27"/>
      <c r="EEP8" s="27"/>
      <c r="EEQ8" s="27"/>
      <c r="EER8" s="27"/>
      <c r="EES8" s="27"/>
      <c r="EET8" s="27"/>
      <c r="EEU8" s="27"/>
      <c r="EEV8" s="27"/>
      <c r="EEW8" s="27"/>
      <c r="EEX8" s="27"/>
      <c r="EEY8" s="27"/>
      <c r="EEZ8" s="27"/>
      <c r="EFA8" s="27"/>
      <c r="EFB8" s="27"/>
      <c r="EFC8" s="27"/>
      <c r="EFD8" s="27"/>
      <c r="EFE8" s="27"/>
      <c r="EFF8" s="27"/>
      <c r="EFG8" s="27"/>
      <c r="EFH8" s="27"/>
      <c r="EFI8" s="27"/>
      <c r="EFJ8" s="27"/>
      <c r="EFK8" s="27"/>
      <c r="EFL8" s="27"/>
      <c r="EFM8" s="27"/>
      <c r="EFN8" s="27"/>
      <c r="EFO8" s="27"/>
      <c r="EFP8" s="27"/>
      <c r="EFQ8" s="27"/>
      <c r="EFR8" s="27"/>
      <c r="EFS8" s="27"/>
      <c r="EFT8" s="27"/>
      <c r="EFU8" s="27"/>
      <c r="EFV8" s="27"/>
      <c r="EFW8" s="27"/>
      <c r="EFX8" s="27"/>
      <c r="EFY8" s="27"/>
      <c r="EFZ8" s="27"/>
      <c r="EGA8" s="27"/>
      <c r="EGB8" s="27"/>
      <c r="EGC8" s="27"/>
      <c r="EGD8" s="27"/>
      <c r="EGE8" s="27"/>
      <c r="EGF8" s="27"/>
      <c r="EGG8" s="27"/>
      <c r="EGH8" s="27"/>
      <c r="EGI8" s="27"/>
      <c r="EGJ8" s="27"/>
      <c r="EGK8" s="27"/>
      <c r="EGL8" s="27"/>
      <c r="EGM8" s="27"/>
      <c r="EGN8" s="27"/>
      <c r="EGO8" s="27"/>
      <c r="EGP8" s="27"/>
      <c r="EGQ8" s="27"/>
      <c r="EGR8" s="27"/>
      <c r="EGS8" s="27"/>
      <c r="EGT8" s="27"/>
      <c r="EGU8" s="27"/>
      <c r="EGV8" s="27"/>
      <c r="EGW8" s="27"/>
      <c r="EGX8" s="27"/>
      <c r="EGY8" s="27"/>
      <c r="EGZ8" s="27"/>
      <c r="EHA8" s="27"/>
      <c r="EHB8" s="27"/>
      <c r="EHC8" s="27"/>
      <c r="EHD8" s="27"/>
      <c r="EHE8" s="27"/>
      <c r="EHF8" s="27"/>
      <c r="EHG8" s="27"/>
      <c r="EHH8" s="27"/>
      <c r="EHI8" s="27"/>
      <c r="EHJ8" s="27"/>
      <c r="EHK8" s="27"/>
      <c r="EHL8" s="27"/>
      <c r="EHM8" s="27"/>
      <c r="EHN8" s="27"/>
      <c r="EHO8" s="27"/>
      <c r="EHP8" s="27"/>
      <c r="EHQ8" s="27"/>
      <c r="EHR8" s="27"/>
      <c r="EHS8" s="27"/>
      <c r="EHT8" s="27"/>
      <c r="EHU8" s="27"/>
      <c r="EHV8" s="27"/>
      <c r="EHW8" s="27"/>
      <c r="EHX8" s="27"/>
      <c r="EHY8" s="27"/>
      <c r="EHZ8" s="27"/>
      <c r="EIA8" s="27"/>
      <c r="EIB8" s="27"/>
      <c r="EIC8" s="27"/>
      <c r="EID8" s="27"/>
      <c r="EIE8" s="27"/>
      <c r="EIF8" s="27"/>
      <c r="EIG8" s="27"/>
      <c r="EIH8" s="27"/>
      <c r="EII8" s="27"/>
      <c r="EIJ8" s="27"/>
      <c r="EIK8" s="27"/>
      <c r="EIL8" s="27"/>
      <c r="EIM8" s="27"/>
      <c r="EIN8" s="27"/>
      <c r="EIO8" s="27"/>
      <c r="EIP8" s="27"/>
      <c r="EIQ8" s="27"/>
      <c r="EIR8" s="27"/>
      <c r="EIS8" s="27"/>
      <c r="EIT8" s="27"/>
      <c r="EIU8" s="27"/>
      <c r="EIV8" s="27"/>
      <c r="EIW8" s="27"/>
      <c r="EIX8" s="27"/>
      <c r="EIY8" s="27"/>
      <c r="EIZ8" s="27"/>
      <c r="EJA8" s="27"/>
      <c r="EJB8" s="27"/>
      <c r="EJC8" s="27"/>
      <c r="EJD8" s="27"/>
      <c r="EJE8" s="27"/>
      <c r="EJF8" s="27"/>
      <c r="EJG8" s="27"/>
      <c r="EJH8" s="27"/>
      <c r="EJI8" s="27"/>
      <c r="EJJ8" s="27"/>
      <c r="EJK8" s="27"/>
      <c r="EJL8" s="27"/>
      <c r="EJM8" s="27"/>
      <c r="EJN8" s="27"/>
      <c r="EJO8" s="27"/>
      <c r="EJP8" s="27"/>
      <c r="EJQ8" s="27"/>
      <c r="EJR8" s="27"/>
      <c r="EJS8" s="27"/>
      <c r="EJT8" s="27"/>
      <c r="EJU8" s="27"/>
      <c r="EJV8" s="27"/>
      <c r="EJW8" s="27"/>
      <c r="EJX8" s="27"/>
      <c r="EJY8" s="27"/>
      <c r="EJZ8" s="27"/>
      <c r="EKA8" s="27"/>
      <c r="EKB8" s="27"/>
      <c r="EKC8" s="27"/>
      <c r="EKD8" s="27"/>
      <c r="EKE8" s="27"/>
      <c r="EKF8" s="27"/>
      <c r="EKG8" s="27"/>
      <c r="EKH8" s="27"/>
      <c r="EKI8" s="27"/>
      <c r="EKJ8" s="27"/>
      <c r="EKK8" s="27"/>
      <c r="EKL8" s="27"/>
      <c r="EKM8" s="27"/>
      <c r="EKN8" s="27"/>
      <c r="EKO8" s="27"/>
      <c r="EKP8" s="27"/>
      <c r="EKQ8" s="27"/>
      <c r="EKR8" s="27"/>
      <c r="EKS8" s="27"/>
      <c r="EKT8" s="27"/>
      <c r="EKU8" s="27"/>
      <c r="EKV8" s="27"/>
      <c r="EKW8" s="27"/>
      <c r="EKX8" s="27"/>
      <c r="EKY8" s="27"/>
      <c r="EKZ8" s="27"/>
      <c r="ELA8" s="27"/>
      <c r="ELB8" s="27"/>
      <c r="ELC8" s="27"/>
      <c r="ELD8" s="27"/>
      <c r="ELE8" s="27"/>
      <c r="ELF8" s="27"/>
      <c r="ELG8" s="27"/>
      <c r="ELH8" s="27"/>
      <c r="ELI8" s="27"/>
      <c r="ELJ8" s="27"/>
      <c r="ELK8" s="27"/>
      <c r="ELL8" s="27"/>
      <c r="ELM8" s="27"/>
      <c r="ELN8" s="27"/>
      <c r="ELO8" s="27"/>
      <c r="ELP8" s="27"/>
      <c r="ELQ8" s="27"/>
      <c r="ELR8" s="27"/>
      <c r="ELS8" s="27"/>
      <c r="ELT8" s="27"/>
      <c r="ELU8" s="27"/>
      <c r="ELV8" s="27"/>
      <c r="ELW8" s="27"/>
      <c r="ELX8" s="27"/>
      <c r="ELY8" s="27"/>
      <c r="ELZ8" s="27"/>
      <c r="EMA8" s="27"/>
      <c r="EMB8" s="27"/>
      <c r="EMC8" s="27"/>
      <c r="EMD8" s="27"/>
      <c r="EME8" s="27"/>
      <c r="EMF8" s="27"/>
      <c r="EMG8" s="27"/>
      <c r="EMH8" s="27"/>
      <c r="EMI8" s="27"/>
      <c r="EMJ8" s="27"/>
      <c r="EMK8" s="27"/>
      <c r="EML8" s="27"/>
      <c r="EMM8" s="27"/>
      <c r="EMN8" s="27"/>
      <c r="EMO8" s="27"/>
      <c r="EMP8" s="27"/>
      <c r="EMQ8" s="27"/>
      <c r="EMR8" s="27"/>
      <c r="EMS8" s="27"/>
      <c r="EMT8" s="27"/>
      <c r="EMU8" s="27"/>
      <c r="EMV8" s="27"/>
      <c r="EMW8" s="27"/>
      <c r="EMX8" s="27"/>
      <c r="EMY8" s="27"/>
      <c r="EMZ8" s="27"/>
      <c r="ENA8" s="27"/>
      <c r="ENB8" s="27"/>
      <c r="ENC8" s="27"/>
      <c r="END8" s="27"/>
      <c r="ENE8" s="27"/>
      <c r="ENF8" s="27"/>
      <c r="ENG8" s="27"/>
      <c r="ENH8" s="27"/>
      <c r="ENI8" s="27"/>
      <c r="ENJ8" s="27"/>
      <c r="ENK8" s="27"/>
      <c r="ENL8" s="27"/>
      <c r="ENM8" s="27"/>
      <c r="ENN8" s="27"/>
      <c r="ENO8" s="27"/>
      <c r="ENP8" s="27"/>
      <c r="ENQ8" s="27"/>
      <c r="ENR8" s="27"/>
      <c r="ENS8" s="27"/>
      <c r="ENT8" s="27"/>
      <c r="ENU8" s="27"/>
      <c r="ENV8" s="27"/>
      <c r="ENW8" s="27"/>
      <c r="ENX8" s="27"/>
      <c r="ENY8" s="27"/>
      <c r="ENZ8" s="27"/>
      <c r="EOA8" s="27"/>
      <c r="EOB8" s="27"/>
      <c r="EOC8" s="27"/>
      <c r="EOD8" s="27"/>
      <c r="EOE8" s="27"/>
      <c r="EOF8" s="27"/>
      <c r="EOG8" s="27"/>
      <c r="EOH8" s="27"/>
      <c r="EOI8" s="27"/>
      <c r="EOJ8" s="27"/>
      <c r="EOK8" s="27"/>
      <c r="EOL8" s="27"/>
      <c r="EOM8" s="27"/>
      <c r="EON8" s="27"/>
      <c r="EOO8" s="27"/>
      <c r="EOP8" s="27"/>
      <c r="EOQ8" s="27"/>
      <c r="EOR8" s="27"/>
      <c r="EOS8" s="27"/>
      <c r="EOT8" s="27"/>
      <c r="EOU8" s="27"/>
      <c r="EOV8" s="27"/>
      <c r="EOW8" s="27"/>
      <c r="EOX8" s="27"/>
      <c r="EOY8" s="27"/>
      <c r="EOZ8" s="27"/>
      <c r="EPA8" s="27"/>
      <c r="EPB8" s="27"/>
      <c r="EPC8" s="27"/>
      <c r="EPD8" s="27"/>
      <c r="EPE8" s="27"/>
      <c r="EPF8" s="27"/>
      <c r="EPG8" s="27"/>
      <c r="EPH8" s="27"/>
      <c r="EPI8" s="27"/>
      <c r="EPJ8" s="27"/>
      <c r="EPK8" s="27"/>
      <c r="EPL8" s="27"/>
      <c r="EPM8" s="27"/>
      <c r="EPN8" s="27"/>
      <c r="EPO8" s="27"/>
      <c r="EPP8" s="27"/>
      <c r="EPQ8" s="27"/>
      <c r="EPR8" s="27"/>
      <c r="EPS8" s="27"/>
      <c r="EPT8" s="27"/>
      <c r="EPU8" s="27"/>
      <c r="EPV8" s="27"/>
      <c r="EPW8" s="27"/>
      <c r="EPX8" s="27"/>
      <c r="EPY8" s="27"/>
      <c r="EPZ8" s="27"/>
      <c r="EQA8" s="27"/>
      <c r="EQB8" s="27"/>
      <c r="EQC8" s="27"/>
      <c r="EQD8" s="27"/>
      <c r="EQE8" s="27"/>
      <c r="EQF8" s="27"/>
      <c r="EQG8" s="27"/>
      <c r="EQH8" s="27"/>
      <c r="EQI8" s="27"/>
      <c r="EQJ8" s="27"/>
      <c r="EQK8" s="27"/>
      <c r="EQL8" s="27"/>
      <c r="EQM8" s="27"/>
      <c r="EQN8" s="27"/>
      <c r="EQO8" s="27"/>
      <c r="EQP8" s="27"/>
      <c r="EQQ8" s="27"/>
      <c r="EQR8" s="27"/>
      <c r="EQS8" s="27"/>
      <c r="EQT8" s="27"/>
      <c r="EQU8" s="27"/>
      <c r="EQV8" s="27"/>
      <c r="EQW8" s="27"/>
      <c r="EQX8" s="27"/>
      <c r="EQY8" s="27"/>
      <c r="EQZ8" s="27"/>
      <c r="ERA8" s="27"/>
      <c r="ERB8" s="27"/>
      <c r="ERC8" s="27"/>
      <c r="ERD8" s="27"/>
      <c r="ERE8" s="27"/>
      <c r="ERF8" s="27"/>
      <c r="ERG8" s="27"/>
      <c r="ERH8" s="27"/>
      <c r="ERI8" s="27"/>
      <c r="ERJ8" s="27"/>
      <c r="ERK8" s="27"/>
      <c r="ERL8" s="27"/>
      <c r="ERM8" s="27"/>
      <c r="ERN8" s="27"/>
      <c r="ERO8" s="27"/>
      <c r="ERP8" s="27"/>
      <c r="ERQ8" s="27"/>
      <c r="ERR8" s="27"/>
      <c r="ERS8" s="27"/>
      <c r="ERT8" s="27"/>
      <c r="ERU8" s="27"/>
      <c r="ERV8" s="27"/>
      <c r="ERW8" s="27"/>
      <c r="ERX8" s="27"/>
      <c r="ERY8" s="27"/>
      <c r="ERZ8" s="27"/>
      <c r="ESA8" s="27"/>
      <c r="ESB8" s="27"/>
      <c r="ESC8" s="27"/>
      <c r="ESD8" s="27"/>
      <c r="ESE8" s="27"/>
      <c r="ESF8" s="27"/>
      <c r="ESG8" s="27"/>
      <c r="ESH8" s="27"/>
      <c r="ESI8" s="27"/>
      <c r="ESJ8" s="27"/>
      <c r="ESK8" s="27"/>
      <c r="ESL8" s="27"/>
      <c r="ESM8" s="27"/>
      <c r="ESN8" s="27"/>
      <c r="ESO8" s="27"/>
      <c r="ESP8" s="27"/>
      <c r="ESQ8" s="27"/>
      <c r="ESR8" s="27"/>
      <c r="ESS8" s="27"/>
      <c r="EST8" s="27"/>
      <c r="ESU8" s="27"/>
      <c r="ESV8" s="27"/>
      <c r="ESW8" s="27"/>
      <c r="ESX8" s="27"/>
      <c r="ESY8" s="27"/>
      <c r="ESZ8" s="27"/>
      <c r="ETA8" s="27"/>
      <c r="ETB8" s="27"/>
      <c r="ETC8" s="27"/>
      <c r="ETD8" s="27"/>
      <c r="ETE8" s="27"/>
      <c r="ETF8" s="27"/>
      <c r="ETG8" s="27"/>
      <c r="ETH8" s="27"/>
      <c r="ETI8" s="27"/>
      <c r="ETJ8" s="27"/>
      <c r="ETK8" s="27"/>
      <c r="ETL8" s="27"/>
      <c r="ETM8" s="27"/>
      <c r="ETN8" s="27"/>
      <c r="ETO8" s="27"/>
      <c r="ETP8" s="27"/>
      <c r="ETQ8" s="27"/>
      <c r="ETR8" s="27"/>
      <c r="ETS8" s="27"/>
      <c r="ETT8" s="27"/>
      <c r="ETU8" s="27"/>
      <c r="ETV8" s="27"/>
      <c r="ETW8" s="27"/>
      <c r="ETX8" s="27"/>
      <c r="ETY8" s="27"/>
      <c r="ETZ8" s="27"/>
      <c r="EUA8" s="27"/>
      <c r="EUB8" s="27"/>
      <c r="EUC8" s="27"/>
      <c r="EUD8" s="27"/>
      <c r="EUE8" s="27"/>
      <c r="EUF8" s="27"/>
      <c r="EUG8" s="27"/>
      <c r="EUH8" s="27"/>
      <c r="EUI8" s="27"/>
      <c r="EUJ8" s="27"/>
      <c r="EUK8" s="27"/>
      <c r="EUL8" s="27"/>
      <c r="EUM8" s="27"/>
      <c r="EUN8" s="27"/>
      <c r="EUO8" s="27"/>
      <c r="EUP8" s="27"/>
      <c r="EUQ8" s="27"/>
      <c r="EUR8" s="27"/>
      <c r="EUS8" s="27"/>
      <c r="EUT8" s="27"/>
      <c r="EUU8" s="27"/>
      <c r="EUV8" s="27"/>
      <c r="EUW8" s="27"/>
      <c r="EUX8" s="27"/>
      <c r="EUY8" s="27"/>
      <c r="EUZ8" s="27"/>
      <c r="EVA8" s="27"/>
      <c r="EVB8" s="27"/>
      <c r="EVC8" s="27"/>
      <c r="EVD8" s="27"/>
      <c r="EVE8" s="27"/>
      <c r="EVF8" s="27"/>
      <c r="EVG8" s="27"/>
      <c r="EVH8" s="27"/>
      <c r="EVI8" s="27"/>
      <c r="EVJ8" s="27"/>
      <c r="EVK8" s="27"/>
      <c r="EVL8" s="27"/>
      <c r="EVM8" s="27"/>
      <c r="EVN8" s="27"/>
      <c r="EVO8" s="27"/>
      <c r="EVP8" s="27"/>
      <c r="EVQ8" s="27"/>
      <c r="EVR8" s="27"/>
      <c r="EVS8" s="27"/>
      <c r="EVT8" s="27"/>
      <c r="EVU8" s="27"/>
      <c r="EVV8" s="27"/>
      <c r="EVW8" s="27"/>
      <c r="EVX8" s="27"/>
      <c r="EVY8" s="27"/>
      <c r="EVZ8" s="27"/>
      <c r="EWA8" s="27"/>
      <c r="EWB8" s="27"/>
      <c r="EWC8" s="27"/>
      <c r="EWD8" s="27"/>
      <c r="EWE8" s="27"/>
      <c r="EWF8" s="27"/>
      <c r="EWG8" s="27"/>
      <c r="EWH8" s="27"/>
      <c r="EWI8" s="27"/>
      <c r="EWJ8" s="27"/>
      <c r="EWK8" s="27"/>
      <c r="EWL8" s="27"/>
      <c r="EWM8" s="27"/>
      <c r="EWN8" s="27"/>
      <c r="EWO8" s="27"/>
      <c r="EWP8" s="27"/>
      <c r="EWQ8" s="27"/>
      <c r="EWR8" s="27"/>
      <c r="EWS8" s="27"/>
      <c r="EWT8" s="27"/>
      <c r="EWU8" s="27"/>
      <c r="EWV8" s="27"/>
      <c r="EWW8" s="27"/>
      <c r="EWX8" s="27"/>
      <c r="EWY8" s="27"/>
      <c r="EWZ8" s="27"/>
      <c r="EXA8" s="27"/>
      <c r="EXB8" s="27"/>
      <c r="EXC8" s="27"/>
      <c r="EXD8" s="27"/>
      <c r="EXE8" s="27"/>
      <c r="EXF8" s="27"/>
      <c r="EXG8" s="27"/>
      <c r="EXH8" s="27"/>
      <c r="EXI8" s="27"/>
      <c r="EXJ8" s="27"/>
      <c r="EXK8" s="27"/>
      <c r="EXL8" s="27"/>
      <c r="EXM8" s="27"/>
      <c r="EXN8" s="27"/>
      <c r="EXO8" s="27"/>
      <c r="EXP8" s="27"/>
      <c r="EXQ8" s="27"/>
      <c r="EXR8" s="27"/>
      <c r="EXS8" s="27"/>
      <c r="EXT8" s="27"/>
      <c r="EXU8" s="27"/>
      <c r="EXV8" s="27"/>
      <c r="EXW8" s="27"/>
      <c r="EXX8" s="27"/>
      <c r="EXY8" s="27"/>
      <c r="EXZ8" s="27"/>
      <c r="EYA8" s="27"/>
      <c r="EYB8" s="27"/>
      <c r="EYC8" s="27"/>
      <c r="EYD8" s="27"/>
      <c r="EYE8" s="27"/>
      <c r="EYF8" s="27"/>
      <c r="EYG8" s="27"/>
      <c r="EYH8" s="27"/>
      <c r="EYI8" s="27"/>
      <c r="EYJ8" s="27"/>
      <c r="EYK8" s="27"/>
      <c r="EYL8" s="27"/>
      <c r="EYM8" s="27"/>
      <c r="EYN8" s="27"/>
      <c r="EYO8" s="27"/>
      <c r="EYP8" s="27"/>
      <c r="EYQ8" s="27"/>
      <c r="EYR8" s="27"/>
      <c r="EYS8" s="27"/>
      <c r="EYT8" s="27"/>
      <c r="EYU8" s="27"/>
      <c r="EYV8" s="27"/>
      <c r="EYW8" s="27"/>
      <c r="EYX8" s="27"/>
      <c r="EYY8" s="27"/>
      <c r="EYZ8" s="27"/>
      <c r="EZA8" s="27"/>
      <c r="EZB8" s="27"/>
      <c r="EZC8" s="27"/>
      <c r="EZD8" s="27"/>
      <c r="EZE8" s="27"/>
      <c r="EZF8" s="27"/>
      <c r="EZG8" s="27"/>
      <c r="EZH8" s="27"/>
      <c r="EZI8" s="27"/>
      <c r="EZJ8" s="27"/>
      <c r="EZK8" s="27"/>
      <c r="EZL8" s="27"/>
      <c r="EZM8" s="27"/>
      <c r="EZN8" s="27"/>
      <c r="EZO8" s="27"/>
      <c r="EZP8" s="27"/>
      <c r="EZQ8" s="27"/>
      <c r="EZR8" s="27"/>
      <c r="EZS8" s="27"/>
      <c r="EZT8" s="27"/>
      <c r="EZU8" s="27"/>
      <c r="EZV8" s="27"/>
      <c r="EZW8" s="27"/>
      <c r="EZX8" s="27"/>
      <c r="EZY8" s="27"/>
      <c r="EZZ8" s="27"/>
      <c r="FAA8" s="27"/>
      <c r="FAB8" s="27"/>
      <c r="FAC8" s="27"/>
      <c r="FAD8" s="27"/>
      <c r="FAE8" s="27"/>
      <c r="FAF8" s="27"/>
      <c r="FAG8" s="27"/>
      <c r="FAH8" s="27"/>
      <c r="FAI8" s="27"/>
      <c r="FAJ8" s="27"/>
      <c r="FAK8" s="27"/>
      <c r="FAL8" s="27"/>
      <c r="FAM8" s="27"/>
      <c r="FAN8" s="27"/>
      <c r="FAO8" s="27"/>
      <c r="FAP8" s="27"/>
      <c r="FAQ8" s="27"/>
      <c r="FAR8" s="27"/>
      <c r="FAS8" s="27"/>
      <c r="FAT8" s="27"/>
      <c r="FAU8" s="27"/>
      <c r="FAV8" s="27"/>
      <c r="FAW8" s="27"/>
      <c r="FAX8" s="27"/>
      <c r="FAY8" s="27"/>
      <c r="FAZ8" s="27"/>
      <c r="FBA8" s="27"/>
      <c r="FBB8" s="27"/>
      <c r="FBC8" s="27"/>
      <c r="FBD8" s="27"/>
      <c r="FBE8" s="27"/>
      <c r="FBF8" s="27"/>
      <c r="FBG8" s="27"/>
      <c r="FBH8" s="27"/>
      <c r="FBI8" s="27"/>
      <c r="FBJ8" s="27"/>
      <c r="FBK8" s="27"/>
      <c r="FBL8" s="27"/>
      <c r="FBM8" s="27"/>
      <c r="FBN8" s="27"/>
      <c r="FBO8" s="27"/>
      <c r="FBP8" s="27"/>
      <c r="FBQ8" s="27"/>
      <c r="FBR8" s="27"/>
      <c r="FBS8" s="27"/>
      <c r="FBT8" s="27"/>
      <c r="FBU8" s="27"/>
      <c r="FBV8" s="27"/>
      <c r="FBW8" s="27"/>
      <c r="FBX8" s="27"/>
      <c r="FBY8" s="27"/>
      <c r="FBZ8" s="27"/>
      <c r="FCA8" s="27"/>
      <c r="FCB8" s="27"/>
      <c r="FCC8" s="27"/>
      <c r="FCD8" s="27"/>
      <c r="FCE8" s="27"/>
      <c r="FCF8" s="27"/>
      <c r="FCG8" s="27"/>
      <c r="FCH8" s="27"/>
      <c r="FCI8" s="27"/>
      <c r="FCJ8" s="27"/>
      <c r="FCK8" s="27"/>
      <c r="FCL8" s="27"/>
      <c r="FCM8" s="27"/>
      <c r="FCN8" s="27"/>
      <c r="FCO8" s="27"/>
      <c r="FCP8" s="27"/>
      <c r="FCQ8" s="27"/>
      <c r="FCR8" s="27"/>
      <c r="FCS8" s="27"/>
      <c r="FCT8" s="27"/>
      <c r="FCU8" s="27"/>
      <c r="FCV8" s="27"/>
      <c r="FCW8" s="27"/>
      <c r="FCX8" s="27"/>
      <c r="FCY8" s="27"/>
      <c r="FCZ8" s="27"/>
      <c r="FDA8" s="27"/>
      <c r="FDB8" s="27"/>
      <c r="FDC8" s="27"/>
      <c r="FDD8" s="27"/>
      <c r="FDE8" s="27"/>
      <c r="FDF8" s="27"/>
      <c r="FDG8" s="27"/>
      <c r="FDH8" s="27"/>
      <c r="FDI8" s="27"/>
      <c r="FDJ8" s="27"/>
      <c r="FDK8" s="27"/>
      <c r="FDL8" s="27"/>
      <c r="FDM8" s="27"/>
      <c r="FDN8" s="27"/>
      <c r="FDO8" s="27"/>
      <c r="FDP8" s="27"/>
      <c r="FDQ8" s="27"/>
      <c r="FDR8" s="27"/>
      <c r="FDS8" s="27"/>
      <c r="FDT8" s="27"/>
      <c r="FDU8" s="27"/>
      <c r="FDV8" s="27"/>
      <c r="FDW8" s="27"/>
      <c r="FDX8" s="27"/>
      <c r="FDY8" s="27"/>
      <c r="FDZ8" s="27"/>
      <c r="FEA8" s="27"/>
      <c r="FEB8" s="27"/>
      <c r="FEC8" s="27"/>
      <c r="FED8" s="27"/>
      <c r="FEE8" s="27"/>
      <c r="FEF8" s="27"/>
      <c r="FEG8" s="27"/>
      <c r="FEH8" s="27"/>
      <c r="FEI8" s="27"/>
      <c r="FEJ8" s="27"/>
      <c r="FEK8" s="27"/>
      <c r="FEL8" s="27"/>
      <c r="FEM8" s="27"/>
      <c r="FEN8" s="27"/>
      <c r="FEO8" s="27"/>
      <c r="FEP8" s="27"/>
      <c r="FEQ8" s="27"/>
      <c r="FER8" s="27"/>
      <c r="FES8" s="27"/>
      <c r="FET8" s="27"/>
      <c r="FEU8" s="27"/>
      <c r="FEV8" s="27"/>
      <c r="FEW8" s="27"/>
      <c r="FEX8" s="27"/>
      <c r="FEY8" s="27"/>
      <c r="FEZ8" s="27"/>
      <c r="FFA8" s="27"/>
      <c r="FFB8" s="27"/>
      <c r="FFC8" s="27"/>
      <c r="FFD8" s="27"/>
      <c r="FFE8" s="27"/>
      <c r="FFF8" s="27"/>
      <c r="FFG8" s="27"/>
      <c r="FFH8" s="27"/>
      <c r="FFI8" s="27"/>
      <c r="FFJ8" s="27"/>
      <c r="FFK8" s="27"/>
      <c r="FFL8" s="27"/>
      <c r="FFM8" s="27"/>
      <c r="FFN8" s="27"/>
      <c r="FFO8" s="27"/>
      <c r="FFP8" s="27"/>
      <c r="FFQ8" s="27"/>
      <c r="FFR8" s="27"/>
      <c r="FFS8" s="27"/>
      <c r="FFT8" s="27"/>
      <c r="FFU8" s="27"/>
      <c r="FFV8" s="27"/>
      <c r="FFW8" s="27"/>
      <c r="FFX8" s="27"/>
      <c r="FFY8" s="27"/>
      <c r="FFZ8" s="27"/>
      <c r="FGA8" s="27"/>
      <c r="FGB8" s="27"/>
      <c r="FGC8" s="27"/>
      <c r="FGD8" s="27"/>
      <c r="FGE8" s="27"/>
      <c r="FGF8" s="27"/>
      <c r="FGG8" s="27"/>
      <c r="FGH8" s="27"/>
      <c r="FGI8" s="27"/>
      <c r="FGJ8" s="27"/>
      <c r="FGK8" s="27"/>
      <c r="FGL8" s="27"/>
      <c r="FGM8" s="27"/>
      <c r="FGN8" s="27"/>
      <c r="FGO8" s="27"/>
      <c r="FGP8" s="27"/>
      <c r="FGQ8" s="27"/>
      <c r="FGR8" s="27"/>
      <c r="FGS8" s="27"/>
      <c r="FGT8" s="27"/>
      <c r="FGU8" s="27"/>
      <c r="FGV8" s="27"/>
      <c r="FGW8" s="27"/>
      <c r="FGX8" s="27"/>
      <c r="FGY8" s="27"/>
      <c r="FGZ8" s="27"/>
      <c r="FHA8" s="27"/>
      <c r="FHB8" s="27"/>
      <c r="FHC8" s="27"/>
      <c r="FHD8" s="27"/>
      <c r="FHE8" s="27"/>
      <c r="FHF8" s="27"/>
      <c r="FHG8" s="27"/>
      <c r="FHH8" s="27"/>
      <c r="FHI8" s="27"/>
      <c r="FHJ8" s="27"/>
      <c r="FHK8" s="27"/>
      <c r="FHL8" s="27"/>
      <c r="FHM8" s="27"/>
      <c r="FHN8" s="27"/>
      <c r="FHO8" s="27"/>
      <c r="FHP8" s="27"/>
      <c r="FHQ8" s="27"/>
      <c r="FHR8" s="27"/>
      <c r="FHS8" s="27"/>
      <c r="FHT8" s="27"/>
      <c r="FHU8" s="27"/>
      <c r="FHV8" s="27"/>
      <c r="FHW8" s="27"/>
      <c r="FHX8" s="27"/>
      <c r="FHY8" s="27"/>
      <c r="FHZ8" s="27"/>
      <c r="FIA8" s="27"/>
      <c r="FIB8" s="27"/>
      <c r="FIC8" s="27"/>
      <c r="FID8" s="27"/>
      <c r="FIE8" s="27"/>
      <c r="FIF8" s="27"/>
      <c r="FIG8" s="27"/>
      <c r="FIH8" s="27"/>
      <c r="FII8" s="27"/>
      <c r="FIJ8" s="27"/>
      <c r="FIK8" s="27"/>
      <c r="FIL8" s="27"/>
      <c r="FIM8" s="27"/>
      <c r="FIN8" s="27"/>
      <c r="FIO8" s="27"/>
      <c r="FIP8" s="27"/>
      <c r="FIQ8" s="27"/>
      <c r="FIR8" s="27"/>
      <c r="FIS8" s="27"/>
      <c r="FIT8" s="27"/>
      <c r="FIU8" s="27"/>
      <c r="FIV8" s="27"/>
      <c r="FIW8" s="27"/>
      <c r="FIX8" s="27"/>
      <c r="FIY8" s="27"/>
      <c r="FIZ8" s="27"/>
      <c r="FJA8" s="27"/>
      <c r="FJB8" s="27"/>
      <c r="FJC8" s="27"/>
      <c r="FJD8" s="27"/>
      <c r="FJE8" s="27"/>
      <c r="FJF8" s="27"/>
      <c r="FJG8" s="27"/>
      <c r="FJH8" s="27"/>
      <c r="FJI8" s="27"/>
      <c r="FJJ8" s="27"/>
      <c r="FJK8" s="27"/>
      <c r="FJL8" s="27"/>
      <c r="FJM8" s="27"/>
      <c r="FJN8" s="27"/>
      <c r="FJO8" s="27"/>
      <c r="FJP8" s="27"/>
      <c r="FJQ8" s="27"/>
      <c r="FJR8" s="27"/>
      <c r="FJS8" s="27"/>
      <c r="FJT8" s="27"/>
      <c r="FJU8" s="27"/>
      <c r="FJV8" s="27"/>
      <c r="FJW8" s="27"/>
      <c r="FJX8" s="27"/>
      <c r="FJY8" s="27"/>
      <c r="FJZ8" s="27"/>
      <c r="FKA8" s="27"/>
      <c r="FKB8" s="27"/>
      <c r="FKC8" s="27"/>
      <c r="FKD8" s="27"/>
      <c r="FKE8" s="27"/>
      <c r="FKF8" s="27"/>
      <c r="FKG8" s="27"/>
      <c r="FKH8" s="27"/>
      <c r="FKI8" s="27"/>
      <c r="FKJ8" s="27"/>
      <c r="FKK8" s="27"/>
      <c r="FKL8" s="27"/>
      <c r="FKM8" s="27"/>
      <c r="FKN8" s="27"/>
      <c r="FKO8" s="27"/>
      <c r="FKP8" s="27"/>
      <c r="FKQ8" s="27"/>
      <c r="FKR8" s="27"/>
      <c r="FKS8" s="27"/>
      <c r="FKT8" s="27"/>
      <c r="FKU8" s="27"/>
      <c r="FKV8" s="27"/>
      <c r="FKW8" s="27"/>
      <c r="FKX8" s="27"/>
      <c r="FKY8" s="27"/>
      <c r="FKZ8" s="27"/>
      <c r="FLA8" s="27"/>
      <c r="FLB8" s="27"/>
      <c r="FLC8" s="27"/>
      <c r="FLD8" s="27"/>
      <c r="FLE8" s="27"/>
      <c r="FLF8" s="27"/>
      <c r="FLG8" s="27"/>
      <c r="FLH8" s="27"/>
      <c r="FLI8" s="27"/>
      <c r="FLJ8" s="27"/>
      <c r="FLK8" s="27"/>
      <c r="FLL8" s="27"/>
      <c r="FLM8" s="27"/>
      <c r="FLN8" s="27"/>
      <c r="FLO8" s="27"/>
      <c r="FLP8" s="27"/>
      <c r="FLQ8" s="27"/>
      <c r="FLR8" s="27"/>
      <c r="FLS8" s="27"/>
      <c r="FLT8" s="27"/>
      <c r="FLU8" s="27"/>
      <c r="FLV8" s="27"/>
      <c r="FLW8" s="27"/>
      <c r="FLX8" s="27"/>
      <c r="FLY8" s="27"/>
      <c r="FLZ8" s="27"/>
      <c r="FMA8" s="27"/>
      <c r="FMB8" s="27"/>
      <c r="FMC8" s="27"/>
      <c r="FMD8" s="27"/>
      <c r="FME8" s="27"/>
      <c r="FMF8" s="27"/>
      <c r="FMG8" s="27"/>
      <c r="FMH8" s="27"/>
      <c r="FMI8" s="27"/>
      <c r="FMJ8" s="27"/>
      <c r="FMK8" s="27"/>
      <c r="FML8" s="27"/>
      <c r="FMM8" s="27"/>
      <c r="FMN8" s="27"/>
      <c r="FMO8" s="27"/>
      <c r="FMP8" s="27"/>
      <c r="FMQ8" s="27"/>
      <c r="FMR8" s="27"/>
      <c r="FMS8" s="27"/>
      <c r="FMT8" s="27"/>
      <c r="FMU8" s="27"/>
      <c r="FMV8" s="27"/>
      <c r="FMW8" s="27"/>
      <c r="FMX8" s="27"/>
      <c r="FMY8" s="27"/>
      <c r="FMZ8" s="27"/>
      <c r="FNA8" s="27"/>
      <c r="FNB8" s="27"/>
      <c r="FNC8" s="27"/>
      <c r="FND8" s="27"/>
      <c r="FNE8" s="27"/>
      <c r="FNF8" s="27"/>
      <c r="FNG8" s="27"/>
      <c r="FNH8" s="27"/>
      <c r="FNI8" s="27"/>
      <c r="FNJ8" s="27"/>
      <c r="FNK8" s="27"/>
      <c r="FNL8" s="27"/>
      <c r="FNM8" s="27"/>
      <c r="FNN8" s="27"/>
      <c r="FNO8" s="27"/>
      <c r="FNP8" s="27"/>
      <c r="FNQ8" s="27"/>
      <c r="FNR8" s="27"/>
      <c r="FNS8" s="27"/>
      <c r="FNT8" s="27"/>
      <c r="FNU8" s="27"/>
      <c r="FNV8" s="27"/>
      <c r="FNW8" s="27"/>
      <c r="FNX8" s="27"/>
      <c r="FNY8" s="27"/>
      <c r="FNZ8" s="27"/>
      <c r="FOA8" s="27"/>
      <c r="FOB8" s="27"/>
      <c r="FOC8" s="27"/>
      <c r="FOD8" s="27"/>
      <c r="FOE8" s="27"/>
      <c r="FOF8" s="27"/>
      <c r="FOG8" s="27"/>
      <c r="FOH8" s="27"/>
      <c r="FOI8" s="27"/>
      <c r="FOJ8" s="27"/>
      <c r="FOK8" s="27"/>
      <c r="FOL8" s="27"/>
      <c r="FOM8" s="27"/>
      <c r="FON8" s="27"/>
      <c r="FOO8" s="27"/>
      <c r="FOP8" s="27"/>
      <c r="FOQ8" s="27"/>
      <c r="FOR8" s="27"/>
      <c r="FOS8" s="27"/>
      <c r="FOT8" s="27"/>
      <c r="FOU8" s="27"/>
      <c r="FOV8" s="27"/>
      <c r="FOW8" s="27"/>
      <c r="FOX8" s="27"/>
      <c r="FOY8" s="27"/>
      <c r="FOZ8" s="27"/>
      <c r="FPA8" s="27"/>
      <c r="FPB8" s="27"/>
      <c r="FPC8" s="27"/>
      <c r="FPD8" s="27"/>
      <c r="FPE8" s="27"/>
      <c r="FPF8" s="27"/>
      <c r="FPG8" s="27"/>
      <c r="FPH8" s="27"/>
      <c r="FPI8" s="27"/>
      <c r="FPJ8" s="27"/>
      <c r="FPK8" s="27"/>
      <c r="FPL8" s="27"/>
      <c r="FPM8" s="27"/>
      <c r="FPN8" s="27"/>
      <c r="FPO8" s="27"/>
      <c r="FPP8" s="27"/>
      <c r="FPQ8" s="27"/>
      <c r="FPR8" s="27"/>
      <c r="FPS8" s="27"/>
      <c r="FPT8" s="27"/>
      <c r="FPU8" s="27"/>
      <c r="FPV8" s="27"/>
      <c r="FPW8" s="27"/>
      <c r="FPX8" s="27"/>
      <c r="FPY8" s="27"/>
      <c r="FPZ8" s="27"/>
      <c r="FQA8" s="27"/>
      <c r="FQB8" s="27"/>
      <c r="FQC8" s="27"/>
      <c r="FQD8" s="27"/>
      <c r="FQE8" s="27"/>
      <c r="FQF8" s="27"/>
      <c r="FQG8" s="27"/>
      <c r="FQH8" s="27"/>
      <c r="FQI8" s="27"/>
      <c r="FQJ8" s="27"/>
      <c r="FQK8" s="27"/>
      <c r="FQL8" s="27"/>
      <c r="FQM8" s="27"/>
      <c r="FQN8" s="27"/>
      <c r="FQO8" s="27"/>
      <c r="FQP8" s="27"/>
      <c r="FQQ8" s="27"/>
      <c r="FQR8" s="27"/>
      <c r="FQS8" s="27"/>
      <c r="FQT8" s="27"/>
      <c r="FQU8" s="27"/>
      <c r="FQV8" s="27"/>
      <c r="FQW8" s="27"/>
      <c r="FQX8" s="27"/>
      <c r="FQY8" s="27"/>
      <c r="FQZ8" s="27"/>
      <c r="FRA8" s="27"/>
      <c r="FRB8" s="27"/>
      <c r="FRC8" s="27"/>
      <c r="FRD8" s="27"/>
      <c r="FRE8" s="27"/>
      <c r="FRF8" s="27"/>
      <c r="FRG8" s="27"/>
      <c r="FRH8" s="27"/>
      <c r="FRI8" s="27"/>
      <c r="FRJ8" s="27"/>
      <c r="FRK8" s="27"/>
      <c r="FRL8" s="27"/>
      <c r="FRM8" s="27"/>
      <c r="FRN8" s="27"/>
      <c r="FRO8" s="27"/>
      <c r="FRP8" s="27"/>
      <c r="FRQ8" s="27"/>
      <c r="FRR8" s="27"/>
      <c r="FRS8" s="27"/>
      <c r="FRT8" s="27"/>
      <c r="FRU8" s="27"/>
      <c r="FRV8" s="27"/>
      <c r="FRW8" s="27"/>
      <c r="FRX8" s="27"/>
      <c r="FRY8" s="27"/>
      <c r="FRZ8" s="27"/>
      <c r="FSA8" s="27"/>
      <c r="FSB8" s="27"/>
      <c r="FSC8" s="27"/>
      <c r="FSD8" s="27"/>
      <c r="FSE8" s="27"/>
      <c r="FSF8" s="27"/>
      <c r="FSG8" s="27"/>
      <c r="FSH8" s="27"/>
      <c r="FSI8" s="27"/>
      <c r="FSJ8" s="27"/>
      <c r="FSK8" s="27"/>
      <c r="FSL8" s="27"/>
      <c r="FSM8" s="27"/>
      <c r="FSN8" s="27"/>
      <c r="FSO8" s="27"/>
      <c r="FSP8" s="27"/>
      <c r="FSQ8" s="27"/>
      <c r="FSR8" s="27"/>
      <c r="FSS8" s="27"/>
      <c r="FST8" s="27"/>
      <c r="FSU8" s="27"/>
      <c r="FSV8" s="27"/>
      <c r="FSW8" s="27"/>
      <c r="FSX8" s="27"/>
      <c r="FSY8" s="27"/>
      <c r="FSZ8" s="27"/>
      <c r="FTA8" s="27"/>
      <c r="FTB8" s="27"/>
      <c r="FTC8" s="27"/>
      <c r="FTD8" s="27"/>
      <c r="FTE8" s="27"/>
      <c r="FTF8" s="27"/>
      <c r="FTG8" s="27"/>
      <c r="FTH8" s="27"/>
      <c r="FTI8" s="27"/>
      <c r="FTJ8" s="27"/>
      <c r="FTK8" s="27"/>
      <c r="FTL8" s="27"/>
      <c r="FTM8" s="27"/>
      <c r="FTN8" s="27"/>
      <c r="FTO8" s="27"/>
      <c r="FTP8" s="27"/>
      <c r="FTQ8" s="27"/>
      <c r="FTR8" s="27"/>
      <c r="FTS8" s="27"/>
      <c r="FTT8" s="27"/>
      <c r="FTU8" s="27"/>
      <c r="FTV8" s="27"/>
      <c r="FTW8" s="27"/>
      <c r="FTX8" s="27"/>
      <c r="FTY8" s="27"/>
      <c r="FTZ8" s="27"/>
      <c r="FUA8" s="27"/>
      <c r="FUB8" s="27"/>
      <c r="FUC8" s="27"/>
      <c r="FUD8" s="27"/>
      <c r="FUE8" s="27"/>
      <c r="FUF8" s="27"/>
      <c r="FUG8" s="27"/>
      <c r="FUH8" s="27"/>
      <c r="FUI8" s="27"/>
      <c r="FUJ8" s="27"/>
      <c r="FUK8" s="27"/>
      <c r="FUL8" s="27"/>
      <c r="FUM8" s="27"/>
      <c r="FUN8" s="27"/>
      <c r="FUO8" s="27"/>
      <c r="FUP8" s="27"/>
      <c r="FUQ8" s="27"/>
      <c r="FUR8" s="27"/>
      <c r="FUS8" s="27"/>
      <c r="FUT8" s="27"/>
      <c r="FUU8" s="27"/>
      <c r="FUV8" s="27"/>
      <c r="FUW8" s="27"/>
      <c r="FUX8" s="27"/>
      <c r="FUY8" s="27"/>
      <c r="FUZ8" s="27"/>
      <c r="FVA8" s="27"/>
      <c r="FVB8" s="27"/>
      <c r="FVC8" s="27"/>
      <c r="FVD8" s="27"/>
      <c r="FVE8" s="27"/>
      <c r="FVF8" s="27"/>
      <c r="FVG8" s="27"/>
      <c r="FVH8" s="27"/>
      <c r="FVI8" s="27"/>
      <c r="FVJ8" s="27"/>
      <c r="FVK8" s="27"/>
      <c r="FVL8" s="27"/>
      <c r="FVM8" s="27"/>
      <c r="FVN8" s="27"/>
      <c r="FVO8" s="27"/>
      <c r="FVP8" s="27"/>
      <c r="FVQ8" s="27"/>
      <c r="FVR8" s="27"/>
      <c r="FVS8" s="27"/>
      <c r="FVT8" s="27"/>
      <c r="FVU8" s="27"/>
      <c r="FVV8" s="27"/>
      <c r="FVW8" s="27"/>
      <c r="FVX8" s="27"/>
      <c r="FVY8" s="27"/>
      <c r="FVZ8" s="27"/>
      <c r="FWA8" s="27"/>
      <c r="FWB8" s="27"/>
      <c r="FWC8" s="27"/>
      <c r="FWD8" s="27"/>
      <c r="FWE8" s="27"/>
      <c r="FWF8" s="27"/>
      <c r="FWG8" s="27"/>
      <c r="FWH8" s="27"/>
      <c r="FWI8" s="27"/>
      <c r="FWJ8" s="27"/>
      <c r="FWK8" s="27"/>
      <c r="FWL8" s="27"/>
      <c r="FWM8" s="27"/>
      <c r="FWN8" s="27"/>
      <c r="FWO8" s="27"/>
      <c r="FWP8" s="27"/>
      <c r="FWQ8" s="27"/>
      <c r="FWR8" s="27"/>
      <c r="FWS8" s="27"/>
      <c r="FWT8" s="27"/>
      <c r="FWU8" s="27"/>
      <c r="FWV8" s="27"/>
      <c r="FWW8" s="27"/>
      <c r="FWX8" s="27"/>
      <c r="FWY8" s="27"/>
      <c r="FWZ8" s="27"/>
      <c r="FXA8" s="27"/>
      <c r="FXB8" s="27"/>
      <c r="FXC8" s="27"/>
      <c r="FXD8" s="27"/>
      <c r="FXE8" s="27"/>
      <c r="FXF8" s="27"/>
      <c r="FXG8" s="27"/>
      <c r="FXH8" s="27"/>
      <c r="FXI8" s="27"/>
      <c r="FXJ8" s="27"/>
      <c r="FXK8" s="27"/>
      <c r="FXL8" s="27"/>
      <c r="FXM8" s="27"/>
      <c r="FXN8" s="27"/>
      <c r="FXO8" s="27"/>
      <c r="FXP8" s="27"/>
      <c r="FXQ8" s="27"/>
      <c r="FXR8" s="27"/>
      <c r="FXS8" s="27"/>
      <c r="FXT8" s="27"/>
      <c r="FXU8" s="27"/>
      <c r="FXV8" s="27"/>
      <c r="FXW8" s="27"/>
      <c r="FXX8" s="27"/>
      <c r="FXY8" s="27"/>
      <c r="FXZ8" s="27"/>
      <c r="FYA8" s="27"/>
      <c r="FYB8" s="27"/>
      <c r="FYC8" s="27"/>
      <c r="FYD8" s="27"/>
      <c r="FYE8" s="27"/>
      <c r="FYF8" s="27"/>
      <c r="FYG8" s="27"/>
      <c r="FYH8" s="27"/>
      <c r="FYI8" s="27"/>
      <c r="FYJ8" s="27"/>
      <c r="FYK8" s="27"/>
      <c r="FYL8" s="27"/>
      <c r="FYM8" s="27"/>
      <c r="FYN8" s="27"/>
      <c r="FYO8" s="27"/>
      <c r="FYP8" s="27"/>
      <c r="FYQ8" s="27"/>
      <c r="FYR8" s="27"/>
      <c r="FYS8" s="27"/>
      <c r="FYT8" s="27"/>
      <c r="FYU8" s="27"/>
      <c r="FYV8" s="27"/>
      <c r="FYW8" s="27"/>
      <c r="FYX8" s="27"/>
      <c r="FYY8" s="27"/>
      <c r="FYZ8" s="27"/>
      <c r="FZA8" s="27"/>
      <c r="FZB8" s="27"/>
      <c r="FZC8" s="27"/>
      <c r="FZD8" s="27"/>
      <c r="FZE8" s="27"/>
      <c r="FZF8" s="27"/>
      <c r="FZG8" s="27"/>
      <c r="FZH8" s="27"/>
      <c r="FZI8" s="27"/>
      <c r="FZJ8" s="27"/>
      <c r="FZK8" s="27"/>
      <c r="FZL8" s="27"/>
      <c r="FZM8" s="27"/>
      <c r="FZN8" s="27"/>
      <c r="FZO8" s="27"/>
      <c r="FZP8" s="27"/>
      <c r="FZQ8" s="27"/>
      <c r="FZR8" s="27"/>
      <c r="FZS8" s="27"/>
      <c r="FZT8" s="27"/>
      <c r="FZU8" s="27"/>
      <c r="FZV8" s="27"/>
      <c r="FZW8" s="27"/>
      <c r="FZX8" s="27"/>
      <c r="FZY8" s="27"/>
      <c r="FZZ8" s="27"/>
      <c r="GAA8" s="27"/>
      <c r="GAB8" s="27"/>
      <c r="GAC8" s="27"/>
      <c r="GAD8" s="27"/>
      <c r="GAE8" s="27"/>
      <c r="GAF8" s="27"/>
      <c r="GAG8" s="27"/>
      <c r="GAH8" s="27"/>
      <c r="GAI8" s="27"/>
      <c r="GAJ8" s="27"/>
      <c r="GAK8" s="27"/>
      <c r="GAL8" s="27"/>
      <c r="GAM8" s="27"/>
      <c r="GAN8" s="27"/>
      <c r="GAO8" s="27"/>
      <c r="GAP8" s="27"/>
      <c r="GAQ8" s="27"/>
      <c r="GAR8" s="27"/>
      <c r="GAS8" s="27"/>
      <c r="GAT8" s="27"/>
      <c r="GAU8" s="27"/>
      <c r="GAV8" s="27"/>
      <c r="GAW8" s="27"/>
      <c r="GAX8" s="27"/>
      <c r="GAY8" s="27"/>
      <c r="GAZ8" s="27"/>
      <c r="GBA8" s="27"/>
      <c r="GBB8" s="27"/>
      <c r="GBC8" s="27"/>
      <c r="GBD8" s="27"/>
      <c r="GBE8" s="27"/>
      <c r="GBF8" s="27"/>
      <c r="GBG8" s="27"/>
      <c r="GBH8" s="27"/>
      <c r="GBI8" s="27"/>
      <c r="GBJ8" s="27"/>
      <c r="GBK8" s="27"/>
      <c r="GBL8" s="27"/>
      <c r="GBM8" s="27"/>
      <c r="GBN8" s="27"/>
      <c r="GBO8" s="27"/>
      <c r="GBP8" s="27"/>
      <c r="GBQ8" s="27"/>
      <c r="GBR8" s="27"/>
      <c r="GBS8" s="27"/>
      <c r="GBT8" s="27"/>
      <c r="GBU8" s="27"/>
      <c r="GBV8" s="27"/>
      <c r="GBW8" s="27"/>
      <c r="GBX8" s="27"/>
      <c r="GBY8" s="27"/>
      <c r="GBZ8" s="27"/>
      <c r="GCA8" s="27"/>
      <c r="GCB8" s="27"/>
      <c r="GCC8" s="27"/>
      <c r="GCD8" s="27"/>
      <c r="GCE8" s="27"/>
      <c r="GCF8" s="27"/>
      <c r="GCG8" s="27"/>
      <c r="GCH8" s="27"/>
      <c r="GCI8" s="27"/>
      <c r="GCJ8" s="27"/>
      <c r="GCK8" s="27"/>
      <c r="GCL8" s="27"/>
      <c r="GCM8" s="27"/>
      <c r="GCN8" s="27"/>
      <c r="GCO8" s="27"/>
      <c r="GCP8" s="27"/>
      <c r="GCQ8" s="27"/>
      <c r="GCR8" s="27"/>
      <c r="GCS8" s="27"/>
      <c r="GCT8" s="27"/>
      <c r="GCU8" s="27"/>
      <c r="GCV8" s="27"/>
      <c r="GCW8" s="27"/>
      <c r="GCX8" s="27"/>
      <c r="GCY8" s="27"/>
      <c r="GCZ8" s="27"/>
      <c r="GDA8" s="27"/>
      <c r="GDB8" s="27"/>
      <c r="GDC8" s="27"/>
      <c r="GDD8" s="27"/>
      <c r="GDE8" s="27"/>
      <c r="GDF8" s="27"/>
      <c r="GDG8" s="27"/>
      <c r="GDH8" s="27"/>
      <c r="GDI8" s="27"/>
      <c r="GDJ8" s="27"/>
      <c r="GDK8" s="27"/>
      <c r="GDL8" s="27"/>
      <c r="GDM8" s="27"/>
      <c r="GDN8" s="27"/>
      <c r="GDO8" s="27"/>
      <c r="GDP8" s="27"/>
      <c r="GDQ8" s="27"/>
      <c r="GDR8" s="27"/>
      <c r="GDS8" s="27"/>
      <c r="GDT8" s="27"/>
      <c r="GDU8" s="27"/>
      <c r="GDV8" s="27"/>
      <c r="GDW8" s="27"/>
      <c r="GDX8" s="27"/>
      <c r="GDY8" s="27"/>
      <c r="GDZ8" s="27"/>
      <c r="GEA8" s="27"/>
      <c r="GEB8" s="27"/>
      <c r="GEC8" s="27"/>
      <c r="GED8" s="27"/>
      <c r="GEE8" s="27"/>
      <c r="GEF8" s="27"/>
      <c r="GEG8" s="27"/>
      <c r="GEH8" s="27"/>
      <c r="GEI8" s="27"/>
      <c r="GEJ8" s="27"/>
      <c r="GEK8" s="27"/>
      <c r="GEL8" s="27"/>
      <c r="GEM8" s="27"/>
      <c r="GEN8" s="27"/>
      <c r="GEO8" s="27"/>
      <c r="GEP8" s="27"/>
      <c r="GEQ8" s="27"/>
      <c r="GER8" s="27"/>
      <c r="GES8" s="27"/>
      <c r="GET8" s="27"/>
      <c r="GEU8" s="27"/>
      <c r="GEV8" s="27"/>
      <c r="GEW8" s="27"/>
      <c r="GEX8" s="27"/>
      <c r="GEY8" s="27"/>
      <c r="GEZ8" s="27"/>
      <c r="GFA8" s="27"/>
      <c r="GFB8" s="27"/>
      <c r="GFC8" s="27"/>
      <c r="GFD8" s="27"/>
      <c r="GFE8" s="27"/>
      <c r="GFF8" s="27"/>
      <c r="GFG8" s="27"/>
      <c r="GFH8" s="27"/>
      <c r="GFI8" s="27"/>
      <c r="GFJ8" s="27"/>
      <c r="GFK8" s="27"/>
      <c r="GFL8" s="27"/>
      <c r="GFM8" s="27"/>
      <c r="GFN8" s="27"/>
      <c r="GFO8" s="27"/>
      <c r="GFP8" s="27"/>
      <c r="GFQ8" s="27"/>
      <c r="GFR8" s="27"/>
      <c r="GFS8" s="27"/>
      <c r="GFT8" s="27"/>
      <c r="GFU8" s="27"/>
      <c r="GFV8" s="27"/>
      <c r="GFW8" s="27"/>
      <c r="GFX8" s="27"/>
      <c r="GFY8" s="27"/>
      <c r="GFZ8" s="27"/>
      <c r="GGA8" s="27"/>
      <c r="GGB8" s="27"/>
      <c r="GGC8" s="27"/>
      <c r="GGD8" s="27"/>
      <c r="GGE8" s="27"/>
      <c r="GGF8" s="27"/>
      <c r="GGG8" s="27"/>
      <c r="GGH8" s="27"/>
      <c r="GGI8" s="27"/>
      <c r="GGJ8" s="27"/>
      <c r="GGK8" s="27"/>
      <c r="GGL8" s="27"/>
      <c r="GGM8" s="27"/>
      <c r="GGN8" s="27"/>
      <c r="GGO8" s="27"/>
      <c r="GGP8" s="27"/>
      <c r="GGQ8" s="27"/>
      <c r="GGR8" s="27"/>
      <c r="GGS8" s="27"/>
      <c r="GGT8" s="27"/>
      <c r="GGU8" s="27"/>
      <c r="GGV8" s="27"/>
      <c r="GGW8" s="27"/>
      <c r="GGX8" s="27"/>
      <c r="GGY8" s="27"/>
      <c r="GGZ8" s="27"/>
      <c r="GHA8" s="27"/>
      <c r="GHB8" s="27"/>
      <c r="GHC8" s="27"/>
      <c r="GHD8" s="27"/>
      <c r="GHE8" s="27"/>
      <c r="GHF8" s="27"/>
      <c r="GHG8" s="27"/>
      <c r="GHH8" s="27"/>
      <c r="GHI8" s="27"/>
      <c r="GHJ8" s="27"/>
      <c r="GHK8" s="27"/>
      <c r="GHL8" s="27"/>
      <c r="GHM8" s="27"/>
      <c r="GHN8" s="27"/>
      <c r="GHO8" s="27"/>
      <c r="GHP8" s="27"/>
      <c r="GHQ8" s="27"/>
      <c r="GHR8" s="27"/>
      <c r="GHS8" s="27"/>
      <c r="GHT8" s="27"/>
      <c r="GHU8" s="27"/>
      <c r="GHV8" s="27"/>
      <c r="GHW8" s="27"/>
      <c r="GHX8" s="27"/>
      <c r="GHY8" s="27"/>
      <c r="GHZ8" s="27"/>
      <c r="GIA8" s="27"/>
      <c r="GIB8" s="27"/>
      <c r="GIC8" s="27"/>
      <c r="GID8" s="27"/>
      <c r="GIE8" s="27"/>
      <c r="GIF8" s="27"/>
      <c r="GIG8" s="27"/>
      <c r="GIH8" s="27"/>
      <c r="GII8" s="27"/>
      <c r="GIJ8" s="27"/>
      <c r="GIK8" s="27"/>
      <c r="GIL8" s="27"/>
      <c r="GIM8" s="27"/>
      <c r="GIN8" s="27"/>
      <c r="GIO8" s="27"/>
      <c r="GIP8" s="27"/>
      <c r="GIQ8" s="27"/>
      <c r="GIR8" s="27"/>
      <c r="GIS8" s="27"/>
      <c r="GIT8" s="27"/>
      <c r="GIU8" s="27"/>
      <c r="GIV8" s="27"/>
      <c r="GIW8" s="27"/>
      <c r="GIX8" s="27"/>
      <c r="GIY8" s="27"/>
      <c r="GIZ8" s="27"/>
      <c r="GJA8" s="27"/>
      <c r="GJB8" s="27"/>
      <c r="GJC8" s="27"/>
      <c r="GJD8" s="27"/>
      <c r="GJE8" s="27"/>
      <c r="GJF8" s="27"/>
      <c r="GJG8" s="27"/>
      <c r="GJH8" s="27"/>
      <c r="GJI8" s="27"/>
      <c r="GJJ8" s="27"/>
      <c r="GJK8" s="27"/>
      <c r="GJL8" s="27"/>
      <c r="GJM8" s="27"/>
      <c r="GJN8" s="27"/>
      <c r="GJO8" s="27"/>
      <c r="GJP8" s="27"/>
      <c r="GJQ8" s="27"/>
      <c r="GJR8" s="27"/>
      <c r="GJS8" s="27"/>
      <c r="GJT8" s="27"/>
      <c r="GJU8" s="27"/>
      <c r="GJV8" s="27"/>
      <c r="GJW8" s="27"/>
      <c r="GJX8" s="27"/>
      <c r="GJY8" s="27"/>
      <c r="GJZ8" s="27"/>
      <c r="GKA8" s="27"/>
      <c r="GKB8" s="27"/>
      <c r="GKC8" s="27"/>
      <c r="GKD8" s="27"/>
      <c r="GKE8" s="27"/>
      <c r="GKF8" s="27"/>
      <c r="GKG8" s="27"/>
      <c r="GKH8" s="27"/>
      <c r="GKI8" s="27"/>
      <c r="GKJ8" s="27"/>
      <c r="GKK8" s="27"/>
      <c r="GKL8" s="27"/>
      <c r="GKM8" s="27"/>
      <c r="GKN8" s="27"/>
      <c r="GKO8" s="27"/>
      <c r="GKP8" s="27"/>
      <c r="GKQ8" s="27"/>
      <c r="GKR8" s="27"/>
      <c r="GKS8" s="27"/>
      <c r="GKT8" s="27"/>
      <c r="GKU8" s="27"/>
      <c r="GKV8" s="27"/>
      <c r="GKW8" s="27"/>
      <c r="GKX8" s="27"/>
      <c r="GKY8" s="27"/>
      <c r="GKZ8" s="27"/>
      <c r="GLA8" s="27"/>
      <c r="GLB8" s="27"/>
      <c r="GLC8" s="27"/>
      <c r="GLD8" s="27"/>
      <c r="GLE8" s="27"/>
      <c r="GLF8" s="27"/>
      <c r="GLG8" s="27"/>
      <c r="GLH8" s="27"/>
      <c r="GLI8" s="27"/>
      <c r="GLJ8" s="27"/>
      <c r="GLK8" s="27"/>
      <c r="GLL8" s="27"/>
      <c r="GLM8" s="27"/>
      <c r="GLN8" s="27"/>
      <c r="GLO8" s="27"/>
      <c r="GLP8" s="27"/>
      <c r="GLQ8" s="27"/>
      <c r="GLR8" s="27"/>
      <c r="GLS8" s="27"/>
      <c r="GLT8" s="27"/>
      <c r="GLU8" s="27"/>
      <c r="GLV8" s="27"/>
      <c r="GLW8" s="27"/>
      <c r="GLX8" s="27"/>
      <c r="GLY8" s="27"/>
      <c r="GLZ8" s="27"/>
      <c r="GMA8" s="27"/>
      <c r="GMB8" s="27"/>
      <c r="GMC8" s="27"/>
      <c r="GMD8" s="27"/>
      <c r="GME8" s="27"/>
      <c r="GMF8" s="27"/>
      <c r="GMG8" s="27"/>
      <c r="GMH8" s="27"/>
      <c r="GMI8" s="27"/>
      <c r="GMJ8" s="27"/>
      <c r="GMK8" s="27"/>
      <c r="GML8" s="27"/>
      <c r="GMM8" s="27"/>
      <c r="GMN8" s="27"/>
      <c r="GMO8" s="27"/>
      <c r="GMP8" s="27"/>
      <c r="GMQ8" s="27"/>
      <c r="GMR8" s="27"/>
      <c r="GMS8" s="27"/>
      <c r="GMT8" s="27"/>
      <c r="GMU8" s="27"/>
      <c r="GMV8" s="27"/>
      <c r="GMW8" s="27"/>
      <c r="GMX8" s="27"/>
      <c r="GMY8" s="27"/>
      <c r="GMZ8" s="27"/>
      <c r="GNA8" s="27"/>
      <c r="GNB8" s="27"/>
      <c r="GNC8" s="27"/>
      <c r="GND8" s="27"/>
      <c r="GNE8" s="27"/>
      <c r="GNF8" s="27"/>
      <c r="GNG8" s="27"/>
      <c r="GNH8" s="27"/>
      <c r="GNI8" s="27"/>
      <c r="GNJ8" s="27"/>
      <c r="GNK8" s="27"/>
      <c r="GNL8" s="27"/>
      <c r="GNM8" s="27"/>
      <c r="GNN8" s="27"/>
      <c r="GNO8" s="27"/>
      <c r="GNP8" s="27"/>
      <c r="GNQ8" s="27"/>
      <c r="GNR8" s="27"/>
      <c r="GNS8" s="27"/>
      <c r="GNT8" s="27"/>
      <c r="GNU8" s="27"/>
      <c r="GNV8" s="27"/>
      <c r="GNW8" s="27"/>
      <c r="GNX8" s="27"/>
      <c r="GNY8" s="27"/>
      <c r="GNZ8" s="27"/>
      <c r="GOA8" s="27"/>
      <c r="GOB8" s="27"/>
      <c r="GOC8" s="27"/>
      <c r="GOD8" s="27"/>
      <c r="GOE8" s="27"/>
      <c r="GOF8" s="27"/>
      <c r="GOG8" s="27"/>
      <c r="GOH8" s="27"/>
      <c r="GOI8" s="27"/>
      <c r="GOJ8" s="27"/>
      <c r="GOK8" s="27"/>
      <c r="GOL8" s="27"/>
      <c r="GOM8" s="27"/>
      <c r="GON8" s="27"/>
      <c r="GOO8" s="27"/>
      <c r="GOP8" s="27"/>
      <c r="GOQ8" s="27"/>
      <c r="GOR8" s="27"/>
      <c r="GOS8" s="27"/>
      <c r="GOT8" s="27"/>
      <c r="GOU8" s="27"/>
      <c r="GOV8" s="27"/>
      <c r="GOW8" s="27"/>
      <c r="GOX8" s="27"/>
      <c r="GOY8" s="27"/>
      <c r="GOZ8" s="27"/>
      <c r="GPA8" s="27"/>
      <c r="GPB8" s="27"/>
      <c r="GPC8" s="27"/>
      <c r="GPD8" s="27"/>
      <c r="GPE8" s="27"/>
      <c r="GPF8" s="27"/>
      <c r="GPG8" s="27"/>
      <c r="GPH8" s="27"/>
      <c r="GPI8" s="27"/>
      <c r="GPJ8" s="27"/>
      <c r="GPK8" s="27"/>
      <c r="GPL8" s="27"/>
      <c r="GPM8" s="27"/>
      <c r="GPN8" s="27"/>
      <c r="GPO8" s="27"/>
      <c r="GPP8" s="27"/>
      <c r="GPQ8" s="27"/>
      <c r="GPR8" s="27"/>
      <c r="GPS8" s="27"/>
      <c r="GPT8" s="27"/>
      <c r="GPU8" s="27"/>
      <c r="GPV8" s="27"/>
      <c r="GPW8" s="27"/>
      <c r="GPX8" s="27"/>
      <c r="GPY8" s="27"/>
      <c r="GPZ8" s="27"/>
      <c r="GQA8" s="27"/>
      <c r="GQB8" s="27"/>
      <c r="GQC8" s="27"/>
      <c r="GQD8" s="27"/>
      <c r="GQE8" s="27"/>
      <c r="GQF8" s="27"/>
      <c r="GQG8" s="27"/>
      <c r="GQH8" s="27"/>
      <c r="GQI8" s="27"/>
      <c r="GQJ8" s="27"/>
      <c r="GQK8" s="27"/>
      <c r="GQL8" s="27"/>
      <c r="GQM8" s="27"/>
      <c r="GQN8" s="27"/>
      <c r="GQO8" s="27"/>
      <c r="GQP8" s="27"/>
      <c r="GQQ8" s="27"/>
      <c r="GQR8" s="27"/>
      <c r="GQS8" s="27"/>
      <c r="GQT8" s="27"/>
      <c r="GQU8" s="27"/>
      <c r="GQV8" s="27"/>
      <c r="GQW8" s="27"/>
      <c r="GQX8" s="27"/>
      <c r="GQY8" s="27"/>
      <c r="GQZ8" s="27"/>
      <c r="GRA8" s="27"/>
      <c r="GRB8" s="27"/>
      <c r="GRC8" s="27"/>
      <c r="GRD8" s="27"/>
      <c r="GRE8" s="27"/>
      <c r="GRF8" s="27"/>
      <c r="GRG8" s="27"/>
      <c r="GRH8" s="27"/>
      <c r="GRI8" s="27"/>
      <c r="GRJ8" s="27"/>
      <c r="GRK8" s="27"/>
      <c r="GRL8" s="27"/>
      <c r="GRM8" s="27"/>
      <c r="GRN8" s="27"/>
      <c r="GRO8" s="27"/>
      <c r="GRP8" s="27"/>
      <c r="GRQ8" s="27"/>
      <c r="GRR8" s="27"/>
      <c r="GRS8" s="27"/>
      <c r="GRT8" s="27"/>
      <c r="GRU8" s="27"/>
      <c r="GRV8" s="27"/>
      <c r="GRW8" s="27"/>
      <c r="GRX8" s="27"/>
      <c r="GRY8" s="27"/>
      <c r="GRZ8" s="27"/>
      <c r="GSA8" s="27"/>
      <c r="GSB8" s="27"/>
      <c r="GSC8" s="27"/>
      <c r="GSD8" s="27"/>
      <c r="GSE8" s="27"/>
      <c r="GSF8" s="27"/>
      <c r="GSG8" s="27"/>
      <c r="GSH8" s="27"/>
      <c r="GSI8" s="27"/>
      <c r="GSJ8" s="27"/>
      <c r="GSK8" s="27"/>
      <c r="GSL8" s="27"/>
      <c r="GSM8" s="27"/>
      <c r="GSN8" s="27"/>
      <c r="GSO8" s="27"/>
      <c r="GSP8" s="27"/>
      <c r="GSQ8" s="27"/>
      <c r="GSR8" s="27"/>
      <c r="GSS8" s="27"/>
      <c r="GST8" s="27"/>
      <c r="GSU8" s="27"/>
      <c r="GSV8" s="27"/>
      <c r="GSW8" s="27"/>
      <c r="GSX8" s="27"/>
      <c r="GSY8" s="27"/>
      <c r="GSZ8" s="27"/>
      <c r="GTA8" s="27"/>
      <c r="GTB8" s="27"/>
      <c r="GTC8" s="27"/>
      <c r="GTD8" s="27"/>
      <c r="GTE8" s="27"/>
      <c r="GTF8" s="27"/>
      <c r="GTG8" s="27"/>
      <c r="GTH8" s="27"/>
      <c r="GTI8" s="27"/>
      <c r="GTJ8" s="27"/>
      <c r="GTK8" s="27"/>
      <c r="GTL8" s="27"/>
      <c r="GTM8" s="27"/>
      <c r="GTN8" s="27"/>
      <c r="GTO8" s="27"/>
      <c r="GTP8" s="27"/>
      <c r="GTQ8" s="27"/>
      <c r="GTR8" s="27"/>
      <c r="GTS8" s="27"/>
      <c r="GTT8" s="27"/>
      <c r="GTU8" s="27"/>
      <c r="GTV8" s="27"/>
      <c r="GTW8" s="27"/>
      <c r="GTX8" s="27"/>
      <c r="GTY8" s="27"/>
      <c r="GTZ8" s="27"/>
      <c r="GUA8" s="27"/>
      <c r="GUB8" s="27"/>
      <c r="GUC8" s="27"/>
      <c r="GUD8" s="27"/>
      <c r="GUE8" s="27"/>
      <c r="GUF8" s="27"/>
      <c r="GUG8" s="27"/>
      <c r="GUH8" s="27"/>
      <c r="GUI8" s="27"/>
      <c r="GUJ8" s="27"/>
      <c r="GUK8" s="27"/>
      <c r="GUL8" s="27"/>
      <c r="GUM8" s="27"/>
      <c r="GUN8" s="27"/>
      <c r="GUO8" s="27"/>
      <c r="GUP8" s="27"/>
      <c r="GUQ8" s="27"/>
      <c r="GUR8" s="27"/>
      <c r="GUS8" s="27"/>
      <c r="GUT8" s="27"/>
      <c r="GUU8" s="27"/>
      <c r="GUV8" s="27"/>
      <c r="GUW8" s="27"/>
      <c r="GUX8" s="27"/>
      <c r="GUY8" s="27"/>
      <c r="GUZ8" s="27"/>
      <c r="GVA8" s="27"/>
      <c r="GVB8" s="27"/>
      <c r="GVC8" s="27"/>
      <c r="GVD8" s="27"/>
      <c r="GVE8" s="27"/>
      <c r="GVF8" s="27"/>
      <c r="GVG8" s="27"/>
      <c r="GVH8" s="27"/>
      <c r="GVI8" s="27"/>
      <c r="GVJ8" s="27"/>
      <c r="GVK8" s="27"/>
      <c r="GVL8" s="27"/>
      <c r="GVM8" s="27"/>
      <c r="GVN8" s="27"/>
      <c r="GVO8" s="27"/>
      <c r="GVP8" s="27"/>
      <c r="GVQ8" s="27"/>
      <c r="GVR8" s="27"/>
      <c r="GVS8" s="27"/>
      <c r="GVT8" s="27"/>
      <c r="GVU8" s="27"/>
      <c r="GVV8" s="27"/>
      <c r="GVW8" s="27"/>
      <c r="GVX8" s="27"/>
      <c r="GVY8" s="27"/>
      <c r="GVZ8" s="27"/>
      <c r="GWA8" s="27"/>
      <c r="GWB8" s="27"/>
      <c r="GWC8" s="27"/>
      <c r="GWD8" s="27"/>
      <c r="GWE8" s="27"/>
      <c r="GWF8" s="27"/>
      <c r="GWG8" s="27"/>
      <c r="GWH8" s="27"/>
      <c r="GWI8" s="27"/>
      <c r="GWJ8" s="27"/>
      <c r="GWK8" s="27"/>
      <c r="GWL8" s="27"/>
      <c r="GWM8" s="27"/>
      <c r="GWN8" s="27"/>
      <c r="GWO8" s="27"/>
      <c r="GWP8" s="27"/>
      <c r="GWQ8" s="27"/>
      <c r="GWR8" s="27"/>
      <c r="GWS8" s="27"/>
      <c r="GWT8" s="27"/>
      <c r="GWU8" s="27"/>
      <c r="GWV8" s="27"/>
      <c r="GWW8" s="27"/>
      <c r="GWX8" s="27"/>
      <c r="GWY8" s="27"/>
      <c r="GWZ8" s="27"/>
      <c r="GXA8" s="27"/>
      <c r="GXB8" s="27"/>
      <c r="GXC8" s="27"/>
      <c r="GXD8" s="27"/>
      <c r="GXE8" s="27"/>
      <c r="GXF8" s="27"/>
      <c r="GXG8" s="27"/>
      <c r="GXH8" s="27"/>
      <c r="GXI8" s="27"/>
      <c r="GXJ8" s="27"/>
      <c r="GXK8" s="27"/>
      <c r="GXL8" s="27"/>
      <c r="GXM8" s="27"/>
      <c r="GXN8" s="27"/>
      <c r="GXO8" s="27"/>
      <c r="GXP8" s="27"/>
      <c r="GXQ8" s="27"/>
      <c r="GXR8" s="27"/>
      <c r="GXS8" s="27"/>
      <c r="GXT8" s="27"/>
      <c r="GXU8" s="27"/>
      <c r="GXV8" s="27"/>
      <c r="GXW8" s="27"/>
      <c r="GXX8" s="27"/>
      <c r="GXY8" s="27"/>
      <c r="GXZ8" s="27"/>
      <c r="GYA8" s="27"/>
      <c r="GYB8" s="27"/>
      <c r="GYC8" s="27"/>
      <c r="GYD8" s="27"/>
      <c r="GYE8" s="27"/>
      <c r="GYF8" s="27"/>
      <c r="GYG8" s="27"/>
      <c r="GYH8" s="27"/>
      <c r="GYI8" s="27"/>
      <c r="GYJ8" s="27"/>
      <c r="GYK8" s="27"/>
      <c r="GYL8" s="27"/>
      <c r="GYM8" s="27"/>
      <c r="GYN8" s="27"/>
      <c r="GYO8" s="27"/>
      <c r="GYP8" s="27"/>
      <c r="GYQ8" s="27"/>
      <c r="GYR8" s="27"/>
      <c r="GYS8" s="27"/>
      <c r="GYT8" s="27"/>
      <c r="GYU8" s="27"/>
      <c r="GYV8" s="27"/>
      <c r="GYW8" s="27"/>
      <c r="GYX8" s="27"/>
      <c r="GYY8" s="27"/>
      <c r="GYZ8" s="27"/>
      <c r="GZA8" s="27"/>
      <c r="GZB8" s="27"/>
      <c r="GZC8" s="27"/>
      <c r="GZD8" s="27"/>
      <c r="GZE8" s="27"/>
      <c r="GZF8" s="27"/>
      <c r="GZG8" s="27"/>
      <c r="GZH8" s="27"/>
      <c r="GZI8" s="27"/>
      <c r="GZJ8" s="27"/>
      <c r="GZK8" s="27"/>
      <c r="GZL8" s="27"/>
      <c r="GZM8" s="27"/>
      <c r="GZN8" s="27"/>
      <c r="GZO8" s="27"/>
      <c r="GZP8" s="27"/>
      <c r="GZQ8" s="27"/>
      <c r="GZR8" s="27"/>
      <c r="GZS8" s="27"/>
      <c r="GZT8" s="27"/>
      <c r="GZU8" s="27"/>
      <c r="GZV8" s="27"/>
      <c r="GZW8" s="27"/>
      <c r="GZX8" s="27"/>
      <c r="GZY8" s="27"/>
      <c r="GZZ8" s="27"/>
      <c r="HAA8" s="27"/>
      <c r="HAB8" s="27"/>
      <c r="HAC8" s="27"/>
      <c r="HAD8" s="27"/>
      <c r="HAE8" s="27"/>
      <c r="HAF8" s="27"/>
      <c r="HAG8" s="27"/>
      <c r="HAH8" s="27"/>
      <c r="HAI8" s="27"/>
      <c r="HAJ8" s="27"/>
      <c r="HAK8" s="27"/>
      <c r="HAL8" s="27"/>
      <c r="HAM8" s="27"/>
      <c r="HAN8" s="27"/>
      <c r="HAO8" s="27"/>
      <c r="HAP8" s="27"/>
      <c r="HAQ8" s="27"/>
      <c r="HAR8" s="27"/>
      <c r="HAS8" s="27"/>
      <c r="HAT8" s="27"/>
      <c r="HAU8" s="27"/>
      <c r="HAV8" s="27"/>
      <c r="HAW8" s="27"/>
      <c r="HAX8" s="27"/>
      <c r="HAY8" s="27"/>
      <c r="HAZ8" s="27"/>
      <c r="HBA8" s="27"/>
      <c r="HBB8" s="27"/>
      <c r="HBC8" s="27"/>
      <c r="HBD8" s="27"/>
      <c r="HBE8" s="27"/>
      <c r="HBF8" s="27"/>
      <c r="HBG8" s="27"/>
      <c r="HBH8" s="27"/>
      <c r="HBI8" s="27"/>
      <c r="HBJ8" s="27"/>
      <c r="HBK8" s="27"/>
      <c r="HBL8" s="27"/>
      <c r="HBM8" s="27"/>
      <c r="HBN8" s="27"/>
      <c r="HBO8" s="27"/>
      <c r="HBP8" s="27"/>
      <c r="HBQ8" s="27"/>
      <c r="HBR8" s="27"/>
      <c r="HBS8" s="27"/>
      <c r="HBT8" s="27"/>
      <c r="HBU8" s="27"/>
      <c r="HBV8" s="27"/>
      <c r="HBW8" s="27"/>
      <c r="HBX8" s="27"/>
      <c r="HBY8" s="27"/>
      <c r="HBZ8" s="27"/>
      <c r="HCA8" s="27"/>
      <c r="HCB8" s="27"/>
      <c r="HCC8" s="27"/>
      <c r="HCD8" s="27"/>
      <c r="HCE8" s="27"/>
      <c r="HCF8" s="27"/>
      <c r="HCG8" s="27"/>
      <c r="HCH8" s="27"/>
      <c r="HCI8" s="27"/>
      <c r="HCJ8" s="27"/>
      <c r="HCK8" s="27"/>
      <c r="HCL8" s="27"/>
      <c r="HCM8" s="27"/>
      <c r="HCN8" s="27"/>
      <c r="HCO8" s="27"/>
      <c r="HCP8" s="27"/>
      <c r="HCQ8" s="27"/>
      <c r="HCR8" s="27"/>
      <c r="HCS8" s="27"/>
      <c r="HCT8" s="27"/>
      <c r="HCU8" s="27"/>
      <c r="HCV8" s="27"/>
      <c r="HCW8" s="27"/>
      <c r="HCX8" s="27"/>
      <c r="HCY8" s="27"/>
      <c r="HCZ8" s="27"/>
      <c r="HDA8" s="27"/>
      <c r="HDB8" s="27"/>
      <c r="HDC8" s="27"/>
      <c r="HDD8" s="27"/>
      <c r="HDE8" s="27"/>
      <c r="HDF8" s="27"/>
      <c r="HDG8" s="27"/>
      <c r="HDH8" s="27"/>
      <c r="HDI8" s="27"/>
      <c r="HDJ8" s="27"/>
      <c r="HDK8" s="27"/>
      <c r="HDL8" s="27"/>
      <c r="HDM8" s="27"/>
      <c r="HDN8" s="27"/>
      <c r="HDO8" s="27"/>
      <c r="HDP8" s="27"/>
      <c r="HDQ8" s="27"/>
      <c r="HDR8" s="27"/>
      <c r="HDS8" s="27"/>
      <c r="HDT8" s="27"/>
      <c r="HDU8" s="27"/>
      <c r="HDV8" s="27"/>
      <c r="HDW8" s="27"/>
      <c r="HDX8" s="27"/>
      <c r="HDY8" s="27"/>
      <c r="HDZ8" s="27"/>
      <c r="HEA8" s="27"/>
      <c r="HEB8" s="27"/>
      <c r="HEC8" s="27"/>
      <c r="HED8" s="27"/>
      <c r="HEE8" s="27"/>
      <c r="HEF8" s="27"/>
      <c r="HEG8" s="27"/>
      <c r="HEH8" s="27"/>
      <c r="HEI8" s="27"/>
      <c r="HEJ8" s="27"/>
      <c r="HEK8" s="27"/>
      <c r="HEL8" s="27"/>
      <c r="HEM8" s="27"/>
      <c r="HEN8" s="27"/>
      <c r="HEO8" s="27"/>
      <c r="HEP8" s="27"/>
      <c r="HEQ8" s="27"/>
      <c r="HER8" s="27"/>
      <c r="HES8" s="27"/>
      <c r="HET8" s="27"/>
      <c r="HEU8" s="27"/>
      <c r="HEV8" s="27"/>
      <c r="HEW8" s="27"/>
      <c r="HEX8" s="27"/>
      <c r="HEY8" s="27"/>
      <c r="HEZ8" s="27"/>
      <c r="HFA8" s="27"/>
      <c r="HFB8" s="27"/>
      <c r="HFC8" s="27"/>
      <c r="HFD8" s="27"/>
      <c r="HFE8" s="27"/>
      <c r="HFF8" s="27"/>
      <c r="HFG8" s="27"/>
      <c r="HFH8" s="27"/>
      <c r="HFI8" s="27"/>
      <c r="HFJ8" s="27"/>
      <c r="HFK8" s="27"/>
      <c r="HFL8" s="27"/>
      <c r="HFM8" s="27"/>
      <c r="HFN8" s="27"/>
      <c r="HFO8" s="27"/>
      <c r="HFP8" s="27"/>
      <c r="HFQ8" s="27"/>
      <c r="HFR8" s="27"/>
      <c r="HFS8" s="27"/>
      <c r="HFT8" s="27"/>
      <c r="HFU8" s="27"/>
      <c r="HFV8" s="27"/>
      <c r="HFW8" s="27"/>
      <c r="HFX8" s="27"/>
      <c r="HFY8" s="27"/>
      <c r="HFZ8" s="27"/>
      <c r="HGA8" s="27"/>
      <c r="HGB8" s="27"/>
      <c r="HGC8" s="27"/>
      <c r="HGD8" s="27"/>
      <c r="HGE8" s="27"/>
      <c r="HGF8" s="27"/>
      <c r="HGG8" s="27"/>
      <c r="HGH8" s="27"/>
      <c r="HGI8" s="27"/>
      <c r="HGJ8" s="27"/>
      <c r="HGK8" s="27"/>
      <c r="HGL8" s="27"/>
      <c r="HGM8" s="27"/>
      <c r="HGN8" s="27"/>
      <c r="HGO8" s="27"/>
      <c r="HGP8" s="27"/>
      <c r="HGQ8" s="27"/>
      <c r="HGR8" s="27"/>
      <c r="HGS8" s="27"/>
      <c r="HGT8" s="27"/>
      <c r="HGU8" s="27"/>
      <c r="HGV8" s="27"/>
      <c r="HGW8" s="27"/>
      <c r="HGX8" s="27"/>
      <c r="HGY8" s="27"/>
      <c r="HGZ8" s="27"/>
      <c r="HHA8" s="27"/>
      <c r="HHB8" s="27"/>
      <c r="HHC8" s="27"/>
      <c r="HHD8" s="27"/>
      <c r="HHE8" s="27"/>
      <c r="HHF8" s="27"/>
      <c r="HHG8" s="27"/>
      <c r="HHH8" s="27"/>
      <c r="HHI8" s="27"/>
      <c r="HHJ8" s="27"/>
      <c r="HHK8" s="27"/>
      <c r="HHL8" s="27"/>
      <c r="HHM8" s="27"/>
      <c r="HHN8" s="27"/>
      <c r="HHO8" s="27"/>
      <c r="HHP8" s="27"/>
      <c r="HHQ8" s="27"/>
      <c r="HHR8" s="27"/>
      <c r="HHS8" s="27"/>
      <c r="HHT8" s="27"/>
      <c r="HHU8" s="27"/>
      <c r="HHV8" s="27"/>
      <c r="HHW8" s="27"/>
      <c r="HHX8" s="27"/>
      <c r="HHY8" s="27"/>
      <c r="HHZ8" s="27"/>
      <c r="HIA8" s="27"/>
      <c r="HIB8" s="27"/>
      <c r="HIC8" s="27"/>
      <c r="HID8" s="27"/>
      <c r="HIE8" s="27"/>
      <c r="HIF8" s="27"/>
      <c r="HIG8" s="27"/>
      <c r="HIH8" s="27"/>
      <c r="HII8" s="27"/>
      <c r="HIJ8" s="27"/>
      <c r="HIK8" s="27"/>
      <c r="HIL8" s="27"/>
      <c r="HIM8" s="27"/>
      <c r="HIN8" s="27"/>
      <c r="HIO8" s="27"/>
      <c r="HIP8" s="27"/>
      <c r="HIQ8" s="27"/>
      <c r="HIR8" s="27"/>
      <c r="HIS8" s="27"/>
      <c r="HIT8" s="27"/>
      <c r="HIU8" s="27"/>
      <c r="HIV8" s="27"/>
      <c r="HIW8" s="27"/>
      <c r="HIX8" s="27"/>
      <c r="HIY8" s="27"/>
      <c r="HIZ8" s="27"/>
      <c r="HJA8" s="27"/>
      <c r="HJB8" s="27"/>
      <c r="HJC8" s="27"/>
      <c r="HJD8" s="27"/>
      <c r="HJE8" s="27"/>
      <c r="HJF8" s="27"/>
      <c r="HJG8" s="27"/>
      <c r="HJH8" s="27"/>
      <c r="HJI8" s="27"/>
      <c r="HJJ8" s="27"/>
      <c r="HJK8" s="27"/>
      <c r="HJL8" s="27"/>
      <c r="HJM8" s="27"/>
      <c r="HJN8" s="27"/>
      <c r="HJO8" s="27"/>
      <c r="HJP8" s="27"/>
      <c r="HJQ8" s="27"/>
      <c r="HJR8" s="27"/>
      <c r="HJS8" s="27"/>
      <c r="HJT8" s="27"/>
      <c r="HJU8" s="27"/>
      <c r="HJV8" s="27"/>
      <c r="HJW8" s="27"/>
      <c r="HJX8" s="27"/>
      <c r="HJY8" s="27"/>
      <c r="HJZ8" s="27"/>
      <c r="HKA8" s="27"/>
      <c r="HKB8" s="27"/>
      <c r="HKC8" s="27"/>
      <c r="HKD8" s="27"/>
      <c r="HKE8" s="27"/>
      <c r="HKF8" s="27"/>
      <c r="HKG8" s="27"/>
      <c r="HKH8" s="27"/>
      <c r="HKI8" s="27"/>
      <c r="HKJ8" s="27"/>
      <c r="HKK8" s="27"/>
      <c r="HKL8" s="27"/>
      <c r="HKM8" s="27"/>
      <c r="HKN8" s="27"/>
      <c r="HKO8" s="27"/>
      <c r="HKP8" s="27"/>
      <c r="HKQ8" s="27"/>
      <c r="HKR8" s="27"/>
      <c r="HKS8" s="27"/>
      <c r="HKT8" s="27"/>
      <c r="HKU8" s="27"/>
      <c r="HKV8" s="27"/>
      <c r="HKW8" s="27"/>
      <c r="HKX8" s="27"/>
      <c r="HKY8" s="27"/>
      <c r="HKZ8" s="27"/>
      <c r="HLA8" s="27"/>
      <c r="HLB8" s="27"/>
      <c r="HLC8" s="27"/>
      <c r="HLD8" s="27"/>
      <c r="HLE8" s="27"/>
      <c r="HLF8" s="27"/>
      <c r="HLG8" s="27"/>
      <c r="HLH8" s="27"/>
      <c r="HLI8" s="27"/>
      <c r="HLJ8" s="27"/>
      <c r="HLK8" s="27"/>
      <c r="HLL8" s="27"/>
      <c r="HLM8" s="27"/>
      <c r="HLN8" s="27"/>
      <c r="HLO8" s="27"/>
      <c r="HLP8" s="27"/>
      <c r="HLQ8" s="27"/>
      <c r="HLR8" s="27"/>
      <c r="HLS8" s="27"/>
      <c r="HLT8" s="27"/>
      <c r="HLU8" s="27"/>
      <c r="HLV8" s="27"/>
      <c r="HLW8" s="27"/>
      <c r="HLX8" s="27"/>
      <c r="HLY8" s="27"/>
      <c r="HLZ8" s="27"/>
      <c r="HMA8" s="27"/>
      <c r="HMB8" s="27"/>
      <c r="HMC8" s="27"/>
      <c r="HMD8" s="27"/>
      <c r="HME8" s="27"/>
      <c r="HMF8" s="27"/>
      <c r="HMG8" s="27"/>
      <c r="HMH8" s="27"/>
      <c r="HMI8" s="27"/>
      <c r="HMJ8" s="27"/>
      <c r="HMK8" s="27"/>
      <c r="HML8" s="27"/>
      <c r="HMM8" s="27"/>
      <c r="HMN8" s="27"/>
      <c r="HMO8" s="27"/>
      <c r="HMP8" s="27"/>
      <c r="HMQ8" s="27"/>
      <c r="HMR8" s="27"/>
      <c r="HMS8" s="27"/>
      <c r="HMT8" s="27"/>
      <c r="HMU8" s="27"/>
      <c r="HMV8" s="27"/>
      <c r="HMW8" s="27"/>
      <c r="HMX8" s="27"/>
      <c r="HMY8" s="27"/>
      <c r="HMZ8" s="27"/>
      <c r="HNA8" s="27"/>
      <c r="HNB8" s="27"/>
      <c r="HNC8" s="27"/>
      <c r="HND8" s="27"/>
      <c r="HNE8" s="27"/>
      <c r="HNF8" s="27"/>
      <c r="HNG8" s="27"/>
      <c r="HNH8" s="27"/>
      <c r="HNI8" s="27"/>
      <c r="HNJ8" s="27"/>
      <c r="HNK8" s="27"/>
      <c r="HNL8" s="27"/>
      <c r="HNM8" s="27"/>
      <c r="HNN8" s="27"/>
      <c r="HNO8" s="27"/>
      <c r="HNP8" s="27"/>
      <c r="HNQ8" s="27"/>
      <c r="HNR8" s="27"/>
      <c r="HNS8" s="27"/>
      <c r="HNT8" s="27"/>
      <c r="HNU8" s="27"/>
      <c r="HNV8" s="27"/>
      <c r="HNW8" s="27"/>
      <c r="HNX8" s="27"/>
      <c r="HNY8" s="27"/>
      <c r="HNZ8" s="27"/>
      <c r="HOA8" s="27"/>
      <c r="HOB8" s="27"/>
      <c r="HOC8" s="27"/>
      <c r="HOD8" s="27"/>
      <c r="HOE8" s="27"/>
      <c r="HOF8" s="27"/>
      <c r="HOG8" s="27"/>
      <c r="HOH8" s="27"/>
      <c r="HOI8" s="27"/>
      <c r="HOJ8" s="27"/>
      <c r="HOK8" s="27"/>
      <c r="HOL8" s="27"/>
      <c r="HOM8" s="27"/>
      <c r="HON8" s="27"/>
      <c r="HOO8" s="27"/>
      <c r="HOP8" s="27"/>
      <c r="HOQ8" s="27"/>
      <c r="HOR8" s="27"/>
      <c r="HOS8" s="27"/>
      <c r="HOT8" s="27"/>
      <c r="HOU8" s="27"/>
      <c r="HOV8" s="27"/>
      <c r="HOW8" s="27"/>
      <c r="HOX8" s="27"/>
      <c r="HOY8" s="27"/>
      <c r="HOZ8" s="27"/>
      <c r="HPA8" s="27"/>
      <c r="HPB8" s="27"/>
      <c r="HPC8" s="27"/>
      <c r="HPD8" s="27"/>
      <c r="HPE8" s="27"/>
      <c r="HPF8" s="27"/>
      <c r="HPG8" s="27"/>
      <c r="HPH8" s="27"/>
      <c r="HPI8" s="27"/>
      <c r="HPJ8" s="27"/>
      <c r="HPK8" s="27"/>
      <c r="HPL8" s="27"/>
      <c r="HPM8" s="27"/>
      <c r="HPN8" s="27"/>
      <c r="HPO8" s="27"/>
      <c r="HPP8" s="27"/>
      <c r="HPQ8" s="27"/>
      <c r="HPR8" s="27"/>
      <c r="HPS8" s="27"/>
      <c r="HPT8" s="27"/>
      <c r="HPU8" s="27"/>
      <c r="HPV8" s="27"/>
      <c r="HPW8" s="27"/>
      <c r="HPX8" s="27"/>
      <c r="HPY8" s="27"/>
      <c r="HPZ8" s="27"/>
      <c r="HQA8" s="27"/>
      <c r="HQB8" s="27"/>
      <c r="HQC8" s="27"/>
      <c r="HQD8" s="27"/>
      <c r="HQE8" s="27"/>
      <c r="HQF8" s="27"/>
      <c r="HQG8" s="27"/>
      <c r="HQH8" s="27"/>
      <c r="HQI8" s="27"/>
      <c r="HQJ8" s="27"/>
      <c r="HQK8" s="27"/>
      <c r="HQL8" s="27"/>
      <c r="HQM8" s="27"/>
      <c r="HQN8" s="27"/>
      <c r="HQO8" s="27"/>
      <c r="HQP8" s="27"/>
      <c r="HQQ8" s="27"/>
      <c r="HQR8" s="27"/>
      <c r="HQS8" s="27"/>
      <c r="HQT8" s="27"/>
      <c r="HQU8" s="27"/>
      <c r="HQV8" s="27"/>
      <c r="HQW8" s="27"/>
      <c r="HQX8" s="27"/>
      <c r="HQY8" s="27"/>
      <c r="HQZ8" s="27"/>
      <c r="HRA8" s="27"/>
      <c r="HRB8" s="27"/>
      <c r="HRC8" s="27"/>
      <c r="HRD8" s="27"/>
      <c r="HRE8" s="27"/>
      <c r="HRF8" s="27"/>
      <c r="HRG8" s="27"/>
      <c r="HRH8" s="27"/>
      <c r="HRI8" s="27"/>
      <c r="HRJ8" s="27"/>
      <c r="HRK8" s="27"/>
      <c r="HRL8" s="27"/>
      <c r="HRM8" s="27"/>
      <c r="HRN8" s="27"/>
      <c r="HRO8" s="27"/>
      <c r="HRP8" s="27"/>
      <c r="HRQ8" s="27"/>
      <c r="HRR8" s="27"/>
      <c r="HRS8" s="27"/>
      <c r="HRT8" s="27"/>
      <c r="HRU8" s="27"/>
      <c r="HRV8" s="27"/>
      <c r="HRW8" s="27"/>
      <c r="HRX8" s="27"/>
      <c r="HRY8" s="27"/>
      <c r="HRZ8" s="27"/>
      <c r="HSA8" s="27"/>
      <c r="HSB8" s="27"/>
      <c r="HSC8" s="27"/>
      <c r="HSD8" s="27"/>
      <c r="HSE8" s="27"/>
      <c r="HSF8" s="27"/>
      <c r="HSG8" s="27"/>
      <c r="HSH8" s="27"/>
      <c r="HSI8" s="27"/>
      <c r="HSJ8" s="27"/>
      <c r="HSK8" s="27"/>
      <c r="HSL8" s="27"/>
      <c r="HSM8" s="27"/>
      <c r="HSN8" s="27"/>
      <c r="HSO8" s="27"/>
      <c r="HSP8" s="27"/>
      <c r="HSQ8" s="27"/>
      <c r="HSR8" s="27"/>
      <c r="HSS8" s="27"/>
      <c r="HST8" s="27"/>
      <c r="HSU8" s="27"/>
      <c r="HSV8" s="27"/>
      <c r="HSW8" s="27"/>
      <c r="HSX8" s="27"/>
      <c r="HSY8" s="27"/>
      <c r="HSZ8" s="27"/>
      <c r="HTA8" s="27"/>
      <c r="HTB8" s="27"/>
      <c r="HTC8" s="27"/>
      <c r="HTD8" s="27"/>
      <c r="HTE8" s="27"/>
      <c r="HTF8" s="27"/>
      <c r="HTG8" s="27"/>
      <c r="HTH8" s="27"/>
      <c r="HTI8" s="27"/>
      <c r="HTJ8" s="27"/>
      <c r="HTK8" s="27"/>
      <c r="HTL8" s="27"/>
      <c r="HTM8" s="27"/>
      <c r="HTN8" s="27"/>
      <c r="HTO8" s="27"/>
      <c r="HTP8" s="27"/>
      <c r="HTQ8" s="27"/>
      <c r="HTR8" s="27"/>
      <c r="HTS8" s="27"/>
      <c r="HTT8" s="27"/>
      <c r="HTU8" s="27"/>
      <c r="HTV8" s="27"/>
      <c r="HTW8" s="27"/>
      <c r="HTX8" s="27"/>
      <c r="HTY8" s="27"/>
      <c r="HTZ8" s="27"/>
      <c r="HUA8" s="27"/>
      <c r="HUB8" s="27"/>
      <c r="HUC8" s="27"/>
      <c r="HUD8" s="27"/>
      <c r="HUE8" s="27"/>
      <c r="HUF8" s="27"/>
      <c r="HUG8" s="27"/>
      <c r="HUH8" s="27"/>
      <c r="HUI8" s="27"/>
      <c r="HUJ8" s="27"/>
      <c r="HUK8" s="27"/>
      <c r="HUL8" s="27"/>
      <c r="HUM8" s="27"/>
      <c r="HUN8" s="27"/>
      <c r="HUO8" s="27"/>
      <c r="HUP8" s="27"/>
      <c r="HUQ8" s="27"/>
      <c r="HUR8" s="27"/>
      <c r="HUS8" s="27"/>
      <c r="HUT8" s="27"/>
      <c r="HUU8" s="27"/>
      <c r="HUV8" s="27"/>
      <c r="HUW8" s="27"/>
      <c r="HUX8" s="27"/>
      <c r="HUY8" s="27"/>
      <c r="HUZ8" s="27"/>
      <c r="HVA8" s="27"/>
      <c r="HVB8" s="27"/>
      <c r="HVC8" s="27"/>
      <c r="HVD8" s="27"/>
      <c r="HVE8" s="27"/>
      <c r="HVF8" s="27"/>
      <c r="HVG8" s="27"/>
      <c r="HVH8" s="27"/>
      <c r="HVI8" s="27"/>
      <c r="HVJ8" s="27"/>
      <c r="HVK8" s="27"/>
      <c r="HVL8" s="27"/>
      <c r="HVM8" s="27"/>
      <c r="HVN8" s="27"/>
      <c r="HVO8" s="27"/>
      <c r="HVP8" s="27"/>
      <c r="HVQ8" s="27"/>
      <c r="HVR8" s="27"/>
      <c r="HVS8" s="27"/>
      <c r="HVT8" s="27"/>
      <c r="HVU8" s="27"/>
      <c r="HVV8" s="27"/>
      <c r="HVW8" s="27"/>
      <c r="HVX8" s="27"/>
      <c r="HVY8" s="27"/>
      <c r="HVZ8" s="27"/>
      <c r="HWA8" s="27"/>
      <c r="HWB8" s="27"/>
      <c r="HWC8" s="27"/>
      <c r="HWD8" s="27"/>
      <c r="HWE8" s="27"/>
      <c r="HWF8" s="27"/>
      <c r="HWG8" s="27"/>
      <c r="HWH8" s="27"/>
      <c r="HWI8" s="27"/>
      <c r="HWJ8" s="27"/>
      <c r="HWK8" s="27"/>
      <c r="HWL8" s="27"/>
      <c r="HWM8" s="27"/>
      <c r="HWN8" s="27"/>
      <c r="HWO8" s="27"/>
      <c r="HWP8" s="27"/>
      <c r="HWQ8" s="27"/>
      <c r="HWR8" s="27"/>
      <c r="HWS8" s="27"/>
      <c r="HWT8" s="27"/>
      <c r="HWU8" s="27"/>
      <c r="HWV8" s="27"/>
      <c r="HWW8" s="27"/>
      <c r="HWX8" s="27"/>
      <c r="HWY8" s="27"/>
      <c r="HWZ8" s="27"/>
      <c r="HXA8" s="27"/>
      <c r="HXB8" s="27"/>
      <c r="HXC8" s="27"/>
      <c r="HXD8" s="27"/>
      <c r="HXE8" s="27"/>
      <c r="HXF8" s="27"/>
      <c r="HXG8" s="27"/>
      <c r="HXH8" s="27"/>
      <c r="HXI8" s="27"/>
      <c r="HXJ8" s="27"/>
      <c r="HXK8" s="27"/>
      <c r="HXL8" s="27"/>
      <c r="HXM8" s="27"/>
      <c r="HXN8" s="27"/>
      <c r="HXO8" s="27"/>
      <c r="HXP8" s="27"/>
      <c r="HXQ8" s="27"/>
      <c r="HXR8" s="27"/>
      <c r="HXS8" s="27"/>
      <c r="HXT8" s="27"/>
      <c r="HXU8" s="27"/>
      <c r="HXV8" s="27"/>
      <c r="HXW8" s="27"/>
      <c r="HXX8" s="27"/>
      <c r="HXY8" s="27"/>
      <c r="HXZ8" s="27"/>
      <c r="HYA8" s="27"/>
      <c r="HYB8" s="27"/>
      <c r="HYC8" s="27"/>
      <c r="HYD8" s="27"/>
      <c r="HYE8" s="27"/>
      <c r="HYF8" s="27"/>
      <c r="HYG8" s="27"/>
      <c r="HYH8" s="27"/>
      <c r="HYI8" s="27"/>
      <c r="HYJ8" s="27"/>
      <c r="HYK8" s="27"/>
      <c r="HYL8" s="27"/>
      <c r="HYM8" s="27"/>
      <c r="HYN8" s="27"/>
      <c r="HYO8" s="27"/>
      <c r="HYP8" s="27"/>
      <c r="HYQ8" s="27"/>
      <c r="HYR8" s="27"/>
      <c r="HYS8" s="27"/>
      <c r="HYT8" s="27"/>
      <c r="HYU8" s="27"/>
      <c r="HYV8" s="27"/>
      <c r="HYW8" s="27"/>
      <c r="HYX8" s="27"/>
      <c r="HYY8" s="27"/>
      <c r="HYZ8" s="27"/>
      <c r="HZA8" s="27"/>
      <c r="HZB8" s="27"/>
      <c r="HZC8" s="27"/>
      <c r="HZD8" s="27"/>
      <c r="HZE8" s="27"/>
      <c r="HZF8" s="27"/>
      <c r="HZG8" s="27"/>
      <c r="HZH8" s="27"/>
      <c r="HZI8" s="27"/>
      <c r="HZJ8" s="27"/>
      <c r="HZK8" s="27"/>
      <c r="HZL8" s="27"/>
      <c r="HZM8" s="27"/>
      <c r="HZN8" s="27"/>
      <c r="HZO8" s="27"/>
      <c r="HZP8" s="27"/>
      <c r="HZQ8" s="27"/>
      <c r="HZR8" s="27"/>
      <c r="HZS8" s="27"/>
      <c r="HZT8" s="27"/>
      <c r="HZU8" s="27"/>
      <c r="HZV8" s="27"/>
      <c r="HZW8" s="27"/>
      <c r="HZX8" s="27"/>
      <c r="HZY8" s="27"/>
      <c r="HZZ8" s="27"/>
      <c r="IAA8" s="27"/>
      <c r="IAB8" s="27"/>
      <c r="IAC8" s="27"/>
      <c r="IAD8" s="27"/>
      <c r="IAE8" s="27"/>
      <c r="IAF8" s="27"/>
      <c r="IAG8" s="27"/>
      <c r="IAH8" s="27"/>
      <c r="IAI8" s="27"/>
      <c r="IAJ8" s="27"/>
      <c r="IAK8" s="27"/>
      <c r="IAL8" s="27"/>
      <c r="IAM8" s="27"/>
      <c r="IAN8" s="27"/>
      <c r="IAO8" s="27"/>
      <c r="IAP8" s="27"/>
      <c r="IAQ8" s="27"/>
      <c r="IAR8" s="27"/>
      <c r="IAS8" s="27"/>
      <c r="IAT8" s="27"/>
      <c r="IAU8" s="27"/>
      <c r="IAV8" s="27"/>
      <c r="IAW8" s="27"/>
      <c r="IAX8" s="27"/>
      <c r="IAY8" s="27"/>
      <c r="IAZ8" s="27"/>
      <c r="IBA8" s="27"/>
      <c r="IBB8" s="27"/>
      <c r="IBC8" s="27"/>
      <c r="IBD8" s="27"/>
      <c r="IBE8" s="27"/>
      <c r="IBF8" s="27"/>
      <c r="IBG8" s="27"/>
      <c r="IBH8" s="27"/>
      <c r="IBI8" s="27"/>
      <c r="IBJ8" s="27"/>
      <c r="IBK8" s="27"/>
      <c r="IBL8" s="27"/>
      <c r="IBM8" s="27"/>
      <c r="IBN8" s="27"/>
      <c r="IBO8" s="27"/>
      <c r="IBP8" s="27"/>
      <c r="IBQ8" s="27"/>
      <c r="IBR8" s="27"/>
      <c r="IBS8" s="27"/>
      <c r="IBT8" s="27"/>
      <c r="IBU8" s="27"/>
      <c r="IBV8" s="27"/>
      <c r="IBW8" s="27"/>
      <c r="IBX8" s="27"/>
      <c r="IBY8" s="27"/>
      <c r="IBZ8" s="27"/>
      <c r="ICA8" s="27"/>
      <c r="ICB8" s="27"/>
      <c r="ICC8" s="27"/>
      <c r="ICD8" s="27"/>
      <c r="ICE8" s="27"/>
      <c r="ICF8" s="27"/>
      <c r="ICG8" s="27"/>
      <c r="ICH8" s="27"/>
      <c r="ICI8" s="27"/>
      <c r="ICJ8" s="27"/>
      <c r="ICK8" s="27"/>
      <c r="ICL8" s="27"/>
      <c r="ICM8" s="27"/>
      <c r="ICN8" s="27"/>
      <c r="ICO8" s="27"/>
      <c r="ICP8" s="27"/>
      <c r="ICQ8" s="27"/>
      <c r="ICR8" s="27"/>
      <c r="ICS8" s="27"/>
      <c r="ICT8" s="27"/>
      <c r="ICU8" s="27"/>
      <c r="ICV8" s="27"/>
      <c r="ICW8" s="27"/>
      <c r="ICX8" s="27"/>
      <c r="ICY8" s="27"/>
      <c r="ICZ8" s="27"/>
      <c r="IDA8" s="27"/>
      <c r="IDB8" s="27"/>
      <c r="IDC8" s="27"/>
      <c r="IDD8" s="27"/>
      <c r="IDE8" s="27"/>
      <c r="IDF8" s="27"/>
      <c r="IDG8" s="27"/>
      <c r="IDH8" s="27"/>
      <c r="IDI8" s="27"/>
      <c r="IDJ8" s="27"/>
      <c r="IDK8" s="27"/>
      <c r="IDL8" s="27"/>
      <c r="IDM8" s="27"/>
      <c r="IDN8" s="27"/>
      <c r="IDO8" s="27"/>
      <c r="IDP8" s="27"/>
      <c r="IDQ8" s="27"/>
      <c r="IDR8" s="27"/>
      <c r="IDS8" s="27"/>
      <c r="IDT8" s="27"/>
      <c r="IDU8" s="27"/>
      <c r="IDV8" s="27"/>
      <c r="IDW8" s="27"/>
      <c r="IDX8" s="27"/>
      <c r="IDY8" s="27"/>
      <c r="IDZ8" s="27"/>
      <c r="IEA8" s="27"/>
      <c r="IEB8" s="27"/>
      <c r="IEC8" s="27"/>
      <c r="IED8" s="27"/>
      <c r="IEE8" s="27"/>
      <c r="IEF8" s="27"/>
      <c r="IEG8" s="27"/>
      <c r="IEH8" s="27"/>
      <c r="IEI8" s="27"/>
      <c r="IEJ8" s="27"/>
      <c r="IEK8" s="27"/>
      <c r="IEL8" s="27"/>
      <c r="IEM8" s="27"/>
      <c r="IEN8" s="27"/>
      <c r="IEO8" s="27"/>
      <c r="IEP8" s="27"/>
      <c r="IEQ8" s="27"/>
      <c r="IER8" s="27"/>
      <c r="IES8" s="27"/>
      <c r="IET8" s="27"/>
      <c r="IEU8" s="27"/>
      <c r="IEV8" s="27"/>
      <c r="IEW8" s="27"/>
      <c r="IEX8" s="27"/>
      <c r="IEY8" s="27"/>
      <c r="IEZ8" s="27"/>
      <c r="IFA8" s="27"/>
      <c r="IFB8" s="27"/>
      <c r="IFC8" s="27"/>
      <c r="IFD8" s="27"/>
      <c r="IFE8" s="27"/>
      <c r="IFF8" s="27"/>
      <c r="IFG8" s="27"/>
      <c r="IFH8" s="27"/>
      <c r="IFI8" s="27"/>
      <c r="IFJ8" s="27"/>
      <c r="IFK8" s="27"/>
      <c r="IFL8" s="27"/>
      <c r="IFM8" s="27"/>
      <c r="IFN8" s="27"/>
      <c r="IFO8" s="27"/>
      <c r="IFP8" s="27"/>
      <c r="IFQ8" s="27"/>
      <c r="IFR8" s="27"/>
      <c r="IFS8" s="27"/>
      <c r="IFT8" s="27"/>
      <c r="IFU8" s="27"/>
      <c r="IFV8" s="27"/>
      <c r="IFW8" s="27"/>
      <c r="IFX8" s="27"/>
      <c r="IFY8" s="27"/>
      <c r="IFZ8" s="27"/>
      <c r="IGA8" s="27"/>
      <c r="IGB8" s="27"/>
      <c r="IGC8" s="27"/>
      <c r="IGD8" s="27"/>
      <c r="IGE8" s="27"/>
      <c r="IGF8" s="27"/>
      <c r="IGG8" s="27"/>
      <c r="IGH8" s="27"/>
      <c r="IGI8" s="27"/>
      <c r="IGJ8" s="27"/>
      <c r="IGK8" s="27"/>
      <c r="IGL8" s="27"/>
      <c r="IGM8" s="27"/>
      <c r="IGN8" s="27"/>
      <c r="IGO8" s="27"/>
      <c r="IGP8" s="27"/>
      <c r="IGQ8" s="27"/>
      <c r="IGR8" s="27"/>
      <c r="IGS8" s="27"/>
      <c r="IGT8" s="27"/>
      <c r="IGU8" s="27"/>
      <c r="IGV8" s="27"/>
      <c r="IGW8" s="27"/>
      <c r="IGX8" s="27"/>
      <c r="IGY8" s="27"/>
      <c r="IGZ8" s="27"/>
      <c r="IHA8" s="27"/>
      <c r="IHB8" s="27"/>
      <c r="IHC8" s="27"/>
      <c r="IHD8" s="27"/>
      <c r="IHE8" s="27"/>
      <c r="IHF8" s="27"/>
      <c r="IHG8" s="27"/>
      <c r="IHH8" s="27"/>
      <c r="IHI8" s="27"/>
      <c r="IHJ8" s="27"/>
      <c r="IHK8" s="27"/>
      <c r="IHL8" s="27"/>
      <c r="IHM8" s="27"/>
      <c r="IHN8" s="27"/>
      <c r="IHO8" s="27"/>
      <c r="IHP8" s="27"/>
      <c r="IHQ8" s="27"/>
      <c r="IHR8" s="27"/>
      <c r="IHS8" s="27"/>
      <c r="IHT8" s="27"/>
      <c r="IHU8" s="27"/>
      <c r="IHV8" s="27"/>
      <c r="IHW8" s="27"/>
      <c r="IHX8" s="27"/>
      <c r="IHY8" s="27"/>
      <c r="IHZ8" s="27"/>
      <c r="IIA8" s="27"/>
      <c r="IIB8" s="27"/>
      <c r="IIC8" s="27"/>
      <c r="IID8" s="27"/>
      <c r="IIE8" s="27"/>
      <c r="IIF8" s="27"/>
      <c r="IIG8" s="27"/>
      <c r="IIH8" s="27"/>
      <c r="III8" s="27"/>
      <c r="IIJ8" s="27"/>
      <c r="IIK8" s="27"/>
      <c r="IIL8" s="27"/>
      <c r="IIM8" s="27"/>
      <c r="IIN8" s="27"/>
      <c r="IIO8" s="27"/>
      <c r="IIP8" s="27"/>
      <c r="IIQ8" s="27"/>
      <c r="IIR8" s="27"/>
      <c r="IIS8" s="27"/>
      <c r="IIT8" s="27"/>
      <c r="IIU8" s="27"/>
      <c r="IIV8" s="27"/>
      <c r="IIW8" s="27"/>
      <c r="IIX8" s="27"/>
      <c r="IIY8" s="27"/>
      <c r="IIZ8" s="27"/>
      <c r="IJA8" s="27"/>
      <c r="IJB8" s="27"/>
      <c r="IJC8" s="27"/>
      <c r="IJD8" s="27"/>
      <c r="IJE8" s="27"/>
      <c r="IJF8" s="27"/>
      <c r="IJG8" s="27"/>
      <c r="IJH8" s="27"/>
      <c r="IJI8" s="27"/>
      <c r="IJJ8" s="27"/>
      <c r="IJK8" s="27"/>
      <c r="IJL8" s="27"/>
      <c r="IJM8" s="27"/>
      <c r="IJN8" s="27"/>
      <c r="IJO8" s="27"/>
      <c r="IJP8" s="27"/>
      <c r="IJQ8" s="27"/>
      <c r="IJR8" s="27"/>
      <c r="IJS8" s="27"/>
      <c r="IJT8" s="27"/>
      <c r="IJU8" s="27"/>
      <c r="IJV8" s="27"/>
      <c r="IJW8" s="27"/>
      <c r="IJX8" s="27"/>
      <c r="IJY8" s="27"/>
      <c r="IJZ8" s="27"/>
      <c r="IKA8" s="27"/>
      <c r="IKB8" s="27"/>
      <c r="IKC8" s="27"/>
      <c r="IKD8" s="27"/>
      <c r="IKE8" s="27"/>
      <c r="IKF8" s="27"/>
      <c r="IKG8" s="27"/>
      <c r="IKH8" s="27"/>
      <c r="IKI8" s="27"/>
      <c r="IKJ8" s="27"/>
      <c r="IKK8" s="27"/>
      <c r="IKL8" s="27"/>
      <c r="IKM8" s="27"/>
      <c r="IKN8" s="27"/>
      <c r="IKO8" s="27"/>
      <c r="IKP8" s="27"/>
      <c r="IKQ8" s="27"/>
      <c r="IKR8" s="27"/>
      <c r="IKS8" s="27"/>
      <c r="IKT8" s="27"/>
      <c r="IKU8" s="27"/>
      <c r="IKV8" s="27"/>
      <c r="IKW8" s="27"/>
      <c r="IKX8" s="27"/>
      <c r="IKY8" s="27"/>
      <c r="IKZ8" s="27"/>
      <c r="ILA8" s="27"/>
      <c r="ILB8" s="27"/>
      <c r="ILC8" s="27"/>
      <c r="ILD8" s="27"/>
      <c r="ILE8" s="27"/>
      <c r="ILF8" s="27"/>
      <c r="ILG8" s="27"/>
      <c r="ILH8" s="27"/>
      <c r="ILI8" s="27"/>
      <c r="ILJ8" s="27"/>
      <c r="ILK8" s="27"/>
      <c r="ILL8" s="27"/>
      <c r="ILM8" s="27"/>
      <c r="ILN8" s="27"/>
      <c r="ILO8" s="27"/>
      <c r="ILP8" s="27"/>
      <c r="ILQ8" s="27"/>
      <c r="ILR8" s="27"/>
      <c r="ILS8" s="27"/>
      <c r="ILT8" s="27"/>
      <c r="ILU8" s="27"/>
      <c r="ILV8" s="27"/>
      <c r="ILW8" s="27"/>
      <c r="ILX8" s="27"/>
      <c r="ILY8" s="27"/>
      <c r="ILZ8" s="27"/>
      <c r="IMA8" s="27"/>
      <c r="IMB8" s="27"/>
      <c r="IMC8" s="27"/>
      <c r="IMD8" s="27"/>
      <c r="IME8" s="27"/>
      <c r="IMF8" s="27"/>
      <c r="IMG8" s="27"/>
      <c r="IMH8" s="27"/>
      <c r="IMI8" s="27"/>
      <c r="IMJ8" s="27"/>
      <c r="IMK8" s="27"/>
      <c r="IML8" s="27"/>
      <c r="IMM8" s="27"/>
      <c r="IMN8" s="27"/>
      <c r="IMO8" s="27"/>
      <c r="IMP8" s="27"/>
      <c r="IMQ8" s="27"/>
      <c r="IMR8" s="27"/>
      <c r="IMS8" s="27"/>
      <c r="IMT8" s="27"/>
      <c r="IMU8" s="27"/>
      <c r="IMV8" s="27"/>
      <c r="IMW8" s="27"/>
      <c r="IMX8" s="27"/>
      <c r="IMY8" s="27"/>
      <c r="IMZ8" s="27"/>
      <c r="INA8" s="27"/>
      <c r="INB8" s="27"/>
      <c r="INC8" s="27"/>
      <c r="IND8" s="27"/>
      <c r="INE8" s="27"/>
      <c r="INF8" s="27"/>
      <c r="ING8" s="27"/>
      <c r="INH8" s="27"/>
      <c r="INI8" s="27"/>
      <c r="INJ8" s="27"/>
      <c r="INK8" s="27"/>
      <c r="INL8" s="27"/>
      <c r="INM8" s="27"/>
      <c r="INN8" s="27"/>
      <c r="INO8" s="27"/>
      <c r="INP8" s="27"/>
      <c r="INQ8" s="27"/>
      <c r="INR8" s="27"/>
      <c r="INS8" s="27"/>
      <c r="INT8" s="27"/>
      <c r="INU8" s="27"/>
      <c r="INV8" s="27"/>
      <c r="INW8" s="27"/>
      <c r="INX8" s="27"/>
      <c r="INY8" s="27"/>
      <c r="INZ8" s="27"/>
      <c r="IOA8" s="27"/>
      <c r="IOB8" s="27"/>
      <c r="IOC8" s="27"/>
      <c r="IOD8" s="27"/>
      <c r="IOE8" s="27"/>
      <c r="IOF8" s="27"/>
      <c r="IOG8" s="27"/>
      <c r="IOH8" s="27"/>
      <c r="IOI8" s="27"/>
      <c r="IOJ8" s="27"/>
      <c r="IOK8" s="27"/>
      <c r="IOL8" s="27"/>
      <c r="IOM8" s="27"/>
      <c r="ION8" s="27"/>
      <c r="IOO8" s="27"/>
      <c r="IOP8" s="27"/>
      <c r="IOQ8" s="27"/>
      <c r="IOR8" s="27"/>
      <c r="IOS8" s="27"/>
      <c r="IOT8" s="27"/>
      <c r="IOU8" s="27"/>
      <c r="IOV8" s="27"/>
      <c r="IOW8" s="27"/>
      <c r="IOX8" s="27"/>
      <c r="IOY8" s="27"/>
      <c r="IOZ8" s="27"/>
      <c r="IPA8" s="27"/>
      <c r="IPB8" s="27"/>
      <c r="IPC8" s="27"/>
      <c r="IPD8" s="27"/>
      <c r="IPE8" s="27"/>
      <c r="IPF8" s="27"/>
      <c r="IPG8" s="27"/>
      <c r="IPH8" s="27"/>
      <c r="IPI8" s="27"/>
      <c r="IPJ8" s="27"/>
      <c r="IPK8" s="27"/>
      <c r="IPL8" s="27"/>
      <c r="IPM8" s="27"/>
      <c r="IPN8" s="27"/>
      <c r="IPO8" s="27"/>
      <c r="IPP8" s="27"/>
      <c r="IPQ8" s="27"/>
      <c r="IPR8" s="27"/>
      <c r="IPS8" s="27"/>
      <c r="IPT8" s="27"/>
      <c r="IPU8" s="27"/>
      <c r="IPV8" s="27"/>
      <c r="IPW8" s="27"/>
      <c r="IPX8" s="27"/>
      <c r="IPY8" s="27"/>
      <c r="IPZ8" s="27"/>
      <c r="IQA8" s="27"/>
      <c r="IQB8" s="27"/>
      <c r="IQC8" s="27"/>
      <c r="IQD8" s="27"/>
      <c r="IQE8" s="27"/>
      <c r="IQF8" s="27"/>
      <c r="IQG8" s="27"/>
      <c r="IQH8" s="27"/>
      <c r="IQI8" s="27"/>
      <c r="IQJ8" s="27"/>
      <c r="IQK8" s="27"/>
      <c r="IQL8" s="27"/>
      <c r="IQM8" s="27"/>
      <c r="IQN8" s="27"/>
      <c r="IQO8" s="27"/>
      <c r="IQP8" s="27"/>
      <c r="IQQ8" s="27"/>
      <c r="IQR8" s="27"/>
      <c r="IQS8" s="27"/>
      <c r="IQT8" s="27"/>
      <c r="IQU8" s="27"/>
      <c r="IQV8" s="27"/>
      <c r="IQW8" s="27"/>
      <c r="IQX8" s="27"/>
      <c r="IQY8" s="27"/>
      <c r="IQZ8" s="27"/>
      <c r="IRA8" s="27"/>
      <c r="IRB8" s="27"/>
      <c r="IRC8" s="27"/>
      <c r="IRD8" s="27"/>
      <c r="IRE8" s="27"/>
      <c r="IRF8" s="27"/>
      <c r="IRG8" s="27"/>
      <c r="IRH8" s="27"/>
      <c r="IRI8" s="27"/>
      <c r="IRJ8" s="27"/>
      <c r="IRK8" s="27"/>
      <c r="IRL8" s="27"/>
      <c r="IRM8" s="27"/>
      <c r="IRN8" s="27"/>
      <c r="IRO8" s="27"/>
      <c r="IRP8" s="27"/>
      <c r="IRQ8" s="27"/>
      <c r="IRR8" s="27"/>
      <c r="IRS8" s="27"/>
      <c r="IRT8" s="27"/>
      <c r="IRU8" s="27"/>
      <c r="IRV8" s="27"/>
      <c r="IRW8" s="27"/>
      <c r="IRX8" s="27"/>
      <c r="IRY8" s="27"/>
      <c r="IRZ8" s="27"/>
      <c r="ISA8" s="27"/>
      <c r="ISB8" s="27"/>
      <c r="ISC8" s="27"/>
      <c r="ISD8" s="27"/>
      <c r="ISE8" s="27"/>
      <c r="ISF8" s="27"/>
      <c r="ISG8" s="27"/>
      <c r="ISH8" s="27"/>
      <c r="ISI8" s="27"/>
      <c r="ISJ8" s="27"/>
      <c r="ISK8" s="27"/>
      <c r="ISL8" s="27"/>
      <c r="ISM8" s="27"/>
      <c r="ISN8" s="27"/>
      <c r="ISO8" s="27"/>
      <c r="ISP8" s="27"/>
      <c r="ISQ8" s="27"/>
      <c r="ISR8" s="27"/>
      <c r="ISS8" s="27"/>
      <c r="IST8" s="27"/>
      <c r="ISU8" s="27"/>
      <c r="ISV8" s="27"/>
      <c r="ISW8" s="27"/>
      <c r="ISX8" s="27"/>
      <c r="ISY8" s="27"/>
      <c r="ISZ8" s="27"/>
      <c r="ITA8" s="27"/>
      <c r="ITB8" s="27"/>
      <c r="ITC8" s="27"/>
      <c r="ITD8" s="27"/>
      <c r="ITE8" s="27"/>
      <c r="ITF8" s="27"/>
      <c r="ITG8" s="27"/>
      <c r="ITH8" s="27"/>
      <c r="ITI8" s="27"/>
      <c r="ITJ8" s="27"/>
      <c r="ITK8" s="27"/>
      <c r="ITL8" s="27"/>
      <c r="ITM8" s="27"/>
      <c r="ITN8" s="27"/>
      <c r="ITO8" s="27"/>
      <c r="ITP8" s="27"/>
      <c r="ITQ8" s="27"/>
      <c r="ITR8" s="27"/>
      <c r="ITS8" s="27"/>
      <c r="ITT8" s="27"/>
      <c r="ITU8" s="27"/>
      <c r="ITV8" s="27"/>
      <c r="ITW8" s="27"/>
      <c r="ITX8" s="27"/>
      <c r="ITY8" s="27"/>
      <c r="ITZ8" s="27"/>
      <c r="IUA8" s="27"/>
      <c r="IUB8" s="27"/>
      <c r="IUC8" s="27"/>
      <c r="IUD8" s="27"/>
      <c r="IUE8" s="27"/>
      <c r="IUF8" s="27"/>
      <c r="IUG8" s="27"/>
      <c r="IUH8" s="27"/>
      <c r="IUI8" s="27"/>
      <c r="IUJ8" s="27"/>
      <c r="IUK8" s="27"/>
      <c r="IUL8" s="27"/>
      <c r="IUM8" s="27"/>
      <c r="IUN8" s="27"/>
      <c r="IUO8" s="27"/>
      <c r="IUP8" s="27"/>
      <c r="IUQ8" s="27"/>
      <c r="IUR8" s="27"/>
      <c r="IUS8" s="27"/>
      <c r="IUT8" s="27"/>
      <c r="IUU8" s="27"/>
      <c r="IUV8" s="27"/>
      <c r="IUW8" s="27"/>
      <c r="IUX8" s="27"/>
      <c r="IUY8" s="27"/>
      <c r="IUZ8" s="27"/>
      <c r="IVA8" s="27"/>
      <c r="IVB8" s="27"/>
      <c r="IVC8" s="27"/>
      <c r="IVD8" s="27"/>
      <c r="IVE8" s="27"/>
      <c r="IVF8" s="27"/>
      <c r="IVG8" s="27"/>
      <c r="IVH8" s="27"/>
      <c r="IVI8" s="27"/>
      <c r="IVJ8" s="27"/>
      <c r="IVK8" s="27"/>
      <c r="IVL8" s="27"/>
      <c r="IVM8" s="27"/>
      <c r="IVN8" s="27"/>
      <c r="IVO8" s="27"/>
      <c r="IVP8" s="27"/>
      <c r="IVQ8" s="27"/>
      <c r="IVR8" s="27"/>
      <c r="IVS8" s="27"/>
      <c r="IVT8" s="27"/>
      <c r="IVU8" s="27"/>
      <c r="IVV8" s="27"/>
      <c r="IVW8" s="27"/>
      <c r="IVX8" s="27"/>
      <c r="IVY8" s="27"/>
      <c r="IVZ8" s="27"/>
      <c r="IWA8" s="27"/>
      <c r="IWB8" s="27"/>
      <c r="IWC8" s="27"/>
      <c r="IWD8" s="27"/>
      <c r="IWE8" s="27"/>
      <c r="IWF8" s="27"/>
      <c r="IWG8" s="27"/>
      <c r="IWH8" s="27"/>
      <c r="IWI8" s="27"/>
      <c r="IWJ8" s="27"/>
      <c r="IWK8" s="27"/>
      <c r="IWL8" s="27"/>
      <c r="IWM8" s="27"/>
      <c r="IWN8" s="27"/>
      <c r="IWO8" s="27"/>
      <c r="IWP8" s="27"/>
      <c r="IWQ8" s="27"/>
      <c r="IWR8" s="27"/>
      <c r="IWS8" s="27"/>
      <c r="IWT8" s="27"/>
      <c r="IWU8" s="27"/>
      <c r="IWV8" s="27"/>
      <c r="IWW8" s="27"/>
      <c r="IWX8" s="27"/>
      <c r="IWY8" s="27"/>
      <c r="IWZ8" s="27"/>
      <c r="IXA8" s="27"/>
      <c r="IXB8" s="27"/>
      <c r="IXC8" s="27"/>
      <c r="IXD8" s="27"/>
      <c r="IXE8" s="27"/>
      <c r="IXF8" s="27"/>
      <c r="IXG8" s="27"/>
      <c r="IXH8" s="27"/>
      <c r="IXI8" s="27"/>
      <c r="IXJ8" s="27"/>
      <c r="IXK8" s="27"/>
      <c r="IXL8" s="27"/>
      <c r="IXM8" s="27"/>
      <c r="IXN8" s="27"/>
      <c r="IXO8" s="27"/>
      <c r="IXP8" s="27"/>
      <c r="IXQ8" s="27"/>
      <c r="IXR8" s="27"/>
      <c r="IXS8" s="27"/>
      <c r="IXT8" s="27"/>
      <c r="IXU8" s="27"/>
      <c r="IXV8" s="27"/>
      <c r="IXW8" s="27"/>
      <c r="IXX8" s="27"/>
      <c r="IXY8" s="27"/>
      <c r="IXZ8" s="27"/>
      <c r="IYA8" s="27"/>
      <c r="IYB8" s="27"/>
      <c r="IYC8" s="27"/>
      <c r="IYD8" s="27"/>
      <c r="IYE8" s="27"/>
      <c r="IYF8" s="27"/>
      <c r="IYG8" s="27"/>
      <c r="IYH8" s="27"/>
      <c r="IYI8" s="27"/>
      <c r="IYJ8" s="27"/>
      <c r="IYK8" s="27"/>
      <c r="IYL8" s="27"/>
      <c r="IYM8" s="27"/>
      <c r="IYN8" s="27"/>
      <c r="IYO8" s="27"/>
      <c r="IYP8" s="27"/>
      <c r="IYQ8" s="27"/>
      <c r="IYR8" s="27"/>
      <c r="IYS8" s="27"/>
      <c r="IYT8" s="27"/>
      <c r="IYU8" s="27"/>
      <c r="IYV8" s="27"/>
      <c r="IYW8" s="27"/>
      <c r="IYX8" s="27"/>
      <c r="IYY8" s="27"/>
      <c r="IYZ8" s="27"/>
      <c r="IZA8" s="27"/>
      <c r="IZB8" s="27"/>
      <c r="IZC8" s="27"/>
      <c r="IZD8" s="27"/>
      <c r="IZE8" s="27"/>
      <c r="IZF8" s="27"/>
      <c r="IZG8" s="27"/>
      <c r="IZH8" s="27"/>
      <c r="IZI8" s="27"/>
      <c r="IZJ8" s="27"/>
      <c r="IZK8" s="27"/>
      <c r="IZL8" s="27"/>
      <c r="IZM8" s="27"/>
      <c r="IZN8" s="27"/>
      <c r="IZO8" s="27"/>
      <c r="IZP8" s="27"/>
      <c r="IZQ8" s="27"/>
      <c r="IZR8" s="27"/>
      <c r="IZS8" s="27"/>
      <c r="IZT8" s="27"/>
      <c r="IZU8" s="27"/>
      <c r="IZV8" s="27"/>
      <c r="IZW8" s="27"/>
      <c r="IZX8" s="27"/>
      <c r="IZY8" s="27"/>
      <c r="IZZ8" s="27"/>
      <c r="JAA8" s="27"/>
      <c r="JAB8" s="27"/>
      <c r="JAC8" s="27"/>
      <c r="JAD8" s="27"/>
      <c r="JAE8" s="27"/>
      <c r="JAF8" s="27"/>
      <c r="JAG8" s="27"/>
      <c r="JAH8" s="27"/>
      <c r="JAI8" s="27"/>
      <c r="JAJ8" s="27"/>
      <c r="JAK8" s="27"/>
      <c r="JAL8" s="27"/>
      <c r="JAM8" s="27"/>
      <c r="JAN8" s="27"/>
      <c r="JAO8" s="27"/>
      <c r="JAP8" s="27"/>
      <c r="JAQ8" s="27"/>
      <c r="JAR8" s="27"/>
      <c r="JAS8" s="27"/>
      <c r="JAT8" s="27"/>
      <c r="JAU8" s="27"/>
      <c r="JAV8" s="27"/>
      <c r="JAW8" s="27"/>
      <c r="JAX8" s="27"/>
      <c r="JAY8" s="27"/>
      <c r="JAZ8" s="27"/>
      <c r="JBA8" s="27"/>
      <c r="JBB8" s="27"/>
      <c r="JBC8" s="27"/>
      <c r="JBD8" s="27"/>
      <c r="JBE8" s="27"/>
      <c r="JBF8" s="27"/>
      <c r="JBG8" s="27"/>
      <c r="JBH8" s="27"/>
      <c r="JBI8" s="27"/>
      <c r="JBJ8" s="27"/>
      <c r="JBK8" s="27"/>
      <c r="JBL8" s="27"/>
      <c r="JBM8" s="27"/>
      <c r="JBN8" s="27"/>
      <c r="JBO8" s="27"/>
      <c r="JBP8" s="27"/>
      <c r="JBQ8" s="27"/>
      <c r="JBR8" s="27"/>
      <c r="JBS8" s="27"/>
      <c r="JBT8" s="27"/>
      <c r="JBU8" s="27"/>
      <c r="JBV8" s="27"/>
      <c r="JBW8" s="27"/>
      <c r="JBX8" s="27"/>
      <c r="JBY8" s="27"/>
      <c r="JBZ8" s="27"/>
      <c r="JCA8" s="27"/>
      <c r="JCB8" s="27"/>
      <c r="JCC8" s="27"/>
      <c r="JCD8" s="27"/>
      <c r="JCE8" s="27"/>
      <c r="JCF8" s="27"/>
      <c r="JCG8" s="27"/>
      <c r="JCH8" s="27"/>
      <c r="JCI8" s="27"/>
      <c r="JCJ8" s="27"/>
      <c r="JCK8" s="27"/>
      <c r="JCL8" s="27"/>
      <c r="JCM8" s="27"/>
      <c r="JCN8" s="27"/>
      <c r="JCO8" s="27"/>
      <c r="JCP8" s="27"/>
      <c r="JCQ8" s="27"/>
      <c r="JCR8" s="27"/>
      <c r="JCS8" s="27"/>
      <c r="JCT8" s="27"/>
      <c r="JCU8" s="27"/>
      <c r="JCV8" s="27"/>
      <c r="JCW8" s="27"/>
      <c r="JCX8" s="27"/>
      <c r="JCY8" s="27"/>
      <c r="JCZ8" s="27"/>
      <c r="JDA8" s="27"/>
      <c r="JDB8" s="27"/>
      <c r="JDC8" s="27"/>
      <c r="JDD8" s="27"/>
      <c r="JDE8" s="27"/>
      <c r="JDF8" s="27"/>
      <c r="JDG8" s="27"/>
      <c r="JDH8" s="27"/>
      <c r="JDI8" s="27"/>
      <c r="JDJ8" s="27"/>
      <c r="JDK8" s="27"/>
      <c r="JDL8" s="27"/>
      <c r="JDM8" s="27"/>
      <c r="JDN8" s="27"/>
      <c r="JDO8" s="27"/>
      <c r="JDP8" s="27"/>
      <c r="JDQ8" s="27"/>
      <c r="JDR8" s="27"/>
      <c r="JDS8" s="27"/>
      <c r="JDT8" s="27"/>
      <c r="JDU8" s="27"/>
      <c r="JDV8" s="27"/>
      <c r="JDW8" s="27"/>
      <c r="JDX8" s="27"/>
      <c r="JDY8" s="27"/>
      <c r="JDZ8" s="27"/>
      <c r="JEA8" s="27"/>
      <c r="JEB8" s="27"/>
      <c r="JEC8" s="27"/>
      <c r="JED8" s="27"/>
      <c r="JEE8" s="27"/>
      <c r="JEF8" s="27"/>
      <c r="JEG8" s="27"/>
      <c r="JEH8" s="27"/>
      <c r="JEI8" s="27"/>
      <c r="JEJ8" s="27"/>
      <c r="JEK8" s="27"/>
      <c r="JEL8" s="27"/>
      <c r="JEM8" s="27"/>
      <c r="JEN8" s="27"/>
      <c r="JEO8" s="27"/>
      <c r="JEP8" s="27"/>
      <c r="JEQ8" s="27"/>
      <c r="JER8" s="27"/>
      <c r="JES8" s="27"/>
      <c r="JET8" s="27"/>
      <c r="JEU8" s="27"/>
      <c r="JEV8" s="27"/>
      <c r="JEW8" s="27"/>
      <c r="JEX8" s="27"/>
      <c r="JEY8" s="27"/>
      <c r="JEZ8" s="27"/>
      <c r="JFA8" s="27"/>
      <c r="JFB8" s="27"/>
      <c r="JFC8" s="27"/>
      <c r="JFD8" s="27"/>
      <c r="JFE8" s="27"/>
      <c r="JFF8" s="27"/>
      <c r="JFG8" s="27"/>
      <c r="JFH8" s="27"/>
      <c r="JFI8" s="27"/>
      <c r="JFJ8" s="27"/>
      <c r="JFK8" s="27"/>
      <c r="JFL8" s="27"/>
      <c r="JFM8" s="27"/>
      <c r="JFN8" s="27"/>
      <c r="JFO8" s="27"/>
      <c r="JFP8" s="27"/>
      <c r="JFQ8" s="27"/>
      <c r="JFR8" s="27"/>
      <c r="JFS8" s="27"/>
      <c r="JFT8" s="27"/>
      <c r="JFU8" s="27"/>
      <c r="JFV8" s="27"/>
      <c r="JFW8" s="27"/>
      <c r="JFX8" s="27"/>
      <c r="JFY8" s="27"/>
      <c r="JFZ8" s="27"/>
      <c r="JGA8" s="27"/>
      <c r="JGB8" s="27"/>
      <c r="JGC8" s="27"/>
      <c r="JGD8" s="27"/>
      <c r="JGE8" s="27"/>
      <c r="JGF8" s="27"/>
      <c r="JGG8" s="27"/>
      <c r="JGH8" s="27"/>
      <c r="JGI8" s="27"/>
      <c r="JGJ8" s="27"/>
      <c r="JGK8" s="27"/>
      <c r="JGL8" s="27"/>
      <c r="JGM8" s="27"/>
      <c r="JGN8" s="27"/>
      <c r="JGO8" s="27"/>
      <c r="JGP8" s="27"/>
      <c r="JGQ8" s="27"/>
      <c r="JGR8" s="27"/>
      <c r="JGS8" s="27"/>
      <c r="JGT8" s="27"/>
      <c r="JGU8" s="27"/>
      <c r="JGV8" s="27"/>
      <c r="JGW8" s="27"/>
      <c r="JGX8" s="27"/>
      <c r="JGY8" s="27"/>
      <c r="JGZ8" s="27"/>
      <c r="JHA8" s="27"/>
      <c r="JHB8" s="27"/>
      <c r="JHC8" s="27"/>
      <c r="JHD8" s="27"/>
      <c r="JHE8" s="27"/>
      <c r="JHF8" s="27"/>
      <c r="JHG8" s="27"/>
      <c r="JHH8" s="27"/>
      <c r="JHI8" s="27"/>
      <c r="JHJ8" s="27"/>
      <c r="JHK8" s="27"/>
      <c r="JHL8" s="27"/>
      <c r="JHM8" s="27"/>
      <c r="JHN8" s="27"/>
      <c r="JHO8" s="27"/>
      <c r="JHP8" s="27"/>
      <c r="JHQ8" s="27"/>
      <c r="JHR8" s="27"/>
      <c r="JHS8" s="27"/>
      <c r="JHT8" s="27"/>
      <c r="JHU8" s="27"/>
      <c r="JHV8" s="27"/>
      <c r="JHW8" s="27"/>
      <c r="JHX8" s="27"/>
      <c r="JHY8" s="27"/>
      <c r="JHZ8" s="27"/>
      <c r="JIA8" s="27"/>
      <c r="JIB8" s="27"/>
      <c r="JIC8" s="27"/>
      <c r="JID8" s="27"/>
      <c r="JIE8" s="27"/>
      <c r="JIF8" s="27"/>
      <c r="JIG8" s="27"/>
      <c r="JIH8" s="27"/>
      <c r="JII8" s="27"/>
      <c r="JIJ8" s="27"/>
      <c r="JIK8" s="27"/>
      <c r="JIL8" s="27"/>
      <c r="JIM8" s="27"/>
      <c r="JIN8" s="27"/>
      <c r="JIO8" s="27"/>
      <c r="JIP8" s="27"/>
      <c r="JIQ8" s="27"/>
      <c r="JIR8" s="27"/>
      <c r="JIS8" s="27"/>
      <c r="JIT8" s="27"/>
      <c r="JIU8" s="27"/>
      <c r="JIV8" s="27"/>
      <c r="JIW8" s="27"/>
      <c r="JIX8" s="27"/>
      <c r="JIY8" s="27"/>
      <c r="JIZ8" s="27"/>
      <c r="JJA8" s="27"/>
      <c r="JJB8" s="27"/>
      <c r="JJC8" s="27"/>
      <c r="JJD8" s="27"/>
      <c r="JJE8" s="27"/>
      <c r="JJF8" s="27"/>
      <c r="JJG8" s="27"/>
      <c r="JJH8" s="27"/>
      <c r="JJI8" s="27"/>
      <c r="JJJ8" s="27"/>
      <c r="JJK8" s="27"/>
      <c r="JJL8" s="27"/>
      <c r="JJM8" s="27"/>
      <c r="JJN8" s="27"/>
      <c r="JJO8" s="27"/>
      <c r="JJP8" s="27"/>
      <c r="JJQ8" s="27"/>
      <c r="JJR8" s="27"/>
      <c r="JJS8" s="27"/>
      <c r="JJT8" s="27"/>
      <c r="JJU8" s="27"/>
      <c r="JJV8" s="27"/>
      <c r="JJW8" s="27"/>
      <c r="JJX8" s="27"/>
      <c r="JJY8" s="27"/>
      <c r="JJZ8" s="27"/>
      <c r="JKA8" s="27"/>
      <c r="JKB8" s="27"/>
      <c r="JKC8" s="27"/>
      <c r="JKD8" s="27"/>
      <c r="JKE8" s="27"/>
      <c r="JKF8" s="27"/>
      <c r="JKG8" s="27"/>
      <c r="JKH8" s="27"/>
      <c r="JKI8" s="27"/>
      <c r="JKJ8" s="27"/>
      <c r="JKK8" s="27"/>
      <c r="JKL8" s="27"/>
      <c r="JKM8" s="27"/>
      <c r="JKN8" s="27"/>
      <c r="JKO8" s="27"/>
      <c r="JKP8" s="27"/>
      <c r="JKQ8" s="27"/>
      <c r="JKR8" s="27"/>
      <c r="JKS8" s="27"/>
      <c r="JKT8" s="27"/>
      <c r="JKU8" s="27"/>
      <c r="JKV8" s="27"/>
      <c r="JKW8" s="27"/>
      <c r="JKX8" s="27"/>
      <c r="JKY8" s="27"/>
      <c r="JKZ8" s="27"/>
      <c r="JLA8" s="27"/>
      <c r="JLB8" s="27"/>
      <c r="JLC8" s="27"/>
      <c r="JLD8" s="27"/>
      <c r="JLE8" s="27"/>
      <c r="JLF8" s="27"/>
      <c r="JLG8" s="27"/>
      <c r="JLH8" s="27"/>
      <c r="JLI8" s="27"/>
      <c r="JLJ8" s="27"/>
      <c r="JLK8" s="27"/>
      <c r="JLL8" s="27"/>
      <c r="JLM8" s="27"/>
      <c r="JLN8" s="27"/>
      <c r="JLO8" s="27"/>
      <c r="JLP8" s="27"/>
      <c r="JLQ8" s="27"/>
      <c r="JLR8" s="27"/>
      <c r="JLS8" s="27"/>
      <c r="JLT8" s="27"/>
      <c r="JLU8" s="27"/>
      <c r="JLV8" s="27"/>
      <c r="JLW8" s="27"/>
      <c r="JLX8" s="27"/>
      <c r="JLY8" s="27"/>
      <c r="JLZ8" s="27"/>
      <c r="JMA8" s="27"/>
      <c r="JMB8" s="27"/>
      <c r="JMC8" s="27"/>
      <c r="JMD8" s="27"/>
      <c r="JME8" s="27"/>
      <c r="JMF8" s="27"/>
      <c r="JMG8" s="27"/>
      <c r="JMH8" s="27"/>
      <c r="JMI8" s="27"/>
      <c r="JMJ8" s="27"/>
      <c r="JMK8" s="27"/>
      <c r="JML8" s="27"/>
      <c r="JMM8" s="27"/>
      <c r="JMN8" s="27"/>
      <c r="JMO8" s="27"/>
      <c r="JMP8" s="27"/>
      <c r="JMQ8" s="27"/>
      <c r="JMR8" s="27"/>
      <c r="JMS8" s="27"/>
      <c r="JMT8" s="27"/>
      <c r="JMU8" s="27"/>
      <c r="JMV8" s="27"/>
      <c r="JMW8" s="27"/>
      <c r="JMX8" s="27"/>
      <c r="JMY8" s="27"/>
      <c r="JMZ8" s="27"/>
      <c r="JNA8" s="27"/>
      <c r="JNB8" s="27"/>
      <c r="JNC8" s="27"/>
      <c r="JND8" s="27"/>
      <c r="JNE8" s="27"/>
      <c r="JNF8" s="27"/>
      <c r="JNG8" s="27"/>
      <c r="JNH8" s="27"/>
      <c r="JNI8" s="27"/>
      <c r="JNJ8" s="27"/>
      <c r="JNK8" s="27"/>
      <c r="JNL8" s="27"/>
      <c r="JNM8" s="27"/>
      <c r="JNN8" s="27"/>
      <c r="JNO8" s="27"/>
      <c r="JNP8" s="27"/>
      <c r="JNQ8" s="27"/>
      <c r="JNR8" s="27"/>
      <c r="JNS8" s="27"/>
      <c r="JNT8" s="27"/>
      <c r="JNU8" s="27"/>
      <c r="JNV8" s="27"/>
      <c r="JNW8" s="27"/>
      <c r="JNX8" s="27"/>
      <c r="JNY8" s="27"/>
      <c r="JNZ8" s="27"/>
      <c r="JOA8" s="27"/>
      <c r="JOB8" s="27"/>
      <c r="JOC8" s="27"/>
      <c r="JOD8" s="27"/>
      <c r="JOE8" s="27"/>
      <c r="JOF8" s="27"/>
      <c r="JOG8" s="27"/>
      <c r="JOH8" s="27"/>
      <c r="JOI8" s="27"/>
      <c r="JOJ8" s="27"/>
      <c r="JOK8" s="27"/>
      <c r="JOL8" s="27"/>
      <c r="JOM8" s="27"/>
      <c r="JON8" s="27"/>
      <c r="JOO8" s="27"/>
      <c r="JOP8" s="27"/>
      <c r="JOQ8" s="27"/>
      <c r="JOR8" s="27"/>
      <c r="JOS8" s="27"/>
      <c r="JOT8" s="27"/>
      <c r="JOU8" s="27"/>
      <c r="JOV8" s="27"/>
      <c r="JOW8" s="27"/>
      <c r="JOX8" s="27"/>
      <c r="JOY8" s="27"/>
      <c r="JOZ8" s="27"/>
      <c r="JPA8" s="27"/>
      <c r="JPB8" s="27"/>
      <c r="JPC8" s="27"/>
      <c r="JPD8" s="27"/>
      <c r="JPE8" s="27"/>
      <c r="JPF8" s="27"/>
      <c r="JPG8" s="27"/>
      <c r="JPH8" s="27"/>
      <c r="JPI8" s="27"/>
      <c r="JPJ8" s="27"/>
      <c r="JPK8" s="27"/>
      <c r="JPL8" s="27"/>
      <c r="JPM8" s="27"/>
      <c r="JPN8" s="27"/>
      <c r="JPO8" s="27"/>
      <c r="JPP8" s="27"/>
      <c r="JPQ8" s="27"/>
      <c r="JPR8" s="27"/>
      <c r="JPS8" s="27"/>
      <c r="JPT8" s="27"/>
      <c r="JPU8" s="27"/>
      <c r="JPV8" s="27"/>
      <c r="JPW8" s="27"/>
      <c r="JPX8" s="27"/>
      <c r="JPY8" s="27"/>
      <c r="JPZ8" s="27"/>
      <c r="JQA8" s="27"/>
      <c r="JQB8" s="27"/>
      <c r="JQC8" s="27"/>
      <c r="JQD8" s="27"/>
      <c r="JQE8" s="27"/>
      <c r="JQF8" s="27"/>
      <c r="JQG8" s="27"/>
      <c r="JQH8" s="27"/>
      <c r="JQI8" s="27"/>
      <c r="JQJ8" s="27"/>
      <c r="JQK8" s="27"/>
      <c r="JQL8" s="27"/>
      <c r="JQM8" s="27"/>
      <c r="JQN8" s="27"/>
      <c r="JQO8" s="27"/>
      <c r="JQP8" s="27"/>
      <c r="JQQ8" s="27"/>
      <c r="JQR8" s="27"/>
      <c r="JQS8" s="27"/>
      <c r="JQT8" s="27"/>
      <c r="JQU8" s="27"/>
      <c r="JQV8" s="27"/>
      <c r="JQW8" s="27"/>
      <c r="JQX8" s="27"/>
      <c r="JQY8" s="27"/>
      <c r="JQZ8" s="27"/>
      <c r="JRA8" s="27"/>
      <c r="JRB8" s="27"/>
      <c r="JRC8" s="27"/>
      <c r="JRD8" s="27"/>
      <c r="JRE8" s="27"/>
      <c r="JRF8" s="27"/>
      <c r="JRG8" s="27"/>
      <c r="JRH8" s="27"/>
      <c r="JRI8" s="27"/>
      <c r="JRJ8" s="27"/>
      <c r="JRK8" s="27"/>
      <c r="JRL8" s="27"/>
      <c r="JRM8" s="27"/>
      <c r="JRN8" s="27"/>
      <c r="JRO8" s="27"/>
      <c r="JRP8" s="27"/>
      <c r="JRQ8" s="27"/>
      <c r="JRR8" s="27"/>
      <c r="JRS8" s="27"/>
      <c r="JRT8" s="27"/>
      <c r="JRU8" s="27"/>
      <c r="JRV8" s="27"/>
      <c r="JRW8" s="27"/>
      <c r="JRX8" s="27"/>
      <c r="JRY8" s="27"/>
      <c r="JRZ8" s="27"/>
      <c r="JSA8" s="27"/>
      <c r="JSB8" s="27"/>
      <c r="JSC8" s="27"/>
      <c r="JSD8" s="27"/>
      <c r="JSE8" s="27"/>
      <c r="JSF8" s="27"/>
      <c r="JSG8" s="27"/>
      <c r="JSH8" s="27"/>
      <c r="JSI8" s="27"/>
      <c r="JSJ8" s="27"/>
      <c r="JSK8" s="27"/>
      <c r="JSL8" s="27"/>
      <c r="JSM8" s="27"/>
      <c r="JSN8" s="27"/>
      <c r="JSO8" s="27"/>
      <c r="JSP8" s="27"/>
      <c r="JSQ8" s="27"/>
      <c r="JSR8" s="27"/>
      <c r="JSS8" s="27"/>
      <c r="JST8" s="27"/>
      <c r="JSU8" s="27"/>
      <c r="JSV8" s="27"/>
      <c r="JSW8" s="27"/>
      <c r="JSX8" s="27"/>
      <c r="JSY8" s="27"/>
      <c r="JSZ8" s="27"/>
      <c r="JTA8" s="27"/>
      <c r="JTB8" s="27"/>
      <c r="JTC8" s="27"/>
      <c r="JTD8" s="27"/>
      <c r="JTE8" s="27"/>
      <c r="JTF8" s="27"/>
      <c r="JTG8" s="27"/>
      <c r="JTH8" s="27"/>
      <c r="JTI8" s="27"/>
      <c r="JTJ8" s="27"/>
      <c r="JTK8" s="27"/>
      <c r="JTL8" s="27"/>
      <c r="JTM8" s="27"/>
      <c r="JTN8" s="27"/>
      <c r="JTO8" s="27"/>
      <c r="JTP8" s="27"/>
      <c r="JTQ8" s="27"/>
      <c r="JTR8" s="27"/>
      <c r="JTS8" s="27"/>
      <c r="JTT8" s="27"/>
      <c r="JTU8" s="27"/>
      <c r="JTV8" s="27"/>
      <c r="JTW8" s="27"/>
      <c r="JTX8" s="27"/>
      <c r="JTY8" s="27"/>
      <c r="JTZ8" s="27"/>
      <c r="JUA8" s="27"/>
      <c r="JUB8" s="27"/>
      <c r="JUC8" s="27"/>
      <c r="JUD8" s="27"/>
      <c r="JUE8" s="27"/>
      <c r="JUF8" s="27"/>
      <c r="JUG8" s="27"/>
      <c r="JUH8" s="27"/>
      <c r="JUI8" s="27"/>
      <c r="JUJ8" s="27"/>
      <c r="JUK8" s="27"/>
      <c r="JUL8" s="27"/>
      <c r="JUM8" s="27"/>
      <c r="JUN8" s="27"/>
      <c r="JUO8" s="27"/>
      <c r="JUP8" s="27"/>
      <c r="JUQ8" s="27"/>
      <c r="JUR8" s="27"/>
      <c r="JUS8" s="27"/>
      <c r="JUT8" s="27"/>
      <c r="JUU8" s="27"/>
      <c r="JUV8" s="27"/>
      <c r="JUW8" s="27"/>
      <c r="JUX8" s="27"/>
      <c r="JUY8" s="27"/>
      <c r="JUZ8" s="27"/>
      <c r="JVA8" s="27"/>
      <c r="JVB8" s="27"/>
      <c r="JVC8" s="27"/>
      <c r="JVD8" s="27"/>
      <c r="JVE8" s="27"/>
      <c r="JVF8" s="27"/>
      <c r="JVG8" s="27"/>
      <c r="JVH8" s="27"/>
      <c r="JVI8" s="27"/>
      <c r="JVJ8" s="27"/>
      <c r="JVK8" s="27"/>
      <c r="JVL8" s="27"/>
      <c r="JVM8" s="27"/>
      <c r="JVN8" s="27"/>
      <c r="JVO8" s="27"/>
      <c r="JVP8" s="27"/>
      <c r="JVQ8" s="27"/>
      <c r="JVR8" s="27"/>
      <c r="JVS8" s="27"/>
      <c r="JVT8" s="27"/>
      <c r="JVU8" s="27"/>
      <c r="JVV8" s="27"/>
      <c r="JVW8" s="27"/>
      <c r="JVX8" s="27"/>
      <c r="JVY8" s="27"/>
      <c r="JVZ8" s="27"/>
      <c r="JWA8" s="27"/>
      <c r="JWB8" s="27"/>
      <c r="JWC8" s="27"/>
      <c r="JWD8" s="27"/>
      <c r="JWE8" s="27"/>
      <c r="JWF8" s="27"/>
      <c r="JWG8" s="27"/>
      <c r="JWH8" s="27"/>
      <c r="JWI8" s="27"/>
      <c r="JWJ8" s="27"/>
      <c r="JWK8" s="27"/>
      <c r="JWL8" s="27"/>
      <c r="JWM8" s="27"/>
      <c r="JWN8" s="27"/>
      <c r="JWO8" s="27"/>
      <c r="JWP8" s="27"/>
      <c r="JWQ8" s="27"/>
      <c r="JWR8" s="27"/>
      <c r="JWS8" s="27"/>
      <c r="JWT8" s="27"/>
      <c r="JWU8" s="27"/>
      <c r="JWV8" s="27"/>
      <c r="JWW8" s="27"/>
      <c r="JWX8" s="27"/>
      <c r="JWY8" s="27"/>
      <c r="JWZ8" s="27"/>
      <c r="JXA8" s="27"/>
      <c r="JXB8" s="27"/>
      <c r="JXC8" s="27"/>
      <c r="JXD8" s="27"/>
      <c r="JXE8" s="27"/>
      <c r="JXF8" s="27"/>
      <c r="JXG8" s="27"/>
      <c r="JXH8" s="27"/>
      <c r="JXI8" s="27"/>
      <c r="JXJ8" s="27"/>
      <c r="JXK8" s="27"/>
      <c r="JXL8" s="27"/>
      <c r="JXM8" s="27"/>
      <c r="JXN8" s="27"/>
      <c r="JXO8" s="27"/>
      <c r="JXP8" s="27"/>
      <c r="JXQ8" s="27"/>
      <c r="JXR8" s="27"/>
      <c r="JXS8" s="27"/>
      <c r="JXT8" s="27"/>
      <c r="JXU8" s="27"/>
      <c r="JXV8" s="27"/>
      <c r="JXW8" s="27"/>
      <c r="JXX8" s="27"/>
      <c r="JXY8" s="27"/>
      <c r="JXZ8" s="27"/>
      <c r="JYA8" s="27"/>
      <c r="JYB8" s="27"/>
      <c r="JYC8" s="27"/>
      <c r="JYD8" s="27"/>
      <c r="JYE8" s="27"/>
      <c r="JYF8" s="27"/>
      <c r="JYG8" s="27"/>
      <c r="JYH8" s="27"/>
      <c r="JYI8" s="27"/>
      <c r="JYJ8" s="27"/>
      <c r="JYK8" s="27"/>
      <c r="JYL8" s="27"/>
      <c r="JYM8" s="27"/>
      <c r="JYN8" s="27"/>
      <c r="JYO8" s="27"/>
      <c r="JYP8" s="27"/>
      <c r="JYQ8" s="27"/>
      <c r="JYR8" s="27"/>
      <c r="JYS8" s="27"/>
      <c r="JYT8" s="27"/>
      <c r="JYU8" s="27"/>
      <c r="JYV8" s="27"/>
      <c r="JYW8" s="27"/>
      <c r="JYX8" s="27"/>
      <c r="JYY8" s="27"/>
      <c r="JYZ8" s="27"/>
      <c r="JZA8" s="27"/>
      <c r="JZB8" s="27"/>
      <c r="JZC8" s="27"/>
      <c r="JZD8" s="27"/>
      <c r="JZE8" s="27"/>
      <c r="JZF8" s="27"/>
      <c r="JZG8" s="27"/>
      <c r="JZH8" s="27"/>
      <c r="JZI8" s="27"/>
      <c r="JZJ8" s="27"/>
      <c r="JZK8" s="27"/>
      <c r="JZL8" s="27"/>
      <c r="JZM8" s="27"/>
      <c r="JZN8" s="27"/>
      <c r="JZO8" s="27"/>
      <c r="JZP8" s="27"/>
      <c r="JZQ8" s="27"/>
      <c r="JZR8" s="27"/>
      <c r="JZS8" s="27"/>
      <c r="JZT8" s="27"/>
      <c r="JZU8" s="27"/>
      <c r="JZV8" s="27"/>
      <c r="JZW8" s="27"/>
      <c r="JZX8" s="27"/>
      <c r="JZY8" s="27"/>
      <c r="JZZ8" s="27"/>
      <c r="KAA8" s="27"/>
      <c r="KAB8" s="27"/>
      <c r="KAC8" s="27"/>
      <c r="KAD8" s="27"/>
      <c r="KAE8" s="27"/>
      <c r="KAF8" s="27"/>
      <c r="KAG8" s="27"/>
      <c r="KAH8" s="27"/>
      <c r="KAI8" s="27"/>
      <c r="KAJ8" s="27"/>
      <c r="KAK8" s="27"/>
      <c r="KAL8" s="27"/>
      <c r="KAM8" s="27"/>
      <c r="KAN8" s="27"/>
      <c r="KAO8" s="27"/>
      <c r="KAP8" s="27"/>
      <c r="KAQ8" s="27"/>
      <c r="KAR8" s="27"/>
      <c r="KAS8" s="27"/>
      <c r="KAT8" s="27"/>
      <c r="KAU8" s="27"/>
      <c r="KAV8" s="27"/>
      <c r="KAW8" s="27"/>
      <c r="KAX8" s="27"/>
      <c r="KAY8" s="27"/>
      <c r="KAZ8" s="27"/>
      <c r="KBA8" s="27"/>
      <c r="KBB8" s="27"/>
      <c r="KBC8" s="27"/>
      <c r="KBD8" s="27"/>
      <c r="KBE8" s="27"/>
      <c r="KBF8" s="27"/>
      <c r="KBG8" s="27"/>
      <c r="KBH8" s="27"/>
      <c r="KBI8" s="27"/>
      <c r="KBJ8" s="27"/>
      <c r="KBK8" s="27"/>
      <c r="KBL8" s="27"/>
      <c r="KBM8" s="27"/>
      <c r="KBN8" s="27"/>
      <c r="KBO8" s="27"/>
      <c r="KBP8" s="27"/>
      <c r="KBQ8" s="27"/>
      <c r="KBR8" s="27"/>
      <c r="KBS8" s="27"/>
      <c r="KBT8" s="27"/>
      <c r="KBU8" s="27"/>
      <c r="KBV8" s="27"/>
      <c r="KBW8" s="27"/>
      <c r="KBX8" s="27"/>
      <c r="KBY8" s="27"/>
      <c r="KBZ8" s="27"/>
      <c r="KCA8" s="27"/>
      <c r="KCB8" s="27"/>
      <c r="KCC8" s="27"/>
      <c r="KCD8" s="27"/>
      <c r="KCE8" s="27"/>
      <c r="KCF8" s="27"/>
      <c r="KCG8" s="27"/>
      <c r="KCH8" s="27"/>
      <c r="KCI8" s="27"/>
      <c r="KCJ8" s="27"/>
      <c r="KCK8" s="27"/>
      <c r="KCL8" s="27"/>
      <c r="KCM8" s="27"/>
      <c r="KCN8" s="27"/>
      <c r="KCO8" s="27"/>
      <c r="KCP8" s="27"/>
      <c r="KCQ8" s="27"/>
      <c r="KCR8" s="27"/>
      <c r="KCS8" s="27"/>
      <c r="KCT8" s="27"/>
      <c r="KCU8" s="27"/>
      <c r="KCV8" s="27"/>
      <c r="KCW8" s="27"/>
      <c r="KCX8" s="27"/>
      <c r="KCY8" s="27"/>
      <c r="KCZ8" s="27"/>
      <c r="KDA8" s="27"/>
      <c r="KDB8" s="27"/>
      <c r="KDC8" s="27"/>
      <c r="KDD8" s="27"/>
      <c r="KDE8" s="27"/>
      <c r="KDF8" s="27"/>
      <c r="KDG8" s="27"/>
      <c r="KDH8" s="27"/>
      <c r="KDI8" s="27"/>
      <c r="KDJ8" s="27"/>
      <c r="KDK8" s="27"/>
      <c r="KDL8" s="27"/>
      <c r="KDM8" s="27"/>
      <c r="KDN8" s="27"/>
      <c r="KDO8" s="27"/>
      <c r="KDP8" s="27"/>
      <c r="KDQ8" s="27"/>
      <c r="KDR8" s="27"/>
      <c r="KDS8" s="27"/>
      <c r="KDT8" s="27"/>
      <c r="KDU8" s="27"/>
      <c r="KDV8" s="27"/>
      <c r="KDW8" s="27"/>
      <c r="KDX8" s="27"/>
      <c r="KDY8" s="27"/>
      <c r="KDZ8" s="27"/>
      <c r="KEA8" s="27"/>
      <c r="KEB8" s="27"/>
      <c r="KEC8" s="27"/>
      <c r="KED8" s="27"/>
      <c r="KEE8" s="27"/>
      <c r="KEF8" s="27"/>
      <c r="KEG8" s="27"/>
      <c r="KEH8" s="27"/>
      <c r="KEI8" s="27"/>
      <c r="KEJ8" s="27"/>
      <c r="KEK8" s="27"/>
      <c r="KEL8" s="27"/>
      <c r="KEM8" s="27"/>
      <c r="KEN8" s="27"/>
      <c r="KEO8" s="27"/>
      <c r="KEP8" s="27"/>
      <c r="KEQ8" s="27"/>
      <c r="KER8" s="27"/>
      <c r="KES8" s="27"/>
      <c r="KET8" s="27"/>
      <c r="KEU8" s="27"/>
      <c r="KEV8" s="27"/>
      <c r="KEW8" s="27"/>
      <c r="KEX8" s="27"/>
      <c r="KEY8" s="27"/>
      <c r="KEZ8" s="27"/>
      <c r="KFA8" s="27"/>
      <c r="KFB8" s="27"/>
      <c r="KFC8" s="27"/>
      <c r="KFD8" s="27"/>
      <c r="KFE8" s="27"/>
      <c r="KFF8" s="27"/>
      <c r="KFG8" s="27"/>
      <c r="KFH8" s="27"/>
      <c r="KFI8" s="27"/>
      <c r="KFJ8" s="27"/>
      <c r="KFK8" s="27"/>
      <c r="KFL8" s="27"/>
      <c r="KFM8" s="27"/>
      <c r="KFN8" s="27"/>
      <c r="KFO8" s="27"/>
      <c r="KFP8" s="27"/>
      <c r="KFQ8" s="27"/>
      <c r="KFR8" s="27"/>
      <c r="KFS8" s="27"/>
      <c r="KFT8" s="27"/>
      <c r="KFU8" s="27"/>
      <c r="KFV8" s="27"/>
      <c r="KFW8" s="27"/>
      <c r="KFX8" s="27"/>
      <c r="KFY8" s="27"/>
      <c r="KFZ8" s="27"/>
      <c r="KGA8" s="27"/>
      <c r="KGB8" s="27"/>
      <c r="KGC8" s="27"/>
      <c r="KGD8" s="27"/>
      <c r="KGE8" s="27"/>
      <c r="KGF8" s="27"/>
      <c r="KGG8" s="27"/>
      <c r="KGH8" s="27"/>
      <c r="KGI8" s="27"/>
      <c r="KGJ8" s="27"/>
      <c r="KGK8" s="27"/>
      <c r="KGL8" s="27"/>
      <c r="KGM8" s="27"/>
      <c r="KGN8" s="27"/>
      <c r="KGO8" s="27"/>
      <c r="KGP8" s="27"/>
      <c r="KGQ8" s="27"/>
      <c r="KGR8" s="27"/>
      <c r="KGS8" s="27"/>
      <c r="KGT8" s="27"/>
      <c r="KGU8" s="27"/>
      <c r="KGV8" s="27"/>
      <c r="KGW8" s="27"/>
      <c r="KGX8" s="27"/>
      <c r="KGY8" s="27"/>
      <c r="KGZ8" s="27"/>
      <c r="KHA8" s="27"/>
      <c r="KHB8" s="27"/>
      <c r="KHC8" s="27"/>
      <c r="KHD8" s="27"/>
      <c r="KHE8" s="27"/>
      <c r="KHF8" s="27"/>
      <c r="KHG8" s="27"/>
      <c r="KHH8" s="27"/>
      <c r="KHI8" s="27"/>
      <c r="KHJ8" s="27"/>
      <c r="KHK8" s="27"/>
      <c r="KHL8" s="27"/>
      <c r="KHM8" s="27"/>
      <c r="KHN8" s="27"/>
      <c r="KHO8" s="27"/>
      <c r="KHP8" s="27"/>
      <c r="KHQ8" s="27"/>
      <c r="KHR8" s="27"/>
      <c r="KHS8" s="27"/>
      <c r="KHT8" s="27"/>
      <c r="KHU8" s="27"/>
      <c r="KHV8" s="27"/>
      <c r="KHW8" s="27"/>
      <c r="KHX8" s="27"/>
      <c r="KHY8" s="27"/>
      <c r="KHZ8" s="27"/>
      <c r="KIA8" s="27"/>
      <c r="KIB8" s="27"/>
      <c r="KIC8" s="27"/>
      <c r="KID8" s="27"/>
      <c r="KIE8" s="27"/>
      <c r="KIF8" s="27"/>
      <c r="KIG8" s="27"/>
      <c r="KIH8" s="27"/>
      <c r="KII8" s="27"/>
      <c r="KIJ8" s="27"/>
      <c r="KIK8" s="27"/>
      <c r="KIL8" s="27"/>
      <c r="KIM8" s="27"/>
      <c r="KIN8" s="27"/>
      <c r="KIO8" s="27"/>
      <c r="KIP8" s="27"/>
      <c r="KIQ8" s="27"/>
      <c r="KIR8" s="27"/>
      <c r="KIS8" s="27"/>
      <c r="KIT8" s="27"/>
      <c r="KIU8" s="27"/>
      <c r="KIV8" s="27"/>
      <c r="KIW8" s="27"/>
      <c r="KIX8" s="27"/>
      <c r="KIY8" s="27"/>
      <c r="KIZ8" s="27"/>
      <c r="KJA8" s="27"/>
      <c r="KJB8" s="27"/>
      <c r="KJC8" s="27"/>
      <c r="KJD8" s="27"/>
      <c r="KJE8" s="27"/>
      <c r="KJF8" s="27"/>
      <c r="KJG8" s="27"/>
      <c r="KJH8" s="27"/>
      <c r="KJI8" s="27"/>
      <c r="KJJ8" s="27"/>
      <c r="KJK8" s="27"/>
      <c r="KJL8" s="27"/>
      <c r="KJM8" s="27"/>
      <c r="KJN8" s="27"/>
      <c r="KJO8" s="27"/>
      <c r="KJP8" s="27"/>
      <c r="KJQ8" s="27"/>
      <c r="KJR8" s="27"/>
      <c r="KJS8" s="27"/>
      <c r="KJT8" s="27"/>
      <c r="KJU8" s="27"/>
      <c r="KJV8" s="27"/>
      <c r="KJW8" s="27"/>
      <c r="KJX8" s="27"/>
      <c r="KJY8" s="27"/>
      <c r="KJZ8" s="27"/>
      <c r="KKA8" s="27"/>
      <c r="KKB8" s="27"/>
      <c r="KKC8" s="27"/>
      <c r="KKD8" s="27"/>
      <c r="KKE8" s="27"/>
      <c r="KKF8" s="27"/>
      <c r="KKG8" s="27"/>
      <c r="KKH8" s="27"/>
      <c r="KKI8" s="27"/>
      <c r="KKJ8" s="27"/>
      <c r="KKK8" s="27"/>
      <c r="KKL8" s="27"/>
      <c r="KKM8" s="27"/>
      <c r="KKN8" s="27"/>
      <c r="KKO8" s="27"/>
      <c r="KKP8" s="27"/>
      <c r="KKQ8" s="27"/>
      <c r="KKR8" s="27"/>
      <c r="KKS8" s="27"/>
      <c r="KKT8" s="27"/>
      <c r="KKU8" s="27"/>
      <c r="KKV8" s="27"/>
      <c r="KKW8" s="27"/>
      <c r="KKX8" s="27"/>
      <c r="KKY8" s="27"/>
      <c r="KKZ8" s="27"/>
      <c r="KLA8" s="27"/>
      <c r="KLB8" s="27"/>
      <c r="KLC8" s="27"/>
      <c r="KLD8" s="27"/>
      <c r="KLE8" s="27"/>
      <c r="KLF8" s="27"/>
      <c r="KLG8" s="27"/>
      <c r="KLH8" s="27"/>
      <c r="KLI8" s="27"/>
      <c r="KLJ8" s="27"/>
      <c r="KLK8" s="27"/>
      <c r="KLL8" s="27"/>
      <c r="KLM8" s="27"/>
      <c r="KLN8" s="27"/>
      <c r="KLO8" s="27"/>
      <c r="KLP8" s="27"/>
      <c r="KLQ8" s="27"/>
      <c r="KLR8" s="27"/>
      <c r="KLS8" s="27"/>
      <c r="KLT8" s="27"/>
      <c r="KLU8" s="27"/>
      <c r="KLV8" s="27"/>
      <c r="KLW8" s="27"/>
      <c r="KLX8" s="27"/>
      <c r="KLY8" s="27"/>
      <c r="KLZ8" s="27"/>
      <c r="KMA8" s="27"/>
      <c r="KMB8" s="27"/>
      <c r="KMC8" s="27"/>
      <c r="KMD8" s="27"/>
      <c r="KME8" s="27"/>
      <c r="KMF8" s="27"/>
      <c r="KMG8" s="27"/>
      <c r="KMH8" s="27"/>
      <c r="KMI8" s="27"/>
      <c r="KMJ8" s="27"/>
      <c r="KMK8" s="27"/>
      <c r="KML8" s="27"/>
      <c r="KMM8" s="27"/>
      <c r="KMN8" s="27"/>
      <c r="KMO8" s="27"/>
      <c r="KMP8" s="27"/>
      <c r="KMQ8" s="27"/>
      <c r="KMR8" s="27"/>
      <c r="KMS8" s="27"/>
      <c r="KMT8" s="27"/>
      <c r="KMU8" s="27"/>
      <c r="KMV8" s="27"/>
      <c r="KMW8" s="27"/>
      <c r="KMX8" s="27"/>
      <c r="KMY8" s="27"/>
      <c r="KMZ8" s="27"/>
      <c r="KNA8" s="27"/>
      <c r="KNB8" s="27"/>
      <c r="KNC8" s="27"/>
      <c r="KND8" s="27"/>
      <c r="KNE8" s="27"/>
      <c r="KNF8" s="27"/>
      <c r="KNG8" s="27"/>
      <c r="KNH8" s="27"/>
      <c r="KNI8" s="27"/>
      <c r="KNJ8" s="27"/>
      <c r="KNK8" s="27"/>
      <c r="KNL8" s="27"/>
      <c r="KNM8" s="27"/>
      <c r="KNN8" s="27"/>
      <c r="KNO8" s="27"/>
      <c r="KNP8" s="27"/>
      <c r="KNQ8" s="27"/>
      <c r="KNR8" s="27"/>
      <c r="KNS8" s="27"/>
      <c r="KNT8" s="27"/>
      <c r="KNU8" s="27"/>
      <c r="KNV8" s="27"/>
      <c r="KNW8" s="27"/>
      <c r="KNX8" s="27"/>
      <c r="KNY8" s="27"/>
      <c r="KNZ8" s="27"/>
      <c r="KOA8" s="27"/>
      <c r="KOB8" s="27"/>
      <c r="KOC8" s="27"/>
      <c r="KOD8" s="27"/>
      <c r="KOE8" s="27"/>
      <c r="KOF8" s="27"/>
      <c r="KOG8" s="27"/>
      <c r="KOH8" s="27"/>
      <c r="KOI8" s="27"/>
      <c r="KOJ8" s="27"/>
      <c r="KOK8" s="27"/>
      <c r="KOL8" s="27"/>
      <c r="KOM8" s="27"/>
      <c r="KON8" s="27"/>
      <c r="KOO8" s="27"/>
      <c r="KOP8" s="27"/>
      <c r="KOQ8" s="27"/>
      <c r="KOR8" s="27"/>
      <c r="KOS8" s="27"/>
      <c r="KOT8" s="27"/>
      <c r="KOU8" s="27"/>
      <c r="KOV8" s="27"/>
      <c r="KOW8" s="27"/>
      <c r="KOX8" s="27"/>
      <c r="KOY8" s="27"/>
      <c r="KOZ8" s="27"/>
      <c r="KPA8" s="27"/>
      <c r="KPB8" s="27"/>
      <c r="KPC8" s="27"/>
      <c r="KPD8" s="27"/>
      <c r="KPE8" s="27"/>
      <c r="KPF8" s="27"/>
      <c r="KPG8" s="27"/>
      <c r="KPH8" s="27"/>
      <c r="KPI8" s="27"/>
      <c r="KPJ8" s="27"/>
      <c r="KPK8" s="27"/>
      <c r="KPL8" s="27"/>
      <c r="KPM8" s="27"/>
      <c r="KPN8" s="27"/>
      <c r="KPO8" s="27"/>
      <c r="KPP8" s="27"/>
      <c r="KPQ8" s="27"/>
      <c r="KPR8" s="27"/>
      <c r="KPS8" s="27"/>
      <c r="KPT8" s="27"/>
      <c r="KPU8" s="27"/>
      <c r="KPV8" s="27"/>
      <c r="KPW8" s="27"/>
      <c r="KPX8" s="27"/>
      <c r="KPY8" s="27"/>
      <c r="KPZ8" s="27"/>
      <c r="KQA8" s="27"/>
      <c r="KQB8" s="27"/>
      <c r="KQC8" s="27"/>
      <c r="KQD8" s="27"/>
      <c r="KQE8" s="27"/>
      <c r="KQF8" s="27"/>
      <c r="KQG8" s="27"/>
      <c r="KQH8" s="27"/>
      <c r="KQI8" s="27"/>
      <c r="KQJ8" s="27"/>
      <c r="KQK8" s="27"/>
      <c r="KQL8" s="27"/>
      <c r="KQM8" s="27"/>
      <c r="KQN8" s="27"/>
      <c r="KQO8" s="27"/>
      <c r="KQP8" s="27"/>
      <c r="KQQ8" s="27"/>
      <c r="KQR8" s="27"/>
      <c r="KQS8" s="27"/>
      <c r="KQT8" s="27"/>
      <c r="KQU8" s="27"/>
      <c r="KQV8" s="27"/>
      <c r="KQW8" s="27"/>
      <c r="KQX8" s="27"/>
      <c r="KQY8" s="27"/>
      <c r="KQZ8" s="27"/>
      <c r="KRA8" s="27"/>
      <c r="KRB8" s="27"/>
      <c r="KRC8" s="27"/>
      <c r="KRD8" s="27"/>
      <c r="KRE8" s="27"/>
      <c r="KRF8" s="27"/>
      <c r="KRG8" s="27"/>
      <c r="KRH8" s="27"/>
      <c r="KRI8" s="27"/>
      <c r="KRJ8" s="27"/>
      <c r="KRK8" s="27"/>
      <c r="KRL8" s="27"/>
      <c r="KRM8" s="27"/>
      <c r="KRN8" s="27"/>
      <c r="KRO8" s="27"/>
      <c r="KRP8" s="27"/>
      <c r="KRQ8" s="27"/>
      <c r="KRR8" s="27"/>
      <c r="KRS8" s="27"/>
      <c r="KRT8" s="27"/>
      <c r="KRU8" s="27"/>
      <c r="KRV8" s="27"/>
      <c r="KRW8" s="27"/>
      <c r="KRX8" s="27"/>
      <c r="KRY8" s="27"/>
      <c r="KRZ8" s="27"/>
      <c r="KSA8" s="27"/>
      <c r="KSB8" s="27"/>
      <c r="KSC8" s="27"/>
      <c r="KSD8" s="27"/>
      <c r="KSE8" s="27"/>
      <c r="KSF8" s="27"/>
      <c r="KSG8" s="27"/>
      <c r="KSH8" s="27"/>
      <c r="KSI8" s="27"/>
      <c r="KSJ8" s="27"/>
      <c r="KSK8" s="27"/>
      <c r="KSL8" s="27"/>
      <c r="KSM8" s="27"/>
      <c r="KSN8" s="27"/>
      <c r="KSO8" s="27"/>
      <c r="KSP8" s="27"/>
      <c r="KSQ8" s="27"/>
      <c r="KSR8" s="27"/>
      <c r="KSS8" s="27"/>
      <c r="KST8" s="27"/>
      <c r="KSU8" s="27"/>
      <c r="KSV8" s="27"/>
      <c r="KSW8" s="27"/>
      <c r="KSX8" s="27"/>
      <c r="KSY8" s="27"/>
      <c r="KSZ8" s="27"/>
      <c r="KTA8" s="27"/>
      <c r="KTB8" s="27"/>
      <c r="KTC8" s="27"/>
      <c r="KTD8" s="27"/>
      <c r="KTE8" s="27"/>
      <c r="KTF8" s="27"/>
      <c r="KTG8" s="27"/>
      <c r="KTH8" s="27"/>
      <c r="KTI8" s="27"/>
      <c r="KTJ8" s="27"/>
      <c r="KTK8" s="27"/>
      <c r="KTL8" s="27"/>
      <c r="KTM8" s="27"/>
      <c r="KTN8" s="27"/>
      <c r="KTO8" s="27"/>
      <c r="KTP8" s="27"/>
      <c r="KTQ8" s="27"/>
      <c r="KTR8" s="27"/>
      <c r="KTS8" s="27"/>
      <c r="KTT8" s="27"/>
      <c r="KTU8" s="27"/>
      <c r="KTV8" s="27"/>
      <c r="KTW8" s="27"/>
      <c r="KTX8" s="27"/>
      <c r="KTY8" s="27"/>
      <c r="KTZ8" s="27"/>
      <c r="KUA8" s="27"/>
      <c r="KUB8" s="27"/>
      <c r="KUC8" s="27"/>
      <c r="KUD8" s="27"/>
      <c r="KUE8" s="27"/>
      <c r="KUF8" s="27"/>
      <c r="KUG8" s="27"/>
      <c r="KUH8" s="27"/>
      <c r="KUI8" s="27"/>
      <c r="KUJ8" s="27"/>
      <c r="KUK8" s="27"/>
      <c r="KUL8" s="27"/>
      <c r="KUM8" s="27"/>
      <c r="KUN8" s="27"/>
      <c r="KUO8" s="27"/>
      <c r="KUP8" s="27"/>
      <c r="KUQ8" s="27"/>
      <c r="KUR8" s="27"/>
      <c r="KUS8" s="27"/>
      <c r="KUT8" s="27"/>
      <c r="KUU8" s="27"/>
      <c r="KUV8" s="27"/>
      <c r="KUW8" s="27"/>
      <c r="KUX8" s="27"/>
      <c r="KUY8" s="27"/>
      <c r="KUZ8" s="27"/>
      <c r="KVA8" s="27"/>
      <c r="KVB8" s="27"/>
      <c r="KVC8" s="27"/>
      <c r="KVD8" s="27"/>
      <c r="KVE8" s="27"/>
      <c r="KVF8" s="27"/>
      <c r="KVG8" s="27"/>
      <c r="KVH8" s="27"/>
      <c r="KVI8" s="27"/>
      <c r="KVJ8" s="27"/>
      <c r="KVK8" s="27"/>
      <c r="KVL8" s="27"/>
      <c r="KVM8" s="27"/>
      <c r="KVN8" s="27"/>
      <c r="KVO8" s="27"/>
      <c r="KVP8" s="27"/>
      <c r="KVQ8" s="27"/>
      <c r="KVR8" s="27"/>
      <c r="KVS8" s="27"/>
      <c r="KVT8" s="27"/>
      <c r="KVU8" s="27"/>
      <c r="KVV8" s="27"/>
      <c r="KVW8" s="27"/>
      <c r="KVX8" s="27"/>
      <c r="KVY8" s="27"/>
      <c r="KVZ8" s="27"/>
      <c r="KWA8" s="27"/>
      <c r="KWB8" s="27"/>
      <c r="KWC8" s="27"/>
      <c r="KWD8" s="27"/>
      <c r="KWE8" s="27"/>
      <c r="KWF8" s="27"/>
      <c r="KWG8" s="27"/>
      <c r="KWH8" s="27"/>
      <c r="KWI8" s="27"/>
      <c r="KWJ8" s="27"/>
      <c r="KWK8" s="27"/>
      <c r="KWL8" s="27"/>
      <c r="KWM8" s="27"/>
      <c r="KWN8" s="27"/>
      <c r="KWO8" s="27"/>
      <c r="KWP8" s="27"/>
      <c r="KWQ8" s="27"/>
      <c r="KWR8" s="27"/>
      <c r="KWS8" s="27"/>
      <c r="KWT8" s="27"/>
      <c r="KWU8" s="27"/>
      <c r="KWV8" s="27"/>
      <c r="KWW8" s="27"/>
      <c r="KWX8" s="27"/>
      <c r="KWY8" s="27"/>
      <c r="KWZ8" s="27"/>
      <c r="KXA8" s="27"/>
      <c r="KXB8" s="27"/>
      <c r="KXC8" s="27"/>
      <c r="KXD8" s="27"/>
      <c r="KXE8" s="27"/>
      <c r="KXF8" s="27"/>
      <c r="KXG8" s="27"/>
      <c r="KXH8" s="27"/>
      <c r="KXI8" s="27"/>
      <c r="KXJ8" s="27"/>
      <c r="KXK8" s="27"/>
      <c r="KXL8" s="27"/>
      <c r="KXM8" s="27"/>
      <c r="KXN8" s="27"/>
      <c r="KXO8" s="27"/>
      <c r="KXP8" s="27"/>
      <c r="KXQ8" s="27"/>
      <c r="KXR8" s="27"/>
      <c r="KXS8" s="27"/>
      <c r="KXT8" s="27"/>
      <c r="KXU8" s="27"/>
      <c r="KXV8" s="27"/>
      <c r="KXW8" s="27"/>
      <c r="KXX8" s="27"/>
      <c r="KXY8" s="27"/>
      <c r="KXZ8" s="27"/>
      <c r="KYA8" s="27"/>
      <c r="KYB8" s="27"/>
      <c r="KYC8" s="27"/>
      <c r="KYD8" s="27"/>
      <c r="KYE8" s="27"/>
      <c r="KYF8" s="27"/>
      <c r="KYG8" s="27"/>
      <c r="KYH8" s="27"/>
      <c r="KYI8" s="27"/>
      <c r="KYJ8" s="27"/>
      <c r="KYK8" s="27"/>
      <c r="KYL8" s="27"/>
      <c r="KYM8" s="27"/>
      <c r="KYN8" s="27"/>
      <c r="KYO8" s="27"/>
      <c r="KYP8" s="27"/>
      <c r="KYQ8" s="27"/>
      <c r="KYR8" s="27"/>
      <c r="KYS8" s="27"/>
      <c r="KYT8" s="27"/>
      <c r="KYU8" s="27"/>
      <c r="KYV8" s="27"/>
      <c r="KYW8" s="27"/>
      <c r="KYX8" s="27"/>
      <c r="KYY8" s="27"/>
      <c r="KYZ8" s="27"/>
      <c r="KZA8" s="27"/>
      <c r="KZB8" s="27"/>
      <c r="KZC8" s="27"/>
      <c r="KZD8" s="27"/>
      <c r="KZE8" s="27"/>
      <c r="KZF8" s="27"/>
      <c r="KZG8" s="27"/>
      <c r="KZH8" s="27"/>
      <c r="KZI8" s="27"/>
      <c r="KZJ8" s="27"/>
      <c r="KZK8" s="27"/>
      <c r="KZL8" s="27"/>
      <c r="KZM8" s="27"/>
      <c r="KZN8" s="27"/>
      <c r="KZO8" s="27"/>
      <c r="KZP8" s="27"/>
      <c r="KZQ8" s="27"/>
      <c r="KZR8" s="27"/>
      <c r="KZS8" s="27"/>
      <c r="KZT8" s="27"/>
      <c r="KZU8" s="27"/>
      <c r="KZV8" s="27"/>
      <c r="KZW8" s="27"/>
      <c r="KZX8" s="27"/>
      <c r="KZY8" s="27"/>
      <c r="KZZ8" s="27"/>
      <c r="LAA8" s="27"/>
      <c r="LAB8" s="27"/>
      <c r="LAC8" s="27"/>
      <c r="LAD8" s="27"/>
      <c r="LAE8" s="27"/>
      <c r="LAF8" s="27"/>
      <c r="LAG8" s="27"/>
      <c r="LAH8" s="27"/>
      <c r="LAI8" s="27"/>
      <c r="LAJ8" s="27"/>
      <c r="LAK8" s="27"/>
      <c r="LAL8" s="27"/>
      <c r="LAM8" s="27"/>
      <c r="LAN8" s="27"/>
      <c r="LAO8" s="27"/>
      <c r="LAP8" s="27"/>
      <c r="LAQ8" s="27"/>
      <c r="LAR8" s="27"/>
      <c r="LAS8" s="27"/>
      <c r="LAT8" s="27"/>
      <c r="LAU8" s="27"/>
      <c r="LAV8" s="27"/>
      <c r="LAW8" s="27"/>
      <c r="LAX8" s="27"/>
      <c r="LAY8" s="27"/>
      <c r="LAZ8" s="27"/>
      <c r="LBA8" s="27"/>
      <c r="LBB8" s="27"/>
      <c r="LBC8" s="27"/>
      <c r="LBD8" s="27"/>
      <c r="LBE8" s="27"/>
      <c r="LBF8" s="27"/>
      <c r="LBG8" s="27"/>
      <c r="LBH8" s="27"/>
      <c r="LBI8" s="27"/>
      <c r="LBJ8" s="27"/>
      <c r="LBK8" s="27"/>
      <c r="LBL8" s="27"/>
      <c r="LBM8" s="27"/>
      <c r="LBN8" s="27"/>
      <c r="LBO8" s="27"/>
      <c r="LBP8" s="27"/>
      <c r="LBQ8" s="27"/>
      <c r="LBR8" s="27"/>
      <c r="LBS8" s="27"/>
      <c r="LBT8" s="27"/>
      <c r="LBU8" s="27"/>
      <c r="LBV8" s="27"/>
      <c r="LBW8" s="27"/>
      <c r="LBX8" s="27"/>
      <c r="LBY8" s="27"/>
      <c r="LBZ8" s="27"/>
      <c r="LCA8" s="27"/>
      <c r="LCB8" s="27"/>
      <c r="LCC8" s="27"/>
      <c r="LCD8" s="27"/>
      <c r="LCE8" s="27"/>
      <c r="LCF8" s="27"/>
      <c r="LCG8" s="27"/>
      <c r="LCH8" s="27"/>
      <c r="LCI8" s="27"/>
      <c r="LCJ8" s="27"/>
      <c r="LCK8" s="27"/>
      <c r="LCL8" s="27"/>
      <c r="LCM8" s="27"/>
      <c r="LCN8" s="27"/>
      <c r="LCO8" s="27"/>
      <c r="LCP8" s="27"/>
      <c r="LCQ8" s="27"/>
      <c r="LCR8" s="27"/>
      <c r="LCS8" s="27"/>
      <c r="LCT8" s="27"/>
      <c r="LCU8" s="27"/>
      <c r="LCV8" s="27"/>
      <c r="LCW8" s="27"/>
      <c r="LCX8" s="27"/>
      <c r="LCY8" s="27"/>
      <c r="LCZ8" s="27"/>
      <c r="LDA8" s="27"/>
      <c r="LDB8" s="27"/>
      <c r="LDC8" s="27"/>
      <c r="LDD8" s="27"/>
      <c r="LDE8" s="27"/>
      <c r="LDF8" s="27"/>
      <c r="LDG8" s="27"/>
      <c r="LDH8" s="27"/>
      <c r="LDI8" s="27"/>
      <c r="LDJ8" s="27"/>
      <c r="LDK8" s="27"/>
      <c r="LDL8" s="27"/>
      <c r="LDM8" s="27"/>
      <c r="LDN8" s="27"/>
      <c r="LDO8" s="27"/>
      <c r="LDP8" s="27"/>
      <c r="LDQ8" s="27"/>
      <c r="LDR8" s="27"/>
      <c r="LDS8" s="27"/>
      <c r="LDT8" s="27"/>
      <c r="LDU8" s="27"/>
      <c r="LDV8" s="27"/>
      <c r="LDW8" s="27"/>
      <c r="LDX8" s="27"/>
      <c r="LDY8" s="27"/>
      <c r="LDZ8" s="27"/>
      <c r="LEA8" s="27"/>
      <c r="LEB8" s="27"/>
      <c r="LEC8" s="27"/>
      <c r="LED8" s="27"/>
      <c r="LEE8" s="27"/>
      <c r="LEF8" s="27"/>
      <c r="LEG8" s="27"/>
      <c r="LEH8" s="27"/>
      <c r="LEI8" s="27"/>
      <c r="LEJ8" s="27"/>
      <c r="LEK8" s="27"/>
      <c r="LEL8" s="27"/>
      <c r="LEM8" s="27"/>
      <c r="LEN8" s="27"/>
      <c r="LEO8" s="27"/>
      <c r="LEP8" s="27"/>
      <c r="LEQ8" s="27"/>
      <c r="LER8" s="27"/>
      <c r="LES8" s="27"/>
      <c r="LET8" s="27"/>
      <c r="LEU8" s="27"/>
      <c r="LEV8" s="27"/>
      <c r="LEW8" s="27"/>
      <c r="LEX8" s="27"/>
      <c r="LEY8" s="27"/>
      <c r="LEZ8" s="27"/>
      <c r="LFA8" s="27"/>
      <c r="LFB8" s="27"/>
      <c r="LFC8" s="27"/>
      <c r="LFD8" s="27"/>
      <c r="LFE8" s="27"/>
      <c r="LFF8" s="27"/>
      <c r="LFG8" s="27"/>
      <c r="LFH8" s="27"/>
      <c r="LFI8" s="27"/>
      <c r="LFJ8" s="27"/>
      <c r="LFK8" s="27"/>
      <c r="LFL8" s="27"/>
      <c r="LFM8" s="27"/>
      <c r="LFN8" s="27"/>
      <c r="LFO8" s="27"/>
      <c r="LFP8" s="27"/>
      <c r="LFQ8" s="27"/>
      <c r="LFR8" s="27"/>
      <c r="LFS8" s="27"/>
      <c r="LFT8" s="27"/>
      <c r="LFU8" s="27"/>
      <c r="LFV8" s="27"/>
      <c r="LFW8" s="27"/>
      <c r="LFX8" s="27"/>
      <c r="LFY8" s="27"/>
      <c r="LFZ8" s="27"/>
      <c r="LGA8" s="27"/>
      <c r="LGB8" s="27"/>
      <c r="LGC8" s="27"/>
      <c r="LGD8" s="27"/>
      <c r="LGE8" s="27"/>
      <c r="LGF8" s="27"/>
      <c r="LGG8" s="27"/>
      <c r="LGH8" s="27"/>
      <c r="LGI8" s="27"/>
      <c r="LGJ8" s="27"/>
      <c r="LGK8" s="27"/>
      <c r="LGL8" s="27"/>
      <c r="LGM8" s="27"/>
      <c r="LGN8" s="27"/>
      <c r="LGO8" s="27"/>
      <c r="LGP8" s="27"/>
      <c r="LGQ8" s="27"/>
      <c r="LGR8" s="27"/>
      <c r="LGS8" s="27"/>
      <c r="LGT8" s="27"/>
      <c r="LGU8" s="27"/>
      <c r="LGV8" s="27"/>
      <c r="LGW8" s="27"/>
      <c r="LGX8" s="27"/>
      <c r="LGY8" s="27"/>
      <c r="LGZ8" s="27"/>
      <c r="LHA8" s="27"/>
      <c r="LHB8" s="27"/>
      <c r="LHC8" s="27"/>
      <c r="LHD8" s="27"/>
      <c r="LHE8" s="27"/>
      <c r="LHF8" s="27"/>
      <c r="LHG8" s="27"/>
      <c r="LHH8" s="27"/>
      <c r="LHI8" s="27"/>
      <c r="LHJ8" s="27"/>
      <c r="LHK8" s="27"/>
      <c r="LHL8" s="27"/>
      <c r="LHM8" s="27"/>
      <c r="LHN8" s="27"/>
      <c r="LHO8" s="27"/>
      <c r="LHP8" s="27"/>
      <c r="LHQ8" s="27"/>
      <c r="LHR8" s="27"/>
      <c r="LHS8" s="27"/>
      <c r="LHT8" s="27"/>
      <c r="LHU8" s="27"/>
      <c r="LHV8" s="27"/>
      <c r="LHW8" s="27"/>
      <c r="LHX8" s="27"/>
      <c r="LHY8" s="27"/>
      <c r="LHZ8" s="27"/>
      <c r="LIA8" s="27"/>
      <c r="LIB8" s="27"/>
      <c r="LIC8" s="27"/>
      <c r="LID8" s="27"/>
      <c r="LIE8" s="27"/>
      <c r="LIF8" s="27"/>
      <c r="LIG8" s="27"/>
      <c r="LIH8" s="27"/>
      <c r="LII8" s="27"/>
      <c r="LIJ8" s="27"/>
      <c r="LIK8" s="27"/>
      <c r="LIL8" s="27"/>
      <c r="LIM8" s="27"/>
      <c r="LIN8" s="27"/>
      <c r="LIO8" s="27"/>
      <c r="LIP8" s="27"/>
      <c r="LIQ8" s="27"/>
      <c r="LIR8" s="27"/>
      <c r="LIS8" s="27"/>
      <c r="LIT8" s="27"/>
      <c r="LIU8" s="27"/>
      <c r="LIV8" s="27"/>
      <c r="LIW8" s="27"/>
      <c r="LIX8" s="27"/>
      <c r="LIY8" s="27"/>
      <c r="LIZ8" s="27"/>
      <c r="LJA8" s="27"/>
      <c r="LJB8" s="27"/>
      <c r="LJC8" s="27"/>
      <c r="LJD8" s="27"/>
      <c r="LJE8" s="27"/>
      <c r="LJF8" s="27"/>
      <c r="LJG8" s="27"/>
      <c r="LJH8" s="27"/>
      <c r="LJI8" s="27"/>
      <c r="LJJ8" s="27"/>
      <c r="LJK8" s="27"/>
      <c r="LJL8" s="27"/>
      <c r="LJM8" s="27"/>
      <c r="LJN8" s="27"/>
      <c r="LJO8" s="27"/>
      <c r="LJP8" s="27"/>
      <c r="LJQ8" s="27"/>
      <c r="LJR8" s="27"/>
      <c r="LJS8" s="27"/>
      <c r="LJT8" s="27"/>
      <c r="LJU8" s="27"/>
      <c r="LJV8" s="27"/>
      <c r="LJW8" s="27"/>
      <c r="LJX8" s="27"/>
      <c r="LJY8" s="27"/>
      <c r="LJZ8" s="27"/>
      <c r="LKA8" s="27"/>
      <c r="LKB8" s="27"/>
      <c r="LKC8" s="27"/>
      <c r="LKD8" s="27"/>
      <c r="LKE8" s="27"/>
      <c r="LKF8" s="27"/>
      <c r="LKG8" s="27"/>
      <c r="LKH8" s="27"/>
      <c r="LKI8" s="27"/>
      <c r="LKJ8" s="27"/>
      <c r="LKK8" s="27"/>
      <c r="LKL8" s="27"/>
      <c r="LKM8" s="27"/>
      <c r="LKN8" s="27"/>
      <c r="LKO8" s="27"/>
      <c r="LKP8" s="27"/>
      <c r="LKQ8" s="27"/>
      <c r="LKR8" s="27"/>
      <c r="LKS8" s="27"/>
      <c r="LKT8" s="27"/>
      <c r="LKU8" s="27"/>
      <c r="LKV8" s="27"/>
      <c r="LKW8" s="27"/>
      <c r="LKX8" s="27"/>
      <c r="LKY8" s="27"/>
      <c r="LKZ8" s="27"/>
      <c r="LLA8" s="27"/>
      <c r="LLB8" s="27"/>
      <c r="LLC8" s="27"/>
      <c r="LLD8" s="27"/>
      <c r="LLE8" s="27"/>
      <c r="LLF8" s="27"/>
      <c r="LLG8" s="27"/>
      <c r="LLH8" s="27"/>
      <c r="LLI8" s="27"/>
      <c r="LLJ8" s="27"/>
      <c r="LLK8" s="27"/>
      <c r="LLL8" s="27"/>
      <c r="LLM8" s="27"/>
      <c r="LLN8" s="27"/>
      <c r="LLO8" s="27"/>
      <c r="LLP8" s="27"/>
      <c r="LLQ8" s="27"/>
      <c r="LLR8" s="27"/>
      <c r="LLS8" s="27"/>
      <c r="LLT8" s="27"/>
      <c r="LLU8" s="27"/>
      <c r="LLV8" s="27"/>
      <c r="LLW8" s="27"/>
      <c r="LLX8" s="27"/>
      <c r="LLY8" s="27"/>
      <c r="LLZ8" s="27"/>
      <c r="LMA8" s="27"/>
      <c r="LMB8" s="27"/>
      <c r="LMC8" s="27"/>
      <c r="LMD8" s="27"/>
      <c r="LME8" s="27"/>
      <c r="LMF8" s="27"/>
      <c r="LMG8" s="27"/>
      <c r="LMH8" s="27"/>
      <c r="LMI8" s="27"/>
      <c r="LMJ8" s="27"/>
      <c r="LMK8" s="27"/>
      <c r="LML8" s="27"/>
      <c r="LMM8" s="27"/>
      <c r="LMN8" s="27"/>
      <c r="LMO8" s="27"/>
      <c r="LMP8" s="27"/>
      <c r="LMQ8" s="27"/>
      <c r="LMR8" s="27"/>
      <c r="LMS8" s="27"/>
      <c r="LMT8" s="27"/>
      <c r="LMU8" s="27"/>
      <c r="LMV8" s="27"/>
      <c r="LMW8" s="27"/>
      <c r="LMX8" s="27"/>
      <c r="LMY8" s="27"/>
      <c r="LMZ8" s="27"/>
      <c r="LNA8" s="27"/>
      <c r="LNB8" s="27"/>
      <c r="LNC8" s="27"/>
      <c r="LND8" s="27"/>
      <c r="LNE8" s="27"/>
      <c r="LNF8" s="27"/>
      <c r="LNG8" s="27"/>
      <c r="LNH8" s="27"/>
      <c r="LNI8" s="27"/>
      <c r="LNJ8" s="27"/>
      <c r="LNK8" s="27"/>
      <c r="LNL8" s="27"/>
      <c r="LNM8" s="27"/>
      <c r="LNN8" s="27"/>
      <c r="LNO8" s="27"/>
      <c r="LNP8" s="27"/>
      <c r="LNQ8" s="27"/>
      <c r="LNR8" s="27"/>
      <c r="LNS8" s="27"/>
      <c r="LNT8" s="27"/>
      <c r="LNU8" s="27"/>
      <c r="LNV8" s="27"/>
      <c r="LNW8" s="27"/>
      <c r="LNX8" s="27"/>
      <c r="LNY8" s="27"/>
      <c r="LNZ8" s="27"/>
      <c r="LOA8" s="27"/>
      <c r="LOB8" s="27"/>
      <c r="LOC8" s="27"/>
      <c r="LOD8" s="27"/>
      <c r="LOE8" s="27"/>
      <c r="LOF8" s="27"/>
      <c r="LOG8" s="27"/>
      <c r="LOH8" s="27"/>
      <c r="LOI8" s="27"/>
      <c r="LOJ8" s="27"/>
      <c r="LOK8" s="27"/>
      <c r="LOL8" s="27"/>
      <c r="LOM8" s="27"/>
      <c r="LON8" s="27"/>
      <c r="LOO8" s="27"/>
      <c r="LOP8" s="27"/>
      <c r="LOQ8" s="27"/>
      <c r="LOR8" s="27"/>
      <c r="LOS8" s="27"/>
      <c r="LOT8" s="27"/>
      <c r="LOU8" s="27"/>
      <c r="LOV8" s="27"/>
      <c r="LOW8" s="27"/>
      <c r="LOX8" s="27"/>
      <c r="LOY8" s="27"/>
      <c r="LOZ8" s="27"/>
      <c r="LPA8" s="27"/>
      <c r="LPB8" s="27"/>
      <c r="LPC8" s="27"/>
      <c r="LPD8" s="27"/>
      <c r="LPE8" s="27"/>
      <c r="LPF8" s="27"/>
      <c r="LPG8" s="27"/>
      <c r="LPH8" s="27"/>
      <c r="LPI8" s="27"/>
      <c r="LPJ8" s="27"/>
      <c r="LPK8" s="27"/>
      <c r="LPL8" s="27"/>
      <c r="LPM8" s="27"/>
      <c r="LPN8" s="27"/>
      <c r="LPO8" s="27"/>
      <c r="LPP8" s="27"/>
      <c r="LPQ8" s="27"/>
      <c r="LPR8" s="27"/>
      <c r="LPS8" s="27"/>
      <c r="LPT8" s="27"/>
      <c r="LPU8" s="27"/>
      <c r="LPV8" s="27"/>
      <c r="LPW8" s="27"/>
      <c r="LPX8" s="27"/>
      <c r="LPY8" s="27"/>
      <c r="LPZ8" s="27"/>
      <c r="LQA8" s="27"/>
      <c r="LQB8" s="27"/>
      <c r="LQC8" s="27"/>
      <c r="LQD8" s="27"/>
      <c r="LQE8" s="27"/>
      <c r="LQF8" s="27"/>
      <c r="LQG8" s="27"/>
      <c r="LQH8" s="27"/>
      <c r="LQI8" s="27"/>
      <c r="LQJ8" s="27"/>
      <c r="LQK8" s="27"/>
      <c r="LQL8" s="27"/>
      <c r="LQM8" s="27"/>
      <c r="LQN8" s="27"/>
      <c r="LQO8" s="27"/>
      <c r="LQP8" s="27"/>
      <c r="LQQ8" s="27"/>
      <c r="LQR8" s="27"/>
      <c r="LQS8" s="27"/>
      <c r="LQT8" s="27"/>
      <c r="LQU8" s="27"/>
      <c r="LQV8" s="27"/>
      <c r="LQW8" s="27"/>
      <c r="LQX8" s="27"/>
      <c r="LQY8" s="27"/>
      <c r="LQZ8" s="27"/>
      <c r="LRA8" s="27"/>
      <c r="LRB8" s="27"/>
      <c r="LRC8" s="27"/>
      <c r="LRD8" s="27"/>
      <c r="LRE8" s="27"/>
      <c r="LRF8" s="27"/>
      <c r="LRG8" s="27"/>
      <c r="LRH8" s="27"/>
      <c r="LRI8" s="27"/>
      <c r="LRJ8" s="27"/>
      <c r="LRK8" s="27"/>
      <c r="LRL8" s="27"/>
      <c r="LRM8" s="27"/>
      <c r="LRN8" s="27"/>
      <c r="LRO8" s="27"/>
      <c r="LRP8" s="27"/>
      <c r="LRQ8" s="27"/>
      <c r="LRR8" s="27"/>
      <c r="LRS8" s="27"/>
      <c r="LRT8" s="27"/>
      <c r="LRU8" s="27"/>
      <c r="LRV8" s="27"/>
      <c r="LRW8" s="27"/>
      <c r="LRX8" s="27"/>
      <c r="LRY8" s="27"/>
      <c r="LRZ8" s="27"/>
      <c r="LSA8" s="27"/>
      <c r="LSB8" s="27"/>
      <c r="LSC8" s="27"/>
      <c r="LSD8" s="27"/>
      <c r="LSE8" s="27"/>
      <c r="LSF8" s="27"/>
      <c r="LSG8" s="27"/>
      <c r="LSH8" s="27"/>
      <c r="LSI8" s="27"/>
      <c r="LSJ8" s="27"/>
      <c r="LSK8" s="27"/>
      <c r="LSL8" s="27"/>
      <c r="LSM8" s="27"/>
      <c r="LSN8" s="27"/>
      <c r="LSO8" s="27"/>
      <c r="LSP8" s="27"/>
      <c r="LSQ8" s="27"/>
      <c r="LSR8" s="27"/>
      <c r="LSS8" s="27"/>
      <c r="LST8" s="27"/>
      <c r="LSU8" s="27"/>
      <c r="LSV8" s="27"/>
      <c r="LSW8" s="27"/>
      <c r="LSX8" s="27"/>
      <c r="LSY8" s="27"/>
      <c r="LSZ8" s="27"/>
      <c r="LTA8" s="27"/>
      <c r="LTB8" s="27"/>
      <c r="LTC8" s="27"/>
      <c r="LTD8" s="27"/>
      <c r="LTE8" s="27"/>
      <c r="LTF8" s="27"/>
      <c r="LTG8" s="27"/>
      <c r="LTH8" s="27"/>
      <c r="LTI8" s="27"/>
      <c r="LTJ8" s="27"/>
      <c r="LTK8" s="27"/>
      <c r="LTL8" s="27"/>
      <c r="LTM8" s="27"/>
      <c r="LTN8" s="27"/>
      <c r="LTO8" s="27"/>
      <c r="LTP8" s="27"/>
      <c r="LTQ8" s="27"/>
      <c r="LTR8" s="27"/>
      <c r="LTS8" s="27"/>
      <c r="LTT8" s="27"/>
      <c r="LTU8" s="27"/>
      <c r="LTV8" s="27"/>
      <c r="LTW8" s="27"/>
      <c r="LTX8" s="27"/>
      <c r="LTY8" s="27"/>
      <c r="LTZ8" s="27"/>
      <c r="LUA8" s="27"/>
      <c r="LUB8" s="27"/>
      <c r="LUC8" s="27"/>
      <c r="LUD8" s="27"/>
      <c r="LUE8" s="27"/>
      <c r="LUF8" s="27"/>
      <c r="LUG8" s="27"/>
      <c r="LUH8" s="27"/>
      <c r="LUI8" s="27"/>
      <c r="LUJ8" s="27"/>
      <c r="LUK8" s="27"/>
      <c r="LUL8" s="27"/>
      <c r="LUM8" s="27"/>
      <c r="LUN8" s="27"/>
      <c r="LUO8" s="27"/>
      <c r="LUP8" s="27"/>
      <c r="LUQ8" s="27"/>
      <c r="LUR8" s="27"/>
      <c r="LUS8" s="27"/>
      <c r="LUT8" s="27"/>
      <c r="LUU8" s="27"/>
      <c r="LUV8" s="27"/>
      <c r="LUW8" s="27"/>
      <c r="LUX8" s="27"/>
      <c r="LUY8" s="27"/>
      <c r="LUZ8" s="27"/>
      <c r="LVA8" s="27"/>
      <c r="LVB8" s="27"/>
      <c r="LVC8" s="27"/>
      <c r="LVD8" s="27"/>
      <c r="LVE8" s="27"/>
      <c r="LVF8" s="27"/>
      <c r="LVG8" s="27"/>
      <c r="LVH8" s="27"/>
      <c r="LVI8" s="27"/>
      <c r="LVJ8" s="27"/>
      <c r="LVK8" s="27"/>
      <c r="LVL8" s="27"/>
      <c r="LVM8" s="27"/>
      <c r="LVN8" s="27"/>
      <c r="LVO8" s="27"/>
      <c r="LVP8" s="27"/>
      <c r="LVQ8" s="27"/>
      <c r="LVR8" s="27"/>
      <c r="LVS8" s="27"/>
      <c r="LVT8" s="27"/>
      <c r="LVU8" s="27"/>
      <c r="LVV8" s="27"/>
      <c r="LVW8" s="27"/>
      <c r="LVX8" s="27"/>
      <c r="LVY8" s="27"/>
      <c r="LVZ8" s="27"/>
      <c r="LWA8" s="27"/>
      <c r="LWB8" s="27"/>
      <c r="LWC8" s="27"/>
      <c r="LWD8" s="27"/>
      <c r="LWE8" s="27"/>
      <c r="LWF8" s="27"/>
      <c r="LWG8" s="27"/>
      <c r="LWH8" s="27"/>
      <c r="LWI8" s="27"/>
      <c r="LWJ8" s="27"/>
      <c r="LWK8" s="27"/>
      <c r="LWL8" s="27"/>
      <c r="LWM8" s="27"/>
      <c r="LWN8" s="27"/>
      <c r="LWO8" s="27"/>
      <c r="LWP8" s="27"/>
      <c r="LWQ8" s="27"/>
      <c r="LWR8" s="27"/>
      <c r="LWS8" s="27"/>
      <c r="LWT8" s="27"/>
      <c r="LWU8" s="27"/>
      <c r="LWV8" s="27"/>
      <c r="LWW8" s="27"/>
      <c r="LWX8" s="27"/>
      <c r="LWY8" s="27"/>
      <c r="LWZ8" s="27"/>
      <c r="LXA8" s="27"/>
      <c r="LXB8" s="27"/>
      <c r="LXC8" s="27"/>
      <c r="LXD8" s="27"/>
      <c r="LXE8" s="27"/>
      <c r="LXF8" s="27"/>
      <c r="LXG8" s="27"/>
      <c r="LXH8" s="27"/>
      <c r="LXI8" s="27"/>
      <c r="LXJ8" s="27"/>
      <c r="LXK8" s="27"/>
      <c r="LXL8" s="27"/>
      <c r="LXM8" s="27"/>
      <c r="LXN8" s="27"/>
      <c r="LXO8" s="27"/>
      <c r="LXP8" s="27"/>
      <c r="LXQ8" s="27"/>
      <c r="LXR8" s="27"/>
      <c r="LXS8" s="27"/>
      <c r="LXT8" s="27"/>
      <c r="LXU8" s="27"/>
      <c r="LXV8" s="27"/>
      <c r="LXW8" s="27"/>
      <c r="LXX8" s="27"/>
      <c r="LXY8" s="27"/>
      <c r="LXZ8" s="27"/>
      <c r="LYA8" s="27"/>
      <c r="LYB8" s="27"/>
      <c r="LYC8" s="27"/>
      <c r="LYD8" s="27"/>
      <c r="LYE8" s="27"/>
      <c r="LYF8" s="27"/>
      <c r="LYG8" s="27"/>
      <c r="LYH8" s="27"/>
      <c r="LYI8" s="27"/>
      <c r="LYJ8" s="27"/>
      <c r="LYK8" s="27"/>
      <c r="LYL8" s="27"/>
      <c r="LYM8" s="27"/>
      <c r="LYN8" s="27"/>
      <c r="LYO8" s="27"/>
      <c r="LYP8" s="27"/>
      <c r="LYQ8" s="27"/>
      <c r="LYR8" s="27"/>
      <c r="LYS8" s="27"/>
      <c r="LYT8" s="27"/>
      <c r="LYU8" s="27"/>
      <c r="LYV8" s="27"/>
      <c r="LYW8" s="27"/>
      <c r="LYX8" s="27"/>
      <c r="LYY8" s="27"/>
      <c r="LYZ8" s="27"/>
      <c r="LZA8" s="27"/>
      <c r="LZB8" s="27"/>
      <c r="LZC8" s="27"/>
      <c r="LZD8" s="27"/>
      <c r="LZE8" s="27"/>
      <c r="LZF8" s="27"/>
      <c r="LZG8" s="27"/>
      <c r="LZH8" s="27"/>
      <c r="LZI8" s="27"/>
      <c r="LZJ8" s="27"/>
      <c r="LZK8" s="27"/>
      <c r="LZL8" s="27"/>
      <c r="LZM8" s="27"/>
      <c r="LZN8" s="27"/>
      <c r="LZO8" s="27"/>
      <c r="LZP8" s="27"/>
      <c r="LZQ8" s="27"/>
      <c r="LZR8" s="27"/>
      <c r="LZS8" s="27"/>
      <c r="LZT8" s="27"/>
      <c r="LZU8" s="27"/>
      <c r="LZV8" s="27"/>
      <c r="LZW8" s="27"/>
      <c r="LZX8" s="27"/>
      <c r="LZY8" s="27"/>
      <c r="LZZ8" s="27"/>
      <c r="MAA8" s="27"/>
      <c r="MAB8" s="27"/>
      <c r="MAC8" s="27"/>
      <c r="MAD8" s="27"/>
      <c r="MAE8" s="27"/>
      <c r="MAF8" s="27"/>
      <c r="MAG8" s="27"/>
      <c r="MAH8" s="27"/>
      <c r="MAI8" s="27"/>
      <c r="MAJ8" s="27"/>
      <c r="MAK8" s="27"/>
      <c r="MAL8" s="27"/>
      <c r="MAM8" s="27"/>
      <c r="MAN8" s="27"/>
      <c r="MAO8" s="27"/>
      <c r="MAP8" s="27"/>
      <c r="MAQ8" s="27"/>
      <c r="MAR8" s="27"/>
      <c r="MAS8" s="27"/>
      <c r="MAT8" s="27"/>
      <c r="MAU8" s="27"/>
      <c r="MAV8" s="27"/>
      <c r="MAW8" s="27"/>
      <c r="MAX8" s="27"/>
      <c r="MAY8" s="27"/>
      <c r="MAZ8" s="27"/>
      <c r="MBA8" s="27"/>
      <c r="MBB8" s="27"/>
      <c r="MBC8" s="27"/>
      <c r="MBD8" s="27"/>
      <c r="MBE8" s="27"/>
      <c r="MBF8" s="27"/>
      <c r="MBG8" s="27"/>
      <c r="MBH8" s="27"/>
      <c r="MBI8" s="27"/>
      <c r="MBJ8" s="27"/>
      <c r="MBK8" s="27"/>
      <c r="MBL8" s="27"/>
      <c r="MBM8" s="27"/>
      <c r="MBN8" s="27"/>
      <c r="MBO8" s="27"/>
      <c r="MBP8" s="27"/>
      <c r="MBQ8" s="27"/>
      <c r="MBR8" s="27"/>
      <c r="MBS8" s="27"/>
      <c r="MBT8" s="27"/>
      <c r="MBU8" s="27"/>
      <c r="MBV8" s="27"/>
      <c r="MBW8" s="27"/>
      <c r="MBX8" s="27"/>
      <c r="MBY8" s="27"/>
      <c r="MBZ8" s="27"/>
      <c r="MCA8" s="27"/>
      <c r="MCB8" s="27"/>
      <c r="MCC8" s="27"/>
      <c r="MCD8" s="27"/>
      <c r="MCE8" s="27"/>
      <c r="MCF8" s="27"/>
      <c r="MCG8" s="27"/>
      <c r="MCH8" s="27"/>
      <c r="MCI8" s="27"/>
      <c r="MCJ8" s="27"/>
      <c r="MCK8" s="27"/>
      <c r="MCL8" s="27"/>
      <c r="MCM8" s="27"/>
      <c r="MCN8" s="27"/>
      <c r="MCO8" s="27"/>
      <c r="MCP8" s="27"/>
      <c r="MCQ8" s="27"/>
      <c r="MCR8" s="27"/>
      <c r="MCS8" s="27"/>
      <c r="MCT8" s="27"/>
      <c r="MCU8" s="27"/>
      <c r="MCV8" s="27"/>
      <c r="MCW8" s="27"/>
      <c r="MCX8" s="27"/>
      <c r="MCY8" s="27"/>
      <c r="MCZ8" s="27"/>
      <c r="MDA8" s="27"/>
      <c r="MDB8" s="27"/>
      <c r="MDC8" s="27"/>
      <c r="MDD8" s="27"/>
      <c r="MDE8" s="27"/>
      <c r="MDF8" s="27"/>
      <c r="MDG8" s="27"/>
      <c r="MDH8" s="27"/>
      <c r="MDI8" s="27"/>
      <c r="MDJ8" s="27"/>
      <c r="MDK8" s="27"/>
      <c r="MDL8" s="27"/>
      <c r="MDM8" s="27"/>
      <c r="MDN8" s="27"/>
      <c r="MDO8" s="27"/>
      <c r="MDP8" s="27"/>
      <c r="MDQ8" s="27"/>
      <c r="MDR8" s="27"/>
      <c r="MDS8" s="27"/>
      <c r="MDT8" s="27"/>
      <c r="MDU8" s="27"/>
      <c r="MDV8" s="27"/>
      <c r="MDW8" s="27"/>
      <c r="MDX8" s="27"/>
      <c r="MDY8" s="27"/>
      <c r="MDZ8" s="27"/>
      <c r="MEA8" s="27"/>
      <c r="MEB8" s="27"/>
      <c r="MEC8" s="27"/>
      <c r="MED8" s="27"/>
      <c r="MEE8" s="27"/>
      <c r="MEF8" s="27"/>
      <c r="MEG8" s="27"/>
      <c r="MEH8" s="27"/>
      <c r="MEI8" s="27"/>
      <c r="MEJ8" s="27"/>
      <c r="MEK8" s="27"/>
      <c r="MEL8" s="27"/>
      <c r="MEM8" s="27"/>
      <c r="MEN8" s="27"/>
      <c r="MEO8" s="27"/>
      <c r="MEP8" s="27"/>
      <c r="MEQ8" s="27"/>
      <c r="MER8" s="27"/>
      <c r="MES8" s="27"/>
      <c r="MET8" s="27"/>
      <c r="MEU8" s="27"/>
      <c r="MEV8" s="27"/>
      <c r="MEW8" s="27"/>
      <c r="MEX8" s="27"/>
      <c r="MEY8" s="27"/>
      <c r="MEZ8" s="27"/>
      <c r="MFA8" s="27"/>
      <c r="MFB8" s="27"/>
      <c r="MFC8" s="27"/>
      <c r="MFD8" s="27"/>
      <c r="MFE8" s="27"/>
      <c r="MFF8" s="27"/>
      <c r="MFG8" s="27"/>
      <c r="MFH8" s="27"/>
      <c r="MFI8" s="27"/>
      <c r="MFJ8" s="27"/>
      <c r="MFK8" s="27"/>
      <c r="MFL8" s="27"/>
      <c r="MFM8" s="27"/>
      <c r="MFN8" s="27"/>
      <c r="MFO8" s="27"/>
      <c r="MFP8" s="27"/>
      <c r="MFQ8" s="27"/>
      <c r="MFR8" s="27"/>
      <c r="MFS8" s="27"/>
      <c r="MFT8" s="27"/>
      <c r="MFU8" s="27"/>
      <c r="MFV8" s="27"/>
      <c r="MFW8" s="27"/>
      <c r="MFX8" s="27"/>
      <c r="MFY8" s="27"/>
      <c r="MFZ8" s="27"/>
      <c r="MGA8" s="27"/>
      <c r="MGB8" s="27"/>
      <c r="MGC8" s="27"/>
      <c r="MGD8" s="27"/>
      <c r="MGE8" s="27"/>
      <c r="MGF8" s="27"/>
      <c r="MGG8" s="27"/>
      <c r="MGH8" s="27"/>
      <c r="MGI8" s="27"/>
      <c r="MGJ8" s="27"/>
      <c r="MGK8" s="27"/>
      <c r="MGL8" s="27"/>
      <c r="MGM8" s="27"/>
      <c r="MGN8" s="27"/>
      <c r="MGO8" s="27"/>
      <c r="MGP8" s="27"/>
      <c r="MGQ8" s="27"/>
      <c r="MGR8" s="27"/>
      <c r="MGS8" s="27"/>
      <c r="MGT8" s="27"/>
      <c r="MGU8" s="27"/>
      <c r="MGV8" s="27"/>
      <c r="MGW8" s="27"/>
      <c r="MGX8" s="27"/>
      <c r="MGY8" s="27"/>
      <c r="MGZ8" s="27"/>
      <c r="MHA8" s="27"/>
      <c r="MHB8" s="27"/>
      <c r="MHC8" s="27"/>
      <c r="MHD8" s="27"/>
      <c r="MHE8" s="27"/>
      <c r="MHF8" s="27"/>
      <c r="MHG8" s="27"/>
      <c r="MHH8" s="27"/>
      <c r="MHI8" s="27"/>
      <c r="MHJ8" s="27"/>
      <c r="MHK8" s="27"/>
      <c r="MHL8" s="27"/>
      <c r="MHM8" s="27"/>
      <c r="MHN8" s="27"/>
      <c r="MHO8" s="27"/>
      <c r="MHP8" s="27"/>
      <c r="MHQ8" s="27"/>
      <c r="MHR8" s="27"/>
      <c r="MHS8" s="27"/>
      <c r="MHT8" s="27"/>
      <c r="MHU8" s="27"/>
      <c r="MHV8" s="27"/>
      <c r="MHW8" s="27"/>
      <c r="MHX8" s="27"/>
      <c r="MHY8" s="27"/>
      <c r="MHZ8" s="27"/>
      <c r="MIA8" s="27"/>
      <c r="MIB8" s="27"/>
      <c r="MIC8" s="27"/>
      <c r="MID8" s="27"/>
      <c r="MIE8" s="27"/>
      <c r="MIF8" s="27"/>
      <c r="MIG8" s="27"/>
      <c r="MIH8" s="27"/>
      <c r="MII8" s="27"/>
      <c r="MIJ8" s="27"/>
      <c r="MIK8" s="27"/>
      <c r="MIL8" s="27"/>
      <c r="MIM8" s="27"/>
      <c r="MIN8" s="27"/>
      <c r="MIO8" s="27"/>
      <c r="MIP8" s="27"/>
      <c r="MIQ8" s="27"/>
      <c r="MIR8" s="27"/>
      <c r="MIS8" s="27"/>
      <c r="MIT8" s="27"/>
      <c r="MIU8" s="27"/>
      <c r="MIV8" s="27"/>
      <c r="MIW8" s="27"/>
      <c r="MIX8" s="27"/>
      <c r="MIY8" s="27"/>
      <c r="MIZ8" s="27"/>
      <c r="MJA8" s="27"/>
      <c r="MJB8" s="27"/>
      <c r="MJC8" s="27"/>
      <c r="MJD8" s="27"/>
      <c r="MJE8" s="27"/>
      <c r="MJF8" s="27"/>
      <c r="MJG8" s="27"/>
      <c r="MJH8" s="27"/>
      <c r="MJI8" s="27"/>
      <c r="MJJ8" s="27"/>
      <c r="MJK8" s="27"/>
      <c r="MJL8" s="27"/>
      <c r="MJM8" s="27"/>
      <c r="MJN8" s="27"/>
      <c r="MJO8" s="27"/>
      <c r="MJP8" s="27"/>
      <c r="MJQ8" s="27"/>
      <c r="MJR8" s="27"/>
      <c r="MJS8" s="27"/>
      <c r="MJT8" s="27"/>
      <c r="MJU8" s="27"/>
      <c r="MJV8" s="27"/>
      <c r="MJW8" s="27"/>
      <c r="MJX8" s="27"/>
      <c r="MJY8" s="27"/>
      <c r="MJZ8" s="27"/>
      <c r="MKA8" s="27"/>
      <c r="MKB8" s="27"/>
      <c r="MKC8" s="27"/>
      <c r="MKD8" s="27"/>
      <c r="MKE8" s="27"/>
      <c r="MKF8" s="27"/>
      <c r="MKG8" s="27"/>
      <c r="MKH8" s="27"/>
      <c r="MKI8" s="27"/>
      <c r="MKJ8" s="27"/>
      <c r="MKK8" s="27"/>
      <c r="MKL8" s="27"/>
      <c r="MKM8" s="27"/>
      <c r="MKN8" s="27"/>
      <c r="MKO8" s="27"/>
      <c r="MKP8" s="27"/>
      <c r="MKQ8" s="27"/>
      <c r="MKR8" s="27"/>
      <c r="MKS8" s="27"/>
      <c r="MKT8" s="27"/>
      <c r="MKU8" s="27"/>
      <c r="MKV8" s="27"/>
      <c r="MKW8" s="27"/>
      <c r="MKX8" s="27"/>
      <c r="MKY8" s="27"/>
      <c r="MKZ8" s="27"/>
      <c r="MLA8" s="27"/>
      <c r="MLB8" s="27"/>
      <c r="MLC8" s="27"/>
      <c r="MLD8" s="27"/>
      <c r="MLE8" s="27"/>
      <c r="MLF8" s="27"/>
      <c r="MLG8" s="27"/>
      <c r="MLH8" s="27"/>
      <c r="MLI8" s="27"/>
      <c r="MLJ8" s="27"/>
      <c r="MLK8" s="27"/>
      <c r="MLL8" s="27"/>
      <c r="MLM8" s="27"/>
      <c r="MLN8" s="27"/>
      <c r="MLO8" s="27"/>
      <c r="MLP8" s="27"/>
      <c r="MLQ8" s="27"/>
      <c r="MLR8" s="27"/>
      <c r="MLS8" s="27"/>
      <c r="MLT8" s="27"/>
      <c r="MLU8" s="27"/>
      <c r="MLV8" s="27"/>
      <c r="MLW8" s="27"/>
      <c r="MLX8" s="27"/>
      <c r="MLY8" s="27"/>
      <c r="MLZ8" s="27"/>
      <c r="MMA8" s="27"/>
      <c r="MMB8" s="27"/>
      <c r="MMC8" s="27"/>
      <c r="MMD8" s="27"/>
      <c r="MME8" s="27"/>
      <c r="MMF8" s="27"/>
      <c r="MMG8" s="27"/>
      <c r="MMH8" s="27"/>
      <c r="MMI8" s="27"/>
      <c r="MMJ8" s="27"/>
      <c r="MMK8" s="27"/>
      <c r="MML8" s="27"/>
      <c r="MMM8" s="27"/>
      <c r="MMN8" s="27"/>
      <c r="MMO8" s="27"/>
      <c r="MMP8" s="27"/>
      <c r="MMQ8" s="27"/>
      <c r="MMR8" s="27"/>
      <c r="MMS8" s="27"/>
      <c r="MMT8" s="27"/>
      <c r="MMU8" s="27"/>
      <c r="MMV8" s="27"/>
      <c r="MMW8" s="27"/>
      <c r="MMX8" s="27"/>
      <c r="MMY8" s="27"/>
      <c r="MMZ8" s="27"/>
      <c r="MNA8" s="27"/>
      <c r="MNB8" s="27"/>
      <c r="MNC8" s="27"/>
      <c r="MND8" s="27"/>
      <c r="MNE8" s="27"/>
      <c r="MNF8" s="27"/>
      <c r="MNG8" s="27"/>
      <c r="MNH8" s="27"/>
      <c r="MNI8" s="27"/>
      <c r="MNJ8" s="27"/>
      <c r="MNK8" s="27"/>
      <c r="MNL8" s="27"/>
      <c r="MNM8" s="27"/>
      <c r="MNN8" s="27"/>
      <c r="MNO8" s="27"/>
      <c r="MNP8" s="27"/>
      <c r="MNQ8" s="27"/>
      <c r="MNR8" s="27"/>
      <c r="MNS8" s="27"/>
      <c r="MNT8" s="27"/>
      <c r="MNU8" s="27"/>
      <c r="MNV8" s="27"/>
      <c r="MNW8" s="27"/>
      <c r="MNX8" s="27"/>
      <c r="MNY8" s="27"/>
      <c r="MNZ8" s="27"/>
      <c r="MOA8" s="27"/>
      <c r="MOB8" s="27"/>
      <c r="MOC8" s="27"/>
      <c r="MOD8" s="27"/>
      <c r="MOE8" s="27"/>
      <c r="MOF8" s="27"/>
      <c r="MOG8" s="27"/>
      <c r="MOH8" s="27"/>
      <c r="MOI8" s="27"/>
      <c r="MOJ8" s="27"/>
      <c r="MOK8" s="27"/>
      <c r="MOL8" s="27"/>
      <c r="MOM8" s="27"/>
      <c r="MON8" s="27"/>
      <c r="MOO8" s="27"/>
      <c r="MOP8" s="27"/>
      <c r="MOQ8" s="27"/>
      <c r="MOR8" s="27"/>
      <c r="MOS8" s="27"/>
      <c r="MOT8" s="27"/>
      <c r="MOU8" s="27"/>
      <c r="MOV8" s="27"/>
      <c r="MOW8" s="27"/>
      <c r="MOX8" s="27"/>
      <c r="MOY8" s="27"/>
      <c r="MOZ8" s="27"/>
      <c r="MPA8" s="27"/>
      <c r="MPB8" s="27"/>
      <c r="MPC8" s="27"/>
      <c r="MPD8" s="27"/>
      <c r="MPE8" s="27"/>
      <c r="MPF8" s="27"/>
      <c r="MPG8" s="27"/>
      <c r="MPH8" s="27"/>
      <c r="MPI8" s="27"/>
      <c r="MPJ8" s="27"/>
      <c r="MPK8" s="27"/>
      <c r="MPL8" s="27"/>
      <c r="MPM8" s="27"/>
      <c r="MPN8" s="27"/>
      <c r="MPO8" s="27"/>
      <c r="MPP8" s="27"/>
      <c r="MPQ8" s="27"/>
      <c r="MPR8" s="27"/>
      <c r="MPS8" s="27"/>
      <c r="MPT8" s="27"/>
      <c r="MPU8" s="27"/>
      <c r="MPV8" s="27"/>
      <c r="MPW8" s="27"/>
      <c r="MPX8" s="27"/>
      <c r="MPY8" s="27"/>
      <c r="MPZ8" s="27"/>
      <c r="MQA8" s="27"/>
      <c r="MQB8" s="27"/>
      <c r="MQC8" s="27"/>
      <c r="MQD8" s="27"/>
      <c r="MQE8" s="27"/>
      <c r="MQF8" s="27"/>
      <c r="MQG8" s="27"/>
      <c r="MQH8" s="27"/>
      <c r="MQI8" s="27"/>
      <c r="MQJ8" s="27"/>
      <c r="MQK8" s="27"/>
      <c r="MQL8" s="27"/>
      <c r="MQM8" s="27"/>
      <c r="MQN8" s="27"/>
      <c r="MQO8" s="27"/>
      <c r="MQP8" s="27"/>
      <c r="MQQ8" s="27"/>
      <c r="MQR8" s="27"/>
      <c r="MQS8" s="27"/>
      <c r="MQT8" s="27"/>
      <c r="MQU8" s="27"/>
      <c r="MQV8" s="27"/>
      <c r="MQW8" s="27"/>
      <c r="MQX8" s="27"/>
      <c r="MQY8" s="27"/>
      <c r="MQZ8" s="27"/>
      <c r="MRA8" s="27"/>
      <c r="MRB8" s="27"/>
      <c r="MRC8" s="27"/>
      <c r="MRD8" s="27"/>
      <c r="MRE8" s="27"/>
      <c r="MRF8" s="27"/>
      <c r="MRG8" s="27"/>
      <c r="MRH8" s="27"/>
      <c r="MRI8" s="27"/>
      <c r="MRJ8" s="27"/>
      <c r="MRK8" s="27"/>
      <c r="MRL8" s="27"/>
      <c r="MRM8" s="27"/>
      <c r="MRN8" s="27"/>
      <c r="MRO8" s="27"/>
      <c r="MRP8" s="27"/>
      <c r="MRQ8" s="27"/>
      <c r="MRR8" s="27"/>
      <c r="MRS8" s="27"/>
      <c r="MRT8" s="27"/>
      <c r="MRU8" s="27"/>
      <c r="MRV8" s="27"/>
      <c r="MRW8" s="27"/>
      <c r="MRX8" s="27"/>
      <c r="MRY8" s="27"/>
      <c r="MRZ8" s="27"/>
      <c r="MSA8" s="27"/>
      <c r="MSB8" s="27"/>
      <c r="MSC8" s="27"/>
      <c r="MSD8" s="27"/>
      <c r="MSE8" s="27"/>
      <c r="MSF8" s="27"/>
      <c r="MSG8" s="27"/>
      <c r="MSH8" s="27"/>
      <c r="MSI8" s="27"/>
      <c r="MSJ8" s="27"/>
      <c r="MSK8" s="27"/>
      <c r="MSL8" s="27"/>
      <c r="MSM8" s="27"/>
      <c r="MSN8" s="27"/>
      <c r="MSO8" s="27"/>
      <c r="MSP8" s="27"/>
      <c r="MSQ8" s="27"/>
      <c r="MSR8" s="27"/>
      <c r="MSS8" s="27"/>
      <c r="MST8" s="27"/>
      <c r="MSU8" s="27"/>
      <c r="MSV8" s="27"/>
      <c r="MSW8" s="27"/>
      <c r="MSX8" s="27"/>
      <c r="MSY8" s="27"/>
      <c r="MSZ8" s="27"/>
      <c r="MTA8" s="27"/>
      <c r="MTB8" s="27"/>
      <c r="MTC8" s="27"/>
      <c r="MTD8" s="27"/>
      <c r="MTE8" s="27"/>
      <c r="MTF8" s="27"/>
      <c r="MTG8" s="27"/>
      <c r="MTH8" s="27"/>
      <c r="MTI8" s="27"/>
      <c r="MTJ8" s="27"/>
      <c r="MTK8" s="27"/>
      <c r="MTL8" s="27"/>
      <c r="MTM8" s="27"/>
      <c r="MTN8" s="27"/>
      <c r="MTO8" s="27"/>
      <c r="MTP8" s="27"/>
      <c r="MTQ8" s="27"/>
      <c r="MTR8" s="27"/>
      <c r="MTS8" s="27"/>
      <c r="MTT8" s="27"/>
      <c r="MTU8" s="27"/>
      <c r="MTV8" s="27"/>
      <c r="MTW8" s="27"/>
      <c r="MTX8" s="27"/>
      <c r="MTY8" s="27"/>
      <c r="MTZ8" s="27"/>
      <c r="MUA8" s="27"/>
      <c r="MUB8" s="27"/>
      <c r="MUC8" s="27"/>
      <c r="MUD8" s="27"/>
      <c r="MUE8" s="27"/>
      <c r="MUF8" s="27"/>
      <c r="MUG8" s="27"/>
      <c r="MUH8" s="27"/>
      <c r="MUI8" s="27"/>
      <c r="MUJ8" s="27"/>
      <c r="MUK8" s="27"/>
      <c r="MUL8" s="27"/>
      <c r="MUM8" s="27"/>
      <c r="MUN8" s="27"/>
      <c r="MUO8" s="27"/>
      <c r="MUP8" s="27"/>
      <c r="MUQ8" s="27"/>
      <c r="MUR8" s="27"/>
      <c r="MUS8" s="27"/>
      <c r="MUT8" s="27"/>
      <c r="MUU8" s="27"/>
      <c r="MUV8" s="27"/>
      <c r="MUW8" s="27"/>
      <c r="MUX8" s="27"/>
      <c r="MUY8" s="27"/>
      <c r="MUZ8" s="27"/>
      <c r="MVA8" s="27"/>
      <c r="MVB8" s="27"/>
      <c r="MVC8" s="27"/>
      <c r="MVD8" s="27"/>
      <c r="MVE8" s="27"/>
      <c r="MVF8" s="27"/>
      <c r="MVG8" s="27"/>
      <c r="MVH8" s="27"/>
      <c r="MVI8" s="27"/>
      <c r="MVJ8" s="27"/>
      <c r="MVK8" s="27"/>
      <c r="MVL8" s="27"/>
      <c r="MVM8" s="27"/>
      <c r="MVN8" s="27"/>
      <c r="MVO8" s="27"/>
      <c r="MVP8" s="27"/>
      <c r="MVQ8" s="27"/>
      <c r="MVR8" s="27"/>
      <c r="MVS8" s="27"/>
      <c r="MVT8" s="27"/>
      <c r="MVU8" s="27"/>
      <c r="MVV8" s="27"/>
      <c r="MVW8" s="27"/>
      <c r="MVX8" s="27"/>
      <c r="MVY8" s="27"/>
      <c r="MVZ8" s="27"/>
      <c r="MWA8" s="27"/>
      <c r="MWB8" s="27"/>
      <c r="MWC8" s="27"/>
      <c r="MWD8" s="27"/>
      <c r="MWE8" s="27"/>
      <c r="MWF8" s="27"/>
      <c r="MWG8" s="27"/>
      <c r="MWH8" s="27"/>
      <c r="MWI8" s="27"/>
      <c r="MWJ8" s="27"/>
      <c r="MWK8" s="27"/>
      <c r="MWL8" s="27"/>
      <c r="MWM8" s="27"/>
      <c r="MWN8" s="27"/>
      <c r="MWO8" s="27"/>
      <c r="MWP8" s="27"/>
      <c r="MWQ8" s="27"/>
      <c r="MWR8" s="27"/>
      <c r="MWS8" s="27"/>
      <c r="MWT8" s="27"/>
      <c r="MWU8" s="27"/>
      <c r="MWV8" s="27"/>
      <c r="MWW8" s="27"/>
      <c r="MWX8" s="27"/>
      <c r="MWY8" s="27"/>
      <c r="MWZ8" s="27"/>
      <c r="MXA8" s="27"/>
      <c r="MXB8" s="27"/>
      <c r="MXC8" s="27"/>
      <c r="MXD8" s="27"/>
      <c r="MXE8" s="27"/>
      <c r="MXF8" s="27"/>
      <c r="MXG8" s="27"/>
      <c r="MXH8" s="27"/>
      <c r="MXI8" s="27"/>
      <c r="MXJ8" s="27"/>
      <c r="MXK8" s="27"/>
      <c r="MXL8" s="27"/>
      <c r="MXM8" s="27"/>
      <c r="MXN8" s="27"/>
      <c r="MXO8" s="27"/>
      <c r="MXP8" s="27"/>
      <c r="MXQ8" s="27"/>
      <c r="MXR8" s="27"/>
      <c r="MXS8" s="27"/>
      <c r="MXT8" s="27"/>
      <c r="MXU8" s="27"/>
      <c r="MXV8" s="27"/>
      <c r="MXW8" s="27"/>
      <c r="MXX8" s="27"/>
      <c r="MXY8" s="27"/>
      <c r="MXZ8" s="27"/>
      <c r="MYA8" s="27"/>
      <c r="MYB8" s="27"/>
      <c r="MYC8" s="27"/>
      <c r="MYD8" s="27"/>
      <c r="MYE8" s="27"/>
      <c r="MYF8" s="27"/>
      <c r="MYG8" s="27"/>
      <c r="MYH8" s="27"/>
      <c r="MYI8" s="27"/>
      <c r="MYJ8" s="27"/>
      <c r="MYK8" s="27"/>
      <c r="MYL8" s="27"/>
      <c r="MYM8" s="27"/>
      <c r="MYN8" s="27"/>
      <c r="MYO8" s="27"/>
      <c r="MYP8" s="27"/>
      <c r="MYQ8" s="27"/>
      <c r="MYR8" s="27"/>
      <c r="MYS8" s="27"/>
      <c r="MYT8" s="27"/>
      <c r="MYU8" s="27"/>
      <c r="MYV8" s="27"/>
      <c r="MYW8" s="27"/>
      <c r="MYX8" s="27"/>
      <c r="MYY8" s="27"/>
      <c r="MYZ8" s="27"/>
      <c r="MZA8" s="27"/>
      <c r="MZB8" s="27"/>
      <c r="MZC8" s="27"/>
      <c r="MZD8" s="27"/>
      <c r="MZE8" s="27"/>
      <c r="MZF8" s="27"/>
      <c r="MZG8" s="27"/>
      <c r="MZH8" s="27"/>
      <c r="MZI8" s="27"/>
      <c r="MZJ8" s="27"/>
      <c r="MZK8" s="27"/>
      <c r="MZL8" s="27"/>
      <c r="MZM8" s="27"/>
      <c r="MZN8" s="27"/>
      <c r="MZO8" s="27"/>
      <c r="MZP8" s="27"/>
      <c r="MZQ8" s="27"/>
      <c r="MZR8" s="27"/>
      <c r="MZS8" s="27"/>
      <c r="MZT8" s="27"/>
      <c r="MZU8" s="27"/>
      <c r="MZV8" s="27"/>
      <c r="MZW8" s="27"/>
      <c r="MZX8" s="27"/>
      <c r="MZY8" s="27"/>
      <c r="MZZ8" s="27"/>
      <c r="NAA8" s="27"/>
      <c r="NAB8" s="27"/>
      <c r="NAC8" s="27"/>
      <c r="NAD8" s="27"/>
      <c r="NAE8" s="27"/>
      <c r="NAF8" s="27"/>
      <c r="NAG8" s="27"/>
      <c r="NAH8" s="27"/>
      <c r="NAI8" s="27"/>
      <c r="NAJ8" s="27"/>
      <c r="NAK8" s="27"/>
      <c r="NAL8" s="27"/>
      <c r="NAM8" s="27"/>
      <c r="NAN8" s="27"/>
      <c r="NAO8" s="27"/>
      <c r="NAP8" s="27"/>
      <c r="NAQ8" s="27"/>
      <c r="NAR8" s="27"/>
      <c r="NAS8" s="27"/>
      <c r="NAT8" s="27"/>
      <c r="NAU8" s="27"/>
      <c r="NAV8" s="27"/>
      <c r="NAW8" s="27"/>
      <c r="NAX8" s="27"/>
      <c r="NAY8" s="27"/>
      <c r="NAZ8" s="27"/>
      <c r="NBA8" s="27"/>
      <c r="NBB8" s="27"/>
      <c r="NBC8" s="27"/>
      <c r="NBD8" s="27"/>
      <c r="NBE8" s="27"/>
      <c r="NBF8" s="27"/>
      <c r="NBG8" s="27"/>
      <c r="NBH8" s="27"/>
      <c r="NBI8" s="27"/>
      <c r="NBJ8" s="27"/>
      <c r="NBK8" s="27"/>
      <c r="NBL8" s="27"/>
      <c r="NBM8" s="27"/>
      <c r="NBN8" s="27"/>
      <c r="NBO8" s="27"/>
      <c r="NBP8" s="27"/>
      <c r="NBQ8" s="27"/>
      <c r="NBR8" s="27"/>
      <c r="NBS8" s="27"/>
      <c r="NBT8" s="27"/>
      <c r="NBU8" s="27"/>
      <c r="NBV8" s="27"/>
      <c r="NBW8" s="27"/>
      <c r="NBX8" s="27"/>
      <c r="NBY8" s="27"/>
      <c r="NBZ8" s="27"/>
      <c r="NCA8" s="27"/>
      <c r="NCB8" s="27"/>
      <c r="NCC8" s="27"/>
      <c r="NCD8" s="27"/>
      <c r="NCE8" s="27"/>
      <c r="NCF8" s="27"/>
      <c r="NCG8" s="27"/>
      <c r="NCH8" s="27"/>
      <c r="NCI8" s="27"/>
      <c r="NCJ8" s="27"/>
      <c r="NCK8" s="27"/>
      <c r="NCL8" s="27"/>
      <c r="NCM8" s="27"/>
      <c r="NCN8" s="27"/>
      <c r="NCO8" s="27"/>
      <c r="NCP8" s="27"/>
      <c r="NCQ8" s="27"/>
      <c r="NCR8" s="27"/>
      <c r="NCS8" s="27"/>
      <c r="NCT8" s="27"/>
      <c r="NCU8" s="27"/>
      <c r="NCV8" s="27"/>
      <c r="NCW8" s="27"/>
      <c r="NCX8" s="27"/>
      <c r="NCY8" s="27"/>
      <c r="NCZ8" s="27"/>
      <c r="NDA8" s="27"/>
      <c r="NDB8" s="27"/>
      <c r="NDC8" s="27"/>
      <c r="NDD8" s="27"/>
      <c r="NDE8" s="27"/>
      <c r="NDF8" s="27"/>
      <c r="NDG8" s="27"/>
      <c r="NDH8" s="27"/>
      <c r="NDI8" s="27"/>
      <c r="NDJ8" s="27"/>
      <c r="NDK8" s="27"/>
      <c r="NDL8" s="27"/>
      <c r="NDM8" s="27"/>
      <c r="NDN8" s="27"/>
      <c r="NDO8" s="27"/>
      <c r="NDP8" s="27"/>
      <c r="NDQ8" s="27"/>
      <c r="NDR8" s="27"/>
      <c r="NDS8" s="27"/>
      <c r="NDT8" s="27"/>
      <c r="NDU8" s="27"/>
      <c r="NDV8" s="27"/>
      <c r="NDW8" s="27"/>
      <c r="NDX8" s="27"/>
      <c r="NDY8" s="27"/>
      <c r="NDZ8" s="27"/>
      <c r="NEA8" s="27"/>
      <c r="NEB8" s="27"/>
      <c r="NEC8" s="27"/>
      <c r="NED8" s="27"/>
      <c r="NEE8" s="27"/>
      <c r="NEF8" s="27"/>
      <c r="NEG8" s="27"/>
      <c r="NEH8" s="27"/>
      <c r="NEI8" s="27"/>
      <c r="NEJ8" s="27"/>
      <c r="NEK8" s="27"/>
      <c r="NEL8" s="27"/>
      <c r="NEM8" s="27"/>
      <c r="NEN8" s="27"/>
      <c r="NEO8" s="27"/>
      <c r="NEP8" s="27"/>
      <c r="NEQ8" s="27"/>
      <c r="NER8" s="27"/>
      <c r="NES8" s="27"/>
      <c r="NET8" s="27"/>
      <c r="NEU8" s="27"/>
      <c r="NEV8" s="27"/>
      <c r="NEW8" s="27"/>
      <c r="NEX8" s="27"/>
      <c r="NEY8" s="27"/>
      <c r="NEZ8" s="27"/>
      <c r="NFA8" s="27"/>
      <c r="NFB8" s="27"/>
      <c r="NFC8" s="27"/>
      <c r="NFD8" s="27"/>
      <c r="NFE8" s="27"/>
      <c r="NFF8" s="27"/>
      <c r="NFG8" s="27"/>
      <c r="NFH8" s="27"/>
      <c r="NFI8" s="27"/>
      <c r="NFJ8" s="27"/>
      <c r="NFK8" s="27"/>
      <c r="NFL8" s="27"/>
      <c r="NFM8" s="27"/>
      <c r="NFN8" s="27"/>
      <c r="NFO8" s="27"/>
      <c r="NFP8" s="27"/>
      <c r="NFQ8" s="27"/>
      <c r="NFR8" s="27"/>
      <c r="NFS8" s="27"/>
      <c r="NFT8" s="27"/>
      <c r="NFU8" s="27"/>
      <c r="NFV8" s="27"/>
      <c r="NFW8" s="27"/>
      <c r="NFX8" s="27"/>
      <c r="NFY8" s="27"/>
      <c r="NFZ8" s="27"/>
      <c r="NGA8" s="27"/>
      <c r="NGB8" s="27"/>
      <c r="NGC8" s="27"/>
      <c r="NGD8" s="27"/>
      <c r="NGE8" s="27"/>
      <c r="NGF8" s="27"/>
      <c r="NGG8" s="27"/>
      <c r="NGH8" s="27"/>
      <c r="NGI8" s="27"/>
      <c r="NGJ8" s="27"/>
      <c r="NGK8" s="27"/>
      <c r="NGL8" s="27"/>
      <c r="NGM8" s="27"/>
      <c r="NGN8" s="27"/>
      <c r="NGO8" s="27"/>
      <c r="NGP8" s="27"/>
      <c r="NGQ8" s="27"/>
      <c r="NGR8" s="27"/>
      <c r="NGS8" s="27"/>
      <c r="NGT8" s="27"/>
      <c r="NGU8" s="27"/>
      <c r="NGV8" s="27"/>
      <c r="NGW8" s="27"/>
      <c r="NGX8" s="27"/>
      <c r="NGY8" s="27"/>
      <c r="NGZ8" s="27"/>
      <c r="NHA8" s="27"/>
      <c r="NHB8" s="27"/>
      <c r="NHC8" s="27"/>
      <c r="NHD8" s="27"/>
      <c r="NHE8" s="27"/>
      <c r="NHF8" s="27"/>
      <c r="NHG8" s="27"/>
      <c r="NHH8" s="27"/>
      <c r="NHI8" s="27"/>
      <c r="NHJ8" s="27"/>
      <c r="NHK8" s="27"/>
      <c r="NHL8" s="27"/>
      <c r="NHM8" s="27"/>
      <c r="NHN8" s="27"/>
      <c r="NHO8" s="27"/>
      <c r="NHP8" s="27"/>
      <c r="NHQ8" s="27"/>
      <c r="NHR8" s="27"/>
      <c r="NHS8" s="27"/>
      <c r="NHT8" s="27"/>
      <c r="NHU8" s="27"/>
      <c r="NHV8" s="27"/>
      <c r="NHW8" s="27"/>
      <c r="NHX8" s="27"/>
      <c r="NHY8" s="27"/>
      <c r="NHZ8" s="27"/>
      <c r="NIA8" s="27"/>
      <c r="NIB8" s="27"/>
      <c r="NIC8" s="27"/>
      <c r="NID8" s="27"/>
      <c r="NIE8" s="27"/>
      <c r="NIF8" s="27"/>
      <c r="NIG8" s="27"/>
      <c r="NIH8" s="27"/>
      <c r="NII8" s="27"/>
      <c r="NIJ8" s="27"/>
      <c r="NIK8" s="27"/>
      <c r="NIL8" s="27"/>
      <c r="NIM8" s="27"/>
      <c r="NIN8" s="27"/>
      <c r="NIO8" s="27"/>
      <c r="NIP8" s="27"/>
      <c r="NIQ8" s="27"/>
      <c r="NIR8" s="27"/>
      <c r="NIS8" s="27"/>
      <c r="NIT8" s="27"/>
      <c r="NIU8" s="27"/>
      <c r="NIV8" s="27"/>
      <c r="NIW8" s="27"/>
      <c r="NIX8" s="27"/>
      <c r="NIY8" s="27"/>
      <c r="NIZ8" s="27"/>
      <c r="NJA8" s="27"/>
      <c r="NJB8" s="27"/>
      <c r="NJC8" s="27"/>
      <c r="NJD8" s="27"/>
      <c r="NJE8" s="27"/>
      <c r="NJF8" s="27"/>
      <c r="NJG8" s="27"/>
      <c r="NJH8" s="27"/>
      <c r="NJI8" s="27"/>
      <c r="NJJ8" s="27"/>
      <c r="NJK8" s="27"/>
      <c r="NJL8" s="27"/>
      <c r="NJM8" s="27"/>
      <c r="NJN8" s="27"/>
      <c r="NJO8" s="27"/>
      <c r="NJP8" s="27"/>
      <c r="NJQ8" s="27"/>
      <c r="NJR8" s="27"/>
      <c r="NJS8" s="27"/>
      <c r="NJT8" s="27"/>
      <c r="NJU8" s="27"/>
      <c r="NJV8" s="27"/>
      <c r="NJW8" s="27"/>
      <c r="NJX8" s="27"/>
      <c r="NJY8" s="27"/>
      <c r="NJZ8" s="27"/>
      <c r="NKA8" s="27"/>
      <c r="NKB8" s="27"/>
      <c r="NKC8" s="27"/>
      <c r="NKD8" s="27"/>
      <c r="NKE8" s="27"/>
      <c r="NKF8" s="27"/>
      <c r="NKG8" s="27"/>
      <c r="NKH8" s="27"/>
      <c r="NKI8" s="27"/>
      <c r="NKJ8" s="27"/>
      <c r="NKK8" s="27"/>
      <c r="NKL8" s="27"/>
      <c r="NKM8" s="27"/>
      <c r="NKN8" s="27"/>
      <c r="NKO8" s="27"/>
      <c r="NKP8" s="27"/>
      <c r="NKQ8" s="27"/>
      <c r="NKR8" s="27"/>
      <c r="NKS8" s="27"/>
      <c r="NKT8" s="27"/>
      <c r="NKU8" s="27"/>
      <c r="NKV8" s="27"/>
      <c r="NKW8" s="27"/>
      <c r="NKX8" s="27"/>
      <c r="NKY8" s="27"/>
      <c r="NKZ8" s="27"/>
      <c r="NLA8" s="27"/>
      <c r="NLB8" s="27"/>
      <c r="NLC8" s="27"/>
      <c r="NLD8" s="27"/>
      <c r="NLE8" s="27"/>
      <c r="NLF8" s="27"/>
      <c r="NLG8" s="27"/>
      <c r="NLH8" s="27"/>
      <c r="NLI8" s="27"/>
      <c r="NLJ8" s="27"/>
      <c r="NLK8" s="27"/>
      <c r="NLL8" s="27"/>
      <c r="NLM8" s="27"/>
      <c r="NLN8" s="27"/>
      <c r="NLO8" s="27"/>
      <c r="NLP8" s="27"/>
      <c r="NLQ8" s="27"/>
      <c r="NLR8" s="27"/>
      <c r="NLS8" s="27"/>
      <c r="NLT8" s="27"/>
      <c r="NLU8" s="27"/>
      <c r="NLV8" s="27"/>
      <c r="NLW8" s="27"/>
      <c r="NLX8" s="27"/>
      <c r="NLY8" s="27"/>
      <c r="NLZ8" s="27"/>
      <c r="NMA8" s="27"/>
      <c r="NMB8" s="27"/>
      <c r="NMC8" s="27"/>
      <c r="NMD8" s="27"/>
      <c r="NME8" s="27"/>
      <c r="NMF8" s="27"/>
      <c r="NMG8" s="27"/>
      <c r="NMH8" s="27"/>
      <c r="NMI8" s="27"/>
      <c r="NMJ8" s="27"/>
      <c r="NMK8" s="27"/>
      <c r="NML8" s="27"/>
      <c r="NMM8" s="27"/>
      <c r="NMN8" s="27"/>
      <c r="NMO8" s="27"/>
      <c r="NMP8" s="27"/>
      <c r="NMQ8" s="27"/>
      <c r="NMR8" s="27"/>
      <c r="NMS8" s="27"/>
      <c r="NMT8" s="27"/>
      <c r="NMU8" s="27"/>
      <c r="NMV8" s="27"/>
      <c r="NMW8" s="27"/>
      <c r="NMX8" s="27"/>
      <c r="NMY8" s="27"/>
      <c r="NMZ8" s="27"/>
      <c r="NNA8" s="27"/>
      <c r="NNB8" s="27"/>
      <c r="NNC8" s="27"/>
      <c r="NND8" s="27"/>
      <c r="NNE8" s="27"/>
      <c r="NNF8" s="27"/>
      <c r="NNG8" s="27"/>
      <c r="NNH8" s="27"/>
      <c r="NNI8" s="27"/>
      <c r="NNJ8" s="27"/>
      <c r="NNK8" s="27"/>
      <c r="NNL8" s="27"/>
      <c r="NNM8" s="27"/>
      <c r="NNN8" s="27"/>
      <c r="NNO8" s="27"/>
      <c r="NNP8" s="27"/>
      <c r="NNQ8" s="27"/>
      <c r="NNR8" s="27"/>
      <c r="NNS8" s="27"/>
      <c r="NNT8" s="27"/>
      <c r="NNU8" s="27"/>
      <c r="NNV8" s="27"/>
      <c r="NNW8" s="27"/>
      <c r="NNX8" s="27"/>
      <c r="NNY8" s="27"/>
      <c r="NNZ8" s="27"/>
      <c r="NOA8" s="27"/>
      <c r="NOB8" s="27"/>
      <c r="NOC8" s="27"/>
      <c r="NOD8" s="27"/>
      <c r="NOE8" s="27"/>
      <c r="NOF8" s="27"/>
      <c r="NOG8" s="27"/>
      <c r="NOH8" s="27"/>
      <c r="NOI8" s="27"/>
      <c r="NOJ8" s="27"/>
      <c r="NOK8" s="27"/>
      <c r="NOL8" s="27"/>
      <c r="NOM8" s="27"/>
      <c r="NON8" s="27"/>
      <c r="NOO8" s="27"/>
      <c r="NOP8" s="27"/>
      <c r="NOQ8" s="27"/>
      <c r="NOR8" s="27"/>
      <c r="NOS8" s="27"/>
      <c r="NOT8" s="27"/>
      <c r="NOU8" s="27"/>
      <c r="NOV8" s="27"/>
      <c r="NOW8" s="27"/>
      <c r="NOX8" s="27"/>
      <c r="NOY8" s="27"/>
      <c r="NOZ8" s="27"/>
      <c r="NPA8" s="27"/>
      <c r="NPB8" s="27"/>
      <c r="NPC8" s="27"/>
      <c r="NPD8" s="27"/>
      <c r="NPE8" s="27"/>
      <c r="NPF8" s="27"/>
      <c r="NPG8" s="27"/>
      <c r="NPH8" s="27"/>
      <c r="NPI8" s="27"/>
      <c r="NPJ8" s="27"/>
      <c r="NPK8" s="27"/>
      <c r="NPL8" s="27"/>
      <c r="NPM8" s="27"/>
      <c r="NPN8" s="27"/>
      <c r="NPO8" s="27"/>
      <c r="NPP8" s="27"/>
      <c r="NPQ8" s="27"/>
      <c r="NPR8" s="27"/>
      <c r="NPS8" s="27"/>
      <c r="NPT8" s="27"/>
      <c r="NPU8" s="27"/>
      <c r="NPV8" s="27"/>
      <c r="NPW8" s="27"/>
      <c r="NPX8" s="27"/>
      <c r="NPY8" s="27"/>
      <c r="NPZ8" s="27"/>
      <c r="NQA8" s="27"/>
      <c r="NQB8" s="27"/>
      <c r="NQC8" s="27"/>
      <c r="NQD8" s="27"/>
      <c r="NQE8" s="27"/>
      <c r="NQF8" s="27"/>
      <c r="NQG8" s="27"/>
      <c r="NQH8" s="27"/>
      <c r="NQI8" s="27"/>
      <c r="NQJ8" s="27"/>
      <c r="NQK8" s="27"/>
      <c r="NQL8" s="27"/>
      <c r="NQM8" s="27"/>
      <c r="NQN8" s="27"/>
      <c r="NQO8" s="27"/>
      <c r="NQP8" s="27"/>
      <c r="NQQ8" s="27"/>
      <c r="NQR8" s="27"/>
      <c r="NQS8" s="27"/>
      <c r="NQT8" s="27"/>
      <c r="NQU8" s="27"/>
      <c r="NQV8" s="27"/>
      <c r="NQW8" s="27"/>
      <c r="NQX8" s="27"/>
      <c r="NQY8" s="27"/>
      <c r="NQZ8" s="27"/>
      <c r="NRA8" s="27"/>
      <c r="NRB8" s="27"/>
      <c r="NRC8" s="27"/>
      <c r="NRD8" s="27"/>
      <c r="NRE8" s="27"/>
      <c r="NRF8" s="27"/>
      <c r="NRG8" s="27"/>
      <c r="NRH8" s="27"/>
      <c r="NRI8" s="27"/>
      <c r="NRJ8" s="27"/>
      <c r="NRK8" s="27"/>
      <c r="NRL8" s="27"/>
      <c r="NRM8" s="27"/>
      <c r="NRN8" s="27"/>
      <c r="NRO8" s="27"/>
      <c r="NRP8" s="27"/>
      <c r="NRQ8" s="27"/>
      <c r="NRR8" s="27"/>
      <c r="NRS8" s="27"/>
      <c r="NRT8" s="27"/>
      <c r="NRU8" s="27"/>
      <c r="NRV8" s="27"/>
      <c r="NRW8" s="27"/>
      <c r="NRX8" s="27"/>
      <c r="NRY8" s="27"/>
      <c r="NRZ8" s="27"/>
      <c r="NSA8" s="27"/>
      <c r="NSB8" s="27"/>
      <c r="NSC8" s="27"/>
      <c r="NSD8" s="27"/>
      <c r="NSE8" s="27"/>
      <c r="NSF8" s="27"/>
      <c r="NSG8" s="27"/>
      <c r="NSH8" s="27"/>
      <c r="NSI8" s="27"/>
      <c r="NSJ8" s="27"/>
      <c r="NSK8" s="27"/>
      <c r="NSL8" s="27"/>
      <c r="NSM8" s="27"/>
      <c r="NSN8" s="27"/>
      <c r="NSO8" s="27"/>
      <c r="NSP8" s="27"/>
      <c r="NSQ8" s="27"/>
      <c r="NSR8" s="27"/>
      <c r="NSS8" s="27"/>
      <c r="NST8" s="27"/>
      <c r="NSU8" s="27"/>
      <c r="NSV8" s="27"/>
      <c r="NSW8" s="27"/>
      <c r="NSX8" s="27"/>
      <c r="NSY8" s="27"/>
      <c r="NSZ8" s="27"/>
      <c r="NTA8" s="27"/>
      <c r="NTB8" s="27"/>
      <c r="NTC8" s="27"/>
      <c r="NTD8" s="27"/>
      <c r="NTE8" s="27"/>
      <c r="NTF8" s="27"/>
      <c r="NTG8" s="27"/>
      <c r="NTH8" s="27"/>
      <c r="NTI8" s="27"/>
      <c r="NTJ8" s="27"/>
      <c r="NTK8" s="27"/>
      <c r="NTL8" s="27"/>
      <c r="NTM8" s="27"/>
      <c r="NTN8" s="27"/>
      <c r="NTO8" s="27"/>
      <c r="NTP8" s="27"/>
      <c r="NTQ8" s="27"/>
      <c r="NTR8" s="27"/>
      <c r="NTS8" s="27"/>
      <c r="NTT8" s="27"/>
      <c r="NTU8" s="27"/>
      <c r="NTV8" s="27"/>
      <c r="NTW8" s="27"/>
      <c r="NTX8" s="27"/>
      <c r="NTY8" s="27"/>
      <c r="NTZ8" s="27"/>
      <c r="NUA8" s="27"/>
      <c r="NUB8" s="27"/>
      <c r="NUC8" s="27"/>
      <c r="NUD8" s="27"/>
      <c r="NUE8" s="27"/>
      <c r="NUF8" s="27"/>
      <c r="NUG8" s="27"/>
      <c r="NUH8" s="27"/>
      <c r="NUI8" s="27"/>
      <c r="NUJ8" s="27"/>
      <c r="NUK8" s="27"/>
      <c r="NUL8" s="27"/>
      <c r="NUM8" s="27"/>
      <c r="NUN8" s="27"/>
      <c r="NUO8" s="27"/>
      <c r="NUP8" s="27"/>
      <c r="NUQ8" s="27"/>
      <c r="NUR8" s="27"/>
      <c r="NUS8" s="27"/>
      <c r="NUT8" s="27"/>
      <c r="NUU8" s="27"/>
      <c r="NUV8" s="27"/>
      <c r="NUW8" s="27"/>
      <c r="NUX8" s="27"/>
      <c r="NUY8" s="27"/>
      <c r="NUZ8" s="27"/>
      <c r="NVA8" s="27"/>
      <c r="NVB8" s="27"/>
      <c r="NVC8" s="27"/>
      <c r="NVD8" s="27"/>
      <c r="NVE8" s="27"/>
      <c r="NVF8" s="27"/>
      <c r="NVG8" s="27"/>
      <c r="NVH8" s="27"/>
      <c r="NVI8" s="27"/>
      <c r="NVJ8" s="27"/>
      <c r="NVK8" s="27"/>
      <c r="NVL8" s="27"/>
      <c r="NVM8" s="27"/>
      <c r="NVN8" s="27"/>
      <c r="NVO8" s="27"/>
      <c r="NVP8" s="27"/>
      <c r="NVQ8" s="27"/>
      <c r="NVR8" s="27"/>
      <c r="NVS8" s="27"/>
      <c r="NVT8" s="27"/>
      <c r="NVU8" s="27"/>
      <c r="NVV8" s="27"/>
      <c r="NVW8" s="27"/>
      <c r="NVX8" s="27"/>
      <c r="NVY8" s="27"/>
      <c r="NVZ8" s="27"/>
      <c r="NWA8" s="27"/>
      <c r="NWB8" s="27"/>
      <c r="NWC8" s="27"/>
      <c r="NWD8" s="27"/>
      <c r="NWE8" s="27"/>
      <c r="NWF8" s="27"/>
      <c r="NWG8" s="27"/>
      <c r="NWH8" s="27"/>
      <c r="NWI8" s="27"/>
      <c r="NWJ8" s="27"/>
      <c r="NWK8" s="27"/>
      <c r="NWL8" s="27"/>
      <c r="NWM8" s="27"/>
      <c r="NWN8" s="27"/>
      <c r="NWO8" s="27"/>
      <c r="NWP8" s="27"/>
      <c r="NWQ8" s="27"/>
      <c r="NWR8" s="27"/>
      <c r="NWS8" s="27"/>
      <c r="NWT8" s="27"/>
      <c r="NWU8" s="27"/>
      <c r="NWV8" s="27"/>
      <c r="NWW8" s="27"/>
      <c r="NWX8" s="27"/>
      <c r="NWY8" s="27"/>
      <c r="NWZ8" s="27"/>
      <c r="NXA8" s="27"/>
      <c r="NXB8" s="27"/>
      <c r="NXC8" s="27"/>
      <c r="NXD8" s="27"/>
      <c r="NXE8" s="27"/>
      <c r="NXF8" s="27"/>
      <c r="NXG8" s="27"/>
      <c r="NXH8" s="27"/>
      <c r="NXI8" s="27"/>
      <c r="NXJ8" s="27"/>
      <c r="NXK8" s="27"/>
      <c r="NXL8" s="27"/>
      <c r="NXM8" s="27"/>
      <c r="NXN8" s="27"/>
      <c r="NXO8" s="27"/>
      <c r="NXP8" s="27"/>
      <c r="NXQ8" s="27"/>
      <c r="NXR8" s="27"/>
      <c r="NXS8" s="27"/>
      <c r="NXT8" s="27"/>
      <c r="NXU8" s="27"/>
      <c r="NXV8" s="27"/>
      <c r="NXW8" s="27"/>
      <c r="NXX8" s="27"/>
      <c r="NXY8" s="27"/>
      <c r="NXZ8" s="27"/>
      <c r="NYA8" s="27"/>
      <c r="NYB8" s="27"/>
      <c r="NYC8" s="27"/>
      <c r="NYD8" s="27"/>
      <c r="NYE8" s="27"/>
      <c r="NYF8" s="27"/>
      <c r="NYG8" s="27"/>
      <c r="NYH8" s="27"/>
      <c r="NYI8" s="27"/>
      <c r="NYJ8" s="27"/>
      <c r="NYK8" s="27"/>
      <c r="NYL8" s="27"/>
      <c r="NYM8" s="27"/>
      <c r="NYN8" s="27"/>
      <c r="NYO8" s="27"/>
      <c r="NYP8" s="27"/>
      <c r="NYQ8" s="27"/>
      <c r="NYR8" s="27"/>
      <c r="NYS8" s="27"/>
      <c r="NYT8" s="27"/>
      <c r="NYU8" s="27"/>
      <c r="NYV8" s="27"/>
      <c r="NYW8" s="27"/>
      <c r="NYX8" s="27"/>
      <c r="NYY8" s="27"/>
      <c r="NYZ8" s="27"/>
      <c r="NZA8" s="27"/>
      <c r="NZB8" s="27"/>
      <c r="NZC8" s="27"/>
      <c r="NZD8" s="27"/>
      <c r="NZE8" s="27"/>
      <c r="NZF8" s="27"/>
      <c r="NZG8" s="27"/>
      <c r="NZH8" s="27"/>
      <c r="NZI8" s="27"/>
      <c r="NZJ8" s="27"/>
      <c r="NZK8" s="27"/>
      <c r="NZL8" s="27"/>
      <c r="NZM8" s="27"/>
      <c r="NZN8" s="27"/>
      <c r="NZO8" s="27"/>
      <c r="NZP8" s="27"/>
      <c r="NZQ8" s="27"/>
      <c r="NZR8" s="27"/>
      <c r="NZS8" s="27"/>
      <c r="NZT8" s="27"/>
      <c r="NZU8" s="27"/>
      <c r="NZV8" s="27"/>
      <c r="NZW8" s="27"/>
      <c r="NZX8" s="27"/>
      <c r="NZY8" s="27"/>
      <c r="NZZ8" s="27"/>
      <c r="OAA8" s="27"/>
      <c r="OAB8" s="27"/>
      <c r="OAC8" s="27"/>
      <c r="OAD8" s="27"/>
      <c r="OAE8" s="27"/>
      <c r="OAF8" s="27"/>
      <c r="OAG8" s="27"/>
      <c r="OAH8" s="27"/>
      <c r="OAI8" s="27"/>
      <c r="OAJ8" s="27"/>
      <c r="OAK8" s="27"/>
      <c r="OAL8" s="27"/>
      <c r="OAM8" s="27"/>
      <c r="OAN8" s="27"/>
      <c r="OAO8" s="27"/>
      <c r="OAP8" s="27"/>
      <c r="OAQ8" s="27"/>
      <c r="OAR8" s="27"/>
      <c r="OAS8" s="27"/>
      <c r="OAT8" s="27"/>
      <c r="OAU8" s="27"/>
      <c r="OAV8" s="27"/>
      <c r="OAW8" s="27"/>
      <c r="OAX8" s="27"/>
      <c r="OAY8" s="27"/>
      <c r="OAZ8" s="27"/>
      <c r="OBA8" s="27"/>
      <c r="OBB8" s="27"/>
      <c r="OBC8" s="27"/>
      <c r="OBD8" s="27"/>
      <c r="OBE8" s="27"/>
      <c r="OBF8" s="27"/>
      <c r="OBG8" s="27"/>
      <c r="OBH8" s="27"/>
      <c r="OBI8" s="27"/>
      <c r="OBJ8" s="27"/>
      <c r="OBK8" s="27"/>
      <c r="OBL8" s="27"/>
      <c r="OBM8" s="27"/>
      <c r="OBN8" s="27"/>
      <c r="OBO8" s="27"/>
      <c r="OBP8" s="27"/>
      <c r="OBQ8" s="27"/>
      <c r="OBR8" s="27"/>
      <c r="OBS8" s="27"/>
      <c r="OBT8" s="27"/>
      <c r="OBU8" s="27"/>
      <c r="OBV8" s="27"/>
      <c r="OBW8" s="27"/>
      <c r="OBX8" s="27"/>
      <c r="OBY8" s="27"/>
      <c r="OBZ8" s="27"/>
      <c r="OCA8" s="27"/>
      <c r="OCB8" s="27"/>
      <c r="OCC8" s="27"/>
      <c r="OCD8" s="27"/>
      <c r="OCE8" s="27"/>
      <c r="OCF8" s="27"/>
      <c r="OCG8" s="27"/>
      <c r="OCH8" s="27"/>
      <c r="OCI8" s="27"/>
      <c r="OCJ8" s="27"/>
      <c r="OCK8" s="27"/>
      <c r="OCL8" s="27"/>
      <c r="OCM8" s="27"/>
      <c r="OCN8" s="27"/>
      <c r="OCO8" s="27"/>
      <c r="OCP8" s="27"/>
      <c r="OCQ8" s="27"/>
      <c r="OCR8" s="27"/>
      <c r="OCS8" s="27"/>
      <c r="OCT8" s="27"/>
      <c r="OCU8" s="27"/>
      <c r="OCV8" s="27"/>
      <c r="OCW8" s="27"/>
      <c r="OCX8" s="27"/>
      <c r="OCY8" s="27"/>
      <c r="OCZ8" s="27"/>
      <c r="ODA8" s="27"/>
      <c r="ODB8" s="27"/>
      <c r="ODC8" s="27"/>
      <c r="ODD8" s="27"/>
      <c r="ODE8" s="27"/>
      <c r="ODF8" s="27"/>
      <c r="ODG8" s="27"/>
      <c r="ODH8" s="27"/>
      <c r="ODI8" s="27"/>
      <c r="ODJ8" s="27"/>
      <c r="ODK8" s="27"/>
      <c r="ODL8" s="27"/>
      <c r="ODM8" s="27"/>
      <c r="ODN8" s="27"/>
      <c r="ODO8" s="27"/>
      <c r="ODP8" s="27"/>
      <c r="ODQ8" s="27"/>
      <c r="ODR8" s="27"/>
      <c r="ODS8" s="27"/>
      <c r="ODT8" s="27"/>
      <c r="ODU8" s="27"/>
      <c r="ODV8" s="27"/>
      <c r="ODW8" s="27"/>
      <c r="ODX8" s="27"/>
      <c r="ODY8" s="27"/>
      <c r="ODZ8" s="27"/>
      <c r="OEA8" s="27"/>
      <c r="OEB8" s="27"/>
      <c r="OEC8" s="27"/>
      <c r="OED8" s="27"/>
      <c r="OEE8" s="27"/>
      <c r="OEF8" s="27"/>
      <c r="OEG8" s="27"/>
      <c r="OEH8" s="27"/>
      <c r="OEI8" s="27"/>
      <c r="OEJ8" s="27"/>
      <c r="OEK8" s="27"/>
      <c r="OEL8" s="27"/>
      <c r="OEM8" s="27"/>
      <c r="OEN8" s="27"/>
      <c r="OEO8" s="27"/>
      <c r="OEP8" s="27"/>
      <c r="OEQ8" s="27"/>
      <c r="OER8" s="27"/>
      <c r="OES8" s="27"/>
      <c r="OET8" s="27"/>
      <c r="OEU8" s="27"/>
      <c r="OEV8" s="27"/>
      <c r="OEW8" s="27"/>
      <c r="OEX8" s="27"/>
      <c r="OEY8" s="27"/>
      <c r="OEZ8" s="27"/>
      <c r="OFA8" s="27"/>
      <c r="OFB8" s="27"/>
      <c r="OFC8" s="27"/>
      <c r="OFD8" s="27"/>
      <c r="OFE8" s="27"/>
      <c r="OFF8" s="27"/>
      <c r="OFG8" s="27"/>
      <c r="OFH8" s="27"/>
      <c r="OFI8" s="27"/>
      <c r="OFJ8" s="27"/>
      <c r="OFK8" s="27"/>
      <c r="OFL8" s="27"/>
      <c r="OFM8" s="27"/>
      <c r="OFN8" s="27"/>
      <c r="OFO8" s="27"/>
      <c r="OFP8" s="27"/>
      <c r="OFQ8" s="27"/>
      <c r="OFR8" s="27"/>
      <c r="OFS8" s="27"/>
      <c r="OFT8" s="27"/>
      <c r="OFU8" s="27"/>
      <c r="OFV8" s="27"/>
      <c r="OFW8" s="27"/>
      <c r="OFX8" s="27"/>
      <c r="OFY8" s="27"/>
      <c r="OFZ8" s="27"/>
      <c r="OGA8" s="27"/>
      <c r="OGB8" s="27"/>
      <c r="OGC8" s="27"/>
      <c r="OGD8" s="27"/>
      <c r="OGE8" s="27"/>
      <c r="OGF8" s="27"/>
      <c r="OGG8" s="27"/>
      <c r="OGH8" s="27"/>
      <c r="OGI8" s="27"/>
      <c r="OGJ8" s="27"/>
      <c r="OGK8" s="27"/>
      <c r="OGL8" s="27"/>
      <c r="OGM8" s="27"/>
      <c r="OGN8" s="27"/>
      <c r="OGO8" s="27"/>
      <c r="OGP8" s="27"/>
      <c r="OGQ8" s="27"/>
      <c r="OGR8" s="27"/>
      <c r="OGS8" s="27"/>
      <c r="OGT8" s="27"/>
      <c r="OGU8" s="27"/>
      <c r="OGV8" s="27"/>
      <c r="OGW8" s="27"/>
      <c r="OGX8" s="27"/>
      <c r="OGY8" s="27"/>
      <c r="OGZ8" s="27"/>
      <c r="OHA8" s="27"/>
      <c r="OHB8" s="27"/>
      <c r="OHC8" s="27"/>
      <c r="OHD8" s="27"/>
      <c r="OHE8" s="27"/>
      <c r="OHF8" s="27"/>
      <c r="OHG8" s="27"/>
      <c r="OHH8" s="27"/>
      <c r="OHI8" s="27"/>
      <c r="OHJ8" s="27"/>
      <c r="OHK8" s="27"/>
      <c r="OHL8" s="27"/>
      <c r="OHM8" s="27"/>
      <c r="OHN8" s="27"/>
      <c r="OHO8" s="27"/>
      <c r="OHP8" s="27"/>
      <c r="OHQ8" s="27"/>
      <c r="OHR8" s="27"/>
      <c r="OHS8" s="27"/>
      <c r="OHT8" s="27"/>
      <c r="OHU8" s="27"/>
      <c r="OHV8" s="27"/>
      <c r="OHW8" s="27"/>
      <c r="OHX8" s="27"/>
      <c r="OHY8" s="27"/>
      <c r="OHZ8" s="27"/>
      <c r="OIA8" s="27"/>
      <c r="OIB8" s="27"/>
      <c r="OIC8" s="27"/>
      <c r="OID8" s="27"/>
      <c r="OIE8" s="27"/>
      <c r="OIF8" s="27"/>
      <c r="OIG8" s="27"/>
      <c r="OIH8" s="27"/>
      <c r="OII8" s="27"/>
      <c r="OIJ8" s="27"/>
      <c r="OIK8" s="27"/>
      <c r="OIL8" s="27"/>
      <c r="OIM8" s="27"/>
      <c r="OIN8" s="27"/>
      <c r="OIO8" s="27"/>
      <c r="OIP8" s="27"/>
      <c r="OIQ8" s="27"/>
      <c r="OIR8" s="27"/>
      <c r="OIS8" s="27"/>
      <c r="OIT8" s="27"/>
      <c r="OIU8" s="27"/>
      <c r="OIV8" s="27"/>
      <c r="OIW8" s="27"/>
      <c r="OIX8" s="27"/>
      <c r="OIY8" s="27"/>
      <c r="OIZ8" s="27"/>
      <c r="OJA8" s="27"/>
      <c r="OJB8" s="27"/>
      <c r="OJC8" s="27"/>
      <c r="OJD8" s="27"/>
      <c r="OJE8" s="27"/>
      <c r="OJF8" s="27"/>
      <c r="OJG8" s="27"/>
      <c r="OJH8" s="27"/>
      <c r="OJI8" s="27"/>
      <c r="OJJ8" s="27"/>
      <c r="OJK8" s="27"/>
      <c r="OJL8" s="27"/>
      <c r="OJM8" s="27"/>
      <c r="OJN8" s="27"/>
      <c r="OJO8" s="27"/>
      <c r="OJP8" s="27"/>
      <c r="OJQ8" s="27"/>
      <c r="OJR8" s="27"/>
      <c r="OJS8" s="27"/>
      <c r="OJT8" s="27"/>
      <c r="OJU8" s="27"/>
      <c r="OJV8" s="27"/>
      <c r="OJW8" s="27"/>
      <c r="OJX8" s="27"/>
      <c r="OJY8" s="27"/>
      <c r="OJZ8" s="27"/>
      <c r="OKA8" s="27"/>
      <c r="OKB8" s="27"/>
      <c r="OKC8" s="27"/>
      <c r="OKD8" s="27"/>
      <c r="OKE8" s="27"/>
      <c r="OKF8" s="27"/>
      <c r="OKG8" s="27"/>
      <c r="OKH8" s="27"/>
      <c r="OKI8" s="27"/>
      <c r="OKJ8" s="27"/>
      <c r="OKK8" s="27"/>
      <c r="OKL8" s="27"/>
      <c r="OKM8" s="27"/>
      <c r="OKN8" s="27"/>
      <c r="OKO8" s="27"/>
      <c r="OKP8" s="27"/>
      <c r="OKQ8" s="27"/>
      <c r="OKR8" s="27"/>
      <c r="OKS8" s="27"/>
      <c r="OKT8" s="27"/>
      <c r="OKU8" s="27"/>
      <c r="OKV8" s="27"/>
      <c r="OKW8" s="27"/>
      <c r="OKX8" s="27"/>
      <c r="OKY8" s="27"/>
      <c r="OKZ8" s="27"/>
      <c r="OLA8" s="27"/>
      <c r="OLB8" s="27"/>
      <c r="OLC8" s="27"/>
      <c r="OLD8" s="27"/>
      <c r="OLE8" s="27"/>
      <c r="OLF8" s="27"/>
      <c r="OLG8" s="27"/>
      <c r="OLH8" s="27"/>
      <c r="OLI8" s="27"/>
      <c r="OLJ8" s="27"/>
      <c r="OLK8" s="27"/>
      <c r="OLL8" s="27"/>
      <c r="OLM8" s="27"/>
      <c r="OLN8" s="27"/>
      <c r="OLO8" s="27"/>
      <c r="OLP8" s="27"/>
      <c r="OLQ8" s="27"/>
      <c r="OLR8" s="27"/>
      <c r="OLS8" s="27"/>
      <c r="OLT8" s="27"/>
      <c r="OLU8" s="27"/>
      <c r="OLV8" s="27"/>
      <c r="OLW8" s="27"/>
      <c r="OLX8" s="27"/>
      <c r="OLY8" s="27"/>
      <c r="OLZ8" s="27"/>
      <c r="OMA8" s="27"/>
      <c r="OMB8" s="27"/>
      <c r="OMC8" s="27"/>
      <c r="OMD8" s="27"/>
      <c r="OME8" s="27"/>
      <c r="OMF8" s="27"/>
      <c r="OMG8" s="27"/>
      <c r="OMH8" s="27"/>
      <c r="OMI8" s="27"/>
      <c r="OMJ8" s="27"/>
      <c r="OMK8" s="27"/>
      <c r="OML8" s="27"/>
      <c r="OMM8" s="27"/>
      <c r="OMN8" s="27"/>
      <c r="OMO8" s="27"/>
      <c r="OMP8" s="27"/>
      <c r="OMQ8" s="27"/>
      <c r="OMR8" s="27"/>
      <c r="OMS8" s="27"/>
      <c r="OMT8" s="27"/>
      <c r="OMU8" s="27"/>
      <c r="OMV8" s="27"/>
      <c r="OMW8" s="27"/>
      <c r="OMX8" s="27"/>
      <c r="OMY8" s="27"/>
      <c r="OMZ8" s="27"/>
      <c r="ONA8" s="27"/>
      <c r="ONB8" s="27"/>
      <c r="ONC8" s="27"/>
      <c r="OND8" s="27"/>
      <c r="ONE8" s="27"/>
      <c r="ONF8" s="27"/>
      <c r="ONG8" s="27"/>
      <c r="ONH8" s="27"/>
      <c r="ONI8" s="27"/>
      <c r="ONJ8" s="27"/>
      <c r="ONK8" s="27"/>
      <c r="ONL8" s="27"/>
      <c r="ONM8" s="27"/>
      <c r="ONN8" s="27"/>
      <c r="ONO8" s="27"/>
      <c r="ONP8" s="27"/>
      <c r="ONQ8" s="27"/>
      <c r="ONR8" s="27"/>
      <c r="ONS8" s="27"/>
      <c r="ONT8" s="27"/>
      <c r="ONU8" s="27"/>
      <c r="ONV8" s="27"/>
      <c r="ONW8" s="27"/>
      <c r="ONX8" s="27"/>
      <c r="ONY8" s="27"/>
      <c r="ONZ8" s="27"/>
      <c r="OOA8" s="27"/>
      <c r="OOB8" s="27"/>
      <c r="OOC8" s="27"/>
      <c r="OOD8" s="27"/>
      <c r="OOE8" s="27"/>
      <c r="OOF8" s="27"/>
      <c r="OOG8" s="27"/>
      <c r="OOH8" s="27"/>
      <c r="OOI8" s="27"/>
      <c r="OOJ8" s="27"/>
      <c r="OOK8" s="27"/>
      <c r="OOL8" s="27"/>
      <c r="OOM8" s="27"/>
      <c r="OON8" s="27"/>
      <c r="OOO8" s="27"/>
      <c r="OOP8" s="27"/>
      <c r="OOQ8" s="27"/>
      <c r="OOR8" s="27"/>
      <c r="OOS8" s="27"/>
      <c r="OOT8" s="27"/>
      <c r="OOU8" s="27"/>
      <c r="OOV8" s="27"/>
      <c r="OOW8" s="27"/>
      <c r="OOX8" s="27"/>
      <c r="OOY8" s="27"/>
      <c r="OOZ8" s="27"/>
      <c r="OPA8" s="27"/>
      <c r="OPB8" s="27"/>
      <c r="OPC8" s="27"/>
      <c r="OPD8" s="27"/>
      <c r="OPE8" s="27"/>
      <c r="OPF8" s="27"/>
      <c r="OPG8" s="27"/>
      <c r="OPH8" s="27"/>
      <c r="OPI8" s="27"/>
      <c r="OPJ8" s="27"/>
      <c r="OPK8" s="27"/>
      <c r="OPL8" s="27"/>
      <c r="OPM8" s="27"/>
      <c r="OPN8" s="27"/>
      <c r="OPO8" s="27"/>
      <c r="OPP8" s="27"/>
      <c r="OPQ8" s="27"/>
      <c r="OPR8" s="27"/>
      <c r="OPS8" s="27"/>
      <c r="OPT8" s="27"/>
      <c r="OPU8" s="27"/>
      <c r="OPV8" s="27"/>
      <c r="OPW8" s="27"/>
      <c r="OPX8" s="27"/>
      <c r="OPY8" s="27"/>
      <c r="OPZ8" s="27"/>
      <c r="OQA8" s="27"/>
      <c r="OQB8" s="27"/>
      <c r="OQC8" s="27"/>
      <c r="OQD8" s="27"/>
      <c r="OQE8" s="27"/>
      <c r="OQF8" s="27"/>
      <c r="OQG8" s="27"/>
      <c r="OQH8" s="27"/>
      <c r="OQI8" s="27"/>
      <c r="OQJ8" s="27"/>
      <c r="OQK8" s="27"/>
      <c r="OQL8" s="27"/>
      <c r="OQM8" s="27"/>
      <c r="OQN8" s="27"/>
      <c r="OQO8" s="27"/>
      <c r="OQP8" s="27"/>
      <c r="OQQ8" s="27"/>
      <c r="OQR8" s="27"/>
      <c r="OQS8" s="27"/>
      <c r="OQT8" s="27"/>
      <c r="OQU8" s="27"/>
      <c r="OQV8" s="27"/>
      <c r="OQW8" s="27"/>
      <c r="OQX8" s="27"/>
      <c r="OQY8" s="27"/>
      <c r="OQZ8" s="27"/>
      <c r="ORA8" s="27"/>
      <c r="ORB8" s="27"/>
      <c r="ORC8" s="27"/>
      <c r="ORD8" s="27"/>
      <c r="ORE8" s="27"/>
      <c r="ORF8" s="27"/>
      <c r="ORG8" s="27"/>
      <c r="ORH8" s="27"/>
      <c r="ORI8" s="27"/>
      <c r="ORJ8" s="27"/>
      <c r="ORK8" s="27"/>
      <c r="ORL8" s="27"/>
      <c r="ORM8" s="27"/>
      <c r="ORN8" s="27"/>
      <c r="ORO8" s="27"/>
      <c r="ORP8" s="27"/>
      <c r="ORQ8" s="27"/>
      <c r="ORR8" s="27"/>
      <c r="ORS8" s="27"/>
      <c r="ORT8" s="27"/>
      <c r="ORU8" s="27"/>
      <c r="ORV8" s="27"/>
      <c r="ORW8" s="27"/>
      <c r="ORX8" s="27"/>
      <c r="ORY8" s="27"/>
      <c r="ORZ8" s="27"/>
      <c r="OSA8" s="27"/>
      <c r="OSB8" s="27"/>
      <c r="OSC8" s="27"/>
      <c r="OSD8" s="27"/>
      <c r="OSE8" s="27"/>
      <c r="OSF8" s="27"/>
      <c r="OSG8" s="27"/>
      <c r="OSH8" s="27"/>
      <c r="OSI8" s="27"/>
      <c r="OSJ8" s="27"/>
      <c r="OSK8" s="27"/>
      <c r="OSL8" s="27"/>
      <c r="OSM8" s="27"/>
      <c r="OSN8" s="27"/>
      <c r="OSO8" s="27"/>
      <c r="OSP8" s="27"/>
      <c r="OSQ8" s="27"/>
      <c r="OSR8" s="27"/>
      <c r="OSS8" s="27"/>
      <c r="OST8" s="27"/>
      <c r="OSU8" s="27"/>
      <c r="OSV8" s="27"/>
      <c r="OSW8" s="27"/>
      <c r="OSX8" s="27"/>
      <c r="OSY8" s="27"/>
      <c r="OSZ8" s="27"/>
      <c r="OTA8" s="27"/>
      <c r="OTB8" s="27"/>
      <c r="OTC8" s="27"/>
      <c r="OTD8" s="27"/>
      <c r="OTE8" s="27"/>
      <c r="OTF8" s="27"/>
      <c r="OTG8" s="27"/>
      <c r="OTH8" s="27"/>
      <c r="OTI8" s="27"/>
      <c r="OTJ8" s="27"/>
      <c r="OTK8" s="27"/>
      <c r="OTL8" s="27"/>
      <c r="OTM8" s="27"/>
      <c r="OTN8" s="27"/>
      <c r="OTO8" s="27"/>
      <c r="OTP8" s="27"/>
      <c r="OTQ8" s="27"/>
      <c r="OTR8" s="27"/>
      <c r="OTS8" s="27"/>
      <c r="OTT8" s="27"/>
      <c r="OTU8" s="27"/>
      <c r="OTV8" s="27"/>
      <c r="OTW8" s="27"/>
      <c r="OTX8" s="27"/>
      <c r="OTY8" s="27"/>
      <c r="OTZ8" s="27"/>
      <c r="OUA8" s="27"/>
      <c r="OUB8" s="27"/>
      <c r="OUC8" s="27"/>
      <c r="OUD8" s="27"/>
      <c r="OUE8" s="27"/>
      <c r="OUF8" s="27"/>
      <c r="OUG8" s="27"/>
      <c r="OUH8" s="27"/>
      <c r="OUI8" s="27"/>
      <c r="OUJ8" s="27"/>
      <c r="OUK8" s="27"/>
      <c r="OUL8" s="27"/>
      <c r="OUM8" s="27"/>
      <c r="OUN8" s="27"/>
      <c r="OUO8" s="27"/>
      <c r="OUP8" s="27"/>
      <c r="OUQ8" s="27"/>
      <c r="OUR8" s="27"/>
      <c r="OUS8" s="27"/>
      <c r="OUT8" s="27"/>
      <c r="OUU8" s="27"/>
      <c r="OUV8" s="27"/>
      <c r="OUW8" s="27"/>
      <c r="OUX8" s="27"/>
      <c r="OUY8" s="27"/>
      <c r="OUZ8" s="27"/>
      <c r="OVA8" s="27"/>
      <c r="OVB8" s="27"/>
      <c r="OVC8" s="27"/>
      <c r="OVD8" s="27"/>
      <c r="OVE8" s="27"/>
      <c r="OVF8" s="27"/>
      <c r="OVG8" s="27"/>
      <c r="OVH8" s="27"/>
      <c r="OVI8" s="27"/>
      <c r="OVJ8" s="27"/>
      <c r="OVK8" s="27"/>
      <c r="OVL8" s="27"/>
      <c r="OVM8" s="27"/>
      <c r="OVN8" s="27"/>
      <c r="OVO8" s="27"/>
      <c r="OVP8" s="27"/>
      <c r="OVQ8" s="27"/>
      <c r="OVR8" s="27"/>
      <c r="OVS8" s="27"/>
      <c r="OVT8" s="27"/>
      <c r="OVU8" s="27"/>
      <c r="OVV8" s="27"/>
      <c r="OVW8" s="27"/>
      <c r="OVX8" s="27"/>
      <c r="OVY8" s="27"/>
      <c r="OVZ8" s="27"/>
      <c r="OWA8" s="27"/>
      <c r="OWB8" s="27"/>
      <c r="OWC8" s="27"/>
      <c r="OWD8" s="27"/>
      <c r="OWE8" s="27"/>
      <c r="OWF8" s="27"/>
      <c r="OWG8" s="27"/>
      <c r="OWH8" s="27"/>
      <c r="OWI8" s="27"/>
      <c r="OWJ8" s="27"/>
      <c r="OWK8" s="27"/>
      <c r="OWL8" s="27"/>
      <c r="OWM8" s="27"/>
      <c r="OWN8" s="27"/>
      <c r="OWO8" s="27"/>
      <c r="OWP8" s="27"/>
      <c r="OWQ8" s="27"/>
      <c r="OWR8" s="27"/>
      <c r="OWS8" s="27"/>
      <c r="OWT8" s="27"/>
      <c r="OWU8" s="27"/>
      <c r="OWV8" s="27"/>
      <c r="OWW8" s="27"/>
      <c r="OWX8" s="27"/>
      <c r="OWY8" s="27"/>
      <c r="OWZ8" s="27"/>
      <c r="OXA8" s="27"/>
      <c r="OXB8" s="27"/>
      <c r="OXC8" s="27"/>
      <c r="OXD8" s="27"/>
      <c r="OXE8" s="27"/>
      <c r="OXF8" s="27"/>
      <c r="OXG8" s="27"/>
      <c r="OXH8" s="27"/>
      <c r="OXI8" s="27"/>
      <c r="OXJ8" s="27"/>
      <c r="OXK8" s="27"/>
      <c r="OXL8" s="27"/>
      <c r="OXM8" s="27"/>
      <c r="OXN8" s="27"/>
      <c r="OXO8" s="27"/>
      <c r="OXP8" s="27"/>
      <c r="OXQ8" s="27"/>
      <c r="OXR8" s="27"/>
      <c r="OXS8" s="27"/>
      <c r="OXT8" s="27"/>
      <c r="OXU8" s="27"/>
      <c r="OXV8" s="27"/>
      <c r="OXW8" s="27"/>
      <c r="OXX8" s="27"/>
      <c r="OXY8" s="27"/>
      <c r="OXZ8" s="27"/>
      <c r="OYA8" s="27"/>
      <c r="OYB8" s="27"/>
      <c r="OYC8" s="27"/>
      <c r="OYD8" s="27"/>
      <c r="OYE8" s="27"/>
      <c r="OYF8" s="27"/>
      <c r="OYG8" s="27"/>
      <c r="OYH8" s="27"/>
      <c r="OYI8" s="27"/>
      <c r="OYJ8" s="27"/>
      <c r="OYK8" s="27"/>
      <c r="OYL8" s="27"/>
      <c r="OYM8" s="27"/>
      <c r="OYN8" s="27"/>
      <c r="OYO8" s="27"/>
      <c r="OYP8" s="27"/>
      <c r="OYQ8" s="27"/>
      <c r="OYR8" s="27"/>
      <c r="OYS8" s="27"/>
      <c r="OYT8" s="27"/>
      <c r="OYU8" s="27"/>
      <c r="OYV8" s="27"/>
      <c r="OYW8" s="27"/>
      <c r="OYX8" s="27"/>
      <c r="OYY8" s="27"/>
      <c r="OYZ8" s="27"/>
      <c r="OZA8" s="27"/>
      <c r="OZB8" s="27"/>
      <c r="OZC8" s="27"/>
      <c r="OZD8" s="27"/>
      <c r="OZE8" s="27"/>
      <c r="OZF8" s="27"/>
      <c r="OZG8" s="27"/>
      <c r="OZH8" s="27"/>
      <c r="OZI8" s="27"/>
      <c r="OZJ8" s="27"/>
      <c r="OZK8" s="27"/>
      <c r="OZL8" s="27"/>
      <c r="OZM8" s="27"/>
      <c r="OZN8" s="27"/>
      <c r="OZO8" s="27"/>
      <c r="OZP8" s="27"/>
      <c r="OZQ8" s="27"/>
      <c r="OZR8" s="27"/>
      <c r="OZS8" s="27"/>
      <c r="OZT8" s="27"/>
      <c r="OZU8" s="27"/>
      <c r="OZV8" s="27"/>
      <c r="OZW8" s="27"/>
      <c r="OZX8" s="27"/>
      <c r="OZY8" s="27"/>
      <c r="OZZ8" s="27"/>
      <c r="PAA8" s="27"/>
      <c r="PAB8" s="27"/>
      <c r="PAC8" s="27"/>
      <c r="PAD8" s="27"/>
      <c r="PAE8" s="27"/>
      <c r="PAF8" s="27"/>
      <c r="PAG8" s="27"/>
      <c r="PAH8" s="27"/>
      <c r="PAI8" s="27"/>
      <c r="PAJ8" s="27"/>
      <c r="PAK8" s="27"/>
      <c r="PAL8" s="27"/>
      <c r="PAM8" s="27"/>
      <c r="PAN8" s="27"/>
      <c r="PAO8" s="27"/>
      <c r="PAP8" s="27"/>
      <c r="PAQ8" s="27"/>
      <c r="PAR8" s="27"/>
      <c r="PAS8" s="27"/>
      <c r="PAT8" s="27"/>
      <c r="PAU8" s="27"/>
      <c r="PAV8" s="27"/>
      <c r="PAW8" s="27"/>
      <c r="PAX8" s="27"/>
      <c r="PAY8" s="27"/>
      <c r="PAZ8" s="27"/>
      <c r="PBA8" s="27"/>
      <c r="PBB8" s="27"/>
      <c r="PBC8" s="27"/>
      <c r="PBD8" s="27"/>
      <c r="PBE8" s="27"/>
      <c r="PBF8" s="27"/>
      <c r="PBG8" s="27"/>
      <c r="PBH8" s="27"/>
      <c r="PBI8" s="27"/>
      <c r="PBJ8" s="27"/>
      <c r="PBK8" s="27"/>
      <c r="PBL8" s="27"/>
      <c r="PBM8" s="27"/>
      <c r="PBN8" s="27"/>
      <c r="PBO8" s="27"/>
      <c r="PBP8" s="27"/>
      <c r="PBQ8" s="27"/>
      <c r="PBR8" s="27"/>
      <c r="PBS8" s="27"/>
      <c r="PBT8" s="27"/>
      <c r="PBU8" s="27"/>
      <c r="PBV8" s="27"/>
      <c r="PBW8" s="27"/>
      <c r="PBX8" s="27"/>
      <c r="PBY8" s="27"/>
      <c r="PBZ8" s="27"/>
      <c r="PCA8" s="27"/>
      <c r="PCB8" s="27"/>
      <c r="PCC8" s="27"/>
      <c r="PCD8" s="27"/>
      <c r="PCE8" s="27"/>
      <c r="PCF8" s="27"/>
      <c r="PCG8" s="27"/>
      <c r="PCH8" s="27"/>
      <c r="PCI8" s="27"/>
      <c r="PCJ8" s="27"/>
      <c r="PCK8" s="27"/>
      <c r="PCL8" s="27"/>
      <c r="PCM8" s="27"/>
      <c r="PCN8" s="27"/>
      <c r="PCO8" s="27"/>
      <c r="PCP8" s="27"/>
      <c r="PCQ8" s="27"/>
      <c r="PCR8" s="27"/>
      <c r="PCS8" s="27"/>
      <c r="PCT8" s="27"/>
      <c r="PCU8" s="27"/>
      <c r="PCV8" s="27"/>
      <c r="PCW8" s="27"/>
      <c r="PCX8" s="27"/>
      <c r="PCY8" s="27"/>
      <c r="PCZ8" s="27"/>
      <c r="PDA8" s="27"/>
      <c r="PDB8" s="27"/>
      <c r="PDC8" s="27"/>
      <c r="PDD8" s="27"/>
      <c r="PDE8" s="27"/>
      <c r="PDF8" s="27"/>
      <c r="PDG8" s="27"/>
      <c r="PDH8" s="27"/>
      <c r="PDI8" s="27"/>
      <c r="PDJ8" s="27"/>
      <c r="PDK8" s="27"/>
      <c r="PDL8" s="27"/>
      <c r="PDM8" s="27"/>
      <c r="PDN8" s="27"/>
      <c r="PDO8" s="27"/>
      <c r="PDP8" s="27"/>
      <c r="PDQ8" s="27"/>
      <c r="PDR8" s="27"/>
      <c r="PDS8" s="27"/>
      <c r="PDT8" s="27"/>
      <c r="PDU8" s="27"/>
      <c r="PDV8" s="27"/>
      <c r="PDW8" s="27"/>
      <c r="PDX8" s="27"/>
      <c r="PDY8" s="27"/>
      <c r="PDZ8" s="27"/>
      <c r="PEA8" s="27"/>
      <c r="PEB8" s="27"/>
      <c r="PEC8" s="27"/>
      <c r="PED8" s="27"/>
      <c r="PEE8" s="27"/>
      <c r="PEF8" s="27"/>
      <c r="PEG8" s="27"/>
      <c r="PEH8" s="27"/>
      <c r="PEI8" s="27"/>
      <c r="PEJ8" s="27"/>
      <c r="PEK8" s="27"/>
      <c r="PEL8" s="27"/>
      <c r="PEM8" s="27"/>
      <c r="PEN8" s="27"/>
      <c r="PEO8" s="27"/>
      <c r="PEP8" s="27"/>
      <c r="PEQ8" s="27"/>
      <c r="PER8" s="27"/>
      <c r="PES8" s="27"/>
      <c r="PET8" s="27"/>
      <c r="PEU8" s="27"/>
      <c r="PEV8" s="27"/>
      <c r="PEW8" s="27"/>
      <c r="PEX8" s="27"/>
      <c r="PEY8" s="27"/>
      <c r="PEZ8" s="27"/>
      <c r="PFA8" s="27"/>
      <c r="PFB8" s="27"/>
      <c r="PFC8" s="27"/>
      <c r="PFD8" s="27"/>
      <c r="PFE8" s="27"/>
      <c r="PFF8" s="27"/>
      <c r="PFG8" s="27"/>
      <c r="PFH8" s="27"/>
      <c r="PFI8" s="27"/>
      <c r="PFJ8" s="27"/>
      <c r="PFK8" s="27"/>
      <c r="PFL8" s="27"/>
      <c r="PFM8" s="27"/>
      <c r="PFN8" s="27"/>
      <c r="PFO8" s="27"/>
      <c r="PFP8" s="27"/>
      <c r="PFQ8" s="27"/>
      <c r="PFR8" s="27"/>
      <c r="PFS8" s="27"/>
      <c r="PFT8" s="27"/>
      <c r="PFU8" s="27"/>
      <c r="PFV8" s="27"/>
      <c r="PFW8" s="27"/>
      <c r="PFX8" s="27"/>
      <c r="PFY8" s="27"/>
      <c r="PFZ8" s="27"/>
      <c r="PGA8" s="27"/>
      <c r="PGB8" s="27"/>
      <c r="PGC8" s="27"/>
      <c r="PGD8" s="27"/>
      <c r="PGE8" s="27"/>
      <c r="PGF8" s="27"/>
      <c r="PGG8" s="27"/>
      <c r="PGH8" s="27"/>
      <c r="PGI8" s="27"/>
      <c r="PGJ8" s="27"/>
      <c r="PGK8" s="27"/>
      <c r="PGL8" s="27"/>
      <c r="PGM8" s="27"/>
      <c r="PGN8" s="27"/>
      <c r="PGO8" s="27"/>
      <c r="PGP8" s="27"/>
      <c r="PGQ8" s="27"/>
      <c r="PGR8" s="27"/>
      <c r="PGS8" s="27"/>
      <c r="PGT8" s="27"/>
      <c r="PGU8" s="27"/>
      <c r="PGV8" s="27"/>
      <c r="PGW8" s="27"/>
      <c r="PGX8" s="27"/>
      <c r="PGY8" s="27"/>
      <c r="PGZ8" s="27"/>
      <c r="PHA8" s="27"/>
      <c r="PHB8" s="27"/>
      <c r="PHC8" s="27"/>
      <c r="PHD8" s="27"/>
      <c r="PHE8" s="27"/>
      <c r="PHF8" s="27"/>
      <c r="PHG8" s="27"/>
      <c r="PHH8" s="27"/>
      <c r="PHI8" s="27"/>
      <c r="PHJ8" s="27"/>
      <c r="PHK8" s="27"/>
      <c r="PHL8" s="27"/>
      <c r="PHM8" s="27"/>
      <c r="PHN8" s="27"/>
      <c r="PHO8" s="27"/>
      <c r="PHP8" s="27"/>
      <c r="PHQ8" s="27"/>
      <c r="PHR8" s="27"/>
      <c r="PHS8" s="27"/>
      <c r="PHT8" s="27"/>
      <c r="PHU8" s="27"/>
      <c r="PHV8" s="27"/>
      <c r="PHW8" s="27"/>
      <c r="PHX8" s="27"/>
      <c r="PHY8" s="27"/>
      <c r="PHZ8" s="27"/>
      <c r="PIA8" s="27"/>
      <c r="PIB8" s="27"/>
      <c r="PIC8" s="27"/>
      <c r="PID8" s="27"/>
      <c r="PIE8" s="27"/>
      <c r="PIF8" s="27"/>
      <c r="PIG8" s="27"/>
      <c r="PIH8" s="27"/>
      <c r="PII8" s="27"/>
      <c r="PIJ8" s="27"/>
      <c r="PIK8" s="27"/>
      <c r="PIL8" s="27"/>
      <c r="PIM8" s="27"/>
      <c r="PIN8" s="27"/>
      <c r="PIO8" s="27"/>
      <c r="PIP8" s="27"/>
      <c r="PIQ8" s="27"/>
      <c r="PIR8" s="27"/>
      <c r="PIS8" s="27"/>
      <c r="PIT8" s="27"/>
      <c r="PIU8" s="27"/>
      <c r="PIV8" s="27"/>
      <c r="PIW8" s="27"/>
      <c r="PIX8" s="27"/>
      <c r="PIY8" s="27"/>
      <c r="PIZ8" s="27"/>
      <c r="PJA8" s="27"/>
      <c r="PJB8" s="27"/>
      <c r="PJC8" s="27"/>
      <c r="PJD8" s="27"/>
      <c r="PJE8" s="27"/>
      <c r="PJF8" s="27"/>
      <c r="PJG8" s="27"/>
      <c r="PJH8" s="27"/>
      <c r="PJI8" s="27"/>
      <c r="PJJ8" s="27"/>
      <c r="PJK8" s="27"/>
      <c r="PJL8" s="27"/>
      <c r="PJM8" s="27"/>
      <c r="PJN8" s="27"/>
      <c r="PJO8" s="27"/>
      <c r="PJP8" s="27"/>
      <c r="PJQ8" s="27"/>
      <c r="PJR8" s="27"/>
      <c r="PJS8" s="27"/>
      <c r="PJT8" s="27"/>
      <c r="PJU8" s="27"/>
      <c r="PJV8" s="27"/>
      <c r="PJW8" s="27"/>
      <c r="PJX8" s="27"/>
      <c r="PJY8" s="27"/>
      <c r="PJZ8" s="27"/>
      <c r="PKA8" s="27"/>
      <c r="PKB8" s="27"/>
      <c r="PKC8" s="27"/>
      <c r="PKD8" s="27"/>
      <c r="PKE8" s="27"/>
      <c r="PKF8" s="27"/>
      <c r="PKG8" s="27"/>
      <c r="PKH8" s="27"/>
      <c r="PKI8" s="27"/>
      <c r="PKJ8" s="27"/>
      <c r="PKK8" s="27"/>
      <c r="PKL8" s="27"/>
      <c r="PKM8" s="27"/>
      <c r="PKN8" s="27"/>
      <c r="PKO8" s="27"/>
      <c r="PKP8" s="27"/>
      <c r="PKQ8" s="27"/>
      <c r="PKR8" s="27"/>
      <c r="PKS8" s="27"/>
      <c r="PKT8" s="27"/>
      <c r="PKU8" s="27"/>
      <c r="PKV8" s="27"/>
      <c r="PKW8" s="27"/>
      <c r="PKX8" s="27"/>
      <c r="PKY8" s="27"/>
      <c r="PKZ8" s="27"/>
      <c r="PLA8" s="27"/>
      <c r="PLB8" s="27"/>
      <c r="PLC8" s="27"/>
      <c r="PLD8" s="27"/>
      <c r="PLE8" s="27"/>
      <c r="PLF8" s="27"/>
      <c r="PLG8" s="27"/>
      <c r="PLH8" s="27"/>
      <c r="PLI8" s="27"/>
      <c r="PLJ8" s="27"/>
      <c r="PLK8" s="27"/>
      <c r="PLL8" s="27"/>
      <c r="PLM8" s="27"/>
      <c r="PLN8" s="27"/>
      <c r="PLO8" s="27"/>
      <c r="PLP8" s="27"/>
      <c r="PLQ8" s="27"/>
      <c r="PLR8" s="27"/>
      <c r="PLS8" s="27"/>
      <c r="PLT8" s="27"/>
      <c r="PLU8" s="27"/>
      <c r="PLV8" s="27"/>
      <c r="PLW8" s="27"/>
      <c r="PLX8" s="27"/>
      <c r="PLY8" s="27"/>
      <c r="PLZ8" s="27"/>
      <c r="PMA8" s="27"/>
      <c r="PMB8" s="27"/>
      <c r="PMC8" s="27"/>
      <c r="PMD8" s="27"/>
      <c r="PME8" s="27"/>
      <c r="PMF8" s="27"/>
      <c r="PMG8" s="27"/>
      <c r="PMH8" s="27"/>
      <c r="PMI8" s="27"/>
      <c r="PMJ8" s="27"/>
      <c r="PMK8" s="27"/>
      <c r="PML8" s="27"/>
      <c r="PMM8" s="27"/>
      <c r="PMN8" s="27"/>
      <c r="PMO8" s="27"/>
      <c r="PMP8" s="27"/>
      <c r="PMQ8" s="27"/>
      <c r="PMR8" s="27"/>
      <c r="PMS8" s="27"/>
      <c r="PMT8" s="27"/>
      <c r="PMU8" s="27"/>
      <c r="PMV8" s="27"/>
      <c r="PMW8" s="27"/>
      <c r="PMX8" s="27"/>
      <c r="PMY8" s="27"/>
      <c r="PMZ8" s="27"/>
      <c r="PNA8" s="27"/>
      <c r="PNB8" s="27"/>
      <c r="PNC8" s="27"/>
      <c r="PND8" s="27"/>
      <c r="PNE8" s="27"/>
      <c r="PNF8" s="27"/>
      <c r="PNG8" s="27"/>
      <c r="PNH8" s="27"/>
      <c r="PNI8" s="27"/>
      <c r="PNJ8" s="27"/>
      <c r="PNK8" s="27"/>
      <c r="PNL8" s="27"/>
      <c r="PNM8" s="27"/>
      <c r="PNN8" s="27"/>
      <c r="PNO8" s="27"/>
      <c r="PNP8" s="27"/>
      <c r="PNQ8" s="27"/>
      <c r="PNR8" s="27"/>
      <c r="PNS8" s="27"/>
      <c r="PNT8" s="27"/>
      <c r="PNU8" s="27"/>
      <c r="PNV8" s="27"/>
      <c r="PNW8" s="27"/>
      <c r="PNX8" s="27"/>
      <c r="PNY8" s="27"/>
      <c r="PNZ8" s="27"/>
      <c r="POA8" s="27"/>
      <c r="POB8" s="27"/>
      <c r="POC8" s="27"/>
      <c r="POD8" s="27"/>
      <c r="POE8" s="27"/>
      <c r="POF8" s="27"/>
      <c r="POG8" s="27"/>
      <c r="POH8" s="27"/>
      <c r="POI8" s="27"/>
      <c r="POJ8" s="27"/>
      <c r="POK8" s="27"/>
      <c r="POL8" s="27"/>
      <c r="POM8" s="27"/>
      <c r="PON8" s="27"/>
      <c r="POO8" s="27"/>
      <c r="POP8" s="27"/>
      <c r="POQ8" s="27"/>
      <c r="POR8" s="27"/>
      <c r="POS8" s="27"/>
      <c r="POT8" s="27"/>
      <c r="POU8" s="27"/>
      <c r="POV8" s="27"/>
      <c r="POW8" s="27"/>
      <c r="POX8" s="27"/>
      <c r="POY8" s="27"/>
      <c r="POZ8" s="27"/>
      <c r="PPA8" s="27"/>
      <c r="PPB8" s="27"/>
      <c r="PPC8" s="27"/>
      <c r="PPD8" s="27"/>
      <c r="PPE8" s="27"/>
      <c r="PPF8" s="27"/>
      <c r="PPG8" s="27"/>
      <c r="PPH8" s="27"/>
      <c r="PPI8" s="27"/>
      <c r="PPJ8" s="27"/>
      <c r="PPK8" s="27"/>
      <c r="PPL8" s="27"/>
      <c r="PPM8" s="27"/>
      <c r="PPN8" s="27"/>
      <c r="PPO8" s="27"/>
      <c r="PPP8" s="27"/>
      <c r="PPQ8" s="27"/>
      <c r="PPR8" s="27"/>
      <c r="PPS8" s="27"/>
      <c r="PPT8" s="27"/>
      <c r="PPU8" s="27"/>
      <c r="PPV8" s="27"/>
      <c r="PPW8" s="27"/>
      <c r="PPX8" s="27"/>
      <c r="PPY8" s="27"/>
      <c r="PPZ8" s="27"/>
      <c r="PQA8" s="27"/>
      <c r="PQB8" s="27"/>
      <c r="PQC8" s="27"/>
      <c r="PQD8" s="27"/>
      <c r="PQE8" s="27"/>
      <c r="PQF8" s="27"/>
      <c r="PQG8" s="27"/>
      <c r="PQH8" s="27"/>
      <c r="PQI8" s="27"/>
      <c r="PQJ8" s="27"/>
      <c r="PQK8" s="27"/>
      <c r="PQL8" s="27"/>
      <c r="PQM8" s="27"/>
      <c r="PQN8" s="27"/>
      <c r="PQO8" s="27"/>
      <c r="PQP8" s="27"/>
      <c r="PQQ8" s="27"/>
      <c r="PQR8" s="27"/>
      <c r="PQS8" s="27"/>
      <c r="PQT8" s="27"/>
      <c r="PQU8" s="27"/>
      <c r="PQV8" s="27"/>
      <c r="PQW8" s="27"/>
      <c r="PQX8" s="27"/>
      <c r="PQY8" s="27"/>
      <c r="PQZ8" s="27"/>
      <c r="PRA8" s="27"/>
      <c r="PRB8" s="27"/>
      <c r="PRC8" s="27"/>
      <c r="PRD8" s="27"/>
      <c r="PRE8" s="27"/>
      <c r="PRF8" s="27"/>
      <c r="PRG8" s="27"/>
      <c r="PRH8" s="27"/>
      <c r="PRI8" s="27"/>
      <c r="PRJ8" s="27"/>
      <c r="PRK8" s="27"/>
      <c r="PRL8" s="27"/>
      <c r="PRM8" s="27"/>
      <c r="PRN8" s="27"/>
      <c r="PRO8" s="27"/>
      <c r="PRP8" s="27"/>
      <c r="PRQ8" s="27"/>
      <c r="PRR8" s="27"/>
      <c r="PRS8" s="27"/>
      <c r="PRT8" s="27"/>
      <c r="PRU8" s="27"/>
      <c r="PRV8" s="27"/>
      <c r="PRW8" s="27"/>
      <c r="PRX8" s="27"/>
      <c r="PRY8" s="27"/>
      <c r="PRZ8" s="27"/>
      <c r="PSA8" s="27"/>
      <c r="PSB8" s="27"/>
      <c r="PSC8" s="27"/>
      <c r="PSD8" s="27"/>
      <c r="PSE8" s="27"/>
      <c r="PSF8" s="27"/>
      <c r="PSG8" s="27"/>
      <c r="PSH8" s="27"/>
      <c r="PSI8" s="27"/>
      <c r="PSJ8" s="27"/>
      <c r="PSK8" s="27"/>
      <c r="PSL8" s="27"/>
      <c r="PSM8" s="27"/>
      <c r="PSN8" s="27"/>
      <c r="PSO8" s="27"/>
      <c r="PSP8" s="27"/>
      <c r="PSQ8" s="27"/>
      <c r="PSR8" s="27"/>
      <c r="PSS8" s="27"/>
      <c r="PST8" s="27"/>
      <c r="PSU8" s="27"/>
      <c r="PSV8" s="27"/>
      <c r="PSW8" s="27"/>
      <c r="PSX8" s="27"/>
      <c r="PSY8" s="27"/>
      <c r="PSZ8" s="27"/>
      <c r="PTA8" s="27"/>
      <c r="PTB8" s="27"/>
      <c r="PTC8" s="27"/>
      <c r="PTD8" s="27"/>
      <c r="PTE8" s="27"/>
      <c r="PTF8" s="27"/>
      <c r="PTG8" s="27"/>
      <c r="PTH8" s="27"/>
      <c r="PTI8" s="27"/>
      <c r="PTJ8" s="27"/>
      <c r="PTK8" s="27"/>
      <c r="PTL8" s="27"/>
      <c r="PTM8" s="27"/>
      <c r="PTN8" s="27"/>
      <c r="PTO8" s="27"/>
      <c r="PTP8" s="27"/>
      <c r="PTQ8" s="27"/>
      <c r="PTR8" s="27"/>
      <c r="PTS8" s="27"/>
      <c r="PTT8" s="27"/>
      <c r="PTU8" s="27"/>
      <c r="PTV8" s="27"/>
      <c r="PTW8" s="27"/>
      <c r="PTX8" s="27"/>
      <c r="PTY8" s="27"/>
      <c r="PTZ8" s="27"/>
      <c r="PUA8" s="27"/>
      <c r="PUB8" s="27"/>
      <c r="PUC8" s="27"/>
      <c r="PUD8" s="27"/>
      <c r="PUE8" s="27"/>
      <c r="PUF8" s="27"/>
      <c r="PUG8" s="27"/>
      <c r="PUH8" s="27"/>
      <c r="PUI8" s="27"/>
      <c r="PUJ8" s="27"/>
      <c r="PUK8" s="27"/>
      <c r="PUL8" s="27"/>
      <c r="PUM8" s="27"/>
      <c r="PUN8" s="27"/>
      <c r="PUO8" s="27"/>
      <c r="PUP8" s="27"/>
      <c r="PUQ8" s="27"/>
      <c r="PUR8" s="27"/>
      <c r="PUS8" s="27"/>
      <c r="PUT8" s="27"/>
      <c r="PUU8" s="27"/>
      <c r="PUV8" s="27"/>
      <c r="PUW8" s="27"/>
      <c r="PUX8" s="27"/>
      <c r="PUY8" s="27"/>
      <c r="PUZ8" s="27"/>
      <c r="PVA8" s="27"/>
      <c r="PVB8" s="27"/>
      <c r="PVC8" s="27"/>
      <c r="PVD8" s="27"/>
      <c r="PVE8" s="27"/>
      <c r="PVF8" s="27"/>
      <c r="PVG8" s="27"/>
      <c r="PVH8" s="27"/>
      <c r="PVI8" s="27"/>
      <c r="PVJ8" s="27"/>
      <c r="PVK8" s="27"/>
      <c r="PVL8" s="27"/>
      <c r="PVM8" s="27"/>
      <c r="PVN8" s="27"/>
      <c r="PVO8" s="27"/>
      <c r="PVP8" s="27"/>
      <c r="PVQ8" s="27"/>
      <c r="PVR8" s="27"/>
      <c r="PVS8" s="27"/>
      <c r="PVT8" s="27"/>
      <c r="PVU8" s="27"/>
      <c r="PVV8" s="27"/>
      <c r="PVW8" s="27"/>
      <c r="PVX8" s="27"/>
      <c r="PVY8" s="27"/>
      <c r="PVZ8" s="27"/>
      <c r="PWA8" s="27"/>
      <c r="PWB8" s="27"/>
      <c r="PWC8" s="27"/>
      <c r="PWD8" s="27"/>
      <c r="PWE8" s="27"/>
      <c r="PWF8" s="27"/>
      <c r="PWG8" s="27"/>
      <c r="PWH8" s="27"/>
      <c r="PWI8" s="27"/>
      <c r="PWJ8" s="27"/>
      <c r="PWK8" s="27"/>
      <c r="PWL8" s="27"/>
      <c r="PWM8" s="27"/>
      <c r="PWN8" s="27"/>
      <c r="PWO8" s="27"/>
      <c r="PWP8" s="27"/>
      <c r="PWQ8" s="27"/>
      <c r="PWR8" s="27"/>
      <c r="PWS8" s="27"/>
      <c r="PWT8" s="27"/>
      <c r="PWU8" s="27"/>
      <c r="PWV8" s="27"/>
      <c r="PWW8" s="27"/>
      <c r="PWX8" s="27"/>
      <c r="PWY8" s="27"/>
      <c r="PWZ8" s="27"/>
      <c r="PXA8" s="27"/>
      <c r="PXB8" s="27"/>
      <c r="PXC8" s="27"/>
      <c r="PXD8" s="27"/>
      <c r="PXE8" s="27"/>
      <c r="PXF8" s="27"/>
      <c r="PXG8" s="27"/>
      <c r="PXH8" s="27"/>
      <c r="PXI8" s="27"/>
      <c r="PXJ8" s="27"/>
      <c r="PXK8" s="27"/>
      <c r="PXL8" s="27"/>
      <c r="PXM8" s="27"/>
      <c r="PXN8" s="27"/>
      <c r="PXO8" s="27"/>
      <c r="PXP8" s="27"/>
      <c r="PXQ8" s="27"/>
      <c r="PXR8" s="27"/>
      <c r="PXS8" s="27"/>
      <c r="PXT8" s="27"/>
      <c r="PXU8" s="27"/>
      <c r="PXV8" s="27"/>
      <c r="PXW8" s="27"/>
      <c r="PXX8" s="27"/>
      <c r="PXY8" s="27"/>
      <c r="PXZ8" s="27"/>
      <c r="PYA8" s="27"/>
      <c r="PYB8" s="27"/>
      <c r="PYC8" s="27"/>
      <c r="PYD8" s="27"/>
      <c r="PYE8" s="27"/>
      <c r="PYF8" s="27"/>
      <c r="PYG8" s="27"/>
      <c r="PYH8" s="27"/>
      <c r="PYI8" s="27"/>
      <c r="PYJ8" s="27"/>
      <c r="PYK8" s="27"/>
      <c r="PYL8" s="27"/>
      <c r="PYM8" s="27"/>
      <c r="PYN8" s="27"/>
      <c r="PYO8" s="27"/>
      <c r="PYP8" s="27"/>
      <c r="PYQ8" s="27"/>
      <c r="PYR8" s="27"/>
      <c r="PYS8" s="27"/>
      <c r="PYT8" s="27"/>
      <c r="PYU8" s="27"/>
      <c r="PYV8" s="27"/>
      <c r="PYW8" s="27"/>
      <c r="PYX8" s="27"/>
      <c r="PYY8" s="27"/>
      <c r="PYZ8" s="27"/>
      <c r="PZA8" s="27"/>
      <c r="PZB8" s="27"/>
      <c r="PZC8" s="27"/>
      <c r="PZD8" s="27"/>
      <c r="PZE8" s="27"/>
      <c r="PZF8" s="27"/>
      <c r="PZG8" s="27"/>
      <c r="PZH8" s="27"/>
      <c r="PZI8" s="27"/>
      <c r="PZJ8" s="27"/>
      <c r="PZK8" s="27"/>
      <c r="PZL8" s="27"/>
      <c r="PZM8" s="27"/>
      <c r="PZN8" s="27"/>
      <c r="PZO8" s="27"/>
      <c r="PZP8" s="27"/>
      <c r="PZQ8" s="27"/>
      <c r="PZR8" s="27"/>
      <c r="PZS8" s="27"/>
      <c r="PZT8" s="27"/>
      <c r="PZU8" s="27"/>
      <c r="PZV8" s="27"/>
      <c r="PZW8" s="27"/>
      <c r="PZX8" s="27"/>
      <c r="PZY8" s="27"/>
      <c r="PZZ8" s="27"/>
      <c r="QAA8" s="27"/>
      <c r="QAB8" s="27"/>
      <c r="QAC8" s="27"/>
      <c r="QAD8" s="27"/>
      <c r="QAE8" s="27"/>
      <c r="QAF8" s="27"/>
      <c r="QAG8" s="27"/>
      <c r="QAH8" s="27"/>
      <c r="QAI8" s="27"/>
      <c r="QAJ8" s="27"/>
      <c r="QAK8" s="27"/>
      <c r="QAL8" s="27"/>
      <c r="QAM8" s="27"/>
      <c r="QAN8" s="27"/>
      <c r="QAO8" s="27"/>
      <c r="QAP8" s="27"/>
      <c r="QAQ8" s="27"/>
      <c r="QAR8" s="27"/>
      <c r="QAS8" s="27"/>
      <c r="QAT8" s="27"/>
      <c r="QAU8" s="27"/>
      <c r="QAV8" s="27"/>
      <c r="QAW8" s="27"/>
      <c r="QAX8" s="27"/>
      <c r="QAY8" s="27"/>
      <c r="QAZ8" s="27"/>
      <c r="QBA8" s="27"/>
      <c r="QBB8" s="27"/>
      <c r="QBC8" s="27"/>
      <c r="QBD8" s="27"/>
      <c r="QBE8" s="27"/>
      <c r="QBF8" s="27"/>
      <c r="QBG8" s="27"/>
      <c r="QBH8" s="27"/>
      <c r="QBI8" s="27"/>
      <c r="QBJ8" s="27"/>
      <c r="QBK8" s="27"/>
      <c r="QBL8" s="27"/>
      <c r="QBM8" s="27"/>
      <c r="QBN8" s="27"/>
      <c r="QBO8" s="27"/>
      <c r="QBP8" s="27"/>
      <c r="QBQ8" s="27"/>
      <c r="QBR8" s="27"/>
      <c r="QBS8" s="27"/>
      <c r="QBT8" s="27"/>
      <c r="QBU8" s="27"/>
      <c r="QBV8" s="27"/>
      <c r="QBW8" s="27"/>
      <c r="QBX8" s="27"/>
      <c r="QBY8" s="27"/>
      <c r="QBZ8" s="27"/>
      <c r="QCA8" s="27"/>
      <c r="QCB8" s="27"/>
      <c r="QCC8" s="27"/>
      <c r="QCD8" s="27"/>
      <c r="QCE8" s="27"/>
      <c r="QCF8" s="27"/>
      <c r="QCG8" s="27"/>
      <c r="QCH8" s="27"/>
      <c r="QCI8" s="27"/>
      <c r="QCJ8" s="27"/>
      <c r="QCK8" s="27"/>
      <c r="QCL8" s="27"/>
      <c r="QCM8" s="27"/>
      <c r="QCN8" s="27"/>
      <c r="QCO8" s="27"/>
      <c r="QCP8" s="27"/>
      <c r="QCQ8" s="27"/>
      <c r="QCR8" s="27"/>
      <c r="QCS8" s="27"/>
      <c r="QCT8" s="27"/>
      <c r="QCU8" s="27"/>
      <c r="QCV8" s="27"/>
      <c r="QCW8" s="27"/>
      <c r="QCX8" s="27"/>
      <c r="QCY8" s="27"/>
      <c r="QCZ8" s="27"/>
      <c r="QDA8" s="27"/>
      <c r="QDB8" s="27"/>
      <c r="QDC8" s="27"/>
      <c r="QDD8" s="27"/>
      <c r="QDE8" s="27"/>
      <c r="QDF8" s="27"/>
      <c r="QDG8" s="27"/>
      <c r="QDH8" s="27"/>
      <c r="QDI8" s="27"/>
      <c r="QDJ8" s="27"/>
      <c r="QDK8" s="27"/>
      <c r="QDL8" s="27"/>
      <c r="QDM8" s="27"/>
      <c r="QDN8" s="27"/>
      <c r="QDO8" s="27"/>
      <c r="QDP8" s="27"/>
      <c r="QDQ8" s="27"/>
      <c r="QDR8" s="27"/>
      <c r="QDS8" s="27"/>
      <c r="QDT8" s="27"/>
      <c r="QDU8" s="27"/>
      <c r="QDV8" s="27"/>
      <c r="QDW8" s="27"/>
      <c r="QDX8" s="27"/>
      <c r="QDY8" s="27"/>
      <c r="QDZ8" s="27"/>
      <c r="QEA8" s="27"/>
      <c r="QEB8" s="27"/>
      <c r="QEC8" s="27"/>
      <c r="QED8" s="27"/>
      <c r="QEE8" s="27"/>
      <c r="QEF8" s="27"/>
      <c r="QEG8" s="27"/>
      <c r="QEH8" s="27"/>
      <c r="QEI8" s="27"/>
      <c r="QEJ8" s="27"/>
      <c r="QEK8" s="27"/>
      <c r="QEL8" s="27"/>
      <c r="QEM8" s="27"/>
      <c r="QEN8" s="27"/>
      <c r="QEO8" s="27"/>
      <c r="QEP8" s="27"/>
      <c r="QEQ8" s="27"/>
      <c r="QER8" s="27"/>
      <c r="QES8" s="27"/>
      <c r="QET8" s="27"/>
      <c r="QEU8" s="27"/>
      <c r="QEV8" s="27"/>
      <c r="QEW8" s="27"/>
      <c r="QEX8" s="27"/>
      <c r="QEY8" s="27"/>
      <c r="QEZ8" s="27"/>
      <c r="QFA8" s="27"/>
      <c r="QFB8" s="27"/>
      <c r="QFC8" s="27"/>
      <c r="QFD8" s="27"/>
      <c r="QFE8" s="27"/>
      <c r="QFF8" s="27"/>
      <c r="QFG8" s="27"/>
      <c r="QFH8" s="27"/>
      <c r="QFI8" s="27"/>
      <c r="QFJ8" s="27"/>
      <c r="QFK8" s="27"/>
      <c r="QFL8" s="27"/>
      <c r="QFM8" s="27"/>
      <c r="QFN8" s="27"/>
      <c r="QFO8" s="27"/>
      <c r="QFP8" s="27"/>
      <c r="QFQ8" s="27"/>
      <c r="QFR8" s="27"/>
      <c r="QFS8" s="27"/>
      <c r="QFT8" s="27"/>
      <c r="QFU8" s="27"/>
      <c r="QFV8" s="27"/>
      <c r="QFW8" s="27"/>
      <c r="QFX8" s="27"/>
      <c r="QFY8" s="27"/>
      <c r="QFZ8" s="27"/>
      <c r="QGA8" s="27"/>
      <c r="QGB8" s="27"/>
      <c r="QGC8" s="27"/>
      <c r="QGD8" s="27"/>
      <c r="QGE8" s="27"/>
      <c r="QGF8" s="27"/>
      <c r="QGG8" s="27"/>
      <c r="QGH8" s="27"/>
      <c r="QGI8" s="27"/>
      <c r="QGJ8" s="27"/>
      <c r="QGK8" s="27"/>
      <c r="QGL8" s="27"/>
      <c r="QGM8" s="27"/>
      <c r="QGN8" s="27"/>
      <c r="QGO8" s="27"/>
      <c r="QGP8" s="27"/>
      <c r="QGQ8" s="27"/>
      <c r="QGR8" s="27"/>
      <c r="QGS8" s="27"/>
      <c r="QGT8" s="27"/>
      <c r="QGU8" s="27"/>
      <c r="QGV8" s="27"/>
      <c r="QGW8" s="27"/>
      <c r="QGX8" s="27"/>
      <c r="QGY8" s="27"/>
      <c r="QGZ8" s="27"/>
      <c r="QHA8" s="27"/>
      <c r="QHB8" s="27"/>
      <c r="QHC8" s="27"/>
      <c r="QHD8" s="27"/>
      <c r="QHE8" s="27"/>
      <c r="QHF8" s="27"/>
      <c r="QHG8" s="27"/>
      <c r="QHH8" s="27"/>
      <c r="QHI8" s="27"/>
      <c r="QHJ8" s="27"/>
      <c r="QHK8" s="27"/>
      <c r="QHL8" s="27"/>
      <c r="QHM8" s="27"/>
      <c r="QHN8" s="27"/>
      <c r="QHO8" s="27"/>
      <c r="QHP8" s="27"/>
      <c r="QHQ8" s="27"/>
      <c r="QHR8" s="27"/>
      <c r="QHS8" s="27"/>
      <c r="QHT8" s="27"/>
      <c r="QHU8" s="27"/>
      <c r="QHV8" s="27"/>
      <c r="QHW8" s="27"/>
      <c r="QHX8" s="27"/>
      <c r="QHY8" s="27"/>
      <c r="QHZ8" s="27"/>
      <c r="QIA8" s="27"/>
      <c r="QIB8" s="27"/>
      <c r="QIC8" s="27"/>
      <c r="QID8" s="27"/>
      <c r="QIE8" s="27"/>
      <c r="QIF8" s="27"/>
      <c r="QIG8" s="27"/>
      <c r="QIH8" s="27"/>
      <c r="QII8" s="27"/>
      <c r="QIJ8" s="27"/>
      <c r="QIK8" s="27"/>
      <c r="QIL8" s="27"/>
      <c r="QIM8" s="27"/>
      <c r="QIN8" s="27"/>
      <c r="QIO8" s="27"/>
      <c r="QIP8" s="27"/>
      <c r="QIQ8" s="27"/>
      <c r="QIR8" s="27"/>
      <c r="QIS8" s="27"/>
      <c r="QIT8" s="27"/>
      <c r="QIU8" s="27"/>
      <c r="QIV8" s="27"/>
      <c r="QIW8" s="27"/>
      <c r="QIX8" s="27"/>
      <c r="QIY8" s="27"/>
      <c r="QIZ8" s="27"/>
      <c r="QJA8" s="27"/>
      <c r="QJB8" s="27"/>
      <c r="QJC8" s="27"/>
      <c r="QJD8" s="27"/>
      <c r="QJE8" s="27"/>
      <c r="QJF8" s="27"/>
      <c r="QJG8" s="27"/>
      <c r="QJH8" s="27"/>
      <c r="QJI8" s="27"/>
      <c r="QJJ8" s="27"/>
      <c r="QJK8" s="27"/>
      <c r="QJL8" s="27"/>
      <c r="QJM8" s="27"/>
      <c r="QJN8" s="27"/>
      <c r="QJO8" s="27"/>
      <c r="QJP8" s="27"/>
      <c r="QJQ8" s="27"/>
      <c r="QJR8" s="27"/>
      <c r="QJS8" s="27"/>
      <c r="QJT8" s="27"/>
      <c r="QJU8" s="27"/>
      <c r="QJV8" s="27"/>
      <c r="QJW8" s="27"/>
      <c r="QJX8" s="27"/>
      <c r="QJY8" s="27"/>
      <c r="QJZ8" s="27"/>
      <c r="QKA8" s="27"/>
      <c r="QKB8" s="27"/>
      <c r="QKC8" s="27"/>
      <c r="QKD8" s="27"/>
      <c r="QKE8" s="27"/>
      <c r="QKF8" s="27"/>
      <c r="QKG8" s="27"/>
      <c r="QKH8" s="27"/>
      <c r="QKI8" s="27"/>
      <c r="QKJ8" s="27"/>
      <c r="QKK8" s="27"/>
      <c r="QKL8" s="27"/>
      <c r="QKM8" s="27"/>
      <c r="QKN8" s="27"/>
      <c r="QKO8" s="27"/>
      <c r="QKP8" s="27"/>
      <c r="QKQ8" s="27"/>
      <c r="QKR8" s="27"/>
      <c r="QKS8" s="27"/>
      <c r="QKT8" s="27"/>
      <c r="QKU8" s="27"/>
      <c r="QKV8" s="27"/>
      <c r="QKW8" s="27"/>
      <c r="QKX8" s="27"/>
      <c r="QKY8" s="27"/>
      <c r="QKZ8" s="27"/>
      <c r="QLA8" s="27"/>
      <c r="QLB8" s="27"/>
      <c r="QLC8" s="27"/>
      <c r="QLD8" s="27"/>
      <c r="QLE8" s="27"/>
      <c r="QLF8" s="27"/>
      <c r="QLG8" s="27"/>
      <c r="QLH8" s="27"/>
      <c r="QLI8" s="27"/>
      <c r="QLJ8" s="27"/>
      <c r="QLK8" s="27"/>
      <c r="QLL8" s="27"/>
      <c r="QLM8" s="27"/>
      <c r="QLN8" s="27"/>
      <c r="QLO8" s="27"/>
      <c r="QLP8" s="27"/>
      <c r="QLQ8" s="27"/>
      <c r="QLR8" s="27"/>
      <c r="QLS8" s="27"/>
      <c r="QLT8" s="27"/>
      <c r="QLU8" s="27"/>
      <c r="QLV8" s="27"/>
      <c r="QLW8" s="27"/>
      <c r="QLX8" s="27"/>
      <c r="QLY8" s="27"/>
      <c r="QLZ8" s="27"/>
      <c r="QMA8" s="27"/>
      <c r="QMB8" s="27"/>
      <c r="QMC8" s="27"/>
      <c r="QMD8" s="27"/>
      <c r="QME8" s="27"/>
      <c r="QMF8" s="27"/>
      <c r="QMG8" s="27"/>
      <c r="QMH8" s="27"/>
      <c r="QMI8" s="27"/>
      <c r="QMJ8" s="27"/>
      <c r="QMK8" s="27"/>
      <c r="QML8" s="27"/>
      <c r="QMM8" s="27"/>
      <c r="QMN8" s="27"/>
      <c r="QMO8" s="27"/>
      <c r="QMP8" s="27"/>
      <c r="QMQ8" s="27"/>
      <c r="QMR8" s="27"/>
      <c r="QMS8" s="27"/>
      <c r="QMT8" s="27"/>
      <c r="QMU8" s="27"/>
      <c r="QMV8" s="27"/>
      <c r="QMW8" s="27"/>
      <c r="QMX8" s="27"/>
      <c r="QMY8" s="27"/>
      <c r="QMZ8" s="27"/>
      <c r="QNA8" s="27"/>
      <c r="QNB8" s="27"/>
      <c r="QNC8" s="27"/>
      <c r="QND8" s="27"/>
      <c r="QNE8" s="27"/>
      <c r="QNF8" s="27"/>
      <c r="QNG8" s="27"/>
      <c r="QNH8" s="27"/>
      <c r="QNI8" s="27"/>
      <c r="QNJ8" s="27"/>
      <c r="QNK8" s="27"/>
      <c r="QNL8" s="27"/>
      <c r="QNM8" s="27"/>
      <c r="QNN8" s="27"/>
      <c r="QNO8" s="27"/>
      <c r="QNP8" s="27"/>
      <c r="QNQ8" s="27"/>
      <c r="QNR8" s="27"/>
      <c r="QNS8" s="27"/>
      <c r="QNT8" s="27"/>
      <c r="QNU8" s="27"/>
      <c r="QNV8" s="27"/>
      <c r="QNW8" s="27"/>
      <c r="QNX8" s="27"/>
      <c r="QNY8" s="27"/>
      <c r="QNZ8" s="27"/>
      <c r="QOA8" s="27"/>
      <c r="QOB8" s="27"/>
      <c r="QOC8" s="27"/>
      <c r="QOD8" s="27"/>
      <c r="QOE8" s="27"/>
      <c r="QOF8" s="27"/>
      <c r="QOG8" s="27"/>
      <c r="QOH8" s="27"/>
      <c r="QOI8" s="27"/>
      <c r="QOJ8" s="27"/>
      <c r="QOK8" s="27"/>
      <c r="QOL8" s="27"/>
      <c r="QOM8" s="27"/>
      <c r="QON8" s="27"/>
      <c r="QOO8" s="27"/>
      <c r="QOP8" s="27"/>
      <c r="QOQ8" s="27"/>
      <c r="QOR8" s="27"/>
      <c r="QOS8" s="27"/>
      <c r="QOT8" s="27"/>
      <c r="QOU8" s="27"/>
      <c r="QOV8" s="27"/>
      <c r="QOW8" s="27"/>
      <c r="QOX8" s="27"/>
      <c r="QOY8" s="27"/>
      <c r="QOZ8" s="27"/>
      <c r="QPA8" s="27"/>
      <c r="QPB8" s="27"/>
      <c r="QPC8" s="27"/>
      <c r="QPD8" s="27"/>
      <c r="QPE8" s="27"/>
      <c r="QPF8" s="27"/>
      <c r="QPG8" s="27"/>
      <c r="QPH8" s="27"/>
      <c r="QPI8" s="27"/>
      <c r="QPJ8" s="27"/>
      <c r="QPK8" s="27"/>
      <c r="QPL8" s="27"/>
      <c r="QPM8" s="27"/>
      <c r="QPN8" s="27"/>
      <c r="QPO8" s="27"/>
      <c r="QPP8" s="27"/>
      <c r="QPQ8" s="27"/>
      <c r="QPR8" s="27"/>
      <c r="QPS8" s="27"/>
      <c r="QPT8" s="27"/>
      <c r="QPU8" s="27"/>
      <c r="QPV8" s="27"/>
      <c r="QPW8" s="27"/>
      <c r="QPX8" s="27"/>
      <c r="QPY8" s="27"/>
      <c r="QPZ8" s="27"/>
      <c r="QQA8" s="27"/>
      <c r="QQB8" s="27"/>
      <c r="QQC8" s="27"/>
      <c r="QQD8" s="27"/>
      <c r="QQE8" s="27"/>
      <c r="QQF8" s="27"/>
      <c r="QQG8" s="27"/>
      <c r="QQH8" s="27"/>
      <c r="QQI8" s="27"/>
      <c r="QQJ8" s="27"/>
      <c r="QQK8" s="27"/>
      <c r="QQL8" s="27"/>
      <c r="QQM8" s="27"/>
      <c r="QQN8" s="27"/>
      <c r="QQO8" s="27"/>
      <c r="QQP8" s="27"/>
      <c r="QQQ8" s="27"/>
      <c r="QQR8" s="27"/>
      <c r="QQS8" s="27"/>
      <c r="QQT8" s="27"/>
      <c r="QQU8" s="27"/>
      <c r="QQV8" s="27"/>
      <c r="QQW8" s="27"/>
      <c r="QQX8" s="27"/>
      <c r="QQY8" s="27"/>
      <c r="QQZ8" s="27"/>
      <c r="QRA8" s="27"/>
      <c r="QRB8" s="27"/>
      <c r="QRC8" s="27"/>
      <c r="QRD8" s="27"/>
      <c r="QRE8" s="27"/>
      <c r="QRF8" s="27"/>
      <c r="QRG8" s="27"/>
      <c r="QRH8" s="27"/>
      <c r="QRI8" s="27"/>
      <c r="QRJ8" s="27"/>
      <c r="QRK8" s="27"/>
      <c r="QRL8" s="27"/>
      <c r="QRM8" s="27"/>
      <c r="QRN8" s="27"/>
      <c r="QRO8" s="27"/>
      <c r="QRP8" s="27"/>
      <c r="QRQ8" s="27"/>
      <c r="QRR8" s="27"/>
      <c r="QRS8" s="27"/>
      <c r="QRT8" s="27"/>
      <c r="QRU8" s="27"/>
      <c r="QRV8" s="27"/>
      <c r="QRW8" s="27"/>
      <c r="QRX8" s="27"/>
      <c r="QRY8" s="27"/>
      <c r="QRZ8" s="27"/>
      <c r="QSA8" s="27"/>
      <c r="QSB8" s="27"/>
      <c r="QSC8" s="27"/>
      <c r="QSD8" s="27"/>
      <c r="QSE8" s="27"/>
      <c r="QSF8" s="27"/>
      <c r="QSG8" s="27"/>
      <c r="QSH8" s="27"/>
      <c r="QSI8" s="27"/>
      <c r="QSJ8" s="27"/>
      <c r="QSK8" s="27"/>
      <c r="QSL8" s="27"/>
      <c r="QSM8" s="27"/>
      <c r="QSN8" s="27"/>
      <c r="QSO8" s="27"/>
      <c r="QSP8" s="27"/>
      <c r="QSQ8" s="27"/>
      <c r="QSR8" s="27"/>
      <c r="QSS8" s="27"/>
      <c r="QST8" s="27"/>
      <c r="QSU8" s="27"/>
      <c r="QSV8" s="27"/>
      <c r="QSW8" s="27"/>
      <c r="QSX8" s="27"/>
      <c r="QSY8" s="27"/>
      <c r="QSZ8" s="27"/>
      <c r="QTA8" s="27"/>
      <c r="QTB8" s="27"/>
      <c r="QTC8" s="27"/>
      <c r="QTD8" s="27"/>
      <c r="QTE8" s="27"/>
      <c r="QTF8" s="27"/>
      <c r="QTG8" s="27"/>
      <c r="QTH8" s="27"/>
      <c r="QTI8" s="27"/>
      <c r="QTJ8" s="27"/>
      <c r="QTK8" s="27"/>
      <c r="QTL8" s="27"/>
      <c r="QTM8" s="27"/>
      <c r="QTN8" s="27"/>
      <c r="QTO8" s="27"/>
      <c r="QTP8" s="27"/>
      <c r="QTQ8" s="27"/>
      <c r="QTR8" s="27"/>
      <c r="QTS8" s="27"/>
      <c r="QTT8" s="27"/>
      <c r="QTU8" s="27"/>
      <c r="QTV8" s="27"/>
      <c r="QTW8" s="27"/>
      <c r="QTX8" s="27"/>
      <c r="QTY8" s="27"/>
      <c r="QTZ8" s="27"/>
      <c r="QUA8" s="27"/>
      <c r="QUB8" s="27"/>
      <c r="QUC8" s="27"/>
      <c r="QUD8" s="27"/>
      <c r="QUE8" s="27"/>
      <c r="QUF8" s="27"/>
      <c r="QUG8" s="27"/>
      <c r="QUH8" s="27"/>
      <c r="QUI8" s="27"/>
      <c r="QUJ8" s="27"/>
      <c r="QUK8" s="27"/>
      <c r="QUL8" s="27"/>
      <c r="QUM8" s="27"/>
      <c r="QUN8" s="27"/>
      <c r="QUO8" s="27"/>
      <c r="QUP8" s="27"/>
      <c r="QUQ8" s="27"/>
      <c r="QUR8" s="27"/>
      <c r="QUS8" s="27"/>
      <c r="QUT8" s="27"/>
      <c r="QUU8" s="27"/>
      <c r="QUV8" s="27"/>
      <c r="QUW8" s="27"/>
      <c r="QUX8" s="27"/>
      <c r="QUY8" s="27"/>
      <c r="QUZ8" s="27"/>
      <c r="QVA8" s="27"/>
      <c r="QVB8" s="27"/>
      <c r="QVC8" s="27"/>
      <c r="QVD8" s="27"/>
      <c r="QVE8" s="27"/>
      <c r="QVF8" s="27"/>
      <c r="QVG8" s="27"/>
      <c r="QVH8" s="27"/>
      <c r="QVI8" s="27"/>
      <c r="QVJ8" s="27"/>
      <c r="QVK8" s="27"/>
      <c r="QVL8" s="27"/>
      <c r="QVM8" s="27"/>
      <c r="QVN8" s="27"/>
      <c r="QVO8" s="27"/>
      <c r="QVP8" s="27"/>
      <c r="QVQ8" s="27"/>
      <c r="QVR8" s="27"/>
      <c r="QVS8" s="27"/>
      <c r="QVT8" s="27"/>
      <c r="QVU8" s="27"/>
      <c r="QVV8" s="27"/>
      <c r="QVW8" s="27"/>
      <c r="QVX8" s="27"/>
      <c r="QVY8" s="27"/>
      <c r="QVZ8" s="27"/>
      <c r="QWA8" s="27"/>
      <c r="QWB8" s="27"/>
      <c r="QWC8" s="27"/>
      <c r="QWD8" s="27"/>
      <c r="QWE8" s="27"/>
      <c r="QWF8" s="27"/>
      <c r="QWG8" s="27"/>
      <c r="QWH8" s="27"/>
      <c r="QWI8" s="27"/>
      <c r="QWJ8" s="27"/>
      <c r="QWK8" s="27"/>
      <c r="QWL8" s="27"/>
      <c r="QWM8" s="27"/>
      <c r="QWN8" s="27"/>
      <c r="QWO8" s="27"/>
      <c r="QWP8" s="27"/>
      <c r="QWQ8" s="27"/>
      <c r="QWR8" s="27"/>
      <c r="QWS8" s="27"/>
      <c r="QWT8" s="27"/>
      <c r="QWU8" s="27"/>
      <c r="QWV8" s="27"/>
      <c r="QWW8" s="27"/>
      <c r="QWX8" s="27"/>
      <c r="QWY8" s="27"/>
      <c r="QWZ8" s="27"/>
      <c r="QXA8" s="27"/>
      <c r="QXB8" s="27"/>
      <c r="QXC8" s="27"/>
      <c r="QXD8" s="27"/>
      <c r="QXE8" s="27"/>
      <c r="QXF8" s="27"/>
      <c r="QXG8" s="27"/>
      <c r="QXH8" s="27"/>
      <c r="QXI8" s="27"/>
      <c r="QXJ8" s="27"/>
      <c r="QXK8" s="27"/>
      <c r="QXL8" s="27"/>
      <c r="QXM8" s="27"/>
      <c r="QXN8" s="27"/>
      <c r="QXO8" s="27"/>
      <c r="QXP8" s="27"/>
      <c r="QXQ8" s="27"/>
      <c r="QXR8" s="27"/>
      <c r="QXS8" s="27"/>
      <c r="QXT8" s="27"/>
      <c r="QXU8" s="27"/>
      <c r="QXV8" s="27"/>
      <c r="QXW8" s="27"/>
      <c r="QXX8" s="27"/>
      <c r="QXY8" s="27"/>
      <c r="QXZ8" s="27"/>
      <c r="QYA8" s="27"/>
      <c r="QYB8" s="27"/>
      <c r="QYC8" s="27"/>
      <c r="QYD8" s="27"/>
      <c r="QYE8" s="27"/>
      <c r="QYF8" s="27"/>
      <c r="QYG8" s="27"/>
      <c r="QYH8" s="27"/>
      <c r="QYI8" s="27"/>
      <c r="QYJ8" s="27"/>
      <c r="QYK8" s="27"/>
      <c r="QYL8" s="27"/>
      <c r="QYM8" s="27"/>
      <c r="QYN8" s="27"/>
      <c r="QYO8" s="27"/>
      <c r="QYP8" s="27"/>
      <c r="QYQ8" s="27"/>
      <c r="QYR8" s="27"/>
      <c r="QYS8" s="27"/>
      <c r="QYT8" s="27"/>
      <c r="QYU8" s="27"/>
      <c r="QYV8" s="27"/>
      <c r="QYW8" s="27"/>
      <c r="QYX8" s="27"/>
      <c r="QYY8" s="27"/>
      <c r="QYZ8" s="27"/>
      <c r="QZA8" s="27"/>
      <c r="QZB8" s="27"/>
      <c r="QZC8" s="27"/>
      <c r="QZD8" s="27"/>
      <c r="QZE8" s="27"/>
      <c r="QZF8" s="27"/>
      <c r="QZG8" s="27"/>
      <c r="QZH8" s="27"/>
      <c r="QZI8" s="27"/>
      <c r="QZJ8" s="27"/>
      <c r="QZK8" s="27"/>
      <c r="QZL8" s="27"/>
      <c r="QZM8" s="27"/>
      <c r="QZN8" s="27"/>
      <c r="QZO8" s="27"/>
      <c r="QZP8" s="27"/>
      <c r="QZQ8" s="27"/>
      <c r="QZR8" s="27"/>
      <c r="QZS8" s="27"/>
      <c r="QZT8" s="27"/>
      <c r="QZU8" s="27"/>
      <c r="QZV8" s="27"/>
      <c r="QZW8" s="27"/>
      <c r="QZX8" s="27"/>
      <c r="QZY8" s="27"/>
      <c r="QZZ8" s="27"/>
      <c r="RAA8" s="27"/>
      <c r="RAB8" s="27"/>
      <c r="RAC8" s="27"/>
      <c r="RAD8" s="27"/>
      <c r="RAE8" s="27"/>
      <c r="RAF8" s="27"/>
      <c r="RAG8" s="27"/>
      <c r="RAH8" s="27"/>
      <c r="RAI8" s="27"/>
      <c r="RAJ8" s="27"/>
      <c r="RAK8" s="27"/>
      <c r="RAL8" s="27"/>
      <c r="RAM8" s="27"/>
      <c r="RAN8" s="27"/>
      <c r="RAO8" s="27"/>
      <c r="RAP8" s="27"/>
      <c r="RAQ8" s="27"/>
      <c r="RAR8" s="27"/>
      <c r="RAS8" s="27"/>
      <c r="RAT8" s="27"/>
      <c r="RAU8" s="27"/>
      <c r="RAV8" s="27"/>
      <c r="RAW8" s="27"/>
      <c r="RAX8" s="27"/>
      <c r="RAY8" s="27"/>
      <c r="RAZ8" s="27"/>
      <c r="RBA8" s="27"/>
      <c r="RBB8" s="27"/>
      <c r="RBC8" s="27"/>
      <c r="RBD8" s="27"/>
      <c r="RBE8" s="27"/>
      <c r="RBF8" s="27"/>
      <c r="RBG8" s="27"/>
      <c r="RBH8" s="27"/>
      <c r="RBI8" s="27"/>
      <c r="RBJ8" s="27"/>
      <c r="RBK8" s="27"/>
      <c r="RBL8" s="27"/>
      <c r="RBM8" s="27"/>
      <c r="RBN8" s="27"/>
      <c r="RBO8" s="27"/>
      <c r="RBP8" s="27"/>
      <c r="RBQ8" s="27"/>
      <c r="RBR8" s="27"/>
      <c r="RBS8" s="27"/>
      <c r="RBT8" s="27"/>
      <c r="RBU8" s="27"/>
      <c r="RBV8" s="27"/>
      <c r="RBW8" s="27"/>
      <c r="RBX8" s="27"/>
      <c r="RBY8" s="27"/>
      <c r="RBZ8" s="27"/>
      <c r="RCA8" s="27"/>
      <c r="RCB8" s="27"/>
      <c r="RCC8" s="27"/>
      <c r="RCD8" s="27"/>
      <c r="RCE8" s="27"/>
      <c r="RCF8" s="27"/>
      <c r="RCG8" s="27"/>
      <c r="RCH8" s="27"/>
      <c r="RCI8" s="27"/>
      <c r="RCJ8" s="27"/>
      <c r="RCK8" s="27"/>
      <c r="RCL8" s="27"/>
      <c r="RCM8" s="27"/>
      <c r="RCN8" s="27"/>
      <c r="RCO8" s="27"/>
      <c r="RCP8" s="27"/>
      <c r="RCQ8" s="27"/>
      <c r="RCR8" s="27"/>
      <c r="RCS8" s="27"/>
      <c r="RCT8" s="27"/>
      <c r="RCU8" s="27"/>
      <c r="RCV8" s="27"/>
      <c r="RCW8" s="27"/>
      <c r="RCX8" s="27"/>
      <c r="RCY8" s="27"/>
      <c r="RCZ8" s="27"/>
      <c r="RDA8" s="27"/>
      <c r="RDB8" s="27"/>
      <c r="RDC8" s="27"/>
      <c r="RDD8" s="27"/>
      <c r="RDE8" s="27"/>
      <c r="RDF8" s="27"/>
      <c r="RDG8" s="27"/>
      <c r="RDH8" s="27"/>
      <c r="RDI8" s="27"/>
      <c r="RDJ8" s="27"/>
      <c r="RDK8" s="27"/>
      <c r="RDL8" s="27"/>
      <c r="RDM8" s="27"/>
      <c r="RDN8" s="27"/>
      <c r="RDO8" s="27"/>
      <c r="RDP8" s="27"/>
      <c r="RDQ8" s="27"/>
      <c r="RDR8" s="27"/>
      <c r="RDS8" s="27"/>
      <c r="RDT8" s="27"/>
      <c r="RDU8" s="27"/>
      <c r="RDV8" s="27"/>
      <c r="RDW8" s="27"/>
      <c r="RDX8" s="27"/>
      <c r="RDY8" s="27"/>
      <c r="RDZ8" s="27"/>
      <c r="REA8" s="27"/>
      <c r="REB8" s="27"/>
      <c r="REC8" s="27"/>
      <c r="RED8" s="27"/>
      <c r="REE8" s="27"/>
      <c r="REF8" s="27"/>
      <c r="REG8" s="27"/>
      <c r="REH8" s="27"/>
      <c r="REI8" s="27"/>
      <c r="REJ8" s="27"/>
      <c r="REK8" s="27"/>
      <c r="REL8" s="27"/>
      <c r="REM8" s="27"/>
      <c r="REN8" s="27"/>
      <c r="REO8" s="27"/>
      <c r="REP8" s="27"/>
      <c r="REQ8" s="27"/>
      <c r="RER8" s="27"/>
      <c r="RES8" s="27"/>
      <c r="RET8" s="27"/>
      <c r="REU8" s="27"/>
      <c r="REV8" s="27"/>
      <c r="REW8" s="27"/>
      <c r="REX8" s="27"/>
      <c r="REY8" s="27"/>
      <c r="REZ8" s="27"/>
      <c r="RFA8" s="27"/>
      <c r="RFB8" s="27"/>
      <c r="RFC8" s="27"/>
      <c r="RFD8" s="27"/>
      <c r="RFE8" s="27"/>
      <c r="RFF8" s="27"/>
      <c r="RFG8" s="27"/>
      <c r="RFH8" s="27"/>
      <c r="RFI8" s="27"/>
      <c r="RFJ8" s="27"/>
      <c r="RFK8" s="27"/>
      <c r="RFL8" s="27"/>
      <c r="RFM8" s="27"/>
      <c r="RFN8" s="27"/>
      <c r="RFO8" s="27"/>
      <c r="RFP8" s="27"/>
      <c r="RFQ8" s="27"/>
      <c r="RFR8" s="27"/>
      <c r="RFS8" s="27"/>
      <c r="RFT8" s="27"/>
      <c r="RFU8" s="27"/>
      <c r="RFV8" s="27"/>
      <c r="RFW8" s="27"/>
      <c r="RFX8" s="27"/>
      <c r="RFY8" s="27"/>
      <c r="RFZ8" s="27"/>
      <c r="RGA8" s="27"/>
      <c r="RGB8" s="27"/>
      <c r="RGC8" s="27"/>
      <c r="RGD8" s="27"/>
      <c r="RGE8" s="27"/>
      <c r="RGF8" s="27"/>
      <c r="RGG8" s="27"/>
      <c r="RGH8" s="27"/>
      <c r="RGI8" s="27"/>
      <c r="RGJ8" s="27"/>
      <c r="RGK8" s="27"/>
      <c r="RGL8" s="27"/>
      <c r="RGM8" s="27"/>
      <c r="RGN8" s="27"/>
      <c r="RGO8" s="27"/>
      <c r="RGP8" s="27"/>
      <c r="RGQ8" s="27"/>
      <c r="RGR8" s="27"/>
      <c r="RGS8" s="27"/>
      <c r="RGT8" s="27"/>
      <c r="RGU8" s="27"/>
      <c r="RGV8" s="27"/>
      <c r="RGW8" s="27"/>
      <c r="RGX8" s="27"/>
      <c r="RGY8" s="27"/>
      <c r="RGZ8" s="27"/>
      <c r="RHA8" s="27"/>
      <c r="RHB8" s="27"/>
      <c r="RHC8" s="27"/>
      <c r="RHD8" s="27"/>
      <c r="RHE8" s="27"/>
      <c r="RHF8" s="27"/>
      <c r="RHG8" s="27"/>
      <c r="RHH8" s="27"/>
      <c r="RHI8" s="27"/>
      <c r="RHJ8" s="27"/>
      <c r="RHK8" s="27"/>
      <c r="RHL8" s="27"/>
      <c r="RHM8" s="27"/>
      <c r="RHN8" s="27"/>
      <c r="RHO8" s="27"/>
      <c r="RHP8" s="27"/>
      <c r="RHQ8" s="27"/>
      <c r="RHR8" s="27"/>
      <c r="RHS8" s="27"/>
      <c r="RHT8" s="27"/>
      <c r="RHU8" s="27"/>
      <c r="RHV8" s="27"/>
      <c r="RHW8" s="27"/>
      <c r="RHX8" s="27"/>
      <c r="RHY8" s="27"/>
      <c r="RHZ8" s="27"/>
      <c r="RIA8" s="27"/>
      <c r="RIB8" s="27"/>
      <c r="RIC8" s="27"/>
      <c r="RID8" s="27"/>
      <c r="RIE8" s="27"/>
      <c r="RIF8" s="27"/>
      <c r="RIG8" s="27"/>
      <c r="RIH8" s="27"/>
      <c r="RII8" s="27"/>
      <c r="RIJ8" s="27"/>
      <c r="RIK8" s="27"/>
      <c r="RIL8" s="27"/>
      <c r="RIM8" s="27"/>
      <c r="RIN8" s="27"/>
      <c r="RIO8" s="27"/>
      <c r="RIP8" s="27"/>
      <c r="RIQ8" s="27"/>
      <c r="RIR8" s="27"/>
      <c r="RIS8" s="27"/>
      <c r="RIT8" s="27"/>
      <c r="RIU8" s="27"/>
      <c r="RIV8" s="27"/>
      <c r="RIW8" s="27"/>
      <c r="RIX8" s="27"/>
      <c r="RIY8" s="27"/>
      <c r="RIZ8" s="27"/>
      <c r="RJA8" s="27"/>
      <c r="RJB8" s="27"/>
      <c r="RJC8" s="27"/>
      <c r="RJD8" s="27"/>
      <c r="RJE8" s="27"/>
      <c r="RJF8" s="27"/>
      <c r="RJG8" s="27"/>
      <c r="RJH8" s="27"/>
      <c r="RJI8" s="27"/>
      <c r="RJJ8" s="27"/>
      <c r="RJK8" s="27"/>
      <c r="RJL8" s="27"/>
      <c r="RJM8" s="27"/>
      <c r="RJN8" s="27"/>
      <c r="RJO8" s="27"/>
      <c r="RJP8" s="27"/>
      <c r="RJQ8" s="27"/>
      <c r="RJR8" s="27"/>
      <c r="RJS8" s="27"/>
      <c r="RJT8" s="27"/>
      <c r="RJU8" s="27"/>
      <c r="RJV8" s="27"/>
      <c r="RJW8" s="27"/>
      <c r="RJX8" s="27"/>
      <c r="RJY8" s="27"/>
      <c r="RJZ8" s="27"/>
      <c r="RKA8" s="27"/>
      <c r="RKB8" s="27"/>
      <c r="RKC8" s="27"/>
      <c r="RKD8" s="27"/>
      <c r="RKE8" s="27"/>
      <c r="RKF8" s="27"/>
      <c r="RKG8" s="27"/>
      <c r="RKH8" s="27"/>
      <c r="RKI8" s="27"/>
      <c r="RKJ8" s="27"/>
      <c r="RKK8" s="27"/>
      <c r="RKL8" s="27"/>
      <c r="RKM8" s="27"/>
      <c r="RKN8" s="27"/>
      <c r="RKO8" s="27"/>
      <c r="RKP8" s="27"/>
      <c r="RKQ8" s="27"/>
      <c r="RKR8" s="27"/>
      <c r="RKS8" s="27"/>
      <c r="RKT8" s="27"/>
      <c r="RKU8" s="27"/>
      <c r="RKV8" s="27"/>
      <c r="RKW8" s="27"/>
      <c r="RKX8" s="27"/>
      <c r="RKY8" s="27"/>
      <c r="RKZ8" s="27"/>
      <c r="RLA8" s="27"/>
      <c r="RLB8" s="27"/>
      <c r="RLC8" s="27"/>
      <c r="RLD8" s="27"/>
      <c r="RLE8" s="27"/>
      <c r="RLF8" s="27"/>
      <c r="RLG8" s="27"/>
      <c r="RLH8" s="27"/>
      <c r="RLI8" s="27"/>
      <c r="RLJ8" s="27"/>
      <c r="RLK8" s="27"/>
      <c r="RLL8" s="27"/>
      <c r="RLM8" s="27"/>
      <c r="RLN8" s="27"/>
      <c r="RLO8" s="27"/>
      <c r="RLP8" s="27"/>
      <c r="RLQ8" s="27"/>
      <c r="RLR8" s="27"/>
      <c r="RLS8" s="27"/>
      <c r="RLT8" s="27"/>
      <c r="RLU8" s="27"/>
      <c r="RLV8" s="27"/>
      <c r="RLW8" s="27"/>
      <c r="RLX8" s="27"/>
      <c r="RLY8" s="27"/>
      <c r="RLZ8" s="27"/>
      <c r="RMA8" s="27"/>
      <c r="RMB8" s="27"/>
      <c r="RMC8" s="27"/>
      <c r="RMD8" s="27"/>
      <c r="RME8" s="27"/>
      <c r="RMF8" s="27"/>
      <c r="RMG8" s="27"/>
      <c r="RMH8" s="27"/>
      <c r="RMI8" s="27"/>
      <c r="RMJ8" s="27"/>
      <c r="RMK8" s="27"/>
      <c r="RML8" s="27"/>
      <c r="RMM8" s="27"/>
      <c r="RMN8" s="27"/>
      <c r="RMO8" s="27"/>
      <c r="RMP8" s="27"/>
      <c r="RMQ8" s="27"/>
      <c r="RMR8" s="27"/>
      <c r="RMS8" s="27"/>
      <c r="RMT8" s="27"/>
      <c r="RMU8" s="27"/>
      <c r="RMV8" s="27"/>
      <c r="RMW8" s="27"/>
      <c r="RMX8" s="27"/>
      <c r="RMY8" s="27"/>
      <c r="RMZ8" s="27"/>
      <c r="RNA8" s="27"/>
      <c r="RNB8" s="27"/>
      <c r="RNC8" s="27"/>
      <c r="RND8" s="27"/>
      <c r="RNE8" s="27"/>
      <c r="RNF8" s="27"/>
      <c r="RNG8" s="27"/>
      <c r="RNH8" s="27"/>
      <c r="RNI8" s="27"/>
      <c r="RNJ8" s="27"/>
      <c r="RNK8" s="27"/>
      <c r="RNL8" s="27"/>
      <c r="RNM8" s="27"/>
      <c r="RNN8" s="27"/>
      <c r="RNO8" s="27"/>
      <c r="RNP8" s="27"/>
      <c r="RNQ8" s="27"/>
      <c r="RNR8" s="27"/>
      <c r="RNS8" s="27"/>
      <c r="RNT8" s="27"/>
      <c r="RNU8" s="27"/>
      <c r="RNV8" s="27"/>
      <c r="RNW8" s="27"/>
      <c r="RNX8" s="27"/>
      <c r="RNY8" s="27"/>
      <c r="RNZ8" s="27"/>
      <c r="ROA8" s="27"/>
      <c r="ROB8" s="27"/>
      <c r="ROC8" s="27"/>
      <c r="ROD8" s="27"/>
      <c r="ROE8" s="27"/>
      <c r="ROF8" s="27"/>
      <c r="ROG8" s="27"/>
      <c r="ROH8" s="27"/>
      <c r="ROI8" s="27"/>
      <c r="ROJ8" s="27"/>
      <c r="ROK8" s="27"/>
      <c r="ROL8" s="27"/>
      <c r="ROM8" s="27"/>
      <c r="RON8" s="27"/>
      <c r="ROO8" s="27"/>
      <c r="ROP8" s="27"/>
      <c r="ROQ8" s="27"/>
      <c r="ROR8" s="27"/>
      <c r="ROS8" s="27"/>
      <c r="ROT8" s="27"/>
      <c r="ROU8" s="27"/>
      <c r="ROV8" s="27"/>
      <c r="ROW8" s="27"/>
      <c r="ROX8" s="27"/>
      <c r="ROY8" s="27"/>
      <c r="ROZ8" s="27"/>
      <c r="RPA8" s="27"/>
      <c r="RPB8" s="27"/>
      <c r="RPC8" s="27"/>
      <c r="RPD8" s="27"/>
      <c r="RPE8" s="27"/>
      <c r="RPF8" s="27"/>
      <c r="RPG8" s="27"/>
      <c r="RPH8" s="27"/>
      <c r="RPI8" s="27"/>
      <c r="RPJ8" s="27"/>
      <c r="RPK8" s="27"/>
      <c r="RPL8" s="27"/>
      <c r="RPM8" s="27"/>
      <c r="RPN8" s="27"/>
      <c r="RPO8" s="27"/>
      <c r="RPP8" s="27"/>
      <c r="RPQ8" s="27"/>
      <c r="RPR8" s="27"/>
      <c r="RPS8" s="27"/>
      <c r="RPT8" s="27"/>
      <c r="RPU8" s="27"/>
      <c r="RPV8" s="27"/>
      <c r="RPW8" s="27"/>
      <c r="RPX8" s="27"/>
      <c r="RPY8" s="27"/>
      <c r="RPZ8" s="27"/>
      <c r="RQA8" s="27"/>
      <c r="RQB8" s="27"/>
      <c r="RQC8" s="27"/>
      <c r="RQD8" s="27"/>
      <c r="RQE8" s="27"/>
      <c r="RQF8" s="27"/>
      <c r="RQG8" s="27"/>
      <c r="RQH8" s="27"/>
      <c r="RQI8" s="27"/>
      <c r="RQJ8" s="27"/>
      <c r="RQK8" s="27"/>
      <c r="RQL8" s="27"/>
      <c r="RQM8" s="27"/>
      <c r="RQN8" s="27"/>
      <c r="RQO8" s="27"/>
      <c r="RQP8" s="27"/>
      <c r="RQQ8" s="27"/>
      <c r="RQR8" s="27"/>
      <c r="RQS8" s="27"/>
      <c r="RQT8" s="27"/>
      <c r="RQU8" s="27"/>
      <c r="RQV8" s="27"/>
      <c r="RQW8" s="27"/>
      <c r="RQX8" s="27"/>
      <c r="RQY8" s="27"/>
      <c r="RQZ8" s="27"/>
      <c r="RRA8" s="27"/>
      <c r="RRB8" s="27"/>
      <c r="RRC8" s="27"/>
      <c r="RRD8" s="27"/>
      <c r="RRE8" s="27"/>
      <c r="RRF8" s="27"/>
      <c r="RRG8" s="27"/>
      <c r="RRH8" s="27"/>
      <c r="RRI8" s="27"/>
      <c r="RRJ8" s="27"/>
      <c r="RRK8" s="27"/>
      <c r="RRL8" s="27"/>
      <c r="RRM8" s="27"/>
      <c r="RRN8" s="27"/>
      <c r="RRO8" s="27"/>
      <c r="RRP8" s="27"/>
      <c r="RRQ8" s="27"/>
      <c r="RRR8" s="27"/>
      <c r="RRS8" s="27"/>
      <c r="RRT8" s="27"/>
      <c r="RRU8" s="27"/>
      <c r="RRV8" s="27"/>
      <c r="RRW8" s="27"/>
      <c r="RRX8" s="27"/>
      <c r="RRY8" s="27"/>
      <c r="RRZ8" s="27"/>
      <c r="RSA8" s="27"/>
      <c r="RSB8" s="27"/>
      <c r="RSC8" s="27"/>
      <c r="RSD8" s="27"/>
      <c r="RSE8" s="27"/>
      <c r="RSF8" s="27"/>
      <c r="RSG8" s="27"/>
      <c r="RSH8" s="27"/>
      <c r="RSI8" s="27"/>
      <c r="RSJ8" s="27"/>
      <c r="RSK8" s="27"/>
      <c r="RSL8" s="27"/>
      <c r="RSM8" s="27"/>
      <c r="RSN8" s="27"/>
      <c r="RSO8" s="27"/>
      <c r="RSP8" s="27"/>
      <c r="RSQ8" s="27"/>
      <c r="RSR8" s="27"/>
      <c r="RSS8" s="27"/>
      <c r="RST8" s="27"/>
      <c r="RSU8" s="27"/>
      <c r="RSV8" s="27"/>
      <c r="RSW8" s="27"/>
      <c r="RSX8" s="27"/>
      <c r="RSY8" s="27"/>
      <c r="RSZ8" s="27"/>
      <c r="RTA8" s="27"/>
      <c r="RTB8" s="27"/>
      <c r="RTC8" s="27"/>
      <c r="RTD8" s="27"/>
      <c r="RTE8" s="27"/>
      <c r="RTF8" s="27"/>
      <c r="RTG8" s="27"/>
      <c r="RTH8" s="27"/>
      <c r="RTI8" s="27"/>
      <c r="RTJ8" s="27"/>
      <c r="RTK8" s="27"/>
      <c r="RTL8" s="27"/>
      <c r="RTM8" s="27"/>
      <c r="RTN8" s="27"/>
      <c r="RTO8" s="27"/>
      <c r="RTP8" s="27"/>
      <c r="RTQ8" s="27"/>
      <c r="RTR8" s="27"/>
      <c r="RTS8" s="27"/>
      <c r="RTT8" s="27"/>
      <c r="RTU8" s="27"/>
      <c r="RTV8" s="27"/>
      <c r="RTW8" s="27"/>
      <c r="RTX8" s="27"/>
      <c r="RTY8" s="27"/>
      <c r="RTZ8" s="27"/>
      <c r="RUA8" s="27"/>
      <c r="RUB8" s="27"/>
      <c r="RUC8" s="27"/>
      <c r="RUD8" s="27"/>
      <c r="RUE8" s="27"/>
      <c r="RUF8" s="27"/>
      <c r="RUG8" s="27"/>
      <c r="RUH8" s="27"/>
      <c r="RUI8" s="27"/>
      <c r="RUJ8" s="27"/>
      <c r="RUK8" s="27"/>
      <c r="RUL8" s="27"/>
      <c r="RUM8" s="27"/>
      <c r="RUN8" s="27"/>
      <c r="RUO8" s="27"/>
      <c r="RUP8" s="27"/>
      <c r="RUQ8" s="27"/>
      <c r="RUR8" s="27"/>
      <c r="RUS8" s="27"/>
      <c r="RUT8" s="27"/>
      <c r="RUU8" s="27"/>
      <c r="RUV8" s="27"/>
      <c r="RUW8" s="27"/>
      <c r="RUX8" s="27"/>
      <c r="RUY8" s="27"/>
      <c r="RUZ8" s="27"/>
      <c r="RVA8" s="27"/>
      <c r="RVB8" s="27"/>
      <c r="RVC8" s="27"/>
      <c r="RVD8" s="27"/>
      <c r="RVE8" s="27"/>
      <c r="RVF8" s="27"/>
      <c r="RVG8" s="27"/>
      <c r="RVH8" s="27"/>
      <c r="RVI8" s="27"/>
      <c r="RVJ8" s="27"/>
      <c r="RVK8" s="27"/>
      <c r="RVL8" s="27"/>
      <c r="RVM8" s="27"/>
      <c r="RVN8" s="27"/>
      <c r="RVO8" s="27"/>
      <c r="RVP8" s="27"/>
      <c r="RVQ8" s="27"/>
      <c r="RVR8" s="27"/>
      <c r="RVS8" s="27"/>
      <c r="RVT8" s="27"/>
      <c r="RVU8" s="27"/>
      <c r="RVV8" s="27"/>
      <c r="RVW8" s="27"/>
      <c r="RVX8" s="27"/>
      <c r="RVY8" s="27"/>
      <c r="RVZ8" s="27"/>
      <c r="RWA8" s="27"/>
      <c r="RWB8" s="27"/>
      <c r="RWC8" s="27"/>
      <c r="RWD8" s="27"/>
      <c r="RWE8" s="27"/>
      <c r="RWF8" s="27"/>
      <c r="RWG8" s="27"/>
      <c r="RWH8" s="27"/>
      <c r="RWI8" s="27"/>
      <c r="RWJ8" s="27"/>
      <c r="RWK8" s="27"/>
      <c r="RWL8" s="27"/>
      <c r="RWM8" s="27"/>
      <c r="RWN8" s="27"/>
      <c r="RWO8" s="27"/>
      <c r="RWP8" s="27"/>
      <c r="RWQ8" s="27"/>
      <c r="RWR8" s="27"/>
      <c r="RWS8" s="27"/>
      <c r="RWT8" s="27"/>
      <c r="RWU8" s="27"/>
      <c r="RWV8" s="27"/>
      <c r="RWW8" s="27"/>
      <c r="RWX8" s="27"/>
      <c r="RWY8" s="27"/>
      <c r="RWZ8" s="27"/>
      <c r="RXA8" s="27"/>
      <c r="RXB8" s="27"/>
      <c r="RXC8" s="27"/>
      <c r="RXD8" s="27"/>
      <c r="RXE8" s="27"/>
      <c r="RXF8" s="27"/>
      <c r="RXG8" s="27"/>
      <c r="RXH8" s="27"/>
      <c r="RXI8" s="27"/>
      <c r="RXJ8" s="27"/>
      <c r="RXK8" s="27"/>
      <c r="RXL8" s="27"/>
      <c r="RXM8" s="27"/>
      <c r="RXN8" s="27"/>
      <c r="RXO8" s="27"/>
      <c r="RXP8" s="27"/>
      <c r="RXQ8" s="27"/>
      <c r="RXR8" s="27"/>
      <c r="RXS8" s="27"/>
      <c r="RXT8" s="27"/>
      <c r="RXU8" s="27"/>
      <c r="RXV8" s="27"/>
      <c r="RXW8" s="27"/>
      <c r="RXX8" s="27"/>
      <c r="RXY8" s="27"/>
      <c r="RXZ8" s="27"/>
      <c r="RYA8" s="27"/>
      <c r="RYB8" s="27"/>
      <c r="RYC8" s="27"/>
      <c r="RYD8" s="27"/>
      <c r="RYE8" s="27"/>
      <c r="RYF8" s="27"/>
      <c r="RYG8" s="27"/>
      <c r="RYH8" s="27"/>
      <c r="RYI8" s="27"/>
      <c r="RYJ8" s="27"/>
      <c r="RYK8" s="27"/>
      <c r="RYL8" s="27"/>
      <c r="RYM8" s="27"/>
      <c r="RYN8" s="27"/>
      <c r="RYO8" s="27"/>
      <c r="RYP8" s="27"/>
      <c r="RYQ8" s="27"/>
      <c r="RYR8" s="27"/>
      <c r="RYS8" s="27"/>
      <c r="RYT8" s="27"/>
      <c r="RYU8" s="27"/>
      <c r="RYV8" s="27"/>
      <c r="RYW8" s="27"/>
      <c r="RYX8" s="27"/>
      <c r="RYY8" s="27"/>
      <c r="RYZ8" s="27"/>
      <c r="RZA8" s="27"/>
      <c r="RZB8" s="27"/>
      <c r="RZC8" s="27"/>
      <c r="RZD8" s="27"/>
      <c r="RZE8" s="27"/>
      <c r="RZF8" s="27"/>
      <c r="RZG8" s="27"/>
      <c r="RZH8" s="27"/>
      <c r="RZI8" s="27"/>
      <c r="RZJ8" s="27"/>
      <c r="RZK8" s="27"/>
      <c r="RZL8" s="27"/>
      <c r="RZM8" s="27"/>
      <c r="RZN8" s="27"/>
      <c r="RZO8" s="27"/>
      <c r="RZP8" s="27"/>
      <c r="RZQ8" s="27"/>
      <c r="RZR8" s="27"/>
      <c r="RZS8" s="27"/>
      <c r="RZT8" s="27"/>
      <c r="RZU8" s="27"/>
      <c r="RZV8" s="27"/>
      <c r="RZW8" s="27"/>
      <c r="RZX8" s="27"/>
      <c r="RZY8" s="27"/>
      <c r="RZZ8" s="27"/>
      <c r="SAA8" s="27"/>
      <c r="SAB8" s="27"/>
      <c r="SAC8" s="27"/>
      <c r="SAD8" s="27"/>
      <c r="SAE8" s="27"/>
      <c r="SAF8" s="27"/>
      <c r="SAG8" s="27"/>
      <c r="SAH8" s="27"/>
      <c r="SAI8" s="27"/>
      <c r="SAJ8" s="27"/>
      <c r="SAK8" s="27"/>
      <c r="SAL8" s="27"/>
      <c r="SAM8" s="27"/>
      <c r="SAN8" s="27"/>
      <c r="SAO8" s="27"/>
      <c r="SAP8" s="27"/>
      <c r="SAQ8" s="27"/>
      <c r="SAR8" s="27"/>
      <c r="SAS8" s="27"/>
      <c r="SAT8" s="27"/>
      <c r="SAU8" s="27"/>
      <c r="SAV8" s="27"/>
      <c r="SAW8" s="27"/>
      <c r="SAX8" s="27"/>
      <c r="SAY8" s="27"/>
      <c r="SAZ8" s="27"/>
      <c r="SBA8" s="27"/>
      <c r="SBB8" s="27"/>
      <c r="SBC8" s="27"/>
      <c r="SBD8" s="27"/>
      <c r="SBE8" s="27"/>
      <c r="SBF8" s="27"/>
      <c r="SBG8" s="27"/>
      <c r="SBH8" s="27"/>
      <c r="SBI8" s="27"/>
      <c r="SBJ8" s="27"/>
      <c r="SBK8" s="27"/>
      <c r="SBL8" s="27"/>
      <c r="SBM8" s="27"/>
      <c r="SBN8" s="27"/>
      <c r="SBO8" s="27"/>
      <c r="SBP8" s="27"/>
      <c r="SBQ8" s="27"/>
      <c r="SBR8" s="27"/>
      <c r="SBS8" s="27"/>
      <c r="SBT8" s="27"/>
      <c r="SBU8" s="27"/>
      <c r="SBV8" s="27"/>
      <c r="SBW8" s="27"/>
      <c r="SBX8" s="27"/>
      <c r="SBY8" s="27"/>
      <c r="SBZ8" s="27"/>
      <c r="SCA8" s="27"/>
      <c r="SCB8" s="27"/>
      <c r="SCC8" s="27"/>
      <c r="SCD8" s="27"/>
      <c r="SCE8" s="27"/>
      <c r="SCF8" s="27"/>
      <c r="SCG8" s="27"/>
      <c r="SCH8" s="27"/>
      <c r="SCI8" s="27"/>
      <c r="SCJ8" s="27"/>
      <c r="SCK8" s="27"/>
      <c r="SCL8" s="27"/>
      <c r="SCM8" s="27"/>
      <c r="SCN8" s="27"/>
      <c r="SCO8" s="27"/>
      <c r="SCP8" s="27"/>
      <c r="SCQ8" s="27"/>
      <c r="SCR8" s="27"/>
      <c r="SCS8" s="27"/>
      <c r="SCT8" s="27"/>
      <c r="SCU8" s="27"/>
      <c r="SCV8" s="27"/>
      <c r="SCW8" s="27"/>
      <c r="SCX8" s="27"/>
      <c r="SCY8" s="27"/>
      <c r="SCZ8" s="27"/>
      <c r="SDA8" s="27"/>
      <c r="SDB8" s="27"/>
      <c r="SDC8" s="27"/>
      <c r="SDD8" s="27"/>
      <c r="SDE8" s="27"/>
      <c r="SDF8" s="27"/>
      <c r="SDG8" s="27"/>
      <c r="SDH8" s="27"/>
      <c r="SDI8" s="27"/>
      <c r="SDJ8" s="27"/>
      <c r="SDK8" s="27"/>
      <c r="SDL8" s="27"/>
      <c r="SDM8" s="27"/>
      <c r="SDN8" s="27"/>
      <c r="SDO8" s="27"/>
      <c r="SDP8" s="27"/>
      <c r="SDQ8" s="27"/>
      <c r="SDR8" s="27"/>
      <c r="SDS8" s="27"/>
      <c r="SDT8" s="27"/>
      <c r="SDU8" s="27"/>
      <c r="SDV8" s="27"/>
      <c r="SDW8" s="27"/>
      <c r="SDX8" s="27"/>
      <c r="SDY8" s="27"/>
      <c r="SDZ8" s="27"/>
      <c r="SEA8" s="27"/>
      <c r="SEB8" s="27"/>
      <c r="SEC8" s="27"/>
      <c r="SED8" s="27"/>
      <c r="SEE8" s="27"/>
      <c r="SEF8" s="27"/>
      <c r="SEG8" s="27"/>
      <c r="SEH8" s="27"/>
      <c r="SEI8" s="27"/>
      <c r="SEJ8" s="27"/>
      <c r="SEK8" s="27"/>
      <c r="SEL8" s="27"/>
      <c r="SEM8" s="27"/>
      <c r="SEN8" s="27"/>
      <c r="SEO8" s="27"/>
      <c r="SEP8" s="27"/>
      <c r="SEQ8" s="27"/>
      <c r="SER8" s="27"/>
      <c r="SES8" s="27"/>
      <c r="SET8" s="27"/>
      <c r="SEU8" s="27"/>
      <c r="SEV8" s="27"/>
      <c r="SEW8" s="27"/>
      <c r="SEX8" s="27"/>
      <c r="SEY8" s="27"/>
      <c r="SEZ8" s="27"/>
      <c r="SFA8" s="27"/>
      <c r="SFB8" s="27"/>
      <c r="SFC8" s="27"/>
      <c r="SFD8" s="27"/>
      <c r="SFE8" s="27"/>
      <c r="SFF8" s="27"/>
      <c r="SFG8" s="27"/>
      <c r="SFH8" s="27"/>
      <c r="SFI8" s="27"/>
      <c r="SFJ8" s="27"/>
      <c r="SFK8" s="27"/>
      <c r="SFL8" s="27"/>
      <c r="SFM8" s="27"/>
      <c r="SFN8" s="27"/>
      <c r="SFO8" s="27"/>
      <c r="SFP8" s="27"/>
      <c r="SFQ8" s="27"/>
      <c r="SFR8" s="27"/>
      <c r="SFS8" s="27"/>
      <c r="SFT8" s="27"/>
      <c r="SFU8" s="27"/>
      <c r="SFV8" s="27"/>
      <c r="SFW8" s="27"/>
      <c r="SFX8" s="27"/>
      <c r="SFY8" s="27"/>
      <c r="SFZ8" s="27"/>
      <c r="SGA8" s="27"/>
      <c r="SGB8" s="27"/>
      <c r="SGC8" s="27"/>
      <c r="SGD8" s="27"/>
      <c r="SGE8" s="27"/>
      <c r="SGF8" s="27"/>
      <c r="SGG8" s="27"/>
      <c r="SGH8" s="27"/>
      <c r="SGI8" s="27"/>
      <c r="SGJ8" s="27"/>
      <c r="SGK8" s="27"/>
      <c r="SGL8" s="27"/>
      <c r="SGM8" s="27"/>
      <c r="SGN8" s="27"/>
      <c r="SGO8" s="27"/>
      <c r="SGP8" s="27"/>
      <c r="SGQ8" s="27"/>
      <c r="SGR8" s="27"/>
      <c r="SGS8" s="27"/>
      <c r="SGT8" s="27"/>
      <c r="SGU8" s="27"/>
      <c r="SGV8" s="27"/>
      <c r="SGW8" s="27"/>
      <c r="SGX8" s="27"/>
      <c r="SGY8" s="27"/>
      <c r="SGZ8" s="27"/>
      <c r="SHA8" s="27"/>
      <c r="SHB8" s="27"/>
      <c r="SHC8" s="27"/>
      <c r="SHD8" s="27"/>
      <c r="SHE8" s="27"/>
      <c r="SHF8" s="27"/>
      <c r="SHG8" s="27"/>
      <c r="SHH8" s="27"/>
      <c r="SHI8" s="27"/>
      <c r="SHJ8" s="27"/>
      <c r="SHK8" s="27"/>
      <c r="SHL8" s="27"/>
      <c r="SHM8" s="27"/>
      <c r="SHN8" s="27"/>
      <c r="SHO8" s="27"/>
      <c r="SHP8" s="27"/>
      <c r="SHQ8" s="27"/>
      <c r="SHR8" s="27"/>
      <c r="SHS8" s="27"/>
      <c r="SHT8" s="27"/>
      <c r="SHU8" s="27"/>
      <c r="SHV8" s="27"/>
      <c r="SHW8" s="27"/>
      <c r="SHX8" s="27"/>
      <c r="SHY8" s="27"/>
      <c r="SHZ8" s="27"/>
      <c r="SIA8" s="27"/>
      <c r="SIB8" s="27"/>
      <c r="SIC8" s="27"/>
      <c r="SID8" s="27"/>
      <c r="SIE8" s="27"/>
      <c r="SIF8" s="27"/>
      <c r="SIG8" s="27"/>
      <c r="SIH8" s="27"/>
      <c r="SII8" s="27"/>
      <c r="SIJ8" s="27"/>
      <c r="SIK8" s="27"/>
      <c r="SIL8" s="27"/>
      <c r="SIM8" s="27"/>
      <c r="SIN8" s="27"/>
      <c r="SIO8" s="27"/>
      <c r="SIP8" s="27"/>
      <c r="SIQ8" s="27"/>
      <c r="SIR8" s="27"/>
      <c r="SIS8" s="27"/>
      <c r="SIT8" s="27"/>
      <c r="SIU8" s="27"/>
      <c r="SIV8" s="27"/>
      <c r="SIW8" s="27"/>
      <c r="SIX8" s="27"/>
      <c r="SIY8" s="27"/>
      <c r="SIZ8" s="27"/>
      <c r="SJA8" s="27"/>
      <c r="SJB8" s="27"/>
      <c r="SJC8" s="27"/>
      <c r="SJD8" s="27"/>
      <c r="SJE8" s="27"/>
      <c r="SJF8" s="27"/>
      <c r="SJG8" s="27"/>
      <c r="SJH8" s="27"/>
      <c r="SJI8" s="27"/>
      <c r="SJJ8" s="27"/>
      <c r="SJK8" s="27"/>
      <c r="SJL8" s="27"/>
      <c r="SJM8" s="27"/>
      <c r="SJN8" s="27"/>
      <c r="SJO8" s="27"/>
      <c r="SJP8" s="27"/>
      <c r="SJQ8" s="27"/>
      <c r="SJR8" s="27"/>
      <c r="SJS8" s="27"/>
      <c r="SJT8" s="27"/>
      <c r="SJU8" s="27"/>
      <c r="SJV8" s="27"/>
      <c r="SJW8" s="27"/>
      <c r="SJX8" s="27"/>
      <c r="SJY8" s="27"/>
      <c r="SJZ8" s="27"/>
      <c r="SKA8" s="27"/>
      <c r="SKB8" s="27"/>
      <c r="SKC8" s="27"/>
      <c r="SKD8" s="27"/>
      <c r="SKE8" s="27"/>
      <c r="SKF8" s="27"/>
      <c r="SKG8" s="27"/>
      <c r="SKH8" s="27"/>
      <c r="SKI8" s="27"/>
      <c r="SKJ8" s="27"/>
      <c r="SKK8" s="27"/>
      <c r="SKL8" s="27"/>
      <c r="SKM8" s="27"/>
      <c r="SKN8" s="27"/>
      <c r="SKO8" s="27"/>
      <c r="SKP8" s="27"/>
      <c r="SKQ8" s="27"/>
      <c r="SKR8" s="27"/>
      <c r="SKS8" s="27"/>
      <c r="SKT8" s="27"/>
      <c r="SKU8" s="27"/>
      <c r="SKV8" s="27"/>
      <c r="SKW8" s="27"/>
      <c r="SKX8" s="27"/>
      <c r="SKY8" s="27"/>
      <c r="SKZ8" s="27"/>
      <c r="SLA8" s="27"/>
      <c r="SLB8" s="27"/>
      <c r="SLC8" s="27"/>
      <c r="SLD8" s="27"/>
      <c r="SLE8" s="27"/>
      <c r="SLF8" s="27"/>
      <c r="SLG8" s="27"/>
      <c r="SLH8" s="27"/>
      <c r="SLI8" s="27"/>
      <c r="SLJ8" s="27"/>
      <c r="SLK8" s="27"/>
      <c r="SLL8" s="27"/>
      <c r="SLM8" s="27"/>
      <c r="SLN8" s="27"/>
      <c r="SLO8" s="27"/>
      <c r="SLP8" s="27"/>
      <c r="SLQ8" s="27"/>
      <c r="SLR8" s="27"/>
      <c r="SLS8" s="27"/>
      <c r="SLT8" s="27"/>
      <c r="SLU8" s="27"/>
      <c r="SLV8" s="27"/>
      <c r="SLW8" s="27"/>
      <c r="SLX8" s="27"/>
      <c r="SLY8" s="27"/>
      <c r="SLZ8" s="27"/>
      <c r="SMA8" s="27"/>
      <c r="SMB8" s="27"/>
      <c r="SMC8" s="27"/>
      <c r="SMD8" s="27"/>
      <c r="SME8" s="27"/>
      <c r="SMF8" s="27"/>
      <c r="SMG8" s="27"/>
      <c r="SMH8" s="27"/>
      <c r="SMI8" s="27"/>
      <c r="SMJ8" s="27"/>
      <c r="SMK8" s="27"/>
      <c r="SML8" s="27"/>
      <c r="SMM8" s="27"/>
      <c r="SMN8" s="27"/>
      <c r="SMO8" s="27"/>
      <c r="SMP8" s="27"/>
      <c r="SMQ8" s="27"/>
      <c r="SMR8" s="27"/>
      <c r="SMS8" s="27"/>
      <c r="SMT8" s="27"/>
      <c r="SMU8" s="27"/>
      <c r="SMV8" s="27"/>
      <c r="SMW8" s="27"/>
      <c r="SMX8" s="27"/>
      <c r="SMY8" s="27"/>
      <c r="SMZ8" s="27"/>
      <c r="SNA8" s="27"/>
      <c r="SNB8" s="27"/>
      <c r="SNC8" s="27"/>
      <c r="SND8" s="27"/>
      <c r="SNE8" s="27"/>
      <c r="SNF8" s="27"/>
      <c r="SNG8" s="27"/>
      <c r="SNH8" s="27"/>
      <c r="SNI8" s="27"/>
      <c r="SNJ8" s="27"/>
      <c r="SNK8" s="27"/>
      <c r="SNL8" s="27"/>
      <c r="SNM8" s="27"/>
      <c r="SNN8" s="27"/>
      <c r="SNO8" s="27"/>
      <c r="SNP8" s="27"/>
      <c r="SNQ8" s="27"/>
      <c r="SNR8" s="27"/>
      <c r="SNS8" s="27"/>
      <c r="SNT8" s="27"/>
      <c r="SNU8" s="27"/>
      <c r="SNV8" s="27"/>
      <c r="SNW8" s="27"/>
      <c r="SNX8" s="27"/>
      <c r="SNY8" s="27"/>
      <c r="SNZ8" s="27"/>
      <c r="SOA8" s="27"/>
      <c r="SOB8" s="27"/>
      <c r="SOC8" s="27"/>
      <c r="SOD8" s="27"/>
      <c r="SOE8" s="27"/>
      <c r="SOF8" s="27"/>
      <c r="SOG8" s="27"/>
      <c r="SOH8" s="27"/>
      <c r="SOI8" s="27"/>
      <c r="SOJ8" s="27"/>
      <c r="SOK8" s="27"/>
      <c r="SOL8" s="27"/>
      <c r="SOM8" s="27"/>
      <c r="SON8" s="27"/>
      <c r="SOO8" s="27"/>
      <c r="SOP8" s="27"/>
      <c r="SOQ8" s="27"/>
      <c r="SOR8" s="27"/>
      <c r="SOS8" s="27"/>
      <c r="SOT8" s="27"/>
      <c r="SOU8" s="27"/>
      <c r="SOV8" s="27"/>
      <c r="SOW8" s="27"/>
      <c r="SOX8" s="27"/>
      <c r="SOY8" s="27"/>
      <c r="SOZ8" s="27"/>
      <c r="SPA8" s="27"/>
      <c r="SPB8" s="27"/>
      <c r="SPC8" s="27"/>
      <c r="SPD8" s="27"/>
      <c r="SPE8" s="27"/>
      <c r="SPF8" s="27"/>
      <c r="SPG8" s="27"/>
      <c r="SPH8" s="27"/>
      <c r="SPI8" s="27"/>
      <c r="SPJ8" s="27"/>
      <c r="SPK8" s="27"/>
      <c r="SPL8" s="27"/>
      <c r="SPM8" s="27"/>
      <c r="SPN8" s="27"/>
      <c r="SPO8" s="27"/>
      <c r="SPP8" s="27"/>
      <c r="SPQ8" s="27"/>
      <c r="SPR8" s="27"/>
      <c r="SPS8" s="27"/>
      <c r="SPT8" s="27"/>
      <c r="SPU8" s="27"/>
      <c r="SPV8" s="27"/>
      <c r="SPW8" s="27"/>
      <c r="SPX8" s="27"/>
      <c r="SPY8" s="27"/>
      <c r="SPZ8" s="27"/>
      <c r="SQA8" s="27"/>
      <c r="SQB8" s="27"/>
      <c r="SQC8" s="27"/>
      <c r="SQD8" s="27"/>
      <c r="SQE8" s="27"/>
      <c r="SQF8" s="27"/>
      <c r="SQG8" s="27"/>
      <c r="SQH8" s="27"/>
      <c r="SQI8" s="27"/>
      <c r="SQJ8" s="27"/>
      <c r="SQK8" s="27"/>
      <c r="SQL8" s="27"/>
      <c r="SQM8" s="27"/>
      <c r="SQN8" s="27"/>
      <c r="SQO8" s="27"/>
      <c r="SQP8" s="27"/>
      <c r="SQQ8" s="27"/>
      <c r="SQR8" s="27"/>
      <c r="SQS8" s="27"/>
      <c r="SQT8" s="27"/>
      <c r="SQU8" s="27"/>
      <c r="SQV8" s="27"/>
      <c r="SQW8" s="27"/>
      <c r="SQX8" s="27"/>
      <c r="SQY8" s="27"/>
      <c r="SQZ8" s="27"/>
      <c r="SRA8" s="27"/>
      <c r="SRB8" s="27"/>
      <c r="SRC8" s="27"/>
      <c r="SRD8" s="27"/>
      <c r="SRE8" s="27"/>
      <c r="SRF8" s="27"/>
      <c r="SRG8" s="27"/>
      <c r="SRH8" s="27"/>
      <c r="SRI8" s="27"/>
      <c r="SRJ8" s="27"/>
      <c r="SRK8" s="27"/>
      <c r="SRL8" s="27"/>
      <c r="SRM8" s="27"/>
      <c r="SRN8" s="27"/>
      <c r="SRO8" s="27"/>
      <c r="SRP8" s="27"/>
      <c r="SRQ8" s="27"/>
      <c r="SRR8" s="27"/>
      <c r="SRS8" s="27"/>
      <c r="SRT8" s="27"/>
      <c r="SRU8" s="27"/>
      <c r="SRV8" s="27"/>
      <c r="SRW8" s="27"/>
      <c r="SRX8" s="27"/>
      <c r="SRY8" s="27"/>
      <c r="SRZ8" s="27"/>
      <c r="SSA8" s="27"/>
      <c r="SSB8" s="27"/>
      <c r="SSC8" s="27"/>
      <c r="SSD8" s="27"/>
      <c r="SSE8" s="27"/>
      <c r="SSF8" s="27"/>
      <c r="SSG8" s="27"/>
      <c r="SSH8" s="27"/>
      <c r="SSI8" s="27"/>
      <c r="SSJ8" s="27"/>
      <c r="SSK8" s="27"/>
      <c r="SSL8" s="27"/>
      <c r="SSM8" s="27"/>
      <c r="SSN8" s="27"/>
      <c r="SSO8" s="27"/>
      <c r="SSP8" s="27"/>
      <c r="SSQ8" s="27"/>
      <c r="SSR8" s="27"/>
      <c r="SSS8" s="27"/>
      <c r="SST8" s="27"/>
      <c r="SSU8" s="27"/>
      <c r="SSV8" s="27"/>
      <c r="SSW8" s="27"/>
      <c r="SSX8" s="27"/>
      <c r="SSY8" s="27"/>
      <c r="SSZ8" s="27"/>
      <c r="STA8" s="27"/>
      <c r="STB8" s="27"/>
      <c r="STC8" s="27"/>
      <c r="STD8" s="27"/>
      <c r="STE8" s="27"/>
      <c r="STF8" s="27"/>
      <c r="STG8" s="27"/>
      <c r="STH8" s="27"/>
      <c r="STI8" s="27"/>
      <c r="STJ8" s="27"/>
      <c r="STK8" s="27"/>
      <c r="STL8" s="27"/>
      <c r="STM8" s="27"/>
      <c r="STN8" s="27"/>
      <c r="STO8" s="27"/>
      <c r="STP8" s="27"/>
      <c r="STQ8" s="27"/>
      <c r="STR8" s="27"/>
      <c r="STS8" s="27"/>
      <c r="STT8" s="27"/>
      <c r="STU8" s="27"/>
      <c r="STV8" s="27"/>
      <c r="STW8" s="27"/>
      <c r="STX8" s="27"/>
      <c r="STY8" s="27"/>
      <c r="STZ8" s="27"/>
      <c r="SUA8" s="27"/>
      <c r="SUB8" s="27"/>
      <c r="SUC8" s="27"/>
      <c r="SUD8" s="27"/>
      <c r="SUE8" s="27"/>
      <c r="SUF8" s="27"/>
      <c r="SUG8" s="27"/>
      <c r="SUH8" s="27"/>
      <c r="SUI8" s="27"/>
      <c r="SUJ8" s="27"/>
      <c r="SUK8" s="27"/>
      <c r="SUL8" s="27"/>
      <c r="SUM8" s="27"/>
      <c r="SUN8" s="27"/>
      <c r="SUO8" s="27"/>
      <c r="SUP8" s="27"/>
      <c r="SUQ8" s="27"/>
      <c r="SUR8" s="27"/>
      <c r="SUS8" s="27"/>
      <c r="SUT8" s="27"/>
      <c r="SUU8" s="27"/>
      <c r="SUV8" s="27"/>
      <c r="SUW8" s="27"/>
      <c r="SUX8" s="27"/>
      <c r="SUY8" s="27"/>
      <c r="SUZ8" s="27"/>
      <c r="SVA8" s="27"/>
      <c r="SVB8" s="27"/>
      <c r="SVC8" s="27"/>
      <c r="SVD8" s="27"/>
      <c r="SVE8" s="27"/>
      <c r="SVF8" s="27"/>
      <c r="SVG8" s="27"/>
      <c r="SVH8" s="27"/>
      <c r="SVI8" s="27"/>
      <c r="SVJ8" s="27"/>
      <c r="SVK8" s="27"/>
      <c r="SVL8" s="27"/>
      <c r="SVM8" s="27"/>
      <c r="SVN8" s="27"/>
      <c r="SVO8" s="27"/>
      <c r="SVP8" s="27"/>
      <c r="SVQ8" s="27"/>
      <c r="SVR8" s="27"/>
      <c r="SVS8" s="27"/>
      <c r="SVT8" s="27"/>
      <c r="SVU8" s="27"/>
      <c r="SVV8" s="27"/>
      <c r="SVW8" s="27"/>
      <c r="SVX8" s="27"/>
      <c r="SVY8" s="27"/>
      <c r="SVZ8" s="27"/>
      <c r="SWA8" s="27"/>
      <c r="SWB8" s="27"/>
      <c r="SWC8" s="27"/>
      <c r="SWD8" s="27"/>
      <c r="SWE8" s="27"/>
      <c r="SWF8" s="27"/>
      <c r="SWG8" s="27"/>
      <c r="SWH8" s="27"/>
      <c r="SWI8" s="27"/>
      <c r="SWJ8" s="27"/>
      <c r="SWK8" s="27"/>
      <c r="SWL8" s="27"/>
      <c r="SWM8" s="27"/>
      <c r="SWN8" s="27"/>
      <c r="SWO8" s="27"/>
      <c r="SWP8" s="27"/>
      <c r="SWQ8" s="27"/>
      <c r="SWR8" s="27"/>
      <c r="SWS8" s="27"/>
      <c r="SWT8" s="27"/>
      <c r="SWU8" s="27"/>
      <c r="SWV8" s="27"/>
      <c r="SWW8" s="27"/>
      <c r="SWX8" s="27"/>
      <c r="SWY8" s="27"/>
      <c r="SWZ8" s="27"/>
      <c r="SXA8" s="27"/>
      <c r="SXB8" s="27"/>
      <c r="SXC8" s="27"/>
      <c r="SXD8" s="27"/>
      <c r="SXE8" s="27"/>
      <c r="SXF8" s="27"/>
      <c r="SXG8" s="27"/>
      <c r="SXH8" s="27"/>
      <c r="SXI8" s="27"/>
      <c r="SXJ8" s="27"/>
      <c r="SXK8" s="27"/>
      <c r="SXL8" s="27"/>
      <c r="SXM8" s="27"/>
      <c r="SXN8" s="27"/>
      <c r="SXO8" s="27"/>
      <c r="SXP8" s="27"/>
      <c r="SXQ8" s="27"/>
      <c r="SXR8" s="27"/>
      <c r="SXS8" s="27"/>
      <c r="SXT8" s="27"/>
      <c r="SXU8" s="27"/>
      <c r="SXV8" s="27"/>
      <c r="SXW8" s="27"/>
      <c r="SXX8" s="27"/>
      <c r="SXY8" s="27"/>
      <c r="SXZ8" s="27"/>
      <c r="SYA8" s="27"/>
      <c r="SYB8" s="27"/>
      <c r="SYC8" s="27"/>
      <c r="SYD8" s="27"/>
      <c r="SYE8" s="27"/>
      <c r="SYF8" s="27"/>
      <c r="SYG8" s="27"/>
      <c r="SYH8" s="27"/>
      <c r="SYI8" s="27"/>
      <c r="SYJ8" s="27"/>
      <c r="SYK8" s="27"/>
      <c r="SYL8" s="27"/>
      <c r="SYM8" s="27"/>
      <c r="SYN8" s="27"/>
      <c r="SYO8" s="27"/>
      <c r="SYP8" s="27"/>
      <c r="SYQ8" s="27"/>
      <c r="SYR8" s="27"/>
      <c r="SYS8" s="27"/>
      <c r="SYT8" s="27"/>
      <c r="SYU8" s="27"/>
      <c r="SYV8" s="27"/>
      <c r="SYW8" s="27"/>
      <c r="SYX8" s="27"/>
      <c r="SYY8" s="27"/>
      <c r="SYZ8" s="27"/>
      <c r="SZA8" s="27"/>
      <c r="SZB8" s="27"/>
      <c r="SZC8" s="27"/>
      <c r="SZD8" s="27"/>
      <c r="SZE8" s="27"/>
      <c r="SZF8" s="27"/>
      <c r="SZG8" s="27"/>
      <c r="SZH8" s="27"/>
      <c r="SZI8" s="27"/>
      <c r="SZJ8" s="27"/>
      <c r="SZK8" s="27"/>
      <c r="SZL8" s="27"/>
      <c r="SZM8" s="27"/>
      <c r="SZN8" s="27"/>
      <c r="SZO8" s="27"/>
      <c r="SZP8" s="27"/>
      <c r="SZQ8" s="27"/>
      <c r="SZR8" s="27"/>
      <c r="SZS8" s="27"/>
      <c r="SZT8" s="27"/>
      <c r="SZU8" s="27"/>
      <c r="SZV8" s="27"/>
      <c r="SZW8" s="27"/>
      <c r="SZX8" s="27"/>
      <c r="SZY8" s="27"/>
      <c r="SZZ8" s="27"/>
      <c r="TAA8" s="27"/>
      <c r="TAB8" s="27"/>
      <c r="TAC8" s="27"/>
      <c r="TAD8" s="27"/>
      <c r="TAE8" s="27"/>
      <c r="TAF8" s="27"/>
      <c r="TAG8" s="27"/>
      <c r="TAH8" s="27"/>
      <c r="TAI8" s="27"/>
      <c r="TAJ8" s="27"/>
      <c r="TAK8" s="27"/>
      <c r="TAL8" s="27"/>
      <c r="TAM8" s="27"/>
      <c r="TAN8" s="27"/>
      <c r="TAO8" s="27"/>
      <c r="TAP8" s="27"/>
      <c r="TAQ8" s="27"/>
      <c r="TAR8" s="27"/>
      <c r="TAS8" s="27"/>
      <c r="TAT8" s="27"/>
      <c r="TAU8" s="27"/>
      <c r="TAV8" s="27"/>
      <c r="TAW8" s="27"/>
      <c r="TAX8" s="27"/>
      <c r="TAY8" s="27"/>
      <c r="TAZ8" s="27"/>
      <c r="TBA8" s="27"/>
      <c r="TBB8" s="27"/>
      <c r="TBC8" s="27"/>
      <c r="TBD8" s="27"/>
      <c r="TBE8" s="27"/>
      <c r="TBF8" s="27"/>
      <c r="TBG8" s="27"/>
      <c r="TBH8" s="27"/>
      <c r="TBI8" s="27"/>
      <c r="TBJ8" s="27"/>
      <c r="TBK8" s="27"/>
      <c r="TBL8" s="27"/>
      <c r="TBM8" s="27"/>
      <c r="TBN8" s="27"/>
      <c r="TBO8" s="27"/>
      <c r="TBP8" s="27"/>
      <c r="TBQ8" s="27"/>
      <c r="TBR8" s="27"/>
      <c r="TBS8" s="27"/>
      <c r="TBT8" s="27"/>
      <c r="TBU8" s="27"/>
      <c r="TBV8" s="27"/>
      <c r="TBW8" s="27"/>
      <c r="TBX8" s="27"/>
      <c r="TBY8" s="27"/>
      <c r="TBZ8" s="27"/>
      <c r="TCA8" s="27"/>
      <c r="TCB8" s="27"/>
      <c r="TCC8" s="27"/>
      <c r="TCD8" s="27"/>
      <c r="TCE8" s="27"/>
      <c r="TCF8" s="27"/>
      <c r="TCG8" s="27"/>
      <c r="TCH8" s="27"/>
      <c r="TCI8" s="27"/>
      <c r="TCJ8" s="27"/>
      <c r="TCK8" s="27"/>
      <c r="TCL8" s="27"/>
      <c r="TCM8" s="27"/>
      <c r="TCN8" s="27"/>
      <c r="TCO8" s="27"/>
      <c r="TCP8" s="27"/>
      <c r="TCQ8" s="27"/>
      <c r="TCR8" s="27"/>
      <c r="TCS8" s="27"/>
      <c r="TCT8" s="27"/>
      <c r="TCU8" s="27"/>
      <c r="TCV8" s="27"/>
      <c r="TCW8" s="27"/>
      <c r="TCX8" s="27"/>
      <c r="TCY8" s="27"/>
      <c r="TCZ8" s="27"/>
      <c r="TDA8" s="27"/>
      <c r="TDB8" s="27"/>
      <c r="TDC8" s="27"/>
      <c r="TDD8" s="27"/>
      <c r="TDE8" s="27"/>
      <c r="TDF8" s="27"/>
      <c r="TDG8" s="27"/>
      <c r="TDH8" s="27"/>
      <c r="TDI8" s="27"/>
      <c r="TDJ8" s="27"/>
      <c r="TDK8" s="27"/>
      <c r="TDL8" s="27"/>
      <c r="TDM8" s="27"/>
      <c r="TDN8" s="27"/>
      <c r="TDO8" s="27"/>
      <c r="TDP8" s="27"/>
      <c r="TDQ8" s="27"/>
      <c r="TDR8" s="27"/>
      <c r="TDS8" s="27"/>
      <c r="TDT8" s="27"/>
      <c r="TDU8" s="27"/>
      <c r="TDV8" s="27"/>
      <c r="TDW8" s="27"/>
      <c r="TDX8" s="27"/>
      <c r="TDY8" s="27"/>
      <c r="TDZ8" s="27"/>
      <c r="TEA8" s="27"/>
      <c r="TEB8" s="27"/>
      <c r="TEC8" s="27"/>
      <c r="TED8" s="27"/>
      <c r="TEE8" s="27"/>
      <c r="TEF8" s="27"/>
      <c r="TEG8" s="27"/>
      <c r="TEH8" s="27"/>
      <c r="TEI8" s="27"/>
      <c r="TEJ8" s="27"/>
      <c r="TEK8" s="27"/>
      <c r="TEL8" s="27"/>
      <c r="TEM8" s="27"/>
      <c r="TEN8" s="27"/>
      <c r="TEO8" s="27"/>
      <c r="TEP8" s="27"/>
      <c r="TEQ8" s="27"/>
      <c r="TER8" s="27"/>
      <c r="TES8" s="27"/>
      <c r="TET8" s="27"/>
      <c r="TEU8" s="27"/>
      <c r="TEV8" s="27"/>
      <c r="TEW8" s="27"/>
      <c r="TEX8" s="27"/>
      <c r="TEY8" s="27"/>
      <c r="TEZ8" s="27"/>
      <c r="TFA8" s="27"/>
      <c r="TFB8" s="27"/>
      <c r="TFC8" s="27"/>
      <c r="TFD8" s="27"/>
      <c r="TFE8" s="27"/>
      <c r="TFF8" s="27"/>
      <c r="TFG8" s="27"/>
      <c r="TFH8" s="27"/>
      <c r="TFI8" s="27"/>
      <c r="TFJ8" s="27"/>
      <c r="TFK8" s="27"/>
      <c r="TFL8" s="27"/>
      <c r="TFM8" s="27"/>
      <c r="TFN8" s="27"/>
      <c r="TFO8" s="27"/>
      <c r="TFP8" s="27"/>
      <c r="TFQ8" s="27"/>
      <c r="TFR8" s="27"/>
      <c r="TFS8" s="27"/>
      <c r="TFT8" s="27"/>
      <c r="TFU8" s="27"/>
      <c r="TFV8" s="27"/>
      <c r="TFW8" s="27"/>
      <c r="TFX8" s="27"/>
      <c r="TFY8" s="27"/>
      <c r="TFZ8" s="27"/>
      <c r="TGA8" s="27"/>
      <c r="TGB8" s="27"/>
      <c r="TGC8" s="27"/>
      <c r="TGD8" s="27"/>
      <c r="TGE8" s="27"/>
      <c r="TGF8" s="27"/>
      <c r="TGG8" s="27"/>
      <c r="TGH8" s="27"/>
      <c r="TGI8" s="27"/>
      <c r="TGJ8" s="27"/>
      <c r="TGK8" s="27"/>
      <c r="TGL8" s="27"/>
      <c r="TGM8" s="27"/>
      <c r="TGN8" s="27"/>
      <c r="TGO8" s="27"/>
      <c r="TGP8" s="27"/>
      <c r="TGQ8" s="27"/>
      <c r="TGR8" s="27"/>
      <c r="TGS8" s="27"/>
      <c r="TGT8" s="27"/>
      <c r="TGU8" s="27"/>
      <c r="TGV8" s="27"/>
      <c r="TGW8" s="27"/>
      <c r="TGX8" s="27"/>
      <c r="TGY8" s="27"/>
      <c r="TGZ8" s="27"/>
      <c r="THA8" s="27"/>
      <c r="THB8" s="27"/>
      <c r="THC8" s="27"/>
      <c r="THD8" s="27"/>
      <c r="THE8" s="27"/>
      <c r="THF8" s="27"/>
      <c r="THG8" s="27"/>
      <c r="THH8" s="27"/>
      <c r="THI8" s="27"/>
      <c r="THJ8" s="27"/>
      <c r="THK8" s="27"/>
      <c r="THL8" s="27"/>
      <c r="THM8" s="27"/>
      <c r="THN8" s="27"/>
      <c r="THO8" s="27"/>
      <c r="THP8" s="27"/>
      <c r="THQ8" s="27"/>
      <c r="THR8" s="27"/>
      <c r="THS8" s="27"/>
      <c r="THT8" s="27"/>
      <c r="THU8" s="27"/>
      <c r="THV8" s="27"/>
      <c r="THW8" s="27"/>
      <c r="THX8" s="27"/>
      <c r="THY8" s="27"/>
      <c r="THZ8" s="27"/>
      <c r="TIA8" s="27"/>
      <c r="TIB8" s="27"/>
      <c r="TIC8" s="27"/>
      <c r="TID8" s="27"/>
      <c r="TIE8" s="27"/>
      <c r="TIF8" s="27"/>
      <c r="TIG8" s="27"/>
      <c r="TIH8" s="27"/>
      <c r="TII8" s="27"/>
      <c r="TIJ8" s="27"/>
      <c r="TIK8" s="27"/>
      <c r="TIL8" s="27"/>
      <c r="TIM8" s="27"/>
      <c r="TIN8" s="27"/>
      <c r="TIO8" s="27"/>
      <c r="TIP8" s="27"/>
      <c r="TIQ8" s="27"/>
      <c r="TIR8" s="27"/>
      <c r="TIS8" s="27"/>
      <c r="TIT8" s="27"/>
      <c r="TIU8" s="27"/>
      <c r="TIV8" s="27"/>
      <c r="TIW8" s="27"/>
      <c r="TIX8" s="27"/>
      <c r="TIY8" s="27"/>
      <c r="TIZ8" s="27"/>
      <c r="TJA8" s="27"/>
      <c r="TJB8" s="27"/>
      <c r="TJC8" s="27"/>
      <c r="TJD8" s="27"/>
      <c r="TJE8" s="27"/>
      <c r="TJF8" s="27"/>
      <c r="TJG8" s="27"/>
      <c r="TJH8" s="27"/>
      <c r="TJI8" s="27"/>
      <c r="TJJ8" s="27"/>
      <c r="TJK8" s="27"/>
      <c r="TJL8" s="27"/>
      <c r="TJM8" s="27"/>
      <c r="TJN8" s="27"/>
      <c r="TJO8" s="27"/>
      <c r="TJP8" s="27"/>
      <c r="TJQ8" s="27"/>
      <c r="TJR8" s="27"/>
      <c r="TJS8" s="27"/>
      <c r="TJT8" s="27"/>
      <c r="TJU8" s="27"/>
      <c r="TJV8" s="27"/>
      <c r="TJW8" s="27"/>
      <c r="TJX8" s="27"/>
      <c r="TJY8" s="27"/>
      <c r="TJZ8" s="27"/>
      <c r="TKA8" s="27"/>
      <c r="TKB8" s="27"/>
      <c r="TKC8" s="27"/>
      <c r="TKD8" s="27"/>
      <c r="TKE8" s="27"/>
      <c r="TKF8" s="27"/>
      <c r="TKG8" s="27"/>
      <c r="TKH8" s="27"/>
      <c r="TKI8" s="27"/>
      <c r="TKJ8" s="27"/>
      <c r="TKK8" s="27"/>
      <c r="TKL8" s="27"/>
      <c r="TKM8" s="27"/>
      <c r="TKN8" s="27"/>
      <c r="TKO8" s="27"/>
      <c r="TKP8" s="27"/>
      <c r="TKQ8" s="27"/>
      <c r="TKR8" s="27"/>
      <c r="TKS8" s="27"/>
      <c r="TKT8" s="27"/>
      <c r="TKU8" s="27"/>
      <c r="TKV8" s="27"/>
      <c r="TKW8" s="27"/>
      <c r="TKX8" s="27"/>
      <c r="TKY8" s="27"/>
      <c r="TKZ8" s="27"/>
      <c r="TLA8" s="27"/>
      <c r="TLB8" s="27"/>
      <c r="TLC8" s="27"/>
      <c r="TLD8" s="27"/>
      <c r="TLE8" s="27"/>
      <c r="TLF8" s="27"/>
      <c r="TLG8" s="27"/>
      <c r="TLH8" s="27"/>
      <c r="TLI8" s="27"/>
      <c r="TLJ8" s="27"/>
      <c r="TLK8" s="27"/>
      <c r="TLL8" s="27"/>
      <c r="TLM8" s="27"/>
      <c r="TLN8" s="27"/>
      <c r="TLO8" s="27"/>
      <c r="TLP8" s="27"/>
      <c r="TLQ8" s="27"/>
      <c r="TLR8" s="27"/>
      <c r="TLS8" s="27"/>
      <c r="TLT8" s="27"/>
      <c r="TLU8" s="27"/>
      <c r="TLV8" s="27"/>
      <c r="TLW8" s="27"/>
      <c r="TLX8" s="27"/>
      <c r="TLY8" s="27"/>
      <c r="TLZ8" s="27"/>
      <c r="TMA8" s="27"/>
      <c r="TMB8" s="27"/>
      <c r="TMC8" s="27"/>
      <c r="TMD8" s="27"/>
      <c r="TME8" s="27"/>
      <c r="TMF8" s="27"/>
      <c r="TMG8" s="27"/>
      <c r="TMH8" s="27"/>
      <c r="TMI8" s="27"/>
      <c r="TMJ8" s="27"/>
      <c r="TMK8" s="27"/>
      <c r="TML8" s="27"/>
      <c r="TMM8" s="27"/>
      <c r="TMN8" s="27"/>
      <c r="TMO8" s="27"/>
      <c r="TMP8" s="27"/>
      <c r="TMQ8" s="27"/>
      <c r="TMR8" s="27"/>
      <c r="TMS8" s="27"/>
      <c r="TMT8" s="27"/>
      <c r="TMU8" s="27"/>
      <c r="TMV8" s="27"/>
      <c r="TMW8" s="27"/>
      <c r="TMX8" s="27"/>
      <c r="TMY8" s="27"/>
      <c r="TMZ8" s="27"/>
      <c r="TNA8" s="27"/>
      <c r="TNB8" s="27"/>
      <c r="TNC8" s="27"/>
      <c r="TND8" s="27"/>
      <c r="TNE8" s="27"/>
      <c r="TNF8" s="27"/>
      <c r="TNG8" s="27"/>
      <c r="TNH8" s="27"/>
      <c r="TNI8" s="27"/>
      <c r="TNJ8" s="27"/>
      <c r="TNK8" s="27"/>
      <c r="TNL8" s="27"/>
      <c r="TNM8" s="27"/>
      <c r="TNN8" s="27"/>
      <c r="TNO8" s="27"/>
      <c r="TNP8" s="27"/>
      <c r="TNQ8" s="27"/>
      <c r="TNR8" s="27"/>
      <c r="TNS8" s="27"/>
      <c r="TNT8" s="27"/>
      <c r="TNU8" s="27"/>
      <c r="TNV8" s="27"/>
      <c r="TNW8" s="27"/>
      <c r="TNX8" s="27"/>
      <c r="TNY8" s="27"/>
      <c r="TNZ8" s="27"/>
      <c r="TOA8" s="27"/>
      <c r="TOB8" s="27"/>
      <c r="TOC8" s="27"/>
      <c r="TOD8" s="27"/>
      <c r="TOE8" s="27"/>
      <c r="TOF8" s="27"/>
      <c r="TOG8" s="27"/>
      <c r="TOH8" s="27"/>
      <c r="TOI8" s="27"/>
      <c r="TOJ8" s="27"/>
      <c r="TOK8" s="27"/>
      <c r="TOL8" s="27"/>
      <c r="TOM8" s="27"/>
      <c r="TON8" s="27"/>
      <c r="TOO8" s="27"/>
      <c r="TOP8" s="27"/>
      <c r="TOQ8" s="27"/>
      <c r="TOR8" s="27"/>
      <c r="TOS8" s="27"/>
      <c r="TOT8" s="27"/>
      <c r="TOU8" s="27"/>
      <c r="TOV8" s="27"/>
      <c r="TOW8" s="27"/>
      <c r="TOX8" s="27"/>
      <c r="TOY8" s="27"/>
      <c r="TOZ8" s="27"/>
      <c r="TPA8" s="27"/>
      <c r="TPB8" s="27"/>
      <c r="TPC8" s="27"/>
      <c r="TPD8" s="27"/>
      <c r="TPE8" s="27"/>
      <c r="TPF8" s="27"/>
      <c r="TPG8" s="27"/>
      <c r="TPH8" s="27"/>
      <c r="TPI8" s="27"/>
      <c r="TPJ8" s="27"/>
      <c r="TPK8" s="27"/>
      <c r="TPL8" s="27"/>
      <c r="TPM8" s="27"/>
      <c r="TPN8" s="27"/>
      <c r="TPO8" s="27"/>
      <c r="TPP8" s="27"/>
      <c r="TPQ8" s="27"/>
      <c r="TPR8" s="27"/>
      <c r="TPS8" s="27"/>
      <c r="TPT8" s="27"/>
      <c r="TPU8" s="27"/>
      <c r="TPV8" s="27"/>
      <c r="TPW8" s="27"/>
      <c r="TPX8" s="27"/>
      <c r="TPY8" s="27"/>
      <c r="TPZ8" s="27"/>
      <c r="TQA8" s="27"/>
      <c r="TQB8" s="27"/>
      <c r="TQC8" s="27"/>
      <c r="TQD8" s="27"/>
      <c r="TQE8" s="27"/>
      <c r="TQF8" s="27"/>
      <c r="TQG8" s="27"/>
      <c r="TQH8" s="27"/>
      <c r="TQI8" s="27"/>
      <c r="TQJ8" s="27"/>
      <c r="TQK8" s="27"/>
      <c r="TQL8" s="27"/>
      <c r="TQM8" s="27"/>
      <c r="TQN8" s="27"/>
      <c r="TQO8" s="27"/>
      <c r="TQP8" s="27"/>
      <c r="TQQ8" s="27"/>
      <c r="TQR8" s="27"/>
      <c r="TQS8" s="27"/>
      <c r="TQT8" s="27"/>
      <c r="TQU8" s="27"/>
      <c r="TQV8" s="27"/>
      <c r="TQW8" s="27"/>
      <c r="TQX8" s="27"/>
      <c r="TQY8" s="27"/>
      <c r="TQZ8" s="27"/>
      <c r="TRA8" s="27"/>
      <c r="TRB8" s="27"/>
      <c r="TRC8" s="27"/>
      <c r="TRD8" s="27"/>
      <c r="TRE8" s="27"/>
      <c r="TRF8" s="27"/>
      <c r="TRG8" s="27"/>
      <c r="TRH8" s="27"/>
      <c r="TRI8" s="27"/>
      <c r="TRJ8" s="27"/>
      <c r="TRK8" s="27"/>
      <c r="TRL8" s="27"/>
      <c r="TRM8" s="27"/>
      <c r="TRN8" s="27"/>
      <c r="TRO8" s="27"/>
      <c r="TRP8" s="27"/>
      <c r="TRQ8" s="27"/>
      <c r="TRR8" s="27"/>
      <c r="TRS8" s="27"/>
      <c r="TRT8" s="27"/>
      <c r="TRU8" s="27"/>
      <c r="TRV8" s="27"/>
      <c r="TRW8" s="27"/>
      <c r="TRX8" s="27"/>
      <c r="TRY8" s="27"/>
      <c r="TRZ8" s="27"/>
      <c r="TSA8" s="27"/>
      <c r="TSB8" s="27"/>
      <c r="TSC8" s="27"/>
      <c r="TSD8" s="27"/>
      <c r="TSE8" s="27"/>
      <c r="TSF8" s="27"/>
      <c r="TSG8" s="27"/>
      <c r="TSH8" s="27"/>
      <c r="TSI8" s="27"/>
      <c r="TSJ8" s="27"/>
      <c r="TSK8" s="27"/>
      <c r="TSL8" s="27"/>
      <c r="TSM8" s="27"/>
      <c r="TSN8" s="27"/>
      <c r="TSO8" s="27"/>
      <c r="TSP8" s="27"/>
      <c r="TSQ8" s="27"/>
      <c r="TSR8" s="27"/>
      <c r="TSS8" s="27"/>
      <c r="TST8" s="27"/>
      <c r="TSU8" s="27"/>
      <c r="TSV8" s="27"/>
      <c r="TSW8" s="27"/>
      <c r="TSX8" s="27"/>
      <c r="TSY8" s="27"/>
      <c r="TSZ8" s="27"/>
      <c r="TTA8" s="27"/>
      <c r="TTB8" s="27"/>
      <c r="TTC8" s="27"/>
      <c r="TTD8" s="27"/>
      <c r="TTE8" s="27"/>
      <c r="TTF8" s="27"/>
      <c r="TTG8" s="27"/>
      <c r="TTH8" s="27"/>
      <c r="TTI8" s="27"/>
      <c r="TTJ8" s="27"/>
      <c r="TTK8" s="27"/>
      <c r="TTL8" s="27"/>
      <c r="TTM8" s="27"/>
      <c r="TTN8" s="27"/>
      <c r="TTO8" s="27"/>
      <c r="TTP8" s="27"/>
      <c r="TTQ8" s="27"/>
      <c r="TTR8" s="27"/>
      <c r="TTS8" s="27"/>
      <c r="TTT8" s="27"/>
      <c r="TTU8" s="27"/>
      <c r="TTV8" s="27"/>
      <c r="TTW8" s="27"/>
      <c r="TTX8" s="27"/>
      <c r="TTY8" s="27"/>
      <c r="TTZ8" s="27"/>
      <c r="TUA8" s="27"/>
      <c r="TUB8" s="27"/>
      <c r="TUC8" s="27"/>
      <c r="TUD8" s="27"/>
      <c r="TUE8" s="27"/>
      <c r="TUF8" s="27"/>
      <c r="TUG8" s="27"/>
      <c r="TUH8" s="27"/>
      <c r="TUI8" s="27"/>
      <c r="TUJ8" s="27"/>
      <c r="TUK8" s="27"/>
      <c r="TUL8" s="27"/>
      <c r="TUM8" s="27"/>
      <c r="TUN8" s="27"/>
      <c r="TUO8" s="27"/>
      <c r="TUP8" s="27"/>
      <c r="TUQ8" s="27"/>
      <c r="TUR8" s="27"/>
      <c r="TUS8" s="27"/>
      <c r="TUT8" s="27"/>
      <c r="TUU8" s="27"/>
      <c r="TUV8" s="27"/>
      <c r="TUW8" s="27"/>
      <c r="TUX8" s="27"/>
      <c r="TUY8" s="27"/>
      <c r="TUZ8" s="27"/>
      <c r="TVA8" s="27"/>
      <c r="TVB8" s="27"/>
      <c r="TVC8" s="27"/>
      <c r="TVD8" s="27"/>
      <c r="TVE8" s="27"/>
      <c r="TVF8" s="27"/>
      <c r="TVG8" s="27"/>
      <c r="TVH8" s="27"/>
      <c r="TVI8" s="27"/>
      <c r="TVJ8" s="27"/>
      <c r="TVK8" s="27"/>
      <c r="TVL8" s="27"/>
      <c r="TVM8" s="27"/>
      <c r="TVN8" s="27"/>
      <c r="TVO8" s="27"/>
      <c r="TVP8" s="27"/>
      <c r="TVQ8" s="27"/>
      <c r="TVR8" s="27"/>
      <c r="TVS8" s="27"/>
      <c r="TVT8" s="27"/>
      <c r="TVU8" s="27"/>
      <c r="TVV8" s="27"/>
      <c r="TVW8" s="27"/>
      <c r="TVX8" s="27"/>
      <c r="TVY8" s="27"/>
      <c r="TVZ8" s="27"/>
      <c r="TWA8" s="27"/>
      <c r="TWB8" s="27"/>
      <c r="TWC8" s="27"/>
      <c r="TWD8" s="27"/>
      <c r="TWE8" s="27"/>
      <c r="TWF8" s="27"/>
      <c r="TWG8" s="27"/>
      <c r="TWH8" s="27"/>
      <c r="TWI8" s="27"/>
      <c r="TWJ8" s="27"/>
      <c r="TWK8" s="27"/>
      <c r="TWL8" s="27"/>
      <c r="TWM8" s="27"/>
      <c r="TWN8" s="27"/>
      <c r="TWO8" s="27"/>
      <c r="TWP8" s="27"/>
      <c r="TWQ8" s="27"/>
      <c r="TWR8" s="27"/>
      <c r="TWS8" s="27"/>
      <c r="TWT8" s="27"/>
      <c r="TWU8" s="27"/>
      <c r="TWV8" s="27"/>
      <c r="TWW8" s="27"/>
      <c r="TWX8" s="27"/>
      <c r="TWY8" s="27"/>
      <c r="TWZ8" s="27"/>
      <c r="TXA8" s="27"/>
      <c r="TXB8" s="27"/>
      <c r="TXC8" s="27"/>
      <c r="TXD8" s="27"/>
      <c r="TXE8" s="27"/>
      <c r="TXF8" s="27"/>
      <c r="TXG8" s="27"/>
      <c r="TXH8" s="27"/>
      <c r="TXI8" s="27"/>
      <c r="TXJ8" s="27"/>
      <c r="TXK8" s="27"/>
      <c r="TXL8" s="27"/>
      <c r="TXM8" s="27"/>
      <c r="TXN8" s="27"/>
      <c r="TXO8" s="27"/>
      <c r="TXP8" s="27"/>
      <c r="TXQ8" s="27"/>
      <c r="TXR8" s="27"/>
      <c r="TXS8" s="27"/>
      <c r="TXT8" s="27"/>
      <c r="TXU8" s="27"/>
      <c r="TXV8" s="27"/>
      <c r="TXW8" s="27"/>
      <c r="TXX8" s="27"/>
      <c r="TXY8" s="27"/>
      <c r="TXZ8" s="27"/>
      <c r="TYA8" s="27"/>
      <c r="TYB8" s="27"/>
      <c r="TYC8" s="27"/>
      <c r="TYD8" s="27"/>
      <c r="TYE8" s="27"/>
      <c r="TYF8" s="27"/>
      <c r="TYG8" s="27"/>
      <c r="TYH8" s="27"/>
      <c r="TYI8" s="27"/>
      <c r="TYJ8" s="27"/>
      <c r="TYK8" s="27"/>
      <c r="TYL8" s="27"/>
      <c r="TYM8" s="27"/>
      <c r="TYN8" s="27"/>
      <c r="TYO8" s="27"/>
      <c r="TYP8" s="27"/>
      <c r="TYQ8" s="27"/>
      <c r="TYR8" s="27"/>
      <c r="TYS8" s="27"/>
      <c r="TYT8" s="27"/>
      <c r="TYU8" s="27"/>
      <c r="TYV8" s="27"/>
      <c r="TYW8" s="27"/>
      <c r="TYX8" s="27"/>
      <c r="TYY8" s="27"/>
      <c r="TYZ8" s="27"/>
      <c r="TZA8" s="27"/>
      <c r="TZB8" s="27"/>
      <c r="TZC8" s="27"/>
      <c r="TZD8" s="27"/>
      <c r="TZE8" s="27"/>
      <c r="TZF8" s="27"/>
      <c r="TZG8" s="27"/>
      <c r="TZH8" s="27"/>
      <c r="TZI8" s="27"/>
      <c r="TZJ8" s="27"/>
      <c r="TZK8" s="27"/>
      <c r="TZL8" s="27"/>
      <c r="TZM8" s="27"/>
      <c r="TZN8" s="27"/>
      <c r="TZO8" s="27"/>
      <c r="TZP8" s="27"/>
      <c r="TZQ8" s="27"/>
      <c r="TZR8" s="27"/>
      <c r="TZS8" s="27"/>
      <c r="TZT8" s="27"/>
      <c r="TZU8" s="27"/>
      <c r="TZV8" s="27"/>
      <c r="TZW8" s="27"/>
      <c r="TZX8" s="27"/>
      <c r="TZY8" s="27"/>
      <c r="TZZ8" s="27"/>
      <c r="UAA8" s="27"/>
      <c r="UAB8" s="27"/>
      <c r="UAC8" s="27"/>
      <c r="UAD8" s="27"/>
      <c r="UAE8" s="27"/>
      <c r="UAF8" s="27"/>
      <c r="UAG8" s="27"/>
      <c r="UAH8" s="27"/>
      <c r="UAI8" s="27"/>
      <c r="UAJ8" s="27"/>
      <c r="UAK8" s="27"/>
      <c r="UAL8" s="27"/>
      <c r="UAM8" s="27"/>
      <c r="UAN8" s="27"/>
      <c r="UAO8" s="27"/>
      <c r="UAP8" s="27"/>
      <c r="UAQ8" s="27"/>
      <c r="UAR8" s="27"/>
      <c r="UAS8" s="27"/>
      <c r="UAT8" s="27"/>
      <c r="UAU8" s="27"/>
      <c r="UAV8" s="27"/>
      <c r="UAW8" s="27"/>
      <c r="UAX8" s="27"/>
      <c r="UAY8" s="27"/>
      <c r="UAZ8" s="27"/>
      <c r="UBA8" s="27"/>
      <c r="UBB8" s="27"/>
      <c r="UBC8" s="27"/>
      <c r="UBD8" s="27"/>
      <c r="UBE8" s="27"/>
      <c r="UBF8" s="27"/>
      <c r="UBG8" s="27"/>
      <c r="UBH8" s="27"/>
      <c r="UBI8" s="27"/>
      <c r="UBJ8" s="27"/>
      <c r="UBK8" s="27"/>
      <c r="UBL8" s="27"/>
      <c r="UBM8" s="27"/>
      <c r="UBN8" s="27"/>
      <c r="UBO8" s="27"/>
      <c r="UBP8" s="27"/>
      <c r="UBQ8" s="27"/>
      <c r="UBR8" s="27"/>
      <c r="UBS8" s="27"/>
      <c r="UBT8" s="27"/>
      <c r="UBU8" s="27"/>
      <c r="UBV8" s="27"/>
      <c r="UBW8" s="27"/>
      <c r="UBX8" s="27"/>
      <c r="UBY8" s="27"/>
      <c r="UBZ8" s="27"/>
      <c r="UCA8" s="27"/>
      <c r="UCB8" s="27"/>
      <c r="UCC8" s="27"/>
      <c r="UCD8" s="27"/>
      <c r="UCE8" s="27"/>
      <c r="UCF8" s="27"/>
      <c r="UCG8" s="27"/>
      <c r="UCH8" s="27"/>
      <c r="UCI8" s="27"/>
      <c r="UCJ8" s="27"/>
      <c r="UCK8" s="27"/>
      <c r="UCL8" s="27"/>
      <c r="UCM8" s="27"/>
      <c r="UCN8" s="27"/>
      <c r="UCO8" s="27"/>
      <c r="UCP8" s="27"/>
      <c r="UCQ8" s="27"/>
      <c r="UCR8" s="27"/>
      <c r="UCS8" s="27"/>
      <c r="UCT8" s="27"/>
      <c r="UCU8" s="27"/>
      <c r="UCV8" s="27"/>
      <c r="UCW8" s="27"/>
      <c r="UCX8" s="27"/>
      <c r="UCY8" s="27"/>
      <c r="UCZ8" s="27"/>
      <c r="UDA8" s="27"/>
      <c r="UDB8" s="27"/>
      <c r="UDC8" s="27"/>
      <c r="UDD8" s="27"/>
      <c r="UDE8" s="27"/>
      <c r="UDF8" s="27"/>
      <c r="UDG8" s="27"/>
      <c r="UDH8" s="27"/>
      <c r="UDI8" s="27"/>
      <c r="UDJ8" s="27"/>
      <c r="UDK8" s="27"/>
      <c r="UDL8" s="27"/>
      <c r="UDM8" s="27"/>
      <c r="UDN8" s="27"/>
      <c r="UDO8" s="27"/>
      <c r="UDP8" s="27"/>
      <c r="UDQ8" s="27"/>
      <c r="UDR8" s="27"/>
      <c r="UDS8" s="27"/>
      <c r="UDT8" s="27"/>
      <c r="UDU8" s="27"/>
      <c r="UDV8" s="27"/>
      <c r="UDW8" s="27"/>
      <c r="UDX8" s="27"/>
      <c r="UDY8" s="27"/>
      <c r="UDZ8" s="27"/>
      <c r="UEA8" s="27"/>
      <c r="UEB8" s="27"/>
      <c r="UEC8" s="27"/>
      <c r="UED8" s="27"/>
      <c r="UEE8" s="27"/>
      <c r="UEF8" s="27"/>
      <c r="UEG8" s="27"/>
      <c r="UEH8" s="27"/>
      <c r="UEI8" s="27"/>
      <c r="UEJ8" s="27"/>
      <c r="UEK8" s="27"/>
      <c r="UEL8" s="27"/>
      <c r="UEM8" s="27"/>
      <c r="UEN8" s="27"/>
      <c r="UEO8" s="27"/>
      <c r="UEP8" s="27"/>
      <c r="UEQ8" s="27"/>
      <c r="UER8" s="27"/>
      <c r="UES8" s="27"/>
      <c r="UET8" s="27"/>
      <c r="UEU8" s="27"/>
      <c r="UEV8" s="27"/>
      <c r="UEW8" s="27"/>
      <c r="UEX8" s="27"/>
      <c r="UEY8" s="27"/>
      <c r="UEZ8" s="27"/>
      <c r="UFA8" s="27"/>
      <c r="UFB8" s="27"/>
      <c r="UFC8" s="27"/>
      <c r="UFD8" s="27"/>
      <c r="UFE8" s="27"/>
      <c r="UFF8" s="27"/>
      <c r="UFG8" s="27"/>
      <c r="UFH8" s="27"/>
      <c r="UFI8" s="27"/>
      <c r="UFJ8" s="27"/>
      <c r="UFK8" s="27"/>
      <c r="UFL8" s="27"/>
      <c r="UFM8" s="27"/>
      <c r="UFN8" s="27"/>
      <c r="UFO8" s="27"/>
      <c r="UFP8" s="27"/>
      <c r="UFQ8" s="27"/>
      <c r="UFR8" s="27"/>
      <c r="UFS8" s="27"/>
      <c r="UFT8" s="27"/>
      <c r="UFU8" s="27"/>
      <c r="UFV8" s="27"/>
      <c r="UFW8" s="27"/>
      <c r="UFX8" s="27"/>
      <c r="UFY8" s="27"/>
      <c r="UFZ8" s="27"/>
      <c r="UGA8" s="27"/>
      <c r="UGB8" s="27"/>
      <c r="UGC8" s="27"/>
      <c r="UGD8" s="27"/>
      <c r="UGE8" s="27"/>
      <c r="UGF8" s="27"/>
      <c r="UGG8" s="27"/>
      <c r="UGH8" s="27"/>
      <c r="UGI8" s="27"/>
      <c r="UGJ8" s="27"/>
      <c r="UGK8" s="27"/>
      <c r="UGL8" s="27"/>
      <c r="UGM8" s="27"/>
      <c r="UGN8" s="27"/>
      <c r="UGO8" s="27"/>
      <c r="UGP8" s="27"/>
      <c r="UGQ8" s="27"/>
      <c r="UGR8" s="27"/>
      <c r="UGS8" s="27"/>
      <c r="UGT8" s="27"/>
      <c r="UGU8" s="27"/>
      <c r="UGV8" s="27"/>
      <c r="UGW8" s="27"/>
      <c r="UGX8" s="27"/>
      <c r="UGY8" s="27"/>
      <c r="UGZ8" s="27"/>
      <c r="UHA8" s="27"/>
      <c r="UHB8" s="27"/>
      <c r="UHC8" s="27"/>
      <c r="UHD8" s="27"/>
      <c r="UHE8" s="27"/>
      <c r="UHF8" s="27"/>
      <c r="UHG8" s="27"/>
      <c r="UHH8" s="27"/>
      <c r="UHI8" s="27"/>
      <c r="UHJ8" s="27"/>
      <c r="UHK8" s="27"/>
      <c r="UHL8" s="27"/>
      <c r="UHM8" s="27"/>
      <c r="UHN8" s="27"/>
      <c r="UHO8" s="27"/>
      <c r="UHP8" s="27"/>
      <c r="UHQ8" s="27"/>
      <c r="UHR8" s="27"/>
      <c r="UHS8" s="27"/>
      <c r="UHT8" s="27"/>
      <c r="UHU8" s="27"/>
      <c r="UHV8" s="27"/>
      <c r="UHW8" s="27"/>
      <c r="UHX8" s="27"/>
      <c r="UHY8" s="27"/>
      <c r="UHZ8" s="27"/>
      <c r="UIA8" s="27"/>
      <c r="UIB8" s="27"/>
      <c r="UIC8" s="27"/>
      <c r="UID8" s="27"/>
      <c r="UIE8" s="27"/>
      <c r="UIF8" s="27"/>
      <c r="UIG8" s="27"/>
      <c r="UIH8" s="27"/>
      <c r="UII8" s="27"/>
      <c r="UIJ8" s="27"/>
      <c r="UIK8" s="27"/>
      <c r="UIL8" s="27"/>
      <c r="UIM8" s="27"/>
      <c r="UIN8" s="27"/>
      <c r="UIO8" s="27"/>
      <c r="UIP8" s="27"/>
      <c r="UIQ8" s="27"/>
      <c r="UIR8" s="27"/>
      <c r="UIS8" s="27"/>
      <c r="UIT8" s="27"/>
      <c r="UIU8" s="27"/>
      <c r="UIV8" s="27"/>
      <c r="UIW8" s="27"/>
      <c r="UIX8" s="27"/>
      <c r="UIY8" s="27"/>
      <c r="UIZ8" s="27"/>
      <c r="UJA8" s="27"/>
      <c r="UJB8" s="27"/>
      <c r="UJC8" s="27"/>
      <c r="UJD8" s="27"/>
      <c r="UJE8" s="27"/>
      <c r="UJF8" s="27"/>
      <c r="UJG8" s="27"/>
      <c r="UJH8" s="27"/>
      <c r="UJI8" s="27"/>
      <c r="UJJ8" s="27"/>
      <c r="UJK8" s="27"/>
      <c r="UJL8" s="27"/>
      <c r="UJM8" s="27"/>
      <c r="UJN8" s="27"/>
      <c r="UJO8" s="27"/>
      <c r="UJP8" s="27"/>
      <c r="UJQ8" s="27"/>
      <c r="UJR8" s="27"/>
      <c r="UJS8" s="27"/>
      <c r="UJT8" s="27"/>
      <c r="UJU8" s="27"/>
      <c r="UJV8" s="27"/>
      <c r="UJW8" s="27"/>
      <c r="UJX8" s="27"/>
      <c r="UJY8" s="27"/>
      <c r="UJZ8" s="27"/>
      <c r="UKA8" s="27"/>
      <c r="UKB8" s="27"/>
      <c r="UKC8" s="27"/>
      <c r="UKD8" s="27"/>
      <c r="UKE8" s="27"/>
      <c r="UKF8" s="27"/>
      <c r="UKG8" s="27"/>
      <c r="UKH8" s="27"/>
      <c r="UKI8" s="27"/>
      <c r="UKJ8" s="27"/>
      <c r="UKK8" s="27"/>
      <c r="UKL8" s="27"/>
      <c r="UKM8" s="27"/>
      <c r="UKN8" s="27"/>
      <c r="UKO8" s="27"/>
      <c r="UKP8" s="27"/>
      <c r="UKQ8" s="27"/>
      <c r="UKR8" s="27"/>
      <c r="UKS8" s="27"/>
      <c r="UKT8" s="27"/>
      <c r="UKU8" s="27"/>
      <c r="UKV8" s="27"/>
      <c r="UKW8" s="27"/>
      <c r="UKX8" s="27"/>
      <c r="UKY8" s="27"/>
      <c r="UKZ8" s="27"/>
      <c r="ULA8" s="27"/>
      <c r="ULB8" s="27"/>
      <c r="ULC8" s="27"/>
      <c r="ULD8" s="27"/>
      <c r="ULE8" s="27"/>
      <c r="ULF8" s="27"/>
      <c r="ULG8" s="27"/>
      <c r="ULH8" s="27"/>
      <c r="ULI8" s="27"/>
      <c r="ULJ8" s="27"/>
      <c r="ULK8" s="27"/>
      <c r="ULL8" s="27"/>
      <c r="ULM8" s="27"/>
      <c r="ULN8" s="27"/>
      <c r="ULO8" s="27"/>
      <c r="ULP8" s="27"/>
      <c r="ULQ8" s="27"/>
      <c r="ULR8" s="27"/>
      <c r="ULS8" s="27"/>
      <c r="ULT8" s="27"/>
      <c r="ULU8" s="27"/>
      <c r="ULV8" s="27"/>
      <c r="ULW8" s="27"/>
      <c r="ULX8" s="27"/>
      <c r="ULY8" s="27"/>
      <c r="ULZ8" s="27"/>
      <c r="UMA8" s="27"/>
      <c r="UMB8" s="27"/>
      <c r="UMC8" s="27"/>
      <c r="UMD8" s="27"/>
      <c r="UME8" s="27"/>
      <c r="UMF8" s="27"/>
      <c r="UMG8" s="27"/>
      <c r="UMH8" s="27"/>
      <c r="UMI8" s="27"/>
      <c r="UMJ8" s="27"/>
      <c r="UMK8" s="27"/>
      <c r="UML8" s="27"/>
      <c r="UMM8" s="27"/>
      <c r="UMN8" s="27"/>
      <c r="UMO8" s="27"/>
      <c r="UMP8" s="27"/>
      <c r="UMQ8" s="27"/>
      <c r="UMR8" s="27"/>
      <c r="UMS8" s="27"/>
      <c r="UMT8" s="27"/>
      <c r="UMU8" s="27"/>
      <c r="UMV8" s="27"/>
      <c r="UMW8" s="27"/>
      <c r="UMX8" s="27"/>
      <c r="UMY8" s="27"/>
      <c r="UMZ8" s="27"/>
      <c r="UNA8" s="27"/>
      <c r="UNB8" s="27"/>
      <c r="UNC8" s="27"/>
      <c r="UND8" s="27"/>
      <c r="UNE8" s="27"/>
      <c r="UNF8" s="27"/>
      <c r="UNG8" s="27"/>
      <c r="UNH8" s="27"/>
      <c r="UNI8" s="27"/>
      <c r="UNJ8" s="27"/>
      <c r="UNK8" s="27"/>
      <c r="UNL8" s="27"/>
      <c r="UNM8" s="27"/>
      <c r="UNN8" s="27"/>
      <c r="UNO8" s="27"/>
      <c r="UNP8" s="27"/>
      <c r="UNQ8" s="27"/>
      <c r="UNR8" s="27"/>
      <c r="UNS8" s="27"/>
      <c r="UNT8" s="27"/>
      <c r="UNU8" s="27"/>
      <c r="UNV8" s="27"/>
      <c r="UNW8" s="27"/>
      <c r="UNX8" s="27"/>
      <c r="UNY8" s="27"/>
      <c r="UNZ8" s="27"/>
      <c r="UOA8" s="27"/>
      <c r="UOB8" s="27"/>
      <c r="UOC8" s="27"/>
      <c r="UOD8" s="27"/>
      <c r="UOE8" s="27"/>
      <c r="UOF8" s="27"/>
      <c r="UOG8" s="27"/>
      <c r="UOH8" s="27"/>
      <c r="UOI8" s="27"/>
      <c r="UOJ8" s="27"/>
      <c r="UOK8" s="27"/>
      <c r="UOL8" s="27"/>
      <c r="UOM8" s="27"/>
      <c r="UON8" s="27"/>
      <c r="UOO8" s="27"/>
      <c r="UOP8" s="27"/>
      <c r="UOQ8" s="27"/>
      <c r="UOR8" s="27"/>
      <c r="UOS8" s="27"/>
      <c r="UOT8" s="27"/>
      <c r="UOU8" s="27"/>
      <c r="UOV8" s="27"/>
      <c r="UOW8" s="27"/>
      <c r="UOX8" s="27"/>
      <c r="UOY8" s="27"/>
      <c r="UOZ8" s="27"/>
      <c r="UPA8" s="27"/>
      <c r="UPB8" s="27"/>
      <c r="UPC8" s="27"/>
      <c r="UPD8" s="27"/>
      <c r="UPE8" s="27"/>
      <c r="UPF8" s="27"/>
      <c r="UPG8" s="27"/>
      <c r="UPH8" s="27"/>
      <c r="UPI8" s="27"/>
      <c r="UPJ8" s="27"/>
      <c r="UPK8" s="27"/>
      <c r="UPL8" s="27"/>
      <c r="UPM8" s="27"/>
      <c r="UPN8" s="27"/>
      <c r="UPO8" s="27"/>
      <c r="UPP8" s="27"/>
      <c r="UPQ8" s="27"/>
      <c r="UPR8" s="27"/>
      <c r="UPS8" s="27"/>
      <c r="UPT8" s="27"/>
      <c r="UPU8" s="27"/>
      <c r="UPV8" s="27"/>
      <c r="UPW8" s="27"/>
      <c r="UPX8" s="27"/>
      <c r="UPY8" s="27"/>
      <c r="UPZ8" s="27"/>
      <c r="UQA8" s="27"/>
      <c r="UQB8" s="27"/>
      <c r="UQC8" s="27"/>
      <c r="UQD8" s="27"/>
      <c r="UQE8" s="27"/>
      <c r="UQF8" s="27"/>
      <c r="UQG8" s="27"/>
      <c r="UQH8" s="27"/>
      <c r="UQI8" s="27"/>
      <c r="UQJ8" s="27"/>
      <c r="UQK8" s="27"/>
      <c r="UQL8" s="27"/>
      <c r="UQM8" s="27"/>
      <c r="UQN8" s="27"/>
      <c r="UQO8" s="27"/>
      <c r="UQP8" s="27"/>
      <c r="UQQ8" s="27"/>
      <c r="UQR8" s="27"/>
      <c r="UQS8" s="27"/>
      <c r="UQT8" s="27"/>
      <c r="UQU8" s="27"/>
      <c r="UQV8" s="27"/>
      <c r="UQW8" s="27"/>
      <c r="UQX8" s="27"/>
      <c r="UQY8" s="27"/>
      <c r="UQZ8" s="27"/>
      <c r="URA8" s="27"/>
      <c r="URB8" s="27"/>
      <c r="URC8" s="27"/>
      <c r="URD8" s="27"/>
      <c r="URE8" s="27"/>
      <c r="URF8" s="27"/>
      <c r="URG8" s="27"/>
      <c r="URH8" s="27"/>
      <c r="URI8" s="27"/>
      <c r="URJ8" s="27"/>
      <c r="URK8" s="27"/>
      <c r="URL8" s="27"/>
      <c r="URM8" s="27"/>
      <c r="URN8" s="27"/>
      <c r="URO8" s="27"/>
      <c r="URP8" s="27"/>
      <c r="URQ8" s="27"/>
      <c r="URR8" s="27"/>
      <c r="URS8" s="27"/>
      <c r="URT8" s="27"/>
      <c r="URU8" s="27"/>
      <c r="URV8" s="27"/>
      <c r="URW8" s="27"/>
      <c r="URX8" s="27"/>
      <c r="URY8" s="27"/>
      <c r="URZ8" s="27"/>
      <c r="USA8" s="27"/>
      <c r="USB8" s="27"/>
      <c r="USC8" s="27"/>
      <c r="USD8" s="27"/>
      <c r="USE8" s="27"/>
      <c r="USF8" s="27"/>
      <c r="USG8" s="27"/>
      <c r="USH8" s="27"/>
      <c r="USI8" s="27"/>
      <c r="USJ8" s="27"/>
      <c r="USK8" s="27"/>
      <c r="USL8" s="27"/>
      <c r="USM8" s="27"/>
      <c r="USN8" s="27"/>
      <c r="USO8" s="27"/>
      <c r="USP8" s="27"/>
      <c r="USQ8" s="27"/>
      <c r="USR8" s="27"/>
      <c r="USS8" s="27"/>
      <c r="UST8" s="27"/>
      <c r="USU8" s="27"/>
      <c r="USV8" s="27"/>
      <c r="USW8" s="27"/>
      <c r="USX8" s="27"/>
      <c r="USY8" s="27"/>
      <c r="USZ8" s="27"/>
      <c r="UTA8" s="27"/>
      <c r="UTB8" s="27"/>
      <c r="UTC8" s="27"/>
      <c r="UTD8" s="27"/>
      <c r="UTE8" s="27"/>
      <c r="UTF8" s="27"/>
      <c r="UTG8" s="27"/>
      <c r="UTH8" s="27"/>
      <c r="UTI8" s="27"/>
      <c r="UTJ8" s="27"/>
      <c r="UTK8" s="27"/>
      <c r="UTL8" s="27"/>
      <c r="UTM8" s="27"/>
      <c r="UTN8" s="27"/>
      <c r="UTO8" s="27"/>
      <c r="UTP8" s="27"/>
      <c r="UTQ8" s="27"/>
      <c r="UTR8" s="27"/>
      <c r="UTS8" s="27"/>
      <c r="UTT8" s="27"/>
      <c r="UTU8" s="27"/>
      <c r="UTV8" s="27"/>
      <c r="UTW8" s="27"/>
      <c r="UTX8" s="27"/>
      <c r="UTY8" s="27"/>
      <c r="UTZ8" s="27"/>
      <c r="UUA8" s="27"/>
      <c r="UUB8" s="27"/>
      <c r="UUC8" s="27"/>
      <c r="UUD8" s="27"/>
      <c r="UUE8" s="27"/>
      <c r="UUF8" s="27"/>
      <c r="UUG8" s="27"/>
      <c r="UUH8" s="27"/>
      <c r="UUI8" s="27"/>
      <c r="UUJ8" s="27"/>
      <c r="UUK8" s="27"/>
      <c r="UUL8" s="27"/>
      <c r="UUM8" s="27"/>
      <c r="UUN8" s="27"/>
      <c r="UUO8" s="27"/>
      <c r="UUP8" s="27"/>
      <c r="UUQ8" s="27"/>
      <c r="UUR8" s="27"/>
      <c r="UUS8" s="27"/>
      <c r="UUT8" s="27"/>
      <c r="UUU8" s="27"/>
      <c r="UUV8" s="27"/>
      <c r="UUW8" s="27"/>
      <c r="UUX8" s="27"/>
      <c r="UUY8" s="27"/>
      <c r="UUZ8" s="27"/>
      <c r="UVA8" s="27"/>
      <c r="UVB8" s="27"/>
      <c r="UVC8" s="27"/>
      <c r="UVD8" s="27"/>
      <c r="UVE8" s="27"/>
      <c r="UVF8" s="27"/>
      <c r="UVG8" s="27"/>
      <c r="UVH8" s="27"/>
      <c r="UVI8" s="27"/>
      <c r="UVJ8" s="27"/>
      <c r="UVK8" s="27"/>
      <c r="UVL8" s="27"/>
      <c r="UVM8" s="27"/>
      <c r="UVN8" s="27"/>
      <c r="UVO8" s="27"/>
      <c r="UVP8" s="27"/>
      <c r="UVQ8" s="27"/>
      <c r="UVR8" s="27"/>
      <c r="UVS8" s="27"/>
      <c r="UVT8" s="27"/>
      <c r="UVU8" s="27"/>
      <c r="UVV8" s="27"/>
      <c r="UVW8" s="27"/>
      <c r="UVX8" s="27"/>
      <c r="UVY8" s="27"/>
      <c r="UVZ8" s="27"/>
      <c r="UWA8" s="27"/>
      <c r="UWB8" s="27"/>
      <c r="UWC8" s="27"/>
      <c r="UWD8" s="27"/>
      <c r="UWE8" s="27"/>
      <c r="UWF8" s="27"/>
      <c r="UWG8" s="27"/>
      <c r="UWH8" s="27"/>
      <c r="UWI8" s="27"/>
      <c r="UWJ8" s="27"/>
      <c r="UWK8" s="27"/>
      <c r="UWL8" s="27"/>
      <c r="UWM8" s="27"/>
      <c r="UWN8" s="27"/>
      <c r="UWO8" s="27"/>
      <c r="UWP8" s="27"/>
      <c r="UWQ8" s="27"/>
      <c r="UWR8" s="27"/>
      <c r="UWS8" s="27"/>
      <c r="UWT8" s="27"/>
      <c r="UWU8" s="27"/>
      <c r="UWV8" s="27"/>
      <c r="UWW8" s="27"/>
      <c r="UWX8" s="27"/>
      <c r="UWY8" s="27"/>
      <c r="UWZ8" s="27"/>
      <c r="UXA8" s="27"/>
      <c r="UXB8" s="27"/>
      <c r="UXC8" s="27"/>
      <c r="UXD8" s="27"/>
      <c r="UXE8" s="27"/>
      <c r="UXF8" s="27"/>
      <c r="UXG8" s="27"/>
      <c r="UXH8" s="27"/>
      <c r="UXI8" s="27"/>
      <c r="UXJ8" s="27"/>
      <c r="UXK8" s="27"/>
      <c r="UXL8" s="27"/>
      <c r="UXM8" s="27"/>
      <c r="UXN8" s="27"/>
      <c r="UXO8" s="27"/>
      <c r="UXP8" s="27"/>
      <c r="UXQ8" s="27"/>
      <c r="UXR8" s="27"/>
      <c r="UXS8" s="27"/>
      <c r="UXT8" s="27"/>
      <c r="UXU8" s="27"/>
      <c r="UXV8" s="27"/>
      <c r="UXW8" s="27"/>
      <c r="UXX8" s="27"/>
      <c r="UXY8" s="27"/>
      <c r="UXZ8" s="27"/>
      <c r="UYA8" s="27"/>
      <c r="UYB8" s="27"/>
      <c r="UYC8" s="27"/>
      <c r="UYD8" s="27"/>
      <c r="UYE8" s="27"/>
      <c r="UYF8" s="27"/>
      <c r="UYG8" s="27"/>
      <c r="UYH8" s="27"/>
      <c r="UYI8" s="27"/>
      <c r="UYJ8" s="27"/>
      <c r="UYK8" s="27"/>
      <c r="UYL8" s="27"/>
      <c r="UYM8" s="27"/>
      <c r="UYN8" s="27"/>
      <c r="UYO8" s="27"/>
      <c r="UYP8" s="27"/>
      <c r="UYQ8" s="27"/>
      <c r="UYR8" s="27"/>
      <c r="UYS8" s="27"/>
      <c r="UYT8" s="27"/>
      <c r="UYU8" s="27"/>
      <c r="UYV8" s="27"/>
      <c r="UYW8" s="27"/>
      <c r="UYX8" s="27"/>
      <c r="UYY8" s="27"/>
      <c r="UYZ8" s="27"/>
      <c r="UZA8" s="27"/>
      <c r="UZB8" s="27"/>
      <c r="UZC8" s="27"/>
      <c r="UZD8" s="27"/>
      <c r="UZE8" s="27"/>
      <c r="UZF8" s="27"/>
      <c r="UZG8" s="27"/>
      <c r="UZH8" s="27"/>
      <c r="UZI8" s="27"/>
      <c r="UZJ8" s="27"/>
      <c r="UZK8" s="27"/>
      <c r="UZL8" s="27"/>
      <c r="UZM8" s="27"/>
      <c r="UZN8" s="27"/>
      <c r="UZO8" s="27"/>
      <c r="UZP8" s="27"/>
      <c r="UZQ8" s="27"/>
      <c r="UZR8" s="27"/>
      <c r="UZS8" s="27"/>
      <c r="UZT8" s="27"/>
      <c r="UZU8" s="27"/>
      <c r="UZV8" s="27"/>
      <c r="UZW8" s="27"/>
      <c r="UZX8" s="27"/>
      <c r="UZY8" s="27"/>
      <c r="UZZ8" s="27"/>
      <c r="VAA8" s="27"/>
      <c r="VAB8" s="27"/>
      <c r="VAC8" s="27"/>
      <c r="VAD8" s="27"/>
      <c r="VAE8" s="27"/>
      <c r="VAF8" s="27"/>
      <c r="VAG8" s="27"/>
      <c r="VAH8" s="27"/>
      <c r="VAI8" s="27"/>
      <c r="VAJ8" s="27"/>
      <c r="VAK8" s="27"/>
      <c r="VAL8" s="27"/>
      <c r="VAM8" s="27"/>
      <c r="VAN8" s="27"/>
      <c r="VAO8" s="27"/>
      <c r="VAP8" s="27"/>
      <c r="VAQ8" s="27"/>
      <c r="VAR8" s="27"/>
      <c r="VAS8" s="27"/>
      <c r="VAT8" s="27"/>
      <c r="VAU8" s="27"/>
      <c r="VAV8" s="27"/>
      <c r="VAW8" s="27"/>
      <c r="VAX8" s="27"/>
      <c r="VAY8" s="27"/>
      <c r="VAZ8" s="27"/>
      <c r="VBA8" s="27"/>
      <c r="VBB8" s="27"/>
      <c r="VBC8" s="27"/>
      <c r="VBD8" s="27"/>
      <c r="VBE8" s="27"/>
      <c r="VBF8" s="27"/>
      <c r="VBG8" s="27"/>
      <c r="VBH8" s="27"/>
      <c r="VBI8" s="27"/>
      <c r="VBJ8" s="27"/>
      <c r="VBK8" s="27"/>
      <c r="VBL8" s="27"/>
      <c r="VBM8" s="27"/>
      <c r="VBN8" s="27"/>
      <c r="VBO8" s="27"/>
      <c r="VBP8" s="27"/>
      <c r="VBQ8" s="27"/>
      <c r="VBR8" s="27"/>
      <c r="VBS8" s="27"/>
      <c r="VBT8" s="27"/>
      <c r="VBU8" s="27"/>
      <c r="VBV8" s="27"/>
      <c r="VBW8" s="27"/>
      <c r="VBX8" s="27"/>
      <c r="VBY8" s="27"/>
      <c r="VBZ8" s="27"/>
      <c r="VCA8" s="27"/>
      <c r="VCB8" s="27"/>
      <c r="VCC8" s="27"/>
      <c r="VCD8" s="27"/>
      <c r="VCE8" s="27"/>
      <c r="VCF8" s="27"/>
      <c r="VCG8" s="27"/>
      <c r="VCH8" s="27"/>
      <c r="VCI8" s="27"/>
      <c r="VCJ8" s="27"/>
      <c r="VCK8" s="27"/>
      <c r="VCL8" s="27"/>
      <c r="VCM8" s="27"/>
      <c r="VCN8" s="27"/>
      <c r="VCO8" s="27"/>
      <c r="VCP8" s="27"/>
      <c r="VCQ8" s="27"/>
      <c r="VCR8" s="27"/>
      <c r="VCS8" s="27"/>
      <c r="VCT8" s="27"/>
      <c r="VCU8" s="27"/>
      <c r="VCV8" s="27"/>
      <c r="VCW8" s="27"/>
      <c r="VCX8" s="27"/>
      <c r="VCY8" s="27"/>
      <c r="VCZ8" s="27"/>
      <c r="VDA8" s="27"/>
      <c r="VDB8" s="27"/>
      <c r="VDC8" s="27"/>
      <c r="VDD8" s="27"/>
      <c r="VDE8" s="27"/>
      <c r="VDF8" s="27"/>
      <c r="VDG8" s="27"/>
      <c r="VDH8" s="27"/>
      <c r="VDI8" s="27"/>
      <c r="VDJ8" s="27"/>
      <c r="VDK8" s="27"/>
      <c r="VDL8" s="27"/>
      <c r="VDM8" s="27"/>
      <c r="VDN8" s="27"/>
      <c r="VDO8" s="27"/>
      <c r="VDP8" s="27"/>
      <c r="VDQ8" s="27"/>
      <c r="VDR8" s="27"/>
      <c r="VDS8" s="27"/>
      <c r="VDT8" s="27"/>
      <c r="VDU8" s="27"/>
      <c r="VDV8" s="27"/>
      <c r="VDW8" s="27"/>
      <c r="VDX8" s="27"/>
      <c r="VDY8" s="27"/>
      <c r="VDZ8" s="27"/>
      <c r="VEA8" s="27"/>
      <c r="VEB8" s="27"/>
      <c r="VEC8" s="27"/>
      <c r="VED8" s="27"/>
      <c r="VEE8" s="27"/>
      <c r="VEF8" s="27"/>
      <c r="VEG8" s="27"/>
      <c r="VEH8" s="27"/>
      <c r="VEI8" s="27"/>
      <c r="VEJ8" s="27"/>
      <c r="VEK8" s="27"/>
      <c r="VEL8" s="27"/>
      <c r="VEM8" s="27"/>
      <c r="VEN8" s="27"/>
      <c r="VEO8" s="27"/>
      <c r="VEP8" s="27"/>
      <c r="VEQ8" s="27"/>
      <c r="VER8" s="27"/>
      <c r="VES8" s="27"/>
      <c r="VET8" s="27"/>
      <c r="VEU8" s="27"/>
      <c r="VEV8" s="27"/>
      <c r="VEW8" s="27"/>
      <c r="VEX8" s="27"/>
      <c r="VEY8" s="27"/>
      <c r="VEZ8" s="27"/>
      <c r="VFA8" s="27"/>
      <c r="VFB8" s="27"/>
      <c r="VFC8" s="27"/>
      <c r="VFD8" s="27"/>
      <c r="VFE8" s="27"/>
      <c r="VFF8" s="27"/>
      <c r="VFG8" s="27"/>
      <c r="VFH8" s="27"/>
      <c r="VFI8" s="27"/>
      <c r="VFJ8" s="27"/>
      <c r="VFK8" s="27"/>
      <c r="VFL8" s="27"/>
      <c r="VFM8" s="27"/>
      <c r="VFN8" s="27"/>
      <c r="VFO8" s="27"/>
      <c r="VFP8" s="27"/>
      <c r="VFQ8" s="27"/>
      <c r="VFR8" s="27"/>
      <c r="VFS8" s="27"/>
      <c r="VFT8" s="27"/>
      <c r="VFU8" s="27"/>
      <c r="VFV8" s="27"/>
      <c r="VFW8" s="27"/>
      <c r="VFX8" s="27"/>
      <c r="VFY8" s="27"/>
      <c r="VFZ8" s="27"/>
      <c r="VGA8" s="27"/>
      <c r="VGB8" s="27"/>
      <c r="VGC8" s="27"/>
      <c r="VGD8" s="27"/>
      <c r="VGE8" s="27"/>
      <c r="VGF8" s="27"/>
      <c r="VGG8" s="27"/>
      <c r="VGH8" s="27"/>
      <c r="VGI8" s="27"/>
      <c r="VGJ8" s="27"/>
      <c r="VGK8" s="27"/>
      <c r="VGL8" s="27"/>
      <c r="VGM8" s="27"/>
      <c r="VGN8" s="27"/>
      <c r="VGO8" s="27"/>
      <c r="VGP8" s="27"/>
      <c r="VGQ8" s="27"/>
      <c r="VGR8" s="27"/>
      <c r="VGS8" s="27"/>
      <c r="VGT8" s="27"/>
      <c r="VGU8" s="27"/>
      <c r="VGV8" s="27"/>
      <c r="VGW8" s="27"/>
      <c r="VGX8" s="27"/>
      <c r="VGY8" s="27"/>
      <c r="VGZ8" s="27"/>
      <c r="VHA8" s="27"/>
      <c r="VHB8" s="27"/>
      <c r="VHC8" s="27"/>
      <c r="VHD8" s="27"/>
      <c r="VHE8" s="27"/>
      <c r="VHF8" s="27"/>
      <c r="VHG8" s="27"/>
      <c r="VHH8" s="27"/>
      <c r="VHI8" s="27"/>
      <c r="VHJ8" s="27"/>
      <c r="VHK8" s="27"/>
      <c r="VHL8" s="27"/>
      <c r="VHM8" s="27"/>
      <c r="VHN8" s="27"/>
      <c r="VHO8" s="27"/>
      <c r="VHP8" s="27"/>
      <c r="VHQ8" s="27"/>
      <c r="VHR8" s="27"/>
      <c r="VHS8" s="27"/>
      <c r="VHT8" s="27"/>
      <c r="VHU8" s="27"/>
      <c r="VHV8" s="27"/>
      <c r="VHW8" s="27"/>
      <c r="VHX8" s="27"/>
      <c r="VHY8" s="27"/>
      <c r="VHZ8" s="27"/>
      <c r="VIA8" s="27"/>
      <c r="VIB8" s="27"/>
      <c r="VIC8" s="27"/>
      <c r="VID8" s="27"/>
      <c r="VIE8" s="27"/>
      <c r="VIF8" s="27"/>
      <c r="VIG8" s="27"/>
      <c r="VIH8" s="27"/>
      <c r="VII8" s="27"/>
      <c r="VIJ8" s="27"/>
      <c r="VIK8" s="27"/>
      <c r="VIL8" s="27"/>
      <c r="VIM8" s="27"/>
      <c r="VIN8" s="27"/>
      <c r="VIO8" s="27"/>
      <c r="VIP8" s="27"/>
      <c r="VIQ8" s="27"/>
      <c r="VIR8" s="27"/>
      <c r="VIS8" s="27"/>
      <c r="VIT8" s="27"/>
      <c r="VIU8" s="27"/>
      <c r="VIV8" s="27"/>
      <c r="VIW8" s="27"/>
      <c r="VIX8" s="27"/>
      <c r="VIY8" s="27"/>
      <c r="VIZ8" s="27"/>
      <c r="VJA8" s="27"/>
      <c r="VJB8" s="27"/>
      <c r="VJC8" s="27"/>
      <c r="VJD8" s="27"/>
      <c r="VJE8" s="27"/>
      <c r="VJF8" s="27"/>
      <c r="VJG8" s="27"/>
      <c r="VJH8" s="27"/>
      <c r="VJI8" s="27"/>
      <c r="VJJ8" s="27"/>
      <c r="VJK8" s="27"/>
      <c r="VJL8" s="27"/>
      <c r="VJM8" s="27"/>
      <c r="VJN8" s="27"/>
      <c r="VJO8" s="27"/>
      <c r="VJP8" s="27"/>
      <c r="VJQ8" s="27"/>
      <c r="VJR8" s="27"/>
      <c r="VJS8" s="27"/>
      <c r="VJT8" s="27"/>
      <c r="VJU8" s="27"/>
      <c r="VJV8" s="27"/>
      <c r="VJW8" s="27"/>
      <c r="VJX8" s="27"/>
      <c r="VJY8" s="27"/>
      <c r="VJZ8" s="27"/>
      <c r="VKA8" s="27"/>
      <c r="VKB8" s="27"/>
      <c r="VKC8" s="27"/>
      <c r="VKD8" s="27"/>
      <c r="VKE8" s="27"/>
      <c r="VKF8" s="27"/>
      <c r="VKG8" s="27"/>
      <c r="VKH8" s="27"/>
      <c r="VKI8" s="27"/>
      <c r="VKJ8" s="27"/>
      <c r="VKK8" s="27"/>
      <c r="VKL8" s="27"/>
      <c r="VKM8" s="27"/>
      <c r="VKN8" s="27"/>
      <c r="VKO8" s="27"/>
      <c r="VKP8" s="27"/>
      <c r="VKQ8" s="27"/>
      <c r="VKR8" s="27"/>
      <c r="VKS8" s="27"/>
      <c r="VKT8" s="27"/>
      <c r="VKU8" s="27"/>
      <c r="VKV8" s="27"/>
      <c r="VKW8" s="27"/>
      <c r="VKX8" s="27"/>
      <c r="VKY8" s="27"/>
      <c r="VKZ8" s="27"/>
      <c r="VLA8" s="27"/>
      <c r="VLB8" s="27"/>
      <c r="VLC8" s="27"/>
      <c r="VLD8" s="27"/>
      <c r="VLE8" s="27"/>
      <c r="VLF8" s="27"/>
      <c r="VLG8" s="27"/>
      <c r="VLH8" s="27"/>
      <c r="VLI8" s="27"/>
      <c r="VLJ8" s="27"/>
      <c r="VLK8" s="27"/>
      <c r="VLL8" s="27"/>
      <c r="VLM8" s="27"/>
      <c r="VLN8" s="27"/>
      <c r="VLO8" s="27"/>
      <c r="VLP8" s="27"/>
      <c r="VLQ8" s="27"/>
      <c r="VLR8" s="27"/>
      <c r="VLS8" s="27"/>
      <c r="VLT8" s="27"/>
      <c r="VLU8" s="27"/>
      <c r="VLV8" s="27"/>
      <c r="VLW8" s="27"/>
      <c r="VLX8" s="27"/>
      <c r="VLY8" s="27"/>
      <c r="VLZ8" s="27"/>
      <c r="VMA8" s="27"/>
      <c r="VMB8" s="27"/>
      <c r="VMC8" s="27"/>
      <c r="VMD8" s="27"/>
      <c r="VME8" s="27"/>
      <c r="VMF8" s="27"/>
      <c r="VMG8" s="27"/>
      <c r="VMH8" s="27"/>
      <c r="VMI8" s="27"/>
      <c r="VMJ8" s="27"/>
      <c r="VMK8" s="27"/>
      <c r="VML8" s="27"/>
      <c r="VMM8" s="27"/>
      <c r="VMN8" s="27"/>
      <c r="VMO8" s="27"/>
      <c r="VMP8" s="27"/>
      <c r="VMQ8" s="27"/>
      <c r="VMR8" s="27"/>
      <c r="VMS8" s="27"/>
      <c r="VMT8" s="27"/>
      <c r="VMU8" s="27"/>
      <c r="VMV8" s="27"/>
      <c r="VMW8" s="27"/>
      <c r="VMX8" s="27"/>
      <c r="VMY8" s="27"/>
      <c r="VMZ8" s="27"/>
      <c r="VNA8" s="27"/>
      <c r="VNB8" s="27"/>
      <c r="VNC8" s="27"/>
      <c r="VND8" s="27"/>
      <c r="VNE8" s="27"/>
      <c r="VNF8" s="27"/>
      <c r="VNG8" s="27"/>
      <c r="VNH8" s="27"/>
      <c r="VNI8" s="27"/>
      <c r="VNJ8" s="27"/>
      <c r="VNK8" s="27"/>
      <c r="VNL8" s="27"/>
      <c r="VNM8" s="27"/>
      <c r="VNN8" s="27"/>
      <c r="VNO8" s="27"/>
      <c r="VNP8" s="27"/>
      <c r="VNQ8" s="27"/>
      <c r="VNR8" s="27"/>
      <c r="VNS8" s="27"/>
      <c r="VNT8" s="27"/>
      <c r="VNU8" s="27"/>
      <c r="VNV8" s="27"/>
      <c r="VNW8" s="27"/>
      <c r="VNX8" s="27"/>
      <c r="VNY8" s="27"/>
      <c r="VNZ8" s="27"/>
      <c r="VOA8" s="27"/>
      <c r="VOB8" s="27"/>
      <c r="VOC8" s="27"/>
      <c r="VOD8" s="27"/>
      <c r="VOE8" s="27"/>
      <c r="VOF8" s="27"/>
      <c r="VOG8" s="27"/>
      <c r="VOH8" s="27"/>
      <c r="VOI8" s="27"/>
      <c r="VOJ8" s="27"/>
      <c r="VOK8" s="27"/>
      <c r="VOL8" s="27"/>
      <c r="VOM8" s="27"/>
      <c r="VON8" s="27"/>
      <c r="VOO8" s="27"/>
      <c r="VOP8" s="27"/>
      <c r="VOQ8" s="27"/>
      <c r="VOR8" s="27"/>
      <c r="VOS8" s="27"/>
      <c r="VOT8" s="27"/>
      <c r="VOU8" s="27"/>
      <c r="VOV8" s="27"/>
      <c r="VOW8" s="27"/>
      <c r="VOX8" s="27"/>
      <c r="VOY8" s="27"/>
      <c r="VOZ8" s="27"/>
      <c r="VPA8" s="27"/>
      <c r="VPB8" s="27"/>
      <c r="VPC8" s="27"/>
      <c r="VPD8" s="27"/>
      <c r="VPE8" s="27"/>
      <c r="VPF8" s="27"/>
      <c r="VPG8" s="27"/>
      <c r="VPH8" s="27"/>
      <c r="VPI8" s="27"/>
      <c r="VPJ8" s="27"/>
      <c r="VPK8" s="27"/>
      <c r="VPL8" s="27"/>
      <c r="VPM8" s="27"/>
      <c r="VPN8" s="27"/>
      <c r="VPO8" s="27"/>
      <c r="VPP8" s="27"/>
      <c r="VPQ8" s="27"/>
      <c r="VPR8" s="27"/>
      <c r="VPS8" s="27"/>
      <c r="VPT8" s="27"/>
      <c r="VPU8" s="27"/>
      <c r="VPV8" s="27"/>
      <c r="VPW8" s="27"/>
      <c r="VPX8" s="27"/>
      <c r="VPY8" s="27"/>
      <c r="VPZ8" s="27"/>
      <c r="VQA8" s="27"/>
      <c r="VQB8" s="27"/>
      <c r="VQC8" s="27"/>
      <c r="VQD8" s="27"/>
      <c r="VQE8" s="27"/>
      <c r="VQF8" s="27"/>
      <c r="VQG8" s="27"/>
      <c r="VQH8" s="27"/>
      <c r="VQI8" s="27"/>
      <c r="VQJ8" s="27"/>
      <c r="VQK8" s="27"/>
      <c r="VQL8" s="27"/>
      <c r="VQM8" s="27"/>
      <c r="VQN8" s="27"/>
      <c r="VQO8" s="27"/>
      <c r="VQP8" s="27"/>
      <c r="VQQ8" s="27"/>
      <c r="VQR8" s="27"/>
      <c r="VQS8" s="27"/>
      <c r="VQT8" s="27"/>
      <c r="VQU8" s="27"/>
      <c r="VQV8" s="27"/>
      <c r="VQW8" s="27"/>
      <c r="VQX8" s="27"/>
      <c r="VQY8" s="27"/>
      <c r="VQZ8" s="27"/>
      <c r="VRA8" s="27"/>
      <c r="VRB8" s="27"/>
      <c r="VRC8" s="27"/>
      <c r="VRD8" s="27"/>
      <c r="VRE8" s="27"/>
      <c r="VRF8" s="27"/>
      <c r="VRG8" s="27"/>
      <c r="VRH8" s="27"/>
      <c r="VRI8" s="27"/>
      <c r="VRJ8" s="27"/>
      <c r="VRK8" s="27"/>
      <c r="VRL8" s="27"/>
      <c r="VRM8" s="27"/>
      <c r="VRN8" s="27"/>
      <c r="VRO8" s="27"/>
      <c r="VRP8" s="27"/>
      <c r="VRQ8" s="27"/>
      <c r="VRR8" s="27"/>
      <c r="VRS8" s="27"/>
      <c r="VRT8" s="27"/>
      <c r="VRU8" s="27"/>
      <c r="VRV8" s="27"/>
      <c r="VRW8" s="27"/>
      <c r="VRX8" s="27"/>
      <c r="VRY8" s="27"/>
      <c r="VRZ8" s="27"/>
      <c r="VSA8" s="27"/>
      <c r="VSB8" s="27"/>
      <c r="VSC8" s="27"/>
      <c r="VSD8" s="27"/>
      <c r="VSE8" s="27"/>
      <c r="VSF8" s="27"/>
      <c r="VSG8" s="27"/>
      <c r="VSH8" s="27"/>
      <c r="VSI8" s="27"/>
      <c r="VSJ8" s="27"/>
      <c r="VSK8" s="27"/>
      <c r="VSL8" s="27"/>
      <c r="VSM8" s="27"/>
      <c r="VSN8" s="27"/>
      <c r="VSO8" s="27"/>
      <c r="VSP8" s="27"/>
      <c r="VSQ8" s="27"/>
      <c r="VSR8" s="27"/>
      <c r="VSS8" s="27"/>
      <c r="VST8" s="27"/>
      <c r="VSU8" s="27"/>
      <c r="VSV8" s="27"/>
      <c r="VSW8" s="27"/>
      <c r="VSX8" s="27"/>
      <c r="VSY8" s="27"/>
      <c r="VSZ8" s="27"/>
      <c r="VTA8" s="27"/>
      <c r="VTB8" s="27"/>
      <c r="VTC8" s="27"/>
      <c r="VTD8" s="27"/>
      <c r="VTE8" s="27"/>
      <c r="VTF8" s="27"/>
      <c r="VTG8" s="27"/>
      <c r="VTH8" s="27"/>
      <c r="VTI8" s="27"/>
      <c r="VTJ8" s="27"/>
      <c r="VTK8" s="27"/>
      <c r="VTL8" s="27"/>
      <c r="VTM8" s="27"/>
      <c r="VTN8" s="27"/>
      <c r="VTO8" s="27"/>
      <c r="VTP8" s="27"/>
      <c r="VTQ8" s="27"/>
      <c r="VTR8" s="27"/>
      <c r="VTS8" s="27"/>
      <c r="VTT8" s="27"/>
      <c r="VTU8" s="27"/>
      <c r="VTV8" s="27"/>
      <c r="VTW8" s="27"/>
      <c r="VTX8" s="27"/>
      <c r="VTY8" s="27"/>
      <c r="VTZ8" s="27"/>
      <c r="VUA8" s="27"/>
      <c r="VUB8" s="27"/>
      <c r="VUC8" s="27"/>
      <c r="VUD8" s="27"/>
      <c r="VUE8" s="27"/>
      <c r="VUF8" s="27"/>
      <c r="VUG8" s="27"/>
      <c r="VUH8" s="27"/>
      <c r="VUI8" s="27"/>
      <c r="VUJ8" s="27"/>
      <c r="VUK8" s="27"/>
      <c r="VUL8" s="27"/>
      <c r="VUM8" s="27"/>
      <c r="VUN8" s="27"/>
      <c r="VUO8" s="27"/>
      <c r="VUP8" s="27"/>
      <c r="VUQ8" s="27"/>
      <c r="VUR8" s="27"/>
      <c r="VUS8" s="27"/>
      <c r="VUT8" s="27"/>
      <c r="VUU8" s="27"/>
      <c r="VUV8" s="27"/>
      <c r="VUW8" s="27"/>
      <c r="VUX8" s="27"/>
      <c r="VUY8" s="27"/>
      <c r="VUZ8" s="27"/>
      <c r="VVA8" s="27"/>
      <c r="VVB8" s="27"/>
      <c r="VVC8" s="27"/>
      <c r="VVD8" s="27"/>
      <c r="VVE8" s="27"/>
      <c r="VVF8" s="27"/>
      <c r="VVG8" s="27"/>
      <c r="VVH8" s="27"/>
      <c r="VVI8" s="27"/>
      <c r="VVJ8" s="27"/>
      <c r="VVK8" s="27"/>
      <c r="VVL8" s="27"/>
      <c r="VVM8" s="27"/>
      <c r="VVN8" s="27"/>
      <c r="VVO8" s="27"/>
      <c r="VVP8" s="27"/>
      <c r="VVQ8" s="27"/>
      <c r="VVR8" s="27"/>
      <c r="VVS8" s="27"/>
      <c r="VVT8" s="27"/>
      <c r="VVU8" s="27"/>
      <c r="VVV8" s="27"/>
      <c r="VVW8" s="27"/>
      <c r="VVX8" s="27"/>
      <c r="VVY8" s="27"/>
      <c r="VVZ8" s="27"/>
      <c r="VWA8" s="27"/>
      <c r="VWB8" s="27"/>
      <c r="VWC8" s="27"/>
      <c r="VWD8" s="27"/>
      <c r="VWE8" s="27"/>
      <c r="VWF8" s="27"/>
      <c r="VWG8" s="27"/>
      <c r="VWH8" s="27"/>
      <c r="VWI8" s="27"/>
      <c r="VWJ8" s="27"/>
      <c r="VWK8" s="27"/>
      <c r="VWL8" s="27"/>
      <c r="VWM8" s="27"/>
      <c r="VWN8" s="27"/>
      <c r="VWO8" s="27"/>
      <c r="VWP8" s="27"/>
      <c r="VWQ8" s="27"/>
      <c r="VWR8" s="27"/>
      <c r="VWS8" s="27"/>
      <c r="VWT8" s="27"/>
      <c r="VWU8" s="27"/>
      <c r="VWV8" s="27"/>
      <c r="VWW8" s="27"/>
      <c r="VWX8" s="27"/>
      <c r="VWY8" s="27"/>
      <c r="VWZ8" s="27"/>
      <c r="VXA8" s="27"/>
      <c r="VXB8" s="27"/>
      <c r="VXC8" s="27"/>
      <c r="VXD8" s="27"/>
      <c r="VXE8" s="27"/>
      <c r="VXF8" s="27"/>
      <c r="VXG8" s="27"/>
      <c r="VXH8" s="27"/>
      <c r="VXI8" s="27"/>
      <c r="VXJ8" s="27"/>
      <c r="VXK8" s="27"/>
      <c r="VXL8" s="27"/>
      <c r="VXM8" s="27"/>
      <c r="VXN8" s="27"/>
      <c r="VXO8" s="27"/>
      <c r="VXP8" s="27"/>
      <c r="VXQ8" s="27"/>
      <c r="VXR8" s="27"/>
      <c r="VXS8" s="27"/>
      <c r="VXT8" s="27"/>
      <c r="VXU8" s="27"/>
      <c r="VXV8" s="27"/>
      <c r="VXW8" s="27"/>
      <c r="VXX8" s="27"/>
      <c r="VXY8" s="27"/>
      <c r="VXZ8" s="27"/>
      <c r="VYA8" s="27"/>
      <c r="VYB8" s="27"/>
      <c r="VYC8" s="27"/>
      <c r="VYD8" s="27"/>
      <c r="VYE8" s="27"/>
      <c r="VYF8" s="27"/>
      <c r="VYG8" s="27"/>
      <c r="VYH8" s="27"/>
      <c r="VYI8" s="27"/>
      <c r="VYJ8" s="27"/>
      <c r="VYK8" s="27"/>
      <c r="VYL8" s="27"/>
      <c r="VYM8" s="27"/>
      <c r="VYN8" s="27"/>
      <c r="VYO8" s="27"/>
      <c r="VYP8" s="27"/>
      <c r="VYQ8" s="27"/>
      <c r="VYR8" s="27"/>
      <c r="VYS8" s="27"/>
      <c r="VYT8" s="27"/>
      <c r="VYU8" s="27"/>
      <c r="VYV8" s="27"/>
      <c r="VYW8" s="27"/>
      <c r="VYX8" s="27"/>
      <c r="VYY8" s="27"/>
      <c r="VYZ8" s="27"/>
      <c r="VZA8" s="27"/>
      <c r="VZB8" s="27"/>
      <c r="VZC8" s="27"/>
      <c r="VZD8" s="27"/>
      <c r="VZE8" s="27"/>
      <c r="VZF8" s="27"/>
      <c r="VZG8" s="27"/>
      <c r="VZH8" s="27"/>
      <c r="VZI8" s="27"/>
      <c r="VZJ8" s="27"/>
      <c r="VZK8" s="27"/>
      <c r="VZL8" s="27"/>
      <c r="VZM8" s="27"/>
      <c r="VZN8" s="27"/>
      <c r="VZO8" s="27"/>
      <c r="VZP8" s="27"/>
      <c r="VZQ8" s="27"/>
      <c r="VZR8" s="27"/>
      <c r="VZS8" s="27"/>
      <c r="VZT8" s="27"/>
      <c r="VZU8" s="27"/>
      <c r="VZV8" s="27"/>
      <c r="VZW8" s="27"/>
      <c r="VZX8" s="27"/>
      <c r="VZY8" s="27"/>
      <c r="VZZ8" s="27"/>
      <c r="WAA8" s="27"/>
      <c r="WAB8" s="27"/>
      <c r="WAC8" s="27"/>
      <c r="WAD8" s="27"/>
      <c r="WAE8" s="27"/>
      <c r="WAF8" s="27"/>
      <c r="WAG8" s="27"/>
      <c r="WAH8" s="27"/>
      <c r="WAI8" s="27"/>
      <c r="WAJ8" s="27"/>
      <c r="WAK8" s="27"/>
      <c r="WAL8" s="27"/>
      <c r="WAM8" s="27"/>
      <c r="WAN8" s="27"/>
      <c r="WAO8" s="27"/>
      <c r="WAP8" s="27"/>
      <c r="WAQ8" s="27"/>
      <c r="WAR8" s="27"/>
      <c r="WAS8" s="27"/>
      <c r="WAT8" s="27"/>
      <c r="WAU8" s="27"/>
      <c r="WAV8" s="27"/>
      <c r="WAW8" s="27"/>
      <c r="WAX8" s="27"/>
      <c r="WAY8" s="27"/>
      <c r="WAZ8" s="27"/>
      <c r="WBA8" s="27"/>
      <c r="WBB8" s="27"/>
      <c r="WBC8" s="27"/>
      <c r="WBD8" s="27"/>
      <c r="WBE8" s="27"/>
      <c r="WBF8" s="27"/>
      <c r="WBG8" s="27"/>
      <c r="WBH8" s="27"/>
      <c r="WBI8" s="27"/>
      <c r="WBJ8" s="27"/>
      <c r="WBK8" s="27"/>
      <c r="WBL8" s="27"/>
      <c r="WBM8" s="27"/>
      <c r="WBN8" s="27"/>
      <c r="WBO8" s="27"/>
      <c r="WBP8" s="27"/>
      <c r="WBQ8" s="27"/>
      <c r="WBR8" s="27"/>
      <c r="WBS8" s="27"/>
      <c r="WBT8" s="27"/>
      <c r="WBU8" s="27"/>
      <c r="WBV8" s="27"/>
      <c r="WBW8" s="27"/>
      <c r="WBX8" s="27"/>
      <c r="WBY8" s="27"/>
      <c r="WBZ8" s="27"/>
      <c r="WCA8" s="27"/>
      <c r="WCB8" s="27"/>
      <c r="WCC8" s="27"/>
      <c r="WCD8" s="27"/>
      <c r="WCE8" s="27"/>
      <c r="WCF8" s="27"/>
      <c r="WCG8" s="27"/>
      <c r="WCH8" s="27"/>
      <c r="WCI8" s="27"/>
      <c r="WCJ8" s="27"/>
      <c r="WCK8" s="27"/>
      <c r="WCL8" s="27"/>
      <c r="WCM8" s="27"/>
      <c r="WCN8" s="27"/>
      <c r="WCO8" s="27"/>
      <c r="WCP8" s="27"/>
      <c r="WCQ8" s="27"/>
      <c r="WCR8" s="27"/>
      <c r="WCS8" s="27"/>
      <c r="WCT8" s="27"/>
      <c r="WCU8" s="27"/>
      <c r="WCV8" s="27"/>
      <c r="WCW8" s="27"/>
      <c r="WCX8" s="27"/>
      <c r="WCY8" s="27"/>
      <c r="WCZ8" s="27"/>
      <c r="WDA8" s="27"/>
      <c r="WDB8" s="27"/>
      <c r="WDC8" s="27"/>
      <c r="WDD8" s="27"/>
      <c r="WDE8" s="27"/>
      <c r="WDF8" s="27"/>
      <c r="WDG8" s="27"/>
      <c r="WDH8" s="27"/>
      <c r="WDI8" s="27"/>
      <c r="WDJ8" s="27"/>
      <c r="WDK8" s="27"/>
      <c r="WDL8" s="27"/>
      <c r="WDM8" s="27"/>
      <c r="WDN8" s="27"/>
      <c r="WDO8" s="27"/>
      <c r="WDP8" s="27"/>
      <c r="WDQ8" s="27"/>
      <c r="WDR8" s="27"/>
      <c r="WDS8" s="27"/>
      <c r="WDT8" s="27"/>
      <c r="WDU8" s="27"/>
      <c r="WDV8" s="27"/>
      <c r="WDW8" s="27"/>
      <c r="WDX8" s="27"/>
      <c r="WDY8" s="27"/>
      <c r="WDZ8" s="27"/>
      <c r="WEA8" s="27"/>
      <c r="WEB8" s="27"/>
      <c r="WEC8" s="27"/>
      <c r="WED8" s="27"/>
      <c r="WEE8" s="27"/>
      <c r="WEF8" s="27"/>
      <c r="WEG8" s="27"/>
      <c r="WEH8" s="27"/>
      <c r="WEI8" s="27"/>
      <c r="WEJ8" s="27"/>
      <c r="WEK8" s="27"/>
      <c r="WEL8" s="27"/>
      <c r="WEM8" s="27"/>
      <c r="WEN8" s="27"/>
      <c r="WEO8" s="27"/>
      <c r="WEP8" s="27"/>
      <c r="WEQ8" s="27"/>
      <c r="WER8" s="27"/>
      <c r="WES8" s="27"/>
      <c r="WET8" s="27"/>
      <c r="WEU8" s="27"/>
      <c r="WEV8" s="27"/>
      <c r="WEW8" s="27"/>
      <c r="WEX8" s="27"/>
      <c r="WEY8" s="27"/>
      <c r="WEZ8" s="27"/>
      <c r="WFA8" s="27"/>
      <c r="WFB8" s="27"/>
      <c r="WFC8" s="27"/>
      <c r="WFD8" s="27"/>
      <c r="WFE8" s="27"/>
      <c r="WFF8" s="27"/>
      <c r="WFG8" s="27"/>
      <c r="WFH8" s="27"/>
      <c r="WFI8" s="27"/>
      <c r="WFJ8" s="27"/>
      <c r="WFK8" s="27"/>
      <c r="WFL8" s="27"/>
      <c r="WFM8" s="27"/>
      <c r="WFN8" s="27"/>
      <c r="WFO8" s="27"/>
      <c r="WFP8" s="27"/>
      <c r="WFQ8" s="27"/>
      <c r="WFR8" s="27"/>
      <c r="WFS8" s="27"/>
      <c r="WFT8" s="27"/>
      <c r="WFU8" s="27"/>
      <c r="WFV8" s="27"/>
      <c r="WFW8" s="27"/>
      <c r="WFX8" s="27"/>
      <c r="WFY8" s="27"/>
      <c r="WFZ8" s="27"/>
      <c r="WGA8" s="27"/>
      <c r="WGB8" s="27"/>
      <c r="WGC8" s="27"/>
      <c r="WGD8" s="27"/>
      <c r="WGE8" s="27"/>
      <c r="WGF8" s="27"/>
      <c r="WGG8" s="27"/>
      <c r="WGH8" s="27"/>
      <c r="WGI8" s="27"/>
      <c r="WGJ8" s="27"/>
      <c r="WGK8" s="27"/>
      <c r="WGL8" s="27"/>
      <c r="WGM8" s="27"/>
      <c r="WGN8" s="27"/>
      <c r="WGO8" s="27"/>
      <c r="WGP8" s="27"/>
      <c r="WGQ8" s="27"/>
      <c r="WGR8" s="27"/>
      <c r="WGS8" s="27"/>
      <c r="WGT8" s="27"/>
      <c r="WGU8" s="27"/>
      <c r="WGV8" s="27"/>
      <c r="WGW8" s="27"/>
      <c r="WGX8" s="27"/>
      <c r="WGY8" s="27"/>
      <c r="WGZ8" s="27"/>
      <c r="WHA8" s="27"/>
      <c r="WHB8" s="27"/>
      <c r="WHC8" s="27"/>
      <c r="WHD8" s="27"/>
      <c r="WHE8" s="27"/>
      <c r="WHF8" s="27"/>
      <c r="WHG8" s="27"/>
      <c r="WHH8" s="27"/>
      <c r="WHI8" s="27"/>
      <c r="WHJ8" s="27"/>
      <c r="WHK8" s="27"/>
      <c r="WHL8" s="27"/>
      <c r="WHM8" s="27"/>
      <c r="WHN8" s="27"/>
      <c r="WHO8" s="27"/>
      <c r="WHP8" s="27"/>
      <c r="WHQ8" s="27"/>
      <c r="WHR8" s="27"/>
      <c r="WHS8" s="27"/>
      <c r="WHT8" s="27"/>
      <c r="WHU8" s="27"/>
      <c r="WHV8" s="27"/>
      <c r="WHW8" s="27"/>
      <c r="WHX8" s="27"/>
      <c r="WHY8" s="27"/>
      <c r="WHZ8" s="27"/>
      <c r="WIA8" s="27"/>
      <c r="WIB8" s="27"/>
      <c r="WIC8" s="27"/>
      <c r="WID8" s="27"/>
      <c r="WIE8" s="27"/>
      <c r="WIF8" s="27"/>
      <c r="WIG8" s="27"/>
      <c r="WIH8" s="27"/>
      <c r="WII8" s="27"/>
      <c r="WIJ8" s="27"/>
      <c r="WIK8" s="27"/>
      <c r="WIL8" s="27"/>
      <c r="WIM8" s="27"/>
      <c r="WIN8" s="27"/>
      <c r="WIO8" s="27"/>
      <c r="WIP8" s="27"/>
      <c r="WIQ8" s="27"/>
      <c r="WIR8" s="27"/>
      <c r="WIS8" s="27"/>
      <c r="WIT8" s="27"/>
      <c r="WIU8" s="27"/>
      <c r="WIV8" s="27"/>
      <c r="WIW8" s="27"/>
      <c r="WIX8" s="27"/>
      <c r="WIY8" s="27"/>
      <c r="WIZ8" s="27"/>
      <c r="WJA8" s="27"/>
      <c r="WJB8" s="27"/>
      <c r="WJC8" s="27"/>
      <c r="WJD8" s="27"/>
      <c r="WJE8" s="27"/>
      <c r="WJF8" s="27"/>
      <c r="WJG8" s="27"/>
      <c r="WJH8" s="27"/>
      <c r="WJI8" s="27"/>
      <c r="WJJ8" s="27"/>
      <c r="WJK8" s="27"/>
      <c r="WJL8" s="27"/>
      <c r="WJM8" s="27"/>
      <c r="WJN8" s="27"/>
      <c r="WJO8" s="27"/>
      <c r="WJP8" s="27"/>
      <c r="WJQ8" s="27"/>
      <c r="WJR8" s="27"/>
      <c r="WJS8" s="27"/>
      <c r="WJT8" s="27"/>
      <c r="WJU8" s="27"/>
      <c r="WJV8" s="27"/>
      <c r="WJW8" s="27"/>
      <c r="WJX8" s="27"/>
      <c r="WJY8" s="27"/>
      <c r="WJZ8" s="27"/>
      <c r="WKA8" s="27"/>
      <c r="WKB8" s="27"/>
      <c r="WKC8" s="27"/>
      <c r="WKD8" s="27"/>
      <c r="WKE8" s="27"/>
      <c r="WKF8" s="27"/>
      <c r="WKG8" s="27"/>
      <c r="WKH8" s="27"/>
      <c r="WKI8" s="27"/>
      <c r="WKJ8" s="27"/>
      <c r="WKK8" s="27"/>
      <c r="WKL8" s="27"/>
      <c r="WKM8" s="27"/>
      <c r="WKN8" s="27"/>
      <c r="WKO8" s="27"/>
      <c r="WKP8" s="27"/>
      <c r="WKQ8" s="27"/>
      <c r="WKR8" s="27"/>
      <c r="WKS8" s="27"/>
      <c r="WKT8" s="27"/>
      <c r="WKU8" s="27"/>
      <c r="WKV8" s="27"/>
      <c r="WKW8" s="27"/>
      <c r="WKX8" s="27"/>
      <c r="WKY8" s="27"/>
      <c r="WKZ8" s="27"/>
      <c r="WLA8" s="27"/>
      <c r="WLB8" s="27"/>
      <c r="WLC8" s="27"/>
      <c r="WLD8" s="27"/>
      <c r="WLE8" s="27"/>
      <c r="WLF8" s="27"/>
      <c r="WLG8" s="27"/>
      <c r="WLH8" s="27"/>
      <c r="WLI8" s="27"/>
      <c r="WLJ8" s="27"/>
      <c r="WLK8" s="27"/>
      <c r="WLL8" s="27"/>
      <c r="WLM8" s="27"/>
      <c r="WLN8" s="27"/>
      <c r="WLO8" s="27"/>
      <c r="WLP8" s="27"/>
      <c r="WLQ8" s="27"/>
      <c r="WLR8" s="27"/>
      <c r="WLS8" s="27"/>
      <c r="WLT8" s="27"/>
      <c r="WLU8" s="27"/>
      <c r="WLV8" s="27"/>
      <c r="WLW8" s="27"/>
      <c r="WLX8" s="27"/>
      <c r="WLY8" s="27"/>
      <c r="WLZ8" s="27"/>
      <c r="WMA8" s="27"/>
      <c r="WMB8" s="27"/>
      <c r="WMC8" s="27"/>
      <c r="WMD8" s="27"/>
      <c r="WME8" s="27"/>
      <c r="WMF8" s="27"/>
      <c r="WMG8" s="27"/>
      <c r="WMH8" s="27"/>
      <c r="WMI8" s="27"/>
      <c r="WMJ8" s="27"/>
      <c r="WMK8" s="27"/>
      <c r="WML8" s="27"/>
      <c r="WMM8" s="27"/>
      <c r="WMN8" s="27"/>
      <c r="WMO8" s="27"/>
      <c r="WMP8" s="27"/>
      <c r="WMQ8" s="27"/>
      <c r="WMR8" s="27"/>
      <c r="WMS8" s="27"/>
      <c r="WMT8" s="27"/>
      <c r="WMU8" s="27"/>
      <c r="WMV8" s="27"/>
      <c r="WMW8" s="27"/>
      <c r="WMX8" s="27"/>
      <c r="WMY8" s="27"/>
      <c r="WMZ8" s="27"/>
      <c r="WNA8" s="27"/>
      <c r="WNB8" s="27"/>
      <c r="WNC8" s="27"/>
      <c r="WND8" s="27"/>
      <c r="WNE8" s="27"/>
      <c r="WNF8" s="27"/>
      <c r="WNG8" s="27"/>
      <c r="WNH8" s="27"/>
      <c r="WNI8" s="27"/>
      <c r="WNJ8" s="27"/>
      <c r="WNK8" s="27"/>
      <c r="WNL8" s="27"/>
      <c r="WNM8" s="27"/>
      <c r="WNN8" s="27"/>
      <c r="WNO8" s="27"/>
      <c r="WNP8" s="27"/>
      <c r="WNQ8" s="27"/>
      <c r="WNR8" s="27"/>
      <c r="WNS8" s="27"/>
      <c r="WNT8" s="27"/>
      <c r="WNU8" s="27"/>
      <c r="WNV8" s="27"/>
      <c r="WNW8" s="27"/>
      <c r="WNX8" s="27"/>
      <c r="WNY8" s="27"/>
      <c r="WNZ8" s="27"/>
      <c r="WOA8" s="27"/>
      <c r="WOB8" s="27"/>
      <c r="WOC8" s="27"/>
      <c r="WOD8" s="27"/>
      <c r="WOE8" s="27"/>
      <c r="WOF8" s="27"/>
      <c r="WOG8" s="27"/>
      <c r="WOH8" s="27"/>
      <c r="WOI8" s="27"/>
      <c r="WOJ8" s="27"/>
      <c r="WOK8" s="27"/>
      <c r="WOL8" s="27"/>
      <c r="WOM8" s="27"/>
      <c r="WON8" s="27"/>
      <c r="WOO8" s="27"/>
      <c r="WOP8" s="27"/>
      <c r="WOQ8" s="27"/>
      <c r="WOR8" s="27"/>
      <c r="WOS8" s="27"/>
      <c r="WOT8" s="27"/>
      <c r="WOU8" s="27"/>
      <c r="WOV8" s="27"/>
      <c r="WOW8" s="27"/>
      <c r="WOX8" s="27"/>
      <c r="WOY8" s="27"/>
      <c r="WOZ8" s="27"/>
      <c r="WPA8" s="27"/>
      <c r="WPB8" s="27"/>
      <c r="WPC8" s="27"/>
      <c r="WPD8" s="27"/>
      <c r="WPE8" s="27"/>
      <c r="WPF8" s="27"/>
      <c r="WPG8" s="27"/>
      <c r="WPH8" s="27"/>
      <c r="WPI8" s="27"/>
      <c r="WPJ8" s="27"/>
      <c r="WPK8" s="27"/>
      <c r="WPL8" s="27"/>
      <c r="WPM8" s="27"/>
      <c r="WPN8" s="27"/>
      <c r="WPO8" s="27"/>
      <c r="WPP8" s="27"/>
      <c r="WPQ8" s="27"/>
      <c r="WPR8" s="27"/>
      <c r="WPS8" s="27"/>
      <c r="WPT8" s="27"/>
      <c r="WPU8" s="27"/>
      <c r="WPV8" s="27"/>
      <c r="WPW8" s="27"/>
      <c r="WPX8" s="27"/>
      <c r="WPY8" s="27"/>
      <c r="WPZ8" s="27"/>
      <c r="WQA8" s="27"/>
      <c r="WQB8" s="27"/>
      <c r="WQC8" s="27"/>
      <c r="WQD8" s="27"/>
      <c r="WQE8" s="27"/>
      <c r="WQF8" s="27"/>
      <c r="WQG8" s="27"/>
      <c r="WQH8" s="27"/>
      <c r="WQI8" s="27"/>
      <c r="WQJ8" s="27"/>
      <c r="WQK8" s="27"/>
      <c r="WQL8" s="27"/>
      <c r="WQM8" s="27"/>
      <c r="WQN8" s="27"/>
      <c r="WQO8" s="27"/>
      <c r="WQP8" s="27"/>
      <c r="WQQ8" s="27"/>
      <c r="WQR8" s="27"/>
      <c r="WQS8" s="27"/>
      <c r="WQT8" s="27"/>
      <c r="WQU8" s="27"/>
      <c r="WQV8" s="27"/>
      <c r="WQW8" s="27"/>
      <c r="WQX8" s="27"/>
      <c r="WQY8" s="27"/>
      <c r="WQZ8" s="27"/>
      <c r="WRA8" s="27"/>
      <c r="WRB8" s="27"/>
      <c r="WRC8" s="27"/>
      <c r="WRD8" s="27"/>
      <c r="WRE8" s="27"/>
      <c r="WRF8" s="27"/>
      <c r="WRG8" s="27"/>
      <c r="WRH8" s="27"/>
      <c r="WRI8" s="27"/>
      <c r="WRJ8" s="27"/>
      <c r="WRK8" s="27"/>
      <c r="WRL8" s="27"/>
      <c r="WRM8" s="27"/>
      <c r="WRN8" s="27"/>
      <c r="WRO8" s="27"/>
      <c r="WRP8" s="27"/>
      <c r="WRQ8" s="27"/>
      <c r="WRR8" s="27"/>
      <c r="WRS8" s="27"/>
      <c r="WRT8" s="27"/>
      <c r="WRU8" s="27"/>
      <c r="WRV8" s="27"/>
      <c r="WRW8" s="27"/>
      <c r="WRX8" s="27"/>
      <c r="WRY8" s="27"/>
      <c r="WRZ8" s="27"/>
      <c r="WSA8" s="27"/>
      <c r="WSB8" s="27"/>
      <c r="WSC8" s="27"/>
      <c r="WSD8" s="27"/>
      <c r="WSE8" s="27"/>
      <c r="WSF8" s="27"/>
      <c r="WSG8" s="27"/>
      <c r="WSH8" s="27"/>
      <c r="WSI8" s="27"/>
      <c r="WSJ8" s="27"/>
      <c r="WSK8" s="27"/>
      <c r="WSL8" s="27"/>
      <c r="WSM8" s="27"/>
      <c r="WSN8" s="27"/>
      <c r="WSO8" s="27"/>
      <c r="WSP8" s="27"/>
      <c r="WSQ8" s="27"/>
      <c r="WSR8" s="27"/>
      <c r="WSS8" s="27"/>
      <c r="WST8" s="27"/>
      <c r="WSU8" s="27"/>
      <c r="WSV8" s="27"/>
      <c r="WSW8" s="27"/>
      <c r="WSX8" s="27"/>
      <c r="WSY8" s="27"/>
      <c r="WSZ8" s="27"/>
      <c r="WTA8" s="27"/>
      <c r="WTB8" s="27"/>
      <c r="WTC8" s="27"/>
      <c r="WTD8" s="27"/>
      <c r="WTE8" s="27"/>
      <c r="WTF8" s="27"/>
      <c r="WTG8" s="27"/>
      <c r="WTH8" s="27"/>
      <c r="WTI8" s="27"/>
      <c r="WTJ8" s="27"/>
      <c r="WTK8" s="27"/>
      <c r="WTL8" s="27"/>
      <c r="WTM8" s="27"/>
      <c r="WTN8" s="27"/>
      <c r="WTO8" s="27"/>
      <c r="WTP8" s="27"/>
      <c r="WTQ8" s="27"/>
      <c r="WTR8" s="27"/>
      <c r="WTS8" s="27"/>
      <c r="WTT8" s="27"/>
      <c r="WTU8" s="27"/>
      <c r="WTV8" s="27"/>
      <c r="WTW8" s="27"/>
      <c r="WTX8" s="27"/>
      <c r="WTY8" s="27"/>
      <c r="WTZ8" s="27"/>
      <c r="WUA8" s="27"/>
      <c r="WUB8" s="27"/>
      <c r="WUC8" s="27"/>
      <c r="WUD8" s="27"/>
      <c r="WUE8" s="27"/>
      <c r="WUF8" s="27"/>
      <c r="WUG8" s="27"/>
      <c r="WUH8" s="27"/>
      <c r="WUI8" s="27"/>
      <c r="WUJ8" s="27"/>
      <c r="WUK8" s="27"/>
      <c r="WUL8" s="27"/>
      <c r="WUM8" s="27"/>
      <c r="WUN8" s="27"/>
      <c r="WUO8" s="27"/>
      <c r="WUP8" s="27"/>
      <c r="WUQ8" s="27"/>
      <c r="WUR8" s="27"/>
      <c r="WUS8" s="27"/>
      <c r="WUT8" s="27"/>
      <c r="WUU8" s="27"/>
      <c r="WUV8" s="27"/>
      <c r="WUW8" s="27"/>
      <c r="WUX8" s="27"/>
      <c r="WUY8" s="27"/>
      <c r="WUZ8" s="27"/>
      <c r="WVA8" s="27"/>
      <c r="WVB8" s="27"/>
      <c r="WVC8" s="27"/>
      <c r="WVD8" s="27"/>
      <c r="WVE8" s="27"/>
      <c r="WVF8" s="27"/>
      <c r="WVG8" s="27"/>
      <c r="WVH8" s="27"/>
      <c r="WVI8" s="27"/>
      <c r="WVJ8" s="27"/>
      <c r="WVK8" s="27"/>
      <c r="WVL8" s="27"/>
      <c r="WVM8" s="27"/>
      <c r="WVN8" s="27"/>
      <c r="WVO8" s="27"/>
      <c r="WVP8" s="27"/>
      <c r="WVQ8" s="27"/>
      <c r="WVR8" s="27"/>
      <c r="WVS8" s="27"/>
      <c r="WVT8" s="27"/>
      <c r="WVU8" s="27"/>
      <c r="WVV8" s="27"/>
      <c r="WVW8" s="27"/>
      <c r="WVX8" s="27"/>
      <c r="WVY8" s="27"/>
      <c r="WVZ8" s="27"/>
      <c r="WWA8" s="27"/>
      <c r="WWB8" s="27"/>
      <c r="WWC8" s="27"/>
      <c r="WWD8" s="27"/>
      <c r="WWE8" s="27"/>
      <c r="WWF8" s="27"/>
      <c r="WWG8" s="27"/>
      <c r="WWH8" s="27"/>
      <c r="WWI8" s="27"/>
      <c r="WWJ8" s="27"/>
      <c r="WWK8" s="27"/>
      <c r="WWL8" s="27"/>
      <c r="WWM8" s="27"/>
      <c r="WWN8" s="27"/>
      <c r="WWO8" s="27"/>
      <c r="WWP8" s="27"/>
      <c r="WWQ8" s="27"/>
      <c r="WWR8" s="27"/>
      <c r="WWS8" s="27"/>
      <c r="WWT8" s="27"/>
      <c r="WWU8" s="27"/>
      <c r="WWV8" s="27"/>
      <c r="WWW8" s="27"/>
      <c r="WWX8" s="27"/>
      <c r="WWY8" s="27"/>
      <c r="WWZ8" s="27"/>
      <c r="WXA8" s="27"/>
      <c r="WXB8" s="27"/>
      <c r="WXC8" s="27"/>
      <c r="WXD8" s="27"/>
      <c r="WXE8" s="27"/>
      <c r="WXF8" s="27"/>
      <c r="WXG8" s="27"/>
      <c r="WXH8" s="27"/>
      <c r="WXI8" s="27"/>
      <c r="WXJ8" s="27"/>
      <c r="WXK8" s="27"/>
      <c r="WXL8" s="27"/>
      <c r="WXM8" s="27"/>
      <c r="WXN8" s="27"/>
      <c r="WXO8" s="27"/>
      <c r="WXP8" s="27"/>
      <c r="WXQ8" s="27"/>
      <c r="WXR8" s="27"/>
      <c r="WXS8" s="27"/>
      <c r="WXT8" s="27"/>
      <c r="WXU8" s="27"/>
      <c r="WXV8" s="27"/>
      <c r="WXW8" s="27"/>
      <c r="WXX8" s="27"/>
      <c r="WXY8" s="27"/>
      <c r="WXZ8" s="27"/>
      <c r="WYA8" s="27"/>
      <c r="WYB8" s="27"/>
      <c r="WYC8" s="27"/>
      <c r="WYD8" s="27"/>
      <c r="WYE8" s="27"/>
      <c r="WYF8" s="27"/>
      <c r="WYG8" s="27"/>
      <c r="WYH8" s="27"/>
      <c r="WYI8" s="27"/>
      <c r="WYJ8" s="27"/>
      <c r="WYK8" s="27"/>
      <c r="WYL8" s="27"/>
      <c r="WYM8" s="27"/>
      <c r="WYN8" s="27"/>
      <c r="WYO8" s="27"/>
      <c r="WYP8" s="27"/>
      <c r="WYQ8" s="27"/>
      <c r="WYR8" s="27"/>
      <c r="WYS8" s="27"/>
      <c r="WYT8" s="27"/>
      <c r="WYU8" s="27"/>
      <c r="WYV8" s="27"/>
      <c r="WYW8" s="27"/>
      <c r="WYX8" s="27"/>
      <c r="WYY8" s="27"/>
      <c r="WYZ8" s="27"/>
      <c r="WZA8" s="27"/>
      <c r="WZB8" s="27"/>
      <c r="WZC8" s="27"/>
      <c r="WZD8" s="27"/>
      <c r="WZE8" s="27"/>
      <c r="WZF8" s="27"/>
      <c r="WZG8" s="27"/>
      <c r="WZH8" s="27"/>
      <c r="WZI8" s="27"/>
      <c r="WZJ8" s="27"/>
      <c r="WZK8" s="27"/>
      <c r="WZL8" s="27"/>
      <c r="WZM8" s="27"/>
      <c r="WZN8" s="27"/>
      <c r="WZO8" s="27"/>
      <c r="WZP8" s="27"/>
      <c r="WZQ8" s="27"/>
      <c r="WZR8" s="27"/>
      <c r="WZS8" s="27"/>
      <c r="WZT8" s="27"/>
      <c r="WZU8" s="27"/>
      <c r="WZV8" s="27"/>
      <c r="WZW8" s="27"/>
      <c r="WZX8" s="27"/>
      <c r="WZY8" s="27"/>
      <c r="WZZ8" s="27"/>
      <c r="XAA8" s="27"/>
      <c r="XAB8" s="27"/>
      <c r="XAC8" s="27"/>
      <c r="XAD8" s="27"/>
      <c r="XAE8" s="27"/>
      <c r="XAF8" s="27"/>
      <c r="XAG8" s="27"/>
      <c r="XAH8" s="27"/>
      <c r="XAI8" s="27"/>
      <c r="XAJ8" s="27"/>
      <c r="XAK8" s="27"/>
      <c r="XAL8" s="27"/>
      <c r="XAM8" s="27"/>
      <c r="XAN8" s="27"/>
      <c r="XAO8" s="27"/>
      <c r="XAP8" s="27"/>
      <c r="XAQ8" s="27"/>
      <c r="XAR8" s="27"/>
      <c r="XAS8" s="27"/>
      <c r="XAT8" s="27"/>
      <c r="XAU8" s="27"/>
      <c r="XAV8" s="27"/>
      <c r="XAW8" s="27"/>
      <c r="XAX8" s="27"/>
      <c r="XAY8" s="27"/>
      <c r="XAZ8" s="27"/>
      <c r="XBA8" s="27"/>
      <c r="XBB8" s="27"/>
      <c r="XBC8" s="27"/>
      <c r="XBD8" s="27"/>
      <c r="XBE8" s="27"/>
      <c r="XBF8" s="27"/>
      <c r="XBG8" s="27"/>
      <c r="XBH8" s="27"/>
      <c r="XBI8" s="27"/>
      <c r="XBJ8" s="27"/>
      <c r="XBK8" s="27"/>
      <c r="XBL8" s="27"/>
      <c r="XBM8" s="27"/>
      <c r="XBN8" s="27"/>
      <c r="XBO8" s="27"/>
      <c r="XBP8" s="27"/>
      <c r="XBQ8" s="27"/>
      <c r="XBR8" s="27"/>
      <c r="XBS8" s="27"/>
      <c r="XBT8" s="27"/>
      <c r="XBU8" s="27"/>
      <c r="XBV8" s="27"/>
      <c r="XBW8" s="27"/>
      <c r="XBX8" s="27"/>
      <c r="XBY8" s="27"/>
      <c r="XBZ8" s="27"/>
      <c r="XCA8" s="27"/>
      <c r="XCB8" s="27"/>
      <c r="XCC8" s="27"/>
      <c r="XCD8" s="27"/>
      <c r="XCE8" s="27"/>
      <c r="XCF8" s="27"/>
      <c r="XCG8" s="27"/>
      <c r="XCH8" s="27"/>
      <c r="XCI8" s="27"/>
      <c r="XCJ8" s="27"/>
      <c r="XCK8" s="27"/>
      <c r="XCL8" s="27"/>
      <c r="XCM8" s="27"/>
      <c r="XCN8" s="27"/>
      <c r="XCO8" s="27"/>
      <c r="XCP8" s="27"/>
      <c r="XCQ8" s="27"/>
      <c r="XCR8" s="27"/>
      <c r="XCS8" s="27"/>
      <c r="XCT8" s="27"/>
      <c r="XCU8" s="27"/>
      <c r="XCV8" s="27"/>
      <c r="XCW8" s="27"/>
      <c r="XCX8" s="27"/>
      <c r="XCY8" s="27"/>
      <c r="XCZ8" s="27"/>
      <c r="XDA8" s="27"/>
      <c r="XDB8" s="27"/>
      <c r="XDC8" s="27"/>
      <c r="XDD8" s="27"/>
      <c r="XDE8" s="27"/>
      <c r="XDF8" s="27"/>
      <c r="XDG8" s="27"/>
      <c r="XDH8" s="27"/>
      <c r="XDI8" s="27"/>
      <c r="XDJ8" s="27"/>
      <c r="XDK8" s="27"/>
      <c r="XDL8" s="27"/>
      <c r="XDM8" s="27"/>
      <c r="XDN8" s="27"/>
      <c r="XDO8" s="27"/>
      <c r="XDP8" s="27"/>
      <c r="XDQ8" s="27"/>
      <c r="XDR8" s="27"/>
      <c r="XDS8" s="27"/>
      <c r="XDT8" s="27"/>
      <c r="XDU8" s="27"/>
      <c r="XDV8" s="27"/>
      <c r="XDW8" s="27"/>
      <c r="XDX8" s="27"/>
      <c r="XDY8" s="27"/>
      <c r="XDZ8" s="27"/>
      <c r="XEA8" s="27"/>
      <c r="XEB8" s="27"/>
      <c r="XEC8" s="27"/>
      <c r="XED8" s="27"/>
      <c r="XEE8" s="27"/>
      <c r="XEF8" s="27"/>
      <c r="XEG8" s="27"/>
      <c r="XEH8" s="27"/>
      <c r="XEI8" s="27"/>
      <c r="XEJ8" s="27"/>
      <c r="XEK8" s="27"/>
      <c r="XEL8" s="27"/>
      <c r="XEM8" s="27"/>
      <c r="XEN8" s="27"/>
    </row>
    <row r="9" spans="1:16368" s="27" customFormat="1" ht="15" customHeight="1" x14ac:dyDescent="0.2">
      <c r="A9" s="37">
        <v>1</v>
      </c>
      <c r="B9" s="291"/>
      <c r="C9" s="25"/>
      <c r="D9" s="24"/>
      <c r="E9" s="38"/>
      <c r="F9" s="238"/>
      <c r="G9" s="38"/>
      <c r="H9" s="238"/>
      <c r="I9" s="38"/>
      <c r="J9" s="26" t="str">
        <f t="shared" ref="J9:J10" si="0">IF(C9="EE",IF(OR(AND(OR(G9=1,G9=0),E9&gt;0,E9&lt;5),AND(OR(G9=1,G9=0),E9&gt;4,E9&lt;16),AND(G9=2,E9&gt;0,E9&lt;5)),"Simples",IF(OR(AND(OR(G9=1,G9=0),E9&gt;15),AND(G9=2,E9&gt;4,E9&lt;16),AND(G9&gt;2,E9&gt;0,E9&lt;5)),"Médio",IF(OR(AND(G9=2,E9&gt;15),AND(G9&gt;2,E9&gt;4,E9&lt;16),AND(G9&gt;2,E9&gt;15)),"Complexo",""))),
IF(OR(C9="CE",C9="SE"),IF(OR(AND(OR(G9=1,G9=0),E9&gt;0,E9&lt;6),AND(OR(G9=1,G9=0),E9&gt;5,E9&lt;20),AND(G9&gt;1,G9&lt;4,E9&gt;0,E9&lt;6)),"Simples",IF(OR(AND(OR(G9=1,G9=0),E9&gt;19),AND(G9&gt;1,G9&lt;4,E9&gt;5,E9&lt;20),AND(G9&gt;3,E9&gt;0,E9&lt;6)),"Médio",IF(OR(AND(G9&gt;1,G9&lt;4,E9&gt;19),AND(G9&gt;3,E9&gt;5,E9&lt;20),AND(G9&gt;3,E9&gt;19)),"Complexo",""))),""))</f>
        <v/>
      </c>
      <c r="K9" s="26" t="str">
        <f t="shared" ref="K9:K10" si="1">IF(C9="ALI",IF(OR(AND(OR(G9=1,G9=0),E9&gt;0,E9&lt;20),AND(OR(G9=1,G9=0),E9&gt;19,E9&lt;51),AND(G9&gt;1,G9&lt;6,E9&gt;0,E9&lt;20)),"Simples",IF(OR(AND(OR(G9=1,G9=0),E9&gt;50),AND(G9&gt;1,G9&lt;6,E9&gt;19,E9&lt;51),AND(G9&gt;5,E9&gt;0,E9&lt;20)),"Médio",IF(OR(AND(G9&gt;1,G9&lt;6,E9&gt;50),AND(G9&gt;5,E9&gt;19,E9&lt;51),AND(G9&gt;5,E9&gt;50)),"Complexo",""))),
IF(C9="AIE",IF(OR(AND(OR(G9=1, G9=0),E9&gt;0,E9&lt;20),AND(OR(G9=1, G9=0),E9&gt;19,E9&lt;51),AND(G9&gt;1,G9&lt;6,E9&gt;0,E9&lt;20)),"Simples",IF(OR(AND(OR(G9=1, G9=0),E9&gt;50),AND(G9&gt;1,G9&lt;6,E9&gt;19,E9&lt;51),AND(G9&gt;5,E9&gt;0,E9&lt;20)),"Médio",IF(OR(AND(G9&gt;1,G9&lt;6,E9&gt;50),AND(G9&gt;5,E9&gt;19,E9&lt;51),AND(G9&gt;5,E9&gt;50)),"Complexo",""))),""))</f>
        <v/>
      </c>
      <c r="L9" s="49" t="str">
        <f>IF(J9="",K9,IF(K9="",J9,""))</f>
        <v/>
      </c>
      <c r="M9" s="49">
        <f t="shared" ref="M9:M10" si="2">IF(AND(OR(C9="EE",C9="CE"),L9="Simples"),3,
IF(AND(OR(C9="EE",C9="CE"),L9="Médio"),4,
IF(AND(OR(C9="EE",C9="CE"),L9="Complexo"),6,
IF(AND(C9="SE",L9="Simples"),4,
IF(AND(C9="SE",L9="Médio"),5,
IF(AND(C9="SE",L9="Complexo"),7,
IF(AND(C9="ALI",K9="Simples"),7,
IF(AND(C9="ALI",K9="Médio"),10,
IF(AND(C9="ALI",K9="Complexo"),15,
IF(AND(C9="AIE",K9="Simples"),5,
IF(AND(C9="AIE",K9="Médio"),7,
IF(AND(C9="INM",K9=""),P9,
IF(AND(C9="AIE",K9="Complexo"),10,0)))))))))))))</f>
        <v>0</v>
      </c>
      <c r="N9" s="25">
        <f t="shared" ref="N9:N10" si="3">IF(AND(C9="ALI",K9="Simples"),7,
IF(AND(C9="ALI",K9="Médio"),10,
IF(AND(C9="ALI",K9="Complexo"),15,
IF(AND(C9="AIE",K9="Simples"),5,
IF(AND(C9="AIE",K9="Médio"),7,
IF(AND(C9="AIE",K9="Complexo"),10,0))))))</f>
        <v>0</v>
      </c>
      <c r="O9" s="244">
        <f>IF(D9&lt;&gt;"",VLOOKUP(D9,Deflatores!$A$3:$C$100,3,0),0)</f>
        <v>0</v>
      </c>
      <c r="P9" s="49">
        <f t="shared" ref="P9:P10" si="4">IF(C9="EE",M9*O9,IF(C9="CE",M9*O9,IF(C9="SE",M9*O9,IF(C9="ALI",M9*O9,IF(C9="AIE",M9*O9,IF(C9="INM",O9*I9,0))))))</f>
        <v>0</v>
      </c>
      <c r="Q9" s="238"/>
      <c r="R9" s="238"/>
      <c r="S9" s="228"/>
      <c r="T9" s="24"/>
      <c r="U9" s="25"/>
      <c r="V9" s="36"/>
      <c r="W9" s="38"/>
      <c r="X9" s="238"/>
      <c r="Y9" s="38"/>
      <c r="Z9" s="238"/>
      <c r="AA9" s="38"/>
      <c r="AB9" s="26" t="str">
        <f t="shared" ref="AB9:AB73" si="5">IF(OR(T9="",T9="NOK"),"",IF(U9="EE",IF(OR(AND(OR(Y9=1,Y9=0),W9&gt;0,W9&lt;5),AND(OR(Y9=1,Y9=0),W9&gt;4,W9&lt;16),AND(Y9=2,W9&gt;0,W9&lt;5)),"Simples",IF(OR(AND(OR(Y9=1,Y9=0),W9&gt;15),AND(Y9=2,W9&gt;4,W9&lt;16),AND(Y9&gt;2,W9&gt;0,W9&lt;5)),"Médio",IF(OR(AND(Y9=2,W9&gt;15),AND(Y9&gt;2,W9&gt;4,W9&lt;16),AND(Y9&gt;2,W9&gt;15)),"Complexo",""))),
IF(OR(U9="CE",U9="SE"),IF(OR(AND(OR(Y9=1,Y9=0),W9&gt;0,W9&lt;6),AND(OR(Y9=1,Y9=0),W9&gt;5,W9&lt;20),AND(Y9&gt;1,Y9&lt;4,W9&gt;0,W9&lt;6)),"Simples",IF(OR(AND(OR(Y9=1,Y9=0),W9&gt;19),AND(Y9&gt;1,Y9&lt;4,W9&gt;5,W9&lt;20),AND(Y9&gt;3,W9&gt;0,W9&lt;6)),"Médio",IF(OR(AND(Y9&gt;1,Y9&lt;4,W9&gt;19),AND(Y9&gt;3,W9&gt;5,W9&lt;20),AND(Y9&gt;3,W9&gt;19)),"Complexo",""))),"")))</f>
        <v/>
      </c>
      <c r="AC9" s="26" t="str">
        <f t="shared" ref="AC9:AC73" si="6">IF(OR(T9="",T9="NOK"),"",IF(U9="ALI",IF(OR(AND(OR(Y9=1,Y9=0),W9&gt;0,W9&lt;20),AND(OR(Y9=1,Y9=0),W9&gt;19,W9&lt;51),AND(Y9&gt;1,Y9&lt;6,W9&gt;0,W9&lt;20)),"Simples",IF(OR(AND(OR(Y9=1,Y9=0),W9&gt;50),AND(Y9&gt;1,Y9&lt;6,W9&gt;19,W9&lt;51),AND(Y9&gt;5,W9&gt;0,W9&lt;20)),"Médio",IF(OR(AND(Y9&gt;1,Y9&lt;6,W9&gt;50),AND(Y9&gt;5,W9&gt;19,W9&lt;51),AND(Y9&gt;5,W9&gt;50)),"Complexo",""))),
IF(U9="AIE",IF(OR(AND(OR(Y9=1, Y9=0),W9&gt;0,W9&lt;20),AND(OR(Y9=1, Y9=0),W9&gt;19,W9&lt;51),AND(Y9&gt;1,Y9&lt;6,W9&gt;0,W9&lt;20)),"Simples",IF(OR(AND(OR(Y9=1, Y9=0),W9&gt;50),AND(Y9&gt;1,Y9&lt;6,W9&gt;19,W9&lt;51),AND(Y9&gt;5,W9&gt;0,W9&lt;20)),"Médio",IF(OR(AND(Y9&gt;1,Y9&lt;6,W9&gt;50),AND(Y9&gt;5,W9&gt;19,W9&lt;51),AND(Y9&gt;5,W9&gt;50)),"Complexo",""))),"")))</f>
        <v/>
      </c>
      <c r="AD9" s="49" t="str">
        <f t="shared" ref="AD9:AD73" si="7">IF(AB9="",AC9,IF(AC9="",AB9,""))</f>
        <v/>
      </c>
      <c r="AE9" s="49">
        <f t="shared" ref="AE9:AE73" si="8">IF(AND(OR(U9="EE",U9="CE"),AD9="Simples"),3,
IF(AND(OR(U9="EE",U9="CE"),AD9="Médio"),4,
IF(AND(OR(U9="EE",U9="CE"),AD9="Complexo"),6,
IF(AND(U9="SE",AD9="Simples"),4,
IF(AND(U9="SE",AD9="Médio"),5,
IF(AND(U9="SE",AD9="Complexo"),7,
IF(AND(U9="ALI",AC9="Simples"),7,
IF(AND(U9="ALI",AC9="Médio"),10,
IF(AND(U9="ALI",AC9="Complexo"),15,
IF(AND(U9="AIE",AC9="Simples"),5,
IF(AND(U9="AIE",AC9="Médio"),7,
IF(AND(U9="INM",AC9=""),AH9,
IF(AND(U9="AIE",AC9="Complexo"),10,0)))))))))))))</f>
        <v>0</v>
      </c>
      <c r="AF9" s="25">
        <f t="shared" ref="AF9:AF73" si="9">IF(AND(U9="ALI",AC9="Simples"),7,
IF(AND(U9="ALI",AC9="Médio"),10,
IF(AND(U9="ALI",AC9="Complexo"),15,
IF(AND(U9="AIE",AC9="Simples"),5,
IF(AND(U9="AIE",AC9="Médio"),7,
IF(AND(U9="AIE",AC9="Complexo"),10,0))))))</f>
        <v>0</v>
      </c>
      <c r="AG9" s="37" t="str">
        <f>IF(OR(T9="",T9="NOK"),"",IF(V9&lt;&gt;"",VLOOKUP(V9,Deflatores!$A$3:$C$58,3,0),0))</f>
        <v/>
      </c>
      <c r="AH9" s="49" t="str">
        <f t="shared" ref="AH9:AH73" si="10">IF(OR(T9="",T9="NOK"),"",IF(U9="EE",AE9*AG9,IF(U9="CE",AE9*AG9,IF(U9="SE",AE9*AG9,IF(U9="ALI",AE9*AG9,IF(U9="AIE",AE9*AG9,IF(U9="INM",AG9*AA9,0)))))))</f>
        <v/>
      </c>
      <c r="AI9" s="246"/>
      <c r="AJ9" s="228"/>
      <c r="AK9" s="265"/>
      <c r="AL9" s="228"/>
      <c r="AM9" s="265"/>
      <c r="AN9" s="228"/>
      <c r="AO9" s="265"/>
      <c r="AP9" s="228"/>
    </row>
    <row r="10" spans="1:16368" s="27" customFormat="1" ht="15" customHeight="1" x14ac:dyDescent="0.2">
      <c r="A10" s="37">
        <f>A9+1</f>
        <v>2</v>
      </c>
      <c r="B10" s="291"/>
      <c r="C10" s="25"/>
      <c r="D10" s="24"/>
      <c r="E10" s="38"/>
      <c r="F10" s="238"/>
      <c r="G10" s="38"/>
      <c r="H10" s="238"/>
      <c r="I10" s="38"/>
      <c r="J10" s="26" t="str">
        <f t="shared" si="0"/>
        <v/>
      </c>
      <c r="K10" s="26" t="str">
        <f t="shared" si="1"/>
        <v/>
      </c>
      <c r="L10" s="49" t="str">
        <f t="shared" ref="L10" si="11">IF(J10="",K10,IF(K10="",J10,""))</f>
        <v/>
      </c>
      <c r="M10" s="49">
        <f t="shared" si="2"/>
        <v>0</v>
      </c>
      <c r="N10" s="25">
        <f t="shared" si="3"/>
        <v>0</v>
      </c>
      <c r="O10" s="244">
        <f>IF(D10&lt;&gt;"",VLOOKUP(D10,Deflatores!$A$3:$C$100,3,0),0)</f>
        <v>0</v>
      </c>
      <c r="P10" s="49">
        <f t="shared" si="4"/>
        <v>0</v>
      </c>
      <c r="Q10" s="238"/>
      <c r="R10" s="238"/>
      <c r="S10" s="228"/>
      <c r="T10" s="24"/>
      <c r="U10" s="25"/>
      <c r="V10" s="36"/>
      <c r="W10" s="38"/>
      <c r="X10" s="238"/>
      <c r="Y10" s="38"/>
      <c r="Z10" s="238"/>
      <c r="AA10" s="38"/>
      <c r="AB10" s="26" t="str">
        <f t="shared" ref="AB10:AB12" si="12">IF(OR(T10="",T10="NOK"),"",IF(U10="EE",IF(OR(AND(OR(Y10=1,Y10=0),W10&gt;0,W10&lt;5),AND(OR(Y10=1,Y10=0),W10&gt;4,W10&lt;16),AND(Y10=2,W10&gt;0,W10&lt;5)),"Simples",IF(OR(AND(OR(Y10=1,Y10=0),W10&gt;15),AND(Y10=2,W10&gt;4,W10&lt;16),AND(Y10&gt;2,W10&gt;0,W10&lt;5)),"Médio",IF(OR(AND(Y10=2,W10&gt;15),AND(Y10&gt;2,W10&gt;4,W10&lt;16),AND(Y10&gt;2,W10&gt;15)),"Complexo",""))),
IF(OR(U10="CE",U10="SE"),IF(OR(AND(OR(Y10=1,Y10=0),W10&gt;0,W10&lt;6),AND(OR(Y10=1,Y10=0),W10&gt;5,W10&lt;20),AND(Y10&gt;1,Y10&lt;4,W10&gt;0,W10&lt;6)),"Simples",IF(OR(AND(OR(Y10=1,Y10=0),W10&gt;19),AND(Y10&gt;1,Y10&lt;4,W10&gt;5,W10&lt;20),AND(Y10&gt;3,W10&gt;0,W10&lt;6)),"Médio",IF(OR(AND(Y10&gt;1,Y10&lt;4,W10&gt;19),AND(Y10&gt;3,W10&gt;5,W10&lt;20),AND(Y10&gt;3,W10&gt;19)),"Complexo",""))),"")))</f>
        <v/>
      </c>
      <c r="AC10" s="26" t="str">
        <f t="shared" ref="AC10:AC12" si="13">IF(OR(T10="",T10="NOK"),"",IF(U10="ALI",IF(OR(AND(OR(Y10=1,Y10=0),W10&gt;0,W10&lt;20),AND(OR(Y10=1,Y10=0),W10&gt;19,W10&lt;51),AND(Y10&gt;1,Y10&lt;6,W10&gt;0,W10&lt;20)),"Simples",IF(OR(AND(OR(Y10=1,Y10=0),W10&gt;50),AND(Y10&gt;1,Y10&lt;6,W10&gt;19,W10&lt;51),AND(Y10&gt;5,W10&gt;0,W10&lt;20)),"Médio",IF(OR(AND(Y10&gt;1,Y10&lt;6,W10&gt;50),AND(Y10&gt;5,W10&gt;19,W10&lt;51),AND(Y10&gt;5,W10&gt;50)),"Complexo",""))),
IF(U10="AIE",IF(OR(AND(OR(Y10=1, Y10=0),W10&gt;0,W10&lt;20),AND(OR(Y10=1, Y10=0),W10&gt;19,W10&lt;51),AND(Y10&gt;1,Y10&lt;6,W10&gt;0,W10&lt;20)),"Simples",IF(OR(AND(OR(Y10=1, Y10=0),W10&gt;50),AND(Y10&gt;1,Y10&lt;6,W10&gt;19,W10&lt;51),AND(Y10&gt;5,W10&gt;0,W10&lt;20)),"Médio",IF(OR(AND(Y10&gt;1,Y10&lt;6,W10&gt;50),AND(Y10&gt;5,W10&gt;19,W10&lt;51),AND(Y10&gt;5,W10&gt;50)),"Complexo",""))),"")))</f>
        <v/>
      </c>
      <c r="AD10" s="49" t="str">
        <f t="shared" ref="AD10:AD12" si="14">IF(AB10="",AC10,IF(AC10="",AB10,""))</f>
        <v/>
      </c>
      <c r="AE10" s="49">
        <f t="shared" ref="AE10:AE12" si="15">IF(AND(OR(U10="EE",U10="CE"),AD10="Simples"),3,
IF(AND(OR(U10="EE",U10="CE"),AD10="Médio"),4,
IF(AND(OR(U10="EE",U10="CE"),AD10="Complexo"),6,
IF(AND(U10="SE",AD10="Simples"),4,
IF(AND(U10="SE",AD10="Médio"),5,
IF(AND(U10="SE",AD10="Complexo"),7,
IF(AND(U10="ALI",AC10="Simples"),7,
IF(AND(U10="ALI",AC10="Médio"),10,
IF(AND(U10="ALI",AC10="Complexo"),15,
IF(AND(U10="AIE",AC10="Simples"),5,
IF(AND(U10="AIE",AC10="Médio"),7,
IF(AND(U10="INM",AC10=""),AH10,
IF(AND(U10="AIE",AC10="Complexo"),10,0)))))))))))))</f>
        <v>0</v>
      </c>
      <c r="AF10" s="25">
        <f t="shared" ref="AF10:AF12" si="16">IF(AND(U10="ALI",AC10="Simples"),7,
IF(AND(U10="ALI",AC10="Médio"),10,
IF(AND(U10="ALI",AC10="Complexo"),15,
IF(AND(U10="AIE",AC10="Simples"),5,
IF(AND(U10="AIE",AC10="Médio"),7,
IF(AND(U10="AIE",AC10="Complexo"),10,0))))))</f>
        <v>0</v>
      </c>
      <c r="AG10" s="37" t="str">
        <f>IF(OR(T10="",T10="NOK"),"",IF(V10&lt;&gt;"",VLOOKUP(V10,Deflatores!$A$3:$C$58,3,0),0))</f>
        <v/>
      </c>
      <c r="AH10" s="49" t="str">
        <f t="shared" ref="AH10:AH12" si="17">IF(OR(T10="",T10="NOK"),"",IF(U10="EE",AE10*AG10,IF(U10="CE",AE10*AG10,IF(U10="SE",AE10*AG10,IF(U10="ALI",AE10*AG10,IF(U10="AIE",AE10*AG10,IF(U10="INM",AG10*AA10,0)))))))</f>
        <v/>
      </c>
      <c r="AI10" s="246"/>
      <c r="AJ10" s="228"/>
      <c r="AK10" s="265"/>
      <c r="AL10" s="228"/>
      <c r="AM10" s="265"/>
      <c r="AN10" s="228"/>
      <c r="AO10" s="265"/>
      <c r="AP10" s="228"/>
    </row>
    <row r="11" spans="1:16368" s="27" customFormat="1" ht="15" customHeight="1" x14ac:dyDescent="0.2">
      <c r="A11" s="37">
        <f t="shared" ref="A11:A78" si="18">A10+1</f>
        <v>3</v>
      </c>
      <c r="B11" s="291"/>
      <c r="C11" s="25"/>
      <c r="D11" s="24"/>
      <c r="E11" s="38"/>
      <c r="F11" s="238"/>
      <c r="G11" s="38"/>
      <c r="H11" s="238"/>
      <c r="I11" s="38"/>
      <c r="J11" s="26" t="str">
        <f t="shared" ref="J11:J14" si="19">IF(C11="EE",IF(OR(AND(OR(G11=1,G11=0),E11&gt;0,E11&lt;5),AND(OR(G11=1,G11=0),E11&gt;4,E11&lt;16),AND(G11=2,E11&gt;0,E11&lt;5)),"Simples",IF(OR(AND(OR(G11=1,G11=0),E11&gt;15),AND(G11=2,E11&gt;4,E11&lt;16),AND(G11&gt;2,E11&gt;0,E11&lt;5)),"Médio",IF(OR(AND(G11=2,E11&gt;15),AND(G11&gt;2,E11&gt;4,E11&lt;16),AND(G11&gt;2,E11&gt;15)),"Complexo",""))),
IF(OR(C11="CE",C11="SE"),IF(OR(AND(OR(G11=1,G11=0),E11&gt;0,E11&lt;6),AND(OR(G11=1,G11=0),E11&gt;5,E11&lt;20),AND(G11&gt;1,G11&lt;4,E11&gt;0,E11&lt;6)),"Simples",IF(OR(AND(OR(G11=1,G11=0),E11&gt;19),AND(G11&gt;1,G11&lt;4,E11&gt;5,E11&lt;20),AND(G11&gt;3,E11&gt;0,E11&lt;6)),"Médio",IF(OR(AND(G11&gt;1,G11&lt;4,E11&gt;19),AND(G11&gt;3,E11&gt;5,E11&lt;20),AND(G11&gt;3,E11&gt;19)),"Complexo",""))),""))</f>
        <v/>
      </c>
      <c r="K11" s="26" t="str">
        <f t="shared" ref="K11:K14" si="20">IF(C11="ALI",IF(OR(AND(OR(G11=1,G11=0),E11&gt;0,E11&lt;20),AND(OR(G11=1,G11=0),E11&gt;19,E11&lt;51),AND(G11&gt;1,G11&lt;6,E11&gt;0,E11&lt;20)),"Simples",IF(OR(AND(OR(G11=1,G11=0),E11&gt;50),AND(G11&gt;1,G11&lt;6,E11&gt;19,E11&lt;51),AND(G11&gt;5,E11&gt;0,E11&lt;20)),"Médio",IF(OR(AND(G11&gt;1,G11&lt;6,E11&gt;50),AND(G11&gt;5,E11&gt;19,E11&lt;51),AND(G11&gt;5,E11&gt;50)),"Complexo",""))),
IF(C11="AIE",IF(OR(AND(OR(G11=1, G11=0),E11&gt;0,E11&lt;20),AND(OR(G11=1, G11=0),E11&gt;19,E11&lt;51),AND(G11&gt;1,G11&lt;6,E11&gt;0,E11&lt;20)),"Simples",IF(OR(AND(OR(G11=1, G11=0),E11&gt;50),AND(G11&gt;1,G11&lt;6,E11&gt;19,E11&lt;51),AND(G11&gt;5,E11&gt;0,E11&lt;20)),"Médio",IF(OR(AND(G11&gt;1,G11&lt;6,E11&gt;50),AND(G11&gt;5,E11&gt;19,E11&lt;51),AND(G11&gt;5,E11&gt;50)),"Complexo",""))),""))</f>
        <v/>
      </c>
      <c r="L11" s="49" t="str">
        <f>IF(J11="",K11,IF(K11="",J11,""))</f>
        <v/>
      </c>
      <c r="M11" s="49">
        <f t="shared" ref="M11:M14" si="21">IF(AND(OR(C11="EE",C11="CE"),L11="Simples"),3,
IF(AND(OR(C11="EE",C11="CE"),L11="Médio"),4,
IF(AND(OR(C11="EE",C11="CE"),L11="Complexo"),6,
IF(AND(C11="SE",L11="Simples"),4,
IF(AND(C11="SE",L11="Médio"),5,
IF(AND(C11="SE",L11="Complexo"),7,
IF(AND(C11="ALI",K11="Simples"),7,
IF(AND(C11="ALI",K11="Médio"),10,
IF(AND(C11="ALI",K11="Complexo"),15,
IF(AND(C11="AIE",K11="Simples"),5,
IF(AND(C11="AIE",K11="Médio"),7,
IF(AND(C11="INM",K11=""),P11,
IF(AND(C11="AIE",K11="Complexo"),10,0)))))))))))))</f>
        <v>0</v>
      </c>
      <c r="N11" s="25">
        <f t="shared" ref="N11:N14" si="22">IF(AND(C11="ALI",K11="Simples"),7,
IF(AND(C11="ALI",K11="Médio"),10,
IF(AND(C11="ALI",K11="Complexo"),15,
IF(AND(C11="AIE",K11="Simples"),5,
IF(AND(C11="AIE",K11="Médio"),7,
IF(AND(C11="AIE",K11="Complexo"),10,0))))))</f>
        <v>0</v>
      </c>
      <c r="O11" s="244">
        <f>IF(D11&lt;&gt;"",VLOOKUP(D11,Deflatores!$A$3:$C$100,3,0),0)</f>
        <v>0</v>
      </c>
      <c r="P11" s="49">
        <f t="shared" ref="P11:P14" si="23">IF(C11="EE",M11*O11,IF(C11="CE",M11*O11,IF(C11="SE",M11*O11,IF(C11="ALI",M11*O11,IF(C11="AIE",M11*O11,IF(C11="INM",O11*I11,0))))))</f>
        <v>0</v>
      </c>
      <c r="Q11" s="238"/>
      <c r="R11" s="238"/>
      <c r="S11" s="228"/>
      <c r="T11" s="24"/>
      <c r="U11" s="25"/>
      <c r="V11" s="36"/>
      <c r="W11" s="38"/>
      <c r="X11" s="238"/>
      <c r="Y11" s="38"/>
      <c r="Z11" s="238"/>
      <c r="AA11" s="38"/>
      <c r="AB11" s="26" t="str">
        <f t="shared" si="12"/>
        <v/>
      </c>
      <c r="AC11" s="26" t="str">
        <f t="shared" si="13"/>
        <v/>
      </c>
      <c r="AD11" s="49" t="str">
        <f t="shared" si="14"/>
        <v/>
      </c>
      <c r="AE11" s="49">
        <f t="shared" si="15"/>
        <v>0</v>
      </c>
      <c r="AF11" s="25">
        <f t="shared" si="16"/>
        <v>0</v>
      </c>
      <c r="AG11" s="37" t="str">
        <f>IF(OR(T11="",T11="NOK"),"",IF(V11&lt;&gt;"",VLOOKUP(V11,Deflatores!$A$3:$C$58,3,0),0))</f>
        <v/>
      </c>
      <c r="AH11" s="49" t="str">
        <f t="shared" si="17"/>
        <v/>
      </c>
      <c r="AI11" s="246"/>
      <c r="AJ11" s="228"/>
      <c r="AK11" s="265"/>
      <c r="AL11" s="228"/>
      <c r="AM11" s="265"/>
      <c r="AN11" s="228"/>
      <c r="AO11" s="265"/>
      <c r="AP11" s="228"/>
    </row>
    <row r="12" spans="1:16368" s="27" customFormat="1" ht="15" customHeight="1" x14ac:dyDescent="0.2">
      <c r="A12" s="37">
        <f t="shared" si="18"/>
        <v>4</v>
      </c>
      <c r="B12" s="291"/>
      <c r="C12" s="25"/>
      <c r="D12" s="24"/>
      <c r="E12" s="38"/>
      <c r="F12" s="238"/>
      <c r="G12" s="38"/>
      <c r="H12" s="238"/>
      <c r="I12" s="38"/>
      <c r="J12" s="26" t="str">
        <f t="shared" ref="J12" si="24">IF(C12="EE",IF(OR(AND(OR(G12=1,G12=0),E12&gt;0,E12&lt;5),AND(OR(G12=1,G12=0),E12&gt;4,E12&lt;16),AND(G12=2,E12&gt;0,E12&lt;5)),"Simples",IF(OR(AND(OR(G12=1,G12=0),E12&gt;15),AND(G12=2,E12&gt;4,E12&lt;16),AND(G12&gt;2,E12&gt;0,E12&lt;5)),"Médio",IF(OR(AND(G12=2,E12&gt;15),AND(G12&gt;2,E12&gt;4,E12&lt;16),AND(G12&gt;2,E12&gt;15)),"Complexo",""))),
IF(OR(C12="CE",C12="SE"),IF(OR(AND(OR(G12=1,G12=0),E12&gt;0,E12&lt;6),AND(OR(G12=1,G12=0),E12&gt;5,E12&lt;20),AND(G12&gt;1,G12&lt;4,E12&gt;0,E12&lt;6)),"Simples",IF(OR(AND(OR(G12=1,G12=0),E12&gt;19),AND(G12&gt;1,G12&lt;4,E12&gt;5,E12&lt;20),AND(G12&gt;3,E12&gt;0,E12&lt;6)),"Médio",IF(OR(AND(G12&gt;1,G12&lt;4,E12&gt;19),AND(G12&gt;3,E12&gt;5,E12&lt;20),AND(G12&gt;3,E12&gt;19)),"Complexo",""))),""))</f>
        <v/>
      </c>
      <c r="K12" s="26" t="str">
        <f t="shared" ref="K12" si="25">IF(C12="ALI",IF(OR(AND(OR(G12=1,G12=0),E12&gt;0,E12&lt;20),AND(OR(G12=1,G12=0),E12&gt;19,E12&lt;51),AND(G12&gt;1,G12&lt;6,E12&gt;0,E12&lt;20)),"Simples",IF(OR(AND(OR(G12=1,G12=0),E12&gt;50),AND(G12&gt;1,G12&lt;6,E12&gt;19,E12&lt;51),AND(G12&gt;5,E12&gt;0,E12&lt;20)),"Médio",IF(OR(AND(G12&gt;1,G12&lt;6,E12&gt;50),AND(G12&gt;5,E12&gt;19,E12&lt;51),AND(G12&gt;5,E12&gt;50)),"Complexo",""))),
IF(C12="AIE",IF(OR(AND(OR(G12=1, G12=0),E12&gt;0,E12&lt;20),AND(OR(G12=1, G12=0),E12&gt;19,E12&lt;51),AND(G12&gt;1,G12&lt;6,E12&gt;0,E12&lt;20)),"Simples",IF(OR(AND(OR(G12=1, G12=0),E12&gt;50),AND(G12&gt;1,G12&lt;6,E12&gt;19,E12&lt;51),AND(G12&gt;5,E12&gt;0,E12&lt;20)),"Médio",IF(OR(AND(G12&gt;1,G12&lt;6,E12&gt;50),AND(G12&gt;5,E12&gt;19,E12&lt;51),AND(G12&gt;5,E12&gt;50)),"Complexo",""))),""))</f>
        <v/>
      </c>
      <c r="L12" s="49" t="str">
        <f t="shared" ref="L12" si="26">IF(J12="",K12,IF(K12="",J12,""))</f>
        <v/>
      </c>
      <c r="M12" s="49">
        <f t="shared" ref="M12" si="27">IF(AND(OR(C12="EE",C12="CE"),L12="Simples"),3,
IF(AND(OR(C12="EE",C12="CE"),L12="Médio"),4,
IF(AND(OR(C12="EE",C12="CE"),L12="Complexo"),6,
IF(AND(C12="SE",L12="Simples"),4,
IF(AND(C12="SE",L12="Médio"),5,
IF(AND(C12="SE",L12="Complexo"),7,
IF(AND(C12="ALI",K12="Simples"),7,
IF(AND(C12="ALI",K12="Médio"),10,
IF(AND(C12="ALI",K12="Complexo"),15,
IF(AND(C12="AIE",K12="Simples"),5,
IF(AND(C12="AIE",K12="Médio"),7,
IF(AND(C12="INM",K12=""),P12,
IF(AND(C12="AIE",K12="Complexo"),10,0)))))))))))))</f>
        <v>0</v>
      </c>
      <c r="N12" s="25">
        <f t="shared" ref="N12" si="28">IF(AND(C12="ALI",K12="Simples"),7,
IF(AND(C12="ALI",K12="Médio"),10,
IF(AND(C12="ALI",K12="Complexo"),15,
IF(AND(C12="AIE",K12="Simples"),5,
IF(AND(C12="AIE",K12="Médio"),7,
IF(AND(C12="AIE",K12="Complexo"),10,0))))))</f>
        <v>0</v>
      </c>
      <c r="O12" s="244">
        <f>IF(D12&lt;&gt;"",VLOOKUP(D12,Deflatores!$A$3:$C$100,3,0),0)</f>
        <v>0</v>
      </c>
      <c r="P12" s="49">
        <f t="shared" ref="P12" si="29">IF(C12="EE",M12*O12,IF(C12="CE",M12*O12,IF(C12="SE",M12*O12,IF(C12="ALI",M12*O12,IF(C12="AIE",M12*O12,IF(C12="INM",O12*I12,0))))))</f>
        <v>0</v>
      </c>
      <c r="Q12" s="238"/>
      <c r="R12" s="238"/>
      <c r="S12" s="228"/>
      <c r="T12" s="24"/>
      <c r="U12" s="25"/>
      <c r="V12" s="36"/>
      <c r="W12" s="38"/>
      <c r="X12" s="238"/>
      <c r="Y12" s="38"/>
      <c r="Z12" s="238"/>
      <c r="AA12" s="38"/>
      <c r="AB12" s="26" t="str">
        <f t="shared" si="12"/>
        <v/>
      </c>
      <c r="AC12" s="26" t="str">
        <f t="shared" si="13"/>
        <v/>
      </c>
      <c r="AD12" s="49" t="str">
        <f t="shared" si="14"/>
        <v/>
      </c>
      <c r="AE12" s="49">
        <f t="shared" si="15"/>
        <v>0</v>
      </c>
      <c r="AF12" s="25">
        <f t="shared" si="16"/>
        <v>0</v>
      </c>
      <c r="AG12" s="37" t="str">
        <f>IF(OR(T12="",T12="NOK"),"",IF(V12&lt;&gt;"",VLOOKUP(V12,Deflatores!$A$3:$C$58,3,0),0))</f>
        <v/>
      </c>
      <c r="AH12" s="49" t="str">
        <f t="shared" si="17"/>
        <v/>
      </c>
      <c r="AI12" s="246"/>
      <c r="AJ12" s="228"/>
      <c r="AK12" s="265"/>
      <c r="AL12" s="228"/>
      <c r="AM12" s="265"/>
      <c r="AN12" s="228"/>
      <c r="AO12" s="265"/>
      <c r="AP12" s="228"/>
    </row>
    <row r="13" spans="1:16368" s="27" customFormat="1" ht="15" customHeight="1" x14ac:dyDescent="0.2">
      <c r="A13" s="37">
        <f t="shared" si="18"/>
        <v>5</v>
      </c>
      <c r="B13" s="291"/>
      <c r="C13" s="25"/>
      <c r="D13" s="24"/>
      <c r="E13" s="38"/>
      <c r="F13" s="238"/>
      <c r="G13" s="38"/>
      <c r="H13" s="238"/>
      <c r="I13" s="38"/>
      <c r="J13" s="26" t="str">
        <f t="shared" si="19"/>
        <v/>
      </c>
      <c r="K13" s="26" t="str">
        <f t="shared" si="20"/>
        <v/>
      </c>
      <c r="L13" s="49" t="str">
        <f t="shared" ref="L13:L14" si="30">IF(J13="",K13,IF(K13="",J13,""))</f>
        <v/>
      </c>
      <c r="M13" s="49">
        <f t="shared" si="21"/>
        <v>0</v>
      </c>
      <c r="N13" s="25">
        <f t="shared" si="22"/>
        <v>0</v>
      </c>
      <c r="O13" s="244">
        <f>IF(D13&lt;&gt;"",VLOOKUP(D13,Deflatores!$A$3:$C$100,3,0),0)</f>
        <v>0</v>
      </c>
      <c r="P13" s="49">
        <f t="shared" si="23"/>
        <v>0</v>
      </c>
      <c r="Q13" s="238"/>
      <c r="R13" s="238"/>
      <c r="S13" s="228"/>
      <c r="T13" s="24"/>
      <c r="U13" s="25"/>
      <c r="V13" s="36"/>
      <c r="W13" s="38"/>
      <c r="X13" s="238"/>
      <c r="Y13" s="38"/>
      <c r="Z13" s="238"/>
      <c r="AA13" s="38"/>
      <c r="AB13" s="26" t="str">
        <f t="shared" ref="AB13:AB14" si="31">IF(OR(T13="",T13="NOK"),"",IF(U13="EE",IF(OR(AND(OR(Y13=1,Y13=0),W13&gt;0,W13&lt;5),AND(OR(Y13=1,Y13=0),W13&gt;4,W13&lt;16),AND(Y13=2,W13&gt;0,W13&lt;5)),"Simples",IF(OR(AND(OR(Y13=1,Y13=0),W13&gt;15),AND(Y13=2,W13&gt;4,W13&lt;16),AND(Y13&gt;2,W13&gt;0,W13&lt;5)),"Médio",IF(OR(AND(Y13=2,W13&gt;15),AND(Y13&gt;2,W13&gt;4,W13&lt;16),AND(Y13&gt;2,W13&gt;15)),"Complexo",""))),
IF(OR(U13="CE",U13="SE"),IF(OR(AND(OR(Y13=1,Y13=0),W13&gt;0,W13&lt;6),AND(OR(Y13=1,Y13=0),W13&gt;5,W13&lt;20),AND(Y13&gt;1,Y13&lt;4,W13&gt;0,W13&lt;6)),"Simples",IF(OR(AND(OR(Y13=1,Y13=0),W13&gt;19),AND(Y13&gt;1,Y13&lt;4,W13&gt;5,W13&lt;20),AND(Y13&gt;3,W13&gt;0,W13&lt;6)),"Médio",IF(OR(AND(Y13&gt;1,Y13&lt;4,W13&gt;19),AND(Y13&gt;3,W13&gt;5,W13&lt;20),AND(Y13&gt;3,W13&gt;19)),"Complexo",""))),"")))</f>
        <v/>
      </c>
      <c r="AC13" s="26" t="str">
        <f t="shared" ref="AC13:AC14" si="32">IF(OR(T13="",T13="NOK"),"",IF(U13="ALI",IF(OR(AND(OR(Y13=1,Y13=0),W13&gt;0,W13&lt;20),AND(OR(Y13=1,Y13=0),W13&gt;19,W13&lt;51),AND(Y13&gt;1,Y13&lt;6,W13&gt;0,W13&lt;20)),"Simples",IF(OR(AND(OR(Y13=1,Y13=0),W13&gt;50),AND(Y13&gt;1,Y13&lt;6,W13&gt;19,W13&lt;51),AND(Y13&gt;5,W13&gt;0,W13&lt;20)),"Médio",IF(OR(AND(Y13&gt;1,Y13&lt;6,W13&gt;50),AND(Y13&gt;5,W13&gt;19,W13&lt;51),AND(Y13&gt;5,W13&gt;50)),"Complexo",""))),
IF(U13="AIE",IF(OR(AND(OR(Y13=1, Y13=0),W13&gt;0,W13&lt;20),AND(OR(Y13=1, Y13=0),W13&gt;19,W13&lt;51),AND(Y13&gt;1,Y13&lt;6,W13&gt;0,W13&lt;20)),"Simples",IF(OR(AND(OR(Y13=1, Y13=0),W13&gt;50),AND(Y13&gt;1,Y13&lt;6,W13&gt;19,W13&lt;51),AND(Y13&gt;5,W13&gt;0,W13&lt;20)),"Médio",IF(OR(AND(Y13&gt;1,Y13&lt;6,W13&gt;50),AND(Y13&gt;5,W13&gt;19,W13&lt;51),AND(Y13&gt;5,W13&gt;50)),"Complexo",""))),"")))</f>
        <v/>
      </c>
      <c r="AD13" s="49" t="str">
        <f t="shared" ref="AD13:AD14" si="33">IF(AB13="",AC13,IF(AC13="",AB13,""))</f>
        <v/>
      </c>
      <c r="AE13" s="49">
        <f t="shared" ref="AE13:AE14" si="34">IF(AND(OR(U13="EE",U13="CE"),AD13="Simples"),3,
IF(AND(OR(U13="EE",U13="CE"),AD13="Médio"),4,
IF(AND(OR(U13="EE",U13="CE"),AD13="Complexo"),6,
IF(AND(U13="SE",AD13="Simples"),4,
IF(AND(U13="SE",AD13="Médio"),5,
IF(AND(U13="SE",AD13="Complexo"),7,
IF(AND(U13="ALI",AC13="Simples"),7,
IF(AND(U13="ALI",AC13="Médio"),10,
IF(AND(U13="ALI",AC13="Complexo"),15,
IF(AND(U13="AIE",AC13="Simples"),5,
IF(AND(U13="AIE",AC13="Médio"),7,
IF(AND(U13="INM",AC13=""),AH13,
IF(AND(U13="AIE",AC13="Complexo"),10,0)))))))))))))</f>
        <v>0</v>
      </c>
      <c r="AF13" s="25">
        <f t="shared" ref="AF13:AF14" si="35">IF(AND(U13="ALI",AC13="Simples"),7,
IF(AND(U13="ALI",AC13="Médio"),10,
IF(AND(U13="ALI",AC13="Complexo"),15,
IF(AND(U13="AIE",AC13="Simples"),5,
IF(AND(U13="AIE",AC13="Médio"),7,
IF(AND(U13="AIE",AC13="Complexo"),10,0))))))</f>
        <v>0</v>
      </c>
      <c r="AG13" s="37" t="str">
        <f>IF(OR(T13="",T13="NOK"),"",IF(V13&lt;&gt;"",VLOOKUP(V13,Deflatores!$A$3:$C$58,3,0),0))</f>
        <v/>
      </c>
      <c r="AH13" s="49" t="str">
        <f t="shared" ref="AH13:AH14" si="36">IF(OR(T13="",T13="NOK"),"",IF(U13="EE",AE13*AG13,IF(U13="CE",AE13*AG13,IF(U13="SE",AE13*AG13,IF(U13="ALI",AE13*AG13,IF(U13="AIE",AE13*AG13,IF(U13="INM",AG13*AA13,0)))))))</f>
        <v/>
      </c>
      <c r="AI13" s="246"/>
      <c r="AJ13" s="228"/>
      <c r="AK13" s="265"/>
      <c r="AL13" s="228"/>
      <c r="AM13" s="265"/>
      <c r="AN13" s="228"/>
      <c r="AO13" s="265"/>
      <c r="AP13" s="228"/>
    </row>
    <row r="14" spans="1:16368" s="27" customFormat="1" ht="15" customHeight="1" x14ac:dyDescent="0.2">
      <c r="A14" s="37">
        <f>A12+1</f>
        <v>5</v>
      </c>
      <c r="B14" s="291"/>
      <c r="C14" s="25"/>
      <c r="D14" s="24"/>
      <c r="E14" s="38"/>
      <c r="F14" s="238"/>
      <c r="G14" s="38"/>
      <c r="H14" s="238"/>
      <c r="I14" s="38"/>
      <c r="J14" s="26" t="str">
        <f t="shared" si="19"/>
        <v/>
      </c>
      <c r="K14" s="26" t="str">
        <f t="shared" si="20"/>
        <v/>
      </c>
      <c r="L14" s="49" t="str">
        <f t="shared" si="30"/>
        <v/>
      </c>
      <c r="M14" s="49">
        <f t="shared" si="21"/>
        <v>0</v>
      </c>
      <c r="N14" s="25">
        <f t="shared" si="22"/>
        <v>0</v>
      </c>
      <c r="O14" s="244">
        <f>IF(D14&lt;&gt;"",VLOOKUP(D14,Deflatores!$A$3:$C$100,3,0),0)</f>
        <v>0</v>
      </c>
      <c r="P14" s="49">
        <f t="shared" si="23"/>
        <v>0</v>
      </c>
      <c r="Q14" s="238"/>
      <c r="R14" s="238"/>
      <c r="S14" s="228"/>
      <c r="T14" s="24"/>
      <c r="U14" s="25"/>
      <c r="V14" s="36"/>
      <c r="W14" s="38"/>
      <c r="X14" s="238"/>
      <c r="Y14" s="38"/>
      <c r="Z14" s="238"/>
      <c r="AA14" s="38"/>
      <c r="AB14" s="26" t="str">
        <f t="shared" si="31"/>
        <v/>
      </c>
      <c r="AC14" s="26" t="str">
        <f t="shared" si="32"/>
        <v/>
      </c>
      <c r="AD14" s="49" t="str">
        <f t="shared" si="33"/>
        <v/>
      </c>
      <c r="AE14" s="49">
        <f t="shared" si="34"/>
        <v>0</v>
      </c>
      <c r="AF14" s="25">
        <f t="shared" si="35"/>
        <v>0</v>
      </c>
      <c r="AG14" s="37" t="str">
        <f>IF(OR(T14="",T14="NOK"),"",IF(V14&lt;&gt;"",VLOOKUP(V14,Deflatores!$A$3:$C$58,3,0),0))</f>
        <v/>
      </c>
      <c r="AH14" s="49" t="str">
        <f t="shared" si="36"/>
        <v/>
      </c>
      <c r="AI14" s="246"/>
      <c r="AJ14" s="228"/>
      <c r="AK14" s="265"/>
      <c r="AL14" s="228"/>
      <c r="AM14" s="265"/>
      <c r="AN14" s="228"/>
      <c r="AO14" s="265"/>
      <c r="AP14" s="228"/>
    </row>
    <row r="15" spans="1:16368" s="27" customFormat="1" ht="15" customHeight="1" x14ac:dyDescent="0.2">
      <c r="A15" s="37">
        <f>A13+1</f>
        <v>6</v>
      </c>
      <c r="B15" s="291"/>
      <c r="C15" s="25"/>
      <c r="D15" s="24"/>
      <c r="E15" s="38"/>
      <c r="F15" s="238"/>
      <c r="G15" s="38"/>
      <c r="H15" s="238"/>
      <c r="I15" s="38"/>
      <c r="J15" s="26" t="str">
        <f t="shared" ref="J15:J100" si="37">IF(C15="EE",IF(OR(AND(OR(G15=1,G15=0),E15&gt;0,E15&lt;5),AND(OR(G15=1,G15=0),E15&gt;4,E15&lt;16),AND(G15=2,E15&gt;0,E15&lt;5)),"Simples",IF(OR(AND(OR(G15=1,G15=0),E15&gt;15),AND(G15=2,E15&gt;4,E15&lt;16),AND(G15&gt;2,E15&gt;0,E15&lt;5)),"Médio",IF(OR(AND(G15=2,E15&gt;15),AND(G15&gt;2,E15&gt;4,E15&lt;16),AND(G15&gt;2,E15&gt;15)),"Complexo",""))),
IF(OR(C15="CE",C15="SE"),IF(OR(AND(OR(G15=1,G15=0),E15&gt;0,E15&lt;6),AND(OR(G15=1,G15=0),E15&gt;5,E15&lt;20),AND(G15&gt;1,G15&lt;4,E15&gt;0,E15&lt;6)),"Simples",IF(OR(AND(OR(G15=1,G15=0),E15&gt;19),AND(G15&gt;1,G15&lt;4,E15&gt;5,E15&lt;20),AND(G15&gt;3,E15&gt;0,E15&lt;6)),"Médio",IF(OR(AND(G15&gt;1,G15&lt;4,E15&gt;19),AND(G15&gt;3,E15&gt;5,E15&lt;20),AND(G15&gt;3,E15&gt;19)),"Complexo",""))),""))</f>
        <v/>
      </c>
      <c r="K15" s="26" t="str">
        <f t="shared" ref="K15:K100" si="38">IF(C15="ALI",IF(OR(AND(OR(G15=1,G15=0),E15&gt;0,E15&lt;20),AND(OR(G15=1,G15=0),E15&gt;19,E15&lt;51),AND(G15&gt;1,G15&lt;6,E15&gt;0,E15&lt;20)),"Simples",IF(OR(AND(OR(G15=1,G15=0),E15&gt;50),AND(G15&gt;1,G15&lt;6,E15&gt;19,E15&lt;51),AND(G15&gt;5,E15&gt;0,E15&lt;20)),"Médio",IF(OR(AND(G15&gt;1,G15&lt;6,E15&gt;50),AND(G15&gt;5,E15&gt;19,E15&lt;51),AND(G15&gt;5,E15&gt;50)),"Complexo",""))),
IF(C15="AIE",IF(OR(AND(OR(G15=1, G15=0),E15&gt;0,E15&lt;20),AND(OR(G15=1, G15=0),E15&gt;19,E15&lt;51),AND(G15&gt;1,G15&lt;6,E15&gt;0,E15&lt;20)),"Simples",IF(OR(AND(OR(G15=1, G15=0),E15&gt;50),AND(G15&gt;1,G15&lt;6,E15&gt;19,E15&lt;51),AND(G15&gt;5,E15&gt;0,E15&lt;20)),"Médio",IF(OR(AND(G15&gt;1,G15&lt;6,E15&gt;50),AND(G15&gt;5,E15&gt;19,E15&lt;51),AND(G15&gt;5,E15&gt;50)),"Complexo",""))),""))</f>
        <v/>
      </c>
      <c r="L15" s="49" t="str">
        <f t="shared" ref="L15:L100" si="39">IF(J15="",K15,IF(K15="",J15,""))</f>
        <v/>
      </c>
      <c r="M15" s="49">
        <f t="shared" ref="M15:M100" si="40">IF(AND(OR(C15="EE",C15="CE"),L15="Simples"),3,
IF(AND(OR(C15="EE",C15="CE"),L15="Médio"),4,
IF(AND(OR(C15="EE",C15="CE"),L15="Complexo"),6,
IF(AND(C15="SE",L15="Simples"),4,
IF(AND(C15="SE",L15="Médio"),5,
IF(AND(C15="SE",L15="Complexo"),7,
IF(AND(C15="ALI",K15="Simples"),7,
IF(AND(C15="ALI",K15="Médio"),10,
IF(AND(C15="ALI",K15="Complexo"),15,
IF(AND(C15="AIE",K15="Simples"),5,
IF(AND(C15="AIE",K15="Médio"),7,
IF(AND(C15="INM",K15=""),P15,
IF(AND(C15="AIE",K15="Complexo"),10,0)))))))))))))</f>
        <v>0</v>
      </c>
      <c r="N15" s="25">
        <f t="shared" ref="N15:N100" si="41">IF(AND(C15="ALI",K15="Simples"),7,
IF(AND(C15="ALI",K15="Médio"),10,
IF(AND(C15="ALI",K15="Complexo"),15,
IF(AND(C15="AIE",K15="Simples"),5,
IF(AND(C15="AIE",K15="Médio"),7,
IF(AND(C15="AIE",K15="Complexo"),10,0))))))</f>
        <v>0</v>
      </c>
      <c r="O15" s="244">
        <f>IF(D15&lt;&gt;"",VLOOKUP(D15,Deflatores!$A$3:$C$100,3,0),0)</f>
        <v>0</v>
      </c>
      <c r="P15" s="49">
        <f t="shared" ref="P15:P100" si="42">IF(C15="EE",M15*O15,IF(C15="CE",M15*O15,IF(C15="SE",M15*O15,IF(C15="ALI",M15*O15,IF(C15="AIE",M15*O15,IF(C15="INM",O15*I15,0))))))</f>
        <v>0</v>
      </c>
      <c r="Q15" s="238"/>
      <c r="R15" s="238"/>
      <c r="S15" s="228"/>
      <c r="T15" s="24"/>
      <c r="U15" s="25"/>
      <c r="V15" s="36"/>
      <c r="W15" s="38"/>
      <c r="X15" s="238"/>
      <c r="Y15" s="38"/>
      <c r="Z15" s="238"/>
      <c r="AA15" s="38"/>
      <c r="AB15" s="26" t="str">
        <f t="shared" si="5"/>
        <v/>
      </c>
      <c r="AC15" s="26" t="str">
        <f t="shared" si="6"/>
        <v/>
      </c>
      <c r="AD15" s="49" t="str">
        <f t="shared" si="7"/>
        <v/>
      </c>
      <c r="AE15" s="49">
        <f t="shared" si="8"/>
        <v>0</v>
      </c>
      <c r="AF15" s="25">
        <f t="shared" si="9"/>
        <v>0</v>
      </c>
      <c r="AG15" s="37" t="str">
        <f>IF(OR(T15="",T15="NOK"),"",IF(V15&lt;&gt;"",VLOOKUP(V15,Deflatores!$A$3:$C$58,3,0),0))</f>
        <v/>
      </c>
      <c r="AH15" s="49" t="str">
        <f t="shared" si="10"/>
        <v/>
      </c>
      <c r="AI15" s="246"/>
      <c r="AJ15" s="228"/>
      <c r="AK15" s="265"/>
      <c r="AL15" s="228"/>
      <c r="AM15" s="265"/>
      <c r="AN15" s="228"/>
      <c r="AO15" s="265"/>
      <c r="AP15" s="228"/>
    </row>
    <row r="16" spans="1:16368" s="27" customFormat="1" ht="15" customHeight="1" x14ac:dyDescent="0.2">
      <c r="A16" s="37">
        <f t="shared" si="18"/>
        <v>7</v>
      </c>
      <c r="B16" s="291"/>
      <c r="C16" s="25"/>
      <c r="D16" s="24"/>
      <c r="E16" s="38"/>
      <c r="F16" s="238"/>
      <c r="G16" s="38"/>
      <c r="H16" s="238"/>
      <c r="I16" s="38"/>
      <c r="J16" s="26" t="str">
        <f t="shared" ref="J16" si="43">IF(C16="EE",IF(OR(AND(OR(G16=1,G16=0),E16&gt;0,E16&lt;5),AND(OR(G16=1,G16=0),E16&gt;4,E16&lt;16),AND(G16=2,E16&gt;0,E16&lt;5)),"Simples",IF(OR(AND(OR(G16=1,G16=0),E16&gt;15),AND(G16=2,E16&gt;4,E16&lt;16),AND(G16&gt;2,E16&gt;0,E16&lt;5)),"Médio",IF(OR(AND(G16=2,E16&gt;15),AND(G16&gt;2,E16&gt;4,E16&lt;16),AND(G16&gt;2,E16&gt;15)),"Complexo",""))),
IF(OR(C16="CE",C16="SE"),IF(OR(AND(OR(G16=1,G16=0),E16&gt;0,E16&lt;6),AND(OR(G16=1,G16=0),E16&gt;5,E16&lt;20),AND(G16&gt;1,G16&lt;4,E16&gt;0,E16&lt;6)),"Simples",IF(OR(AND(OR(G16=1,G16=0),E16&gt;19),AND(G16&gt;1,G16&lt;4,E16&gt;5,E16&lt;20),AND(G16&gt;3,E16&gt;0,E16&lt;6)),"Médio",IF(OR(AND(G16&gt;1,G16&lt;4,E16&gt;19),AND(G16&gt;3,E16&gt;5,E16&lt;20),AND(G16&gt;3,E16&gt;19)),"Complexo",""))),""))</f>
        <v/>
      </c>
      <c r="K16" s="26" t="str">
        <f t="shared" ref="K16" si="44">IF(C16="ALI",IF(OR(AND(OR(G16=1,G16=0),E16&gt;0,E16&lt;20),AND(OR(G16=1,G16=0),E16&gt;19,E16&lt;51),AND(G16&gt;1,G16&lt;6,E16&gt;0,E16&lt;20)),"Simples",IF(OR(AND(OR(G16=1,G16=0),E16&gt;50),AND(G16&gt;1,G16&lt;6,E16&gt;19,E16&lt;51),AND(G16&gt;5,E16&gt;0,E16&lt;20)),"Médio",IF(OR(AND(G16&gt;1,G16&lt;6,E16&gt;50),AND(G16&gt;5,E16&gt;19,E16&lt;51),AND(G16&gt;5,E16&gt;50)),"Complexo",""))),
IF(C16="AIE",IF(OR(AND(OR(G16=1, G16=0),E16&gt;0,E16&lt;20),AND(OR(G16=1, G16=0),E16&gt;19,E16&lt;51),AND(G16&gt;1,G16&lt;6,E16&gt;0,E16&lt;20)),"Simples",IF(OR(AND(OR(G16=1, G16=0),E16&gt;50),AND(G16&gt;1,G16&lt;6,E16&gt;19,E16&lt;51),AND(G16&gt;5,E16&gt;0,E16&lt;20)),"Médio",IF(OR(AND(G16&gt;1,G16&lt;6,E16&gt;50),AND(G16&gt;5,E16&gt;19,E16&lt;51),AND(G16&gt;5,E16&gt;50)),"Complexo",""))),""))</f>
        <v/>
      </c>
      <c r="L16" s="49" t="str">
        <f t="shared" ref="L16" si="45">IF(J16="",K16,IF(K16="",J16,""))</f>
        <v/>
      </c>
      <c r="M16" s="49">
        <f t="shared" ref="M16" si="46">IF(AND(OR(C16="EE",C16="CE"),L16="Simples"),3,
IF(AND(OR(C16="EE",C16="CE"),L16="Médio"),4,
IF(AND(OR(C16="EE",C16="CE"),L16="Complexo"),6,
IF(AND(C16="SE",L16="Simples"),4,
IF(AND(C16="SE",L16="Médio"),5,
IF(AND(C16="SE",L16="Complexo"),7,
IF(AND(C16="ALI",K16="Simples"),7,
IF(AND(C16="ALI",K16="Médio"),10,
IF(AND(C16="ALI",K16="Complexo"),15,
IF(AND(C16="AIE",K16="Simples"),5,
IF(AND(C16="AIE",K16="Médio"),7,
IF(AND(C16="INM",K16=""),P16,
IF(AND(C16="AIE",K16="Complexo"),10,0)))))))))))))</f>
        <v>0</v>
      </c>
      <c r="N16" s="25">
        <f t="shared" ref="N16" si="47">IF(AND(C16="ALI",K16="Simples"),7,
IF(AND(C16="ALI",K16="Médio"),10,
IF(AND(C16="ALI",K16="Complexo"),15,
IF(AND(C16="AIE",K16="Simples"),5,
IF(AND(C16="AIE",K16="Médio"),7,
IF(AND(C16="AIE",K16="Complexo"),10,0))))))</f>
        <v>0</v>
      </c>
      <c r="O16" s="244">
        <f>IF(D16&lt;&gt;"",VLOOKUP(D16,Deflatores!$A$3:$C$100,3,0),0)</f>
        <v>0</v>
      </c>
      <c r="P16" s="49">
        <f t="shared" ref="P16" si="48">IF(C16="EE",M16*O16,IF(C16="CE",M16*O16,IF(C16="SE",M16*O16,IF(C16="ALI",M16*O16,IF(C16="AIE",M16*O16,IF(C16="INM",O16*I16,0))))))</f>
        <v>0</v>
      </c>
      <c r="Q16" s="238"/>
      <c r="R16" s="238"/>
      <c r="S16" s="228"/>
      <c r="T16" s="24"/>
      <c r="U16" s="25"/>
      <c r="V16" s="36"/>
      <c r="W16" s="38"/>
      <c r="X16" s="238"/>
      <c r="Y16" s="38"/>
      <c r="Z16" s="238"/>
      <c r="AA16" s="38"/>
      <c r="AB16" s="26" t="str">
        <f t="shared" ref="AB16" si="49">IF(OR(T16="",T16="NOK"),"",IF(U16="EE",IF(OR(AND(OR(Y16=1,Y16=0),W16&gt;0,W16&lt;5),AND(OR(Y16=1,Y16=0),W16&gt;4,W16&lt;16),AND(Y16=2,W16&gt;0,W16&lt;5)),"Simples",IF(OR(AND(OR(Y16=1,Y16=0),W16&gt;15),AND(Y16=2,W16&gt;4,W16&lt;16),AND(Y16&gt;2,W16&gt;0,W16&lt;5)),"Médio",IF(OR(AND(Y16=2,W16&gt;15),AND(Y16&gt;2,W16&gt;4,W16&lt;16),AND(Y16&gt;2,W16&gt;15)),"Complexo",""))),
IF(OR(U16="CE",U16="SE"),IF(OR(AND(OR(Y16=1,Y16=0),W16&gt;0,W16&lt;6),AND(OR(Y16=1,Y16=0),W16&gt;5,W16&lt;20),AND(Y16&gt;1,Y16&lt;4,W16&gt;0,W16&lt;6)),"Simples",IF(OR(AND(OR(Y16=1,Y16=0),W16&gt;19),AND(Y16&gt;1,Y16&lt;4,W16&gt;5,W16&lt;20),AND(Y16&gt;3,W16&gt;0,W16&lt;6)),"Médio",IF(OR(AND(Y16&gt;1,Y16&lt;4,W16&gt;19),AND(Y16&gt;3,W16&gt;5,W16&lt;20),AND(Y16&gt;3,W16&gt;19)),"Complexo",""))),"")))</f>
        <v/>
      </c>
      <c r="AC16" s="26" t="str">
        <f t="shared" ref="AC16" si="50">IF(OR(T16="",T16="NOK"),"",IF(U16="ALI",IF(OR(AND(OR(Y16=1,Y16=0),W16&gt;0,W16&lt;20),AND(OR(Y16=1,Y16=0),W16&gt;19,W16&lt;51),AND(Y16&gt;1,Y16&lt;6,W16&gt;0,W16&lt;20)),"Simples",IF(OR(AND(OR(Y16=1,Y16=0),W16&gt;50),AND(Y16&gt;1,Y16&lt;6,W16&gt;19,W16&lt;51),AND(Y16&gt;5,W16&gt;0,W16&lt;20)),"Médio",IF(OR(AND(Y16&gt;1,Y16&lt;6,W16&gt;50),AND(Y16&gt;5,W16&gt;19,W16&lt;51),AND(Y16&gt;5,W16&gt;50)),"Complexo",""))),
IF(U16="AIE",IF(OR(AND(OR(Y16=1, Y16=0),W16&gt;0,W16&lt;20),AND(OR(Y16=1, Y16=0),W16&gt;19,W16&lt;51),AND(Y16&gt;1,Y16&lt;6,W16&gt;0,W16&lt;20)),"Simples",IF(OR(AND(OR(Y16=1, Y16=0),W16&gt;50),AND(Y16&gt;1,Y16&lt;6,W16&gt;19,W16&lt;51),AND(Y16&gt;5,W16&gt;0,W16&lt;20)),"Médio",IF(OR(AND(Y16&gt;1,Y16&lt;6,W16&gt;50),AND(Y16&gt;5,W16&gt;19,W16&lt;51),AND(Y16&gt;5,W16&gt;50)),"Complexo",""))),"")))</f>
        <v/>
      </c>
      <c r="AD16" s="49" t="str">
        <f t="shared" ref="AD16" si="51">IF(AB16="",AC16,IF(AC16="",AB16,""))</f>
        <v/>
      </c>
      <c r="AE16" s="49">
        <f t="shared" ref="AE16" si="52">IF(AND(OR(U16="EE",U16="CE"),AD16="Simples"),3,
IF(AND(OR(U16="EE",U16="CE"),AD16="Médio"),4,
IF(AND(OR(U16="EE",U16="CE"),AD16="Complexo"),6,
IF(AND(U16="SE",AD16="Simples"),4,
IF(AND(U16="SE",AD16="Médio"),5,
IF(AND(U16="SE",AD16="Complexo"),7,
IF(AND(U16="ALI",AC16="Simples"),7,
IF(AND(U16="ALI",AC16="Médio"),10,
IF(AND(U16="ALI",AC16="Complexo"),15,
IF(AND(U16="AIE",AC16="Simples"),5,
IF(AND(U16="AIE",AC16="Médio"),7,
IF(AND(U16="INM",AC16=""),AH16,
IF(AND(U16="AIE",AC16="Complexo"),10,0)))))))))))))</f>
        <v>0</v>
      </c>
      <c r="AF16" s="25">
        <f t="shared" ref="AF16" si="53">IF(AND(U16="ALI",AC16="Simples"),7,
IF(AND(U16="ALI",AC16="Médio"),10,
IF(AND(U16="ALI",AC16="Complexo"),15,
IF(AND(U16="AIE",AC16="Simples"),5,
IF(AND(U16="AIE",AC16="Médio"),7,
IF(AND(U16="AIE",AC16="Complexo"),10,0))))))</f>
        <v>0</v>
      </c>
      <c r="AG16" s="37" t="str">
        <f>IF(OR(T16="",T16="NOK"),"",IF(V16&lt;&gt;"",VLOOKUP(V16,Deflatores!$A$3:$C$58,3,0),0))</f>
        <v/>
      </c>
      <c r="AH16" s="49" t="str">
        <f t="shared" ref="AH16" si="54">IF(OR(T16="",T16="NOK"),"",IF(U16="EE",AE16*AG16,IF(U16="CE",AE16*AG16,IF(U16="SE",AE16*AG16,IF(U16="ALI",AE16*AG16,IF(U16="AIE",AE16*AG16,IF(U16="INM",AG16*AA16,0)))))))</f>
        <v/>
      </c>
      <c r="AI16" s="246"/>
      <c r="AJ16" s="228"/>
      <c r="AK16" s="265"/>
      <c r="AL16" s="228"/>
      <c r="AM16" s="265"/>
      <c r="AN16" s="228"/>
      <c r="AO16" s="265"/>
      <c r="AP16" s="228"/>
    </row>
    <row r="17" spans="1:42" s="27" customFormat="1" ht="15" customHeight="1" x14ac:dyDescent="0.2">
      <c r="A17" s="37">
        <f t="shared" si="18"/>
        <v>8</v>
      </c>
      <c r="B17" s="291"/>
      <c r="C17" s="25"/>
      <c r="D17" s="24"/>
      <c r="E17" s="38"/>
      <c r="F17" s="238"/>
      <c r="G17" s="38"/>
      <c r="H17" s="238"/>
      <c r="I17" s="38"/>
      <c r="J17" s="26" t="str">
        <f t="shared" si="37"/>
        <v/>
      </c>
      <c r="K17" s="26" t="str">
        <f t="shared" si="38"/>
        <v/>
      </c>
      <c r="L17" s="49" t="str">
        <f t="shared" si="39"/>
        <v/>
      </c>
      <c r="M17" s="49">
        <f t="shared" si="40"/>
        <v>0</v>
      </c>
      <c r="N17" s="25">
        <f t="shared" si="41"/>
        <v>0</v>
      </c>
      <c r="O17" s="244">
        <f>IF(D17&lt;&gt;"",VLOOKUP(D17,Deflatores!$A$3:$C$100,3,0),0)</f>
        <v>0</v>
      </c>
      <c r="P17" s="49">
        <f t="shared" si="42"/>
        <v>0</v>
      </c>
      <c r="Q17" s="238"/>
      <c r="R17" s="238"/>
      <c r="S17" s="228"/>
      <c r="T17" s="24"/>
      <c r="U17" s="25"/>
      <c r="V17" s="36"/>
      <c r="W17" s="38"/>
      <c r="X17" s="238"/>
      <c r="Y17" s="38"/>
      <c r="Z17" s="238"/>
      <c r="AA17" s="38"/>
      <c r="AB17" s="26" t="str">
        <f t="shared" si="5"/>
        <v/>
      </c>
      <c r="AC17" s="26" t="str">
        <f t="shared" si="6"/>
        <v/>
      </c>
      <c r="AD17" s="49" t="str">
        <f t="shared" si="7"/>
        <v/>
      </c>
      <c r="AE17" s="49">
        <f t="shared" si="8"/>
        <v>0</v>
      </c>
      <c r="AF17" s="25">
        <f t="shared" si="9"/>
        <v>0</v>
      </c>
      <c r="AG17" s="37" t="str">
        <f>IF(OR(T17="",T17="NOK"),"",IF(V17&lt;&gt;"",VLOOKUP(V17,Deflatores!$A$3:$C$58,3,0),0))</f>
        <v/>
      </c>
      <c r="AH17" s="49" t="str">
        <f t="shared" si="10"/>
        <v/>
      </c>
      <c r="AI17" s="246"/>
      <c r="AJ17" s="228"/>
      <c r="AK17" s="265"/>
      <c r="AL17" s="228"/>
      <c r="AM17" s="265"/>
      <c r="AN17" s="228"/>
      <c r="AO17" s="265"/>
      <c r="AP17" s="228"/>
    </row>
    <row r="18" spans="1:42" s="27" customFormat="1" ht="15" customHeight="1" x14ac:dyDescent="0.2">
      <c r="A18" s="37">
        <f t="shared" si="18"/>
        <v>9</v>
      </c>
      <c r="B18" s="291"/>
      <c r="C18" s="25"/>
      <c r="D18" s="24"/>
      <c r="E18" s="38"/>
      <c r="F18" s="238"/>
      <c r="G18" s="38"/>
      <c r="H18" s="238"/>
      <c r="I18" s="38"/>
      <c r="J18" s="26" t="str">
        <f t="shared" si="37"/>
        <v/>
      </c>
      <c r="K18" s="26" t="str">
        <f t="shared" si="38"/>
        <v/>
      </c>
      <c r="L18" s="49" t="str">
        <f t="shared" si="39"/>
        <v/>
      </c>
      <c r="M18" s="49">
        <f t="shared" si="40"/>
        <v>0</v>
      </c>
      <c r="N18" s="25">
        <f t="shared" si="41"/>
        <v>0</v>
      </c>
      <c r="O18" s="244">
        <f>IF(D18&lt;&gt;"",VLOOKUP(D18,Deflatores!$A$3:$C$100,3,0),0)</f>
        <v>0</v>
      </c>
      <c r="P18" s="49">
        <f t="shared" si="42"/>
        <v>0</v>
      </c>
      <c r="Q18" s="238"/>
      <c r="R18" s="238"/>
      <c r="S18" s="228"/>
      <c r="T18" s="24"/>
      <c r="U18" s="25"/>
      <c r="V18" s="36"/>
      <c r="W18" s="38"/>
      <c r="X18" s="238"/>
      <c r="Y18" s="38"/>
      <c r="Z18" s="238"/>
      <c r="AA18" s="38"/>
      <c r="AB18" s="26" t="str">
        <f t="shared" si="5"/>
        <v/>
      </c>
      <c r="AC18" s="26" t="str">
        <f t="shared" si="6"/>
        <v/>
      </c>
      <c r="AD18" s="49" t="str">
        <f t="shared" si="7"/>
        <v/>
      </c>
      <c r="AE18" s="49">
        <f t="shared" si="8"/>
        <v>0</v>
      </c>
      <c r="AF18" s="25">
        <f t="shared" si="9"/>
        <v>0</v>
      </c>
      <c r="AG18" s="37" t="str">
        <f>IF(OR(T18="",T18="NOK"),"",IF(V18&lt;&gt;"",VLOOKUP(V18,Deflatores!$A$3:$C$58,3,0),0))</f>
        <v/>
      </c>
      <c r="AH18" s="49" t="str">
        <f t="shared" si="10"/>
        <v/>
      </c>
      <c r="AI18" s="246"/>
      <c r="AJ18" s="228"/>
      <c r="AK18" s="265"/>
      <c r="AL18" s="228"/>
      <c r="AM18" s="265"/>
      <c r="AN18" s="228"/>
      <c r="AO18" s="265"/>
      <c r="AP18" s="228"/>
    </row>
    <row r="19" spans="1:42" s="27" customFormat="1" ht="15" customHeight="1" x14ac:dyDescent="0.2">
      <c r="A19" s="37">
        <f t="shared" si="18"/>
        <v>10</v>
      </c>
      <c r="B19" s="291"/>
      <c r="C19" s="25"/>
      <c r="D19" s="24"/>
      <c r="E19" s="38"/>
      <c r="F19" s="238"/>
      <c r="G19" s="38"/>
      <c r="H19" s="238"/>
      <c r="I19" s="38"/>
      <c r="J19" s="26" t="str">
        <f t="shared" ref="J19:J20" si="55">IF(C19="EE",IF(OR(AND(OR(G19=1,G19=0),E19&gt;0,E19&lt;5),AND(OR(G19=1,G19=0),E19&gt;4,E19&lt;16),AND(G19=2,E19&gt;0,E19&lt;5)),"Simples",IF(OR(AND(OR(G19=1,G19=0),E19&gt;15),AND(G19=2,E19&gt;4,E19&lt;16),AND(G19&gt;2,E19&gt;0,E19&lt;5)),"Médio",IF(OR(AND(G19=2,E19&gt;15),AND(G19&gt;2,E19&gt;4,E19&lt;16),AND(G19&gt;2,E19&gt;15)),"Complexo",""))),
IF(OR(C19="CE",C19="SE"),IF(OR(AND(OR(G19=1,G19=0),E19&gt;0,E19&lt;6),AND(OR(G19=1,G19=0),E19&gt;5,E19&lt;20),AND(G19&gt;1,G19&lt;4,E19&gt;0,E19&lt;6)),"Simples",IF(OR(AND(OR(G19=1,G19=0),E19&gt;19),AND(G19&gt;1,G19&lt;4,E19&gt;5,E19&lt;20),AND(G19&gt;3,E19&gt;0,E19&lt;6)),"Médio",IF(OR(AND(G19&gt;1,G19&lt;4,E19&gt;19),AND(G19&gt;3,E19&gt;5,E19&lt;20),AND(G19&gt;3,E19&gt;19)),"Complexo",""))),""))</f>
        <v/>
      </c>
      <c r="K19" s="26" t="str">
        <f t="shared" ref="K19:K20" si="56">IF(C19="ALI",IF(OR(AND(OR(G19=1,G19=0),E19&gt;0,E19&lt;20),AND(OR(G19=1,G19=0),E19&gt;19,E19&lt;51),AND(G19&gt;1,G19&lt;6,E19&gt;0,E19&lt;20)),"Simples",IF(OR(AND(OR(G19=1,G19=0),E19&gt;50),AND(G19&gt;1,G19&lt;6,E19&gt;19,E19&lt;51),AND(G19&gt;5,E19&gt;0,E19&lt;20)),"Médio",IF(OR(AND(G19&gt;1,G19&lt;6,E19&gt;50),AND(G19&gt;5,E19&gt;19,E19&lt;51),AND(G19&gt;5,E19&gt;50)),"Complexo",""))),
IF(C19="AIE",IF(OR(AND(OR(G19=1, G19=0),E19&gt;0,E19&lt;20),AND(OR(G19=1, G19=0),E19&gt;19,E19&lt;51),AND(G19&gt;1,G19&lt;6,E19&gt;0,E19&lt;20)),"Simples",IF(OR(AND(OR(G19=1, G19=0),E19&gt;50),AND(G19&gt;1,G19&lt;6,E19&gt;19,E19&lt;51),AND(G19&gt;5,E19&gt;0,E19&lt;20)),"Médio",IF(OR(AND(G19&gt;1,G19&lt;6,E19&gt;50),AND(G19&gt;5,E19&gt;19,E19&lt;51),AND(G19&gt;5,E19&gt;50)),"Complexo",""))),""))</f>
        <v/>
      </c>
      <c r="L19" s="49" t="str">
        <f t="shared" ref="L19:L20" si="57">IF(J19="",K19,IF(K19="",J19,""))</f>
        <v/>
      </c>
      <c r="M19" s="49">
        <f t="shared" ref="M19:M20" si="58">IF(AND(OR(C19="EE",C19="CE"),L19="Simples"),3,
IF(AND(OR(C19="EE",C19="CE"),L19="Médio"),4,
IF(AND(OR(C19="EE",C19="CE"),L19="Complexo"),6,
IF(AND(C19="SE",L19="Simples"),4,
IF(AND(C19="SE",L19="Médio"),5,
IF(AND(C19="SE",L19="Complexo"),7,
IF(AND(C19="ALI",K19="Simples"),7,
IF(AND(C19="ALI",K19="Médio"),10,
IF(AND(C19="ALI",K19="Complexo"),15,
IF(AND(C19="AIE",K19="Simples"),5,
IF(AND(C19="AIE",K19="Médio"),7,
IF(AND(C19="INM",K19=""),P19,
IF(AND(C19="AIE",K19="Complexo"),10,0)))))))))))))</f>
        <v>0</v>
      </c>
      <c r="N19" s="25">
        <f t="shared" ref="N19:N20" si="59">IF(AND(C19="ALI",K19="Simples"),7,
IF(AND(C19="ALI",K19="Médio"),10,
IF(AND(C19="ALI",K19="Complexo"),15,
IF(AND(C19="AIE",K19="Simples"),5,
IF(AND(C19="AIE",K19="Médio"),7,
IF(AND(C19="AIE",K19="Complexo"),10,0))))))</f>
        <v>0</v>
      </c>
      <c r="O19" s="244">
        <f>IF(D19&lt;&gt;"",VLOOKUP(D19,Deflatores!$A$3:$C$100,3,0),0)</f>
        <v>0</v>
      </c>
      <c r="P19" s="49">
        <f t="shared" ref="P19:P20" si="60">IF(C19="EE",M19*O19,IF(C19="CE",M19*O19,IF(C19="SE",M19*O19,IF(C19="ALI",M19*O19,IF(C19="AIE",M19*O19,IF(C19="INM",O19*I19,0))))))</f>
        <v>0</v>
      </c>
      <c r="Q19" s="238"/>
      <c r="R19" s="238"/>
      <c r="S19" s="228"/>
      <c r="T19" s="24"/>
      <c r="U19" s="25"/>
      <c r="V19" s="36"/>
      <c r="W19" s="38"/>
      <c r="X19" s="238"/>
      <c r="Y19" s="38"/>
      <c r="Z19" s="238"/>
      <c r="AA19" s="38"/>
      <c r="AB19" s="26" t="str">
        <f t="shared" ref="AB19:AB20" si="61">IF(OR(T19="",T19="NOK"),"",IF(U19="EE",IF(OR(AND(OR(Y19=1,Y19=0),W19&gt;0,W19&lt;5),AND(OR(Y19=1,Y19=0),W19&gt;4,W19&lt;16),AND(Y19=2,W19&gt;0,W19&lt;5)),"Simples",IF(OR(AND(OR(Y19=1,Y19=0),W19&gt;15),AND(Y19=2,W19&gt;4,W19&lt;16),AND(Y19&gt;2,W19&gt;0,W19&lt;5)),"Médio",IF(OR(AND(Y19=2,W19&gt;15),AND(Y19&gt;2,W19&gt;4,W19&lt;16),AND(Y19&gt;2,W19&gt;15)),"Complexo",""))),
IF(OR(U19="CE",U19="SE"),IF(OR(AND(OR(Y19=1,Y19=0),W19&gt;0,W19&lt;6),AND(OR(Y19=1,Y19=0),W19&gt;5,W19&lt;20),AND(Y19&gt;1,Y19&lt;4,W19&gt;0,W19&lt;6)),"Simples",IF(OR(AND(OR(Y19=1,Y19=0),W19&gt;19),AND(Y19&gt;1,Y19&lt;4,W19&gt;5,W19&lt;20),AND(Y19&gt;3,W19&gt;0,W19&lt;6)),"Médio",IF(OR(AND(Y19&gt;1,Y19&lt;4,W19&gt;19),AND(Y19&gt;3,W19&gt;5,W19&lt;20),AND(Y19&gt;3,W19&gt;19)),"Complexo",""))),"")))</f>
        <v/>
      </c>
      <c r="AC19" s="26" t="str">
        <f t="shared" ref="AC19:AC20" si="62">IF(OR(T19="",T19="NOK"),"",IF(U19="ALI",IF(OR(AND(OR(Y19=1,Y19=0),W19&gt;0,W19&lt;20),AND(OR(Y19=1,Y19=0),W19&gt;19,W19&lt;51),AND(Y19&gt;1,Y19&lt;6,W19&gt;0,W19&lt;20)),"Simples",IF(OR(AND(OR(Y19=1,Y19=0),W19&gt;50),AND(Y19&gt;1,Y19&lt;6,W19&gt;19,W19&lt;51),AND(Y19&gt;5,W19&gt;0,W19&lt;20)),"Médio",IF(OR(AND(Y19&gt;1,Y19&lt;6,W19&gt;50),AND(Y19&gt;5,W19&gt;19,W19&lt;51),AND(Y19&gt;5,W19&gt;50)),"Complexo",""))),
IF(U19="AIE",IF(OR(AND(OR(Y19=1, Y19=0),W19&gt;0,W19&lt;20),AND(OR(Y19=1, Y19=0),W19&gt;19,W19&lt;51),AND(Y19&gt;1,Y19&lt;6,W19&gt;0,W19&lt;20)),"Simples",IF(OR(AND(OR(Y19=1, Y19=0),W19&gt;50),AND(Y19&gt;1,Y19&lt;6,W19&gt;19,W19&lt;51),AND(Y19&gt;5,W19&gt;0,W19&lt;20)),"Médio",IF(OR(AND(Y19&gt;1,Y19&lt;6,W19&gt;50),AND(Y19&gt;5,W19&gt;19,W19&lt;51),AND(Y19&gt;5,W19&gt;50)),"Complexo",""))),"")))</f>
        <v/>
      </c>
      <c r="AD19" s="49" t="str">
        <f t="shared" ref="AD19:AD20" si="63">IF(AB19="",AC19,IF(AC19="",AB19,""))</f>
        <v/>
      </c>
      <c r="AE19" s="49">
        <f t="shared" ref="AE19:AE20" si="64">IF(AND(OR(U19="EE",U19="CE"),AD19="Simples"),3,
IF(AND(OR(U19="EE",U19="CE"),AD19="Médio"),4,
IF(AND(OR(U19="EE",U19="CE"),AD19="Complexo"),6,
IF(AND(U19="SE",AD19="Simples"),4,
IF(AND(U19="SE",AD19="Médio"),5,
IF(AND(U19="SE",AD19="Complexo"),7,
IF(AND(U19="ALI",AC19="Simples"),7,
IF(AND(U19="ALI",AC19="Médio"),10,
IF(AND(U19="ALI",AC19="Complexo"),15,
IF(AND(U19="AIE",AC19="Simples"),5,
IF(AND(U19="AIE",AC19="Médio"),7,
IF(AND(U19="INM",AC19=""),AH19,
IF(AND(U19="AIE",AC19="Complexo"),10,0)))))))))))))</f>
        <v>0</v>
      </c>
      <c r="AF19" s="25">
        <f t="shared" ref="AF19:AF20" si="65">IF(AND(U19="ALI",AC19="Simples"),7,
IF(AND(U19="ALI",AC19="Médio"),10,
IF(AND(U19="ALI",AC19="Complexo"),15,
IF(AND(U19="AIE",AC19="Simples"),5,
IF(AND(U19="AIE",AC19="Médio"),7,
IF(AND(U19="AIE",AC19="Complexo"),10,0))))))</f>
        <v>0</v>
      </c>
      <c r="AG19" s="37" t="str">
        <f>IF(OR(T19="",T19="NOK"),"",IF(V19&lt;&gt;"",VLOOKUP(V19,Deflatores!$A$3:$C$58,3,0),0))</f>
        <v/>
      </c>
      <c r="AH19" s="49" t="str">
        <f t="shared" ref="AH19:AH20" si="66">IF(OR(T19="",T19="NOK"),"",IF(U19="EE",AE19*AG19,IF(U19="CE",AE19*AG19,IF(U19="SE",AE19*AG19,IF(U19="ALI",AE19*AG19,IF(U19="AIE",AE19*AG19,IF(U19="INM",AG19*AA19,0)))))))</f>
        <v/>
      </c>
      <c r="AI19" s="246"/>
      <c r="AJ19" s="228"/>
      <c r="AK19" s="265"/>
      <c r="AL19" s="228"/>
      <c r="AM19" s="265"/>
      <c r="AN19" s="228"/>
      <c r="AO19" s="265"/>
      <c r="AP19" s="228"/>
    </row>
    <row r="20" spans="1:42" s="27" customFormat="1" ht="15" customHeight="1" x14ac:dyDescent="0.2">
      <c r="A20" s="37">
        <f t="shared" si="18"/>
        <v>11</v>
      </c>
      <c r="B20" s="291"/>
      <c r="C20" s="25"/>
      <c r="D20" s="24"/>
      <c r="E20" s="38"/>
      <c r="F20" s="238"/>
      <c r="G20" s="38"/>
      <c r="H20" s="238"/>
      <c r="I20" s="38"/>
      <c r="J20" s="26" t="str">
        <f t="shared" si="55"/>
        <v/>
      </c>
      <c r="K20" s="26" t="str">
        <f t="shared" si="56"/>
        <v/>
      </c>
      <c r="L20" s="49" t="str">
        <f t="shared" si="57"/>
        <v/>
      </c>
      <c r="M20" s="49">
        <f t="shared" si="58"/>
        <v>0</v>
      </c>
      <c r="N20" s="25">
        <f t="shared" si="59"/>
        <v>0</v>
      </c>
      <c r="O20" s="244">
        <f>IF(D20&lt;&gt;"",VLOOKUP(D20,Deflatores!$A$3:$C$100,3,0),0)</f>
        <v>0</v>
      </c>
      <c r="P20" s="49">
        <f t="shared" si="60"/>
        <v>0</v>
      </c>
      <c r="Q20" s="238"/>
      <c r="R20" s="238"/>
      <c r="S20" s="228"/>
      <c r="T20" s="24"/>
      <c r="U20" s="25"/>
      <c r="V20" s="36"/>
      <c r="W20" s="38"/>
      <c r="X20" s="238"/>
      <c r="Y20" s="38"/>
      <c r="Z20" s="238"/>
      <c r="AA20" s="38"/>
      <c r="AB20" s="26" t="str">
        <f t="shared" si="61"/>
        <v/>
      </c>
      <c r="AC20" s="26" t="str">
        <f t="shared" si="62"/>
        <v/>
      </c>
      <c r="AD20" s="49" t="str">
        <f t="shared" si="63"/>
        <v/>
      </c>
      <c r="AE20" s="49">
        <f t="shared" si="64"/>
        <v>0</v>
      </c>
      <c r="AF20" s="25">
        <f t="shared" si="65"/>
        <v>0</v>
      </c>
      <c r="AG20" s="37" t="str">
        <f>IF(OR(T20="",T20="NOK"),"",IF(V20&lt;&gt;"",VLOOKUP(V20,Deflatores!$A$3:$C$58,3,0),0))</f>
        <v/>
      </c>
      <c r="AH20" s="49" t="str">
        <f t="shared" si="66"/>
        <v/>
      </c>
      <c r="AI20" s="246"/>
      <c r="AJ20" s="228"/>
      <c r="AK20" s="265"/>
      <c r="AL20" s="228"/>
      <c r="AM20" s="265"/>
      <c r="AN20" s="228"/>
      <c r="AO20" s="265"/>
      <c r="AP20" s="228"/>
    </row>
    <row r="21" spans="1:42" s="27" customFormat="1" ht="15" customHeight="1" x14ac:dyDescent="0.2">
      <c r="A21" s="37">
        <f t="shared" si="18"/>
        <v>12</v>
      </c>
      <c r="B21" s="291"/>
      <c r="C21" s="25"/>
      <c r="D21" s="24"/>
      <c r="E21" s="38"/>
      <c r="F21" s="238"/>
      <c r="G21" s="38"/>
      <c r="H21" s="238"/>
      <c r="I21" s="38"/>
      <c r="J21" s="26" t="str">
        <f t="shared" si="37"/>
        <v/>
      </c>
      <c r="K21" s="26" t="str">
        <f t="shared" si="38"/>
        <v/>
      </c>
      <c r="L21" s="49" t="str">
        <f t="shared" si="39"/>
        <v/>
      </c>
      <c r="M21" s="49">
        <f t="shared" si="40"/>
        <v>0</v>
      </c>
      <c r="N21" s="25">
        <f t="shared" si="41"/>
        <v>0</v>
      </c>
      <c r="O21" s="244">
        <f>IF(D21&lt;&gt;"",VLOOKUP(D21,Deflatores!$A$3:$C$100,3,0),0)</f>
        <v>0</v>
      </c>
      <c r="P21" s="49">
        <f t="shared" si="42"/>
        <v>0</v>
      </c>
      <c r="Q21" s="238"/>
      <c r="R21" s="238"/>
      <c r="S21" s="228"/>
      <c r="T21" s="24"/>
      <c r="U21" s="25"/>
      <c r="V21" s="36"/>
      <c r="W21" s="38"/>
      <c r="X21" s="238"/>
      <c r="Y21" s="38"/>
      <c r="Z21" s="238"/>
      <c r="AA21" s="38"/>
      <c r="AB21" s="26" t="str">
        <f t="shared" si="5"/>
        <v/>
      </c>
      <c r="AC21" s="26" t="str">
        <f t="shared" si="6"/>
        <v/>
      </c>
      <c r="AD21" s="49" t="str">
        <f t="shared" si="7"/>
        <v/>
      </c>
      <c r="AE21" s="49">
        <f t="shared" si="8"/>
        <v>0</v>
      </c>
      <c r="AF21" s="25">
        <f t="shared" si="9"/>
        <v>0</v>
      </c>
      <c r="AG21" s="37" t="str">
        <f>IF(OR(T21="",T21="NOK"),"",IF(V21&lt;&gt;"",VLOOKUP(V21,Deflatores!$A$3:$C$58,3,0),0))</f>
        <v/>
      </c>
      <c r="AH21" s="49" t="str">
        <f t="shared" si="10"/>
        <v/>
      </c>
      <c r="AI21" s="246"/>
      <c r="AJ21" s="228"/>
      <c r="AK21" s="265"/>
      <c r="AL21" s="228"/>
      <c r="AM21" s="265"/>
      <c r="AN21" s="228"/>
      <c r="AO21" s="265"/>
      <c r="AP21" s="228"/>
    </row>
    <row r="22" spans="1:42" s="27" customFormat="1" ht="15" customHeight="1" x14ac:dyDescent="0.2">
      <c r="A22" s="37">
        <f t="shared" si="18"/>
        <v>13</v>
      </c>
      <c r="B22" s="291"/>
      <c r="C22" s="25"/>
      <c r="D22" s="24"/>
      <c r="E22" s="38"/>
      <c r="F22" s="238"/>
      <c r="G22" s="38"/>
      <c r="H22" s="238"/>
      <c r="I22" s="38"/>
      <c r="J22" s="26" t="str">
        <f t="shared" si="37"/>
        <v/>
      </c>
      <c r="K22" s="26" t="str">
        <f t="shared" si="38"/>
        <v/>
      </c>
      <c r="L22" s="49" t="str">
        <f t="shared" si="39"/>
        <v/>
      </c>
      <c r="M22" s="49">
        <f t="shared" si="40"/>
        <v>0</v>
      </c>
      <c r="N22" s="25">
        <f t="shared" si="41"/>
        <v>0</v>
      </c>
      <c r="O22" s="244">
        <f>IF(D22&lt;&gt;"",VLOOKUP(D22,Deflatores!$A$3:$C$100,3,0),0)</f>
        <v>0</v>
      </c>
      <c r="P22" s="49">
        <f t="shared" si="42"/>
        <v>0</v>
      </c>
      <c r="Q22" s="238"/>
      <c r="R22" s="238"/>
      <c r="S22" s="228"/>
      <c r="T22" s="24"/>
      <c r="U22" s="25"/>
      <c r="V22" s="36"/>
      <c r="W22" s="38"/>
      <c r="X22" s="238"/>
      <c r="Y22" s="38"/>
      <c r="Z22" s="238"/>
      <c r="AA22" s="38"/>
      <c r="AB22" s="26" t="str">
        <f t="shared" si="5"/>
        <v/>
      </c>
      <c r="AC22" s="26" t="str">
        <f t="shared" si="6"/>
        <v/>
      </c>
      <c r="AD22" s="49" t="str">
        <f t="shared" si="7"/>
        <v/>
      </c>
      <c r="AE22" s="49">
        <f t="shared" si="8"/>
        <v>0</v>
      </c>
      <c r="AF22" s="25">
        <f t="shared" si="9"/>
        <v>0</v>
      </c>
      <c r="AG22" s="37" t="str">
        <f>IF(OR(T22="",T22="NOK"),"",IF(V22&lt;&gt;"",VLOOKUP(V22,Deflatores!$A$3:$C$58,3,0),0))</f>
        <v/>
      </c>
      <c r="AH22" s="49" t="str">
        <f t="shared" si="10"/>
        <v/>
      </c>
      <c r="AI22" s="246"/>
      <c r="AJ22" s="228"/>
      <c r="AK22" s="265"/>
      <c r="AL22" s="228"/>
      <c r="AM22" s="265"/>
      <c r="AN22" s="228"/>
      <c r="AO22" s="265"/>
      <c r="AP22" s="228"/>
    </row>
    <row r="23" spans="1:42" s="27" customFormat="1" ht="15" customHeight="1" x14ac:dyDescent="0.2">
      <c r="A23" s="37">
        <f t="shared" si="18"/>
        <v>14</v>
      </c>
      <c r="B23" s="291"/>
      <c r="C23" s="25"/>
      <c r="D23" s="24"/>
      <c r="E23" s="38"/>
      <c r="F23" s="238"/>
      <c r="G23" s="38"/>
      <c r="H23" s="238"/>
      <c r="I23" s="38"/>
      <c r="J23" s="26" t="str">
        <f t="shared" ref="J23:J27" si="67">IF(C23="EE",IF(OR(AND(OR(G23=1,G23=0),E23&gt;0,E23&lt;5),AND(OR(G23=1,G23=0),E23&gt;4,E23&lt;16),AND(G23=2,E23&gt;0,E23&lt;5)),"Simples",IF(OR(AND(OR(G23=1,G23=0),E23&gt;15),AND(G23=2,E23&gt;4,E23&lt;16),AND(G23&gt;2,E23&gt;0,E23&lt;5)),"Médio",IF(OR(AND(G23=2,E23&gt;15),AND(G23&gt;2,E23&gt;4,E23&lt;16),AND(G23&gt;2,E23&gt;15)),"Complexo",""))),
IF(OR(C23="CE",C23="SE"),IF(OR(AND(OR(G23=1,G23=0),E23&gt;0,E23&lt;6),AND(OR(G23=1,G23=0),E23&gt;5,E23&lt;20),AND(G23&gt;1,G23&lt;4,E23&gt;0,E23&lt;6)),"Simples",IF(OR(AND(OR(G23=1,G23=0),E23&gt;19),AND(G23&gt;1,G23&lt;4,E23&gt;5,E23&lt;20),AND(G23&gt;3,E23&gt;0,E23&lt;6)),"Médio",IF(OR(AND(G23&gt;1,G23&lt;4,E23&gt;19),AND(G23&gt;3,E23&gt;5,E23&lt;20),AND(G23&gt;3,E23&gt;19)),"Complexo",""))),""))</f>
        <v/>
      </c>
      <c r="K23" s="26" t="str">
        <f t="shared" ref="K23:K27" si="68">IF(C23="ALI",IF(OR(AND(OR(G23=1,G23=0),E23&gt;0,E23&lt;20),AND(OR(G23=1,G23=0),E23&gt;19,E23&lt;51),AND(G23&gt;1,G23&lt;6,E23&gt;0,E23&lt;20)),"Simples",IF(OR(AND(OR(G23=1,G23=0),E23&gt;50),AND(G23&gt;1,G23&lt;6,E23&gt;19,E23&lt;51),AND(G23&gt;5,E23&gt;0,E23&lt;20)),"Médio",IF(OR(AND(G23&gt;1,G23&lt;6,E23&gt;50),AND(G23&gt;5,E23&gt;19,E23&lt;51),AND(G23&gt;5,E23&gt;50)),"Complexo",""))),
IF(C23="AIE",IF(OR(AND(OR(G23=1, G23=0),E23&gt;0,E23&lt;20),AND(OR(G23=1, G23=0),E23&gt;19,E23&lt;51),AND(G23&gt;1,G23&lt;6,E23&gt;0,E23&lt;20)),"Simples",IF(OR(AND(OR(G23=1, G23=0),E23&gt;50),AND(G23&gt;1,G23&lt;6,E23&gt;19,E23&lt;51),AND(G23&gt;5,E23&gt;0,E23&lt;20)),"Médio",IF(OR(AND(G23&gt;1,G23&lt;6,E23&gt;50),AND(G23&gt;5,E23&gt;19,E23&lt;51),AND(G23&gt;5,E23&gt;50)),"Complexo",""))),""))</f>
        <v/>
      </c>
      <c r="L23" s="49" t="str">
        <f t="shared" ref="L23:L27" si="69">IF(J23="",K23,IF(K23="",J23,""))</f>
        <v/>
      </c>
      <c r="M23" s="49">
        <f t="shared" ref="M23:M27" si="70">IF(AND(OR(C23="EE",C23="CE"),L23="Simples"),3,
IF(AND(OR(C23="EE",C23="CE"),L23="Médio"),4,
IF(AND(OR(C23="EE",C23="CE"),L23="Complexo"),6,
IF(AND(C23="SE",L23="Simples"),4,
IF(AND(C23="SE",L23="Médio"),5,
IF(AND(C23="SE",L23="Complexo"),7,
IF(AND(C23="ALI",K23="Simples"),7,
IF(AND(C23="ALI",K23="Médio"),10,
IF(AND(C23="ALI",K23="Complexo"),15,
IF(AND(C23="AIE",K23="Simples"),5,
IF(AND(C23="AIE",K23="Médio"),7,
IF(AND(C23="INM",K23=""),P23,
IF(AND(C23="AIE",K23="Complexo"),10,0)))))))))))))</f>
        <v>0</v>
      </c>
      <c r="N23" s="25">
        <f t="shared" ref="N23:N27" si="71">IF(AND(C23="ALI",K23="Simples"),7,
IF(AND(C23="ALI",K23="Médio"),10,
IF(AND(C23="ALI",K23="Complexo"),15,
IF(AND(C23="AIE",K23="Simples"),5,
IF(AND(C23="AIE",K23="Médio"),7,
IF(AND(C23="AIE",K23="Complexo"),10,0))))))</f>
        <v>0</v>
      </c>
      <c r="O23" s="244">
        <f>IF(D23&lt;&gt;"",VLOOKUP(D23,Deflatores!$A$3:$C$100,3,0),0)</f>
        <v>0</v>
      </c>
      <c r="P23" s="49">
        <f t="shared" ref="P23:P27" si="72">IF(C23="EE",M23*O23,IF(C23="CE",M23*O23,IF(C23="SE",M23*O23,IF(C23="ALI",M23*O23,IF(C23="AIE",M23*O23,IF(C23="INM",O23*I23,0))))))</f>
        <v>0</v>
      </c>
      <c r="Q23" s="238"/>
      <c r="R23" s="238"/>
      <c r="S23" s="228"/>
      <c r="T23" s="24"/>
      <c r="U23" s="25"/>
      <c r="V23" s="36"/>
      <c r="W23" s="38"/>
      <c r="X23" s="238"/>
      <c r="Y23" s="38"/>
      <c r="Z23" s="238"/>
      <c r="AA23" s="38"/>
      <c r="AB23" s="26" t="str">
        <f t="shared" ref="AB23:AB27" si="73">IF(OR(T23="",T23="NOK"),"",IF(U23="EE",IF(OR(AND(OR(Y23=1,Y23=0),W23&gt;0,W23&lt;5),AND(OR(Y23=1,Y23=0),W23&gt;4,W23&lt;16),AND(Y23=2,W23&gt;0,W23&lt;5)),"Simples",IF(OR(AND(OR(Y23=1,Y23=0),W23&gt;15),AND(Y23=2,W23&gt;4,W23&lt;16),AND(Y23&gt;2,W23&gt;0,W23&lt;5)),"Médio",IF(OR(AND(Y23=2,W23&gt;15),AND(Y23&gt;2,W23&gt;4,W23&lt;16),AND(Y23&gt;2,W23&gt;15)),"Complexo",""))),
IF(OR(U23="CE",U23="SE"),IF(OR(AND(OR(Y23=1,Y23=0),W23&gt;0,W23&lt;6),AND(OR(Y23=1,Y23=0),W23&gt;5,W23&lt;20),AND(Y23&gt;1,Y23&lt;4,W23&gt;0,W23&lt;6)),"Simples",IF(OR(AND(OR(Y23=1,Y23=0),W23&gt;19),AND(Y23&gt;1,Y23&lt;4,W23&gt;5,W23&lt;20),AND(Y23&gt;3,W23&gt;0,W23&lt;6)),"Médio",IF(OR(AND(Y23&gt;1,Y23&lt;4,W23&gt;19),AND(Y23&gt;3,W23&gt;5,W23&lt;20),AND(Y23&gt;3,W23&gt;19)),"Complexo",""))),"")))</f>
        <v/>
      </c>
      <c r="AC23" s="26" t="str">
        <f t="shared" ref="AC23:AC27" si="74">IF(OR(T23="",T23="NOK"),"",IF(U23="ALI",IF(OR(AND(OR(Y23=1,Y23=0),W23&gt;0,W23&lt;20),AND(OR(Y23=1,Y23=0),W23&gt;19,W23&lt;51),AND(Y23&gt;1,Y23&lt;6,W23&gt;0,W23&lt;20)),"Simples",IF(OR(AND(OR(Y23=1,Y23=0),W23&gt;50),AND(Y23&gt;1,Y23&lt;6,W23&gt;19,W23&lt;51),AND(Y23&gt;5,W23&gt;0,W23&lt;20)),"Médio",IF(OR(AND(Y23&gt;1,Y23&lt;6,W23&gt;50),AND(Y23&gt;5,W23&gt;19,W23&lt;51),AND(Y23&gt;5,W23&gt;50)),"Complexo",""))),
IF(U23="AIE",IF(OR(AND(OR(Y23=1, Y23=0),W23&gt;0,W23&lt;20),AND(OR(Y23=1, Y23=0),W23&gt;19,W23&lt;51),AND(Y23&gt;1,Y23&lt;6,W23&gt;0,W23&lt;20)),"Simples",IF(OR(AND(OR(Y23=1, Y23=0),W23&gt;50),AND(Y23&gt;1,Y23&lt;6,W23&gt;19,W23&lt;51),AND(Y23&gt;5,W23&gt;0,W23&lt;20)),"Médio",IF(OR(AND(Y23&gt;1,Y23&lt;6,W23&gt;50),AND(Y23&gt;5,W23&gt;19,W23&lt;51),AND(Y23&gt;5,W23&gt;50)),"Complexo",""))),"")))</f>
        <v/>
      </c>
      <c r="AD23" s="49" t="str">
        <f t="shared" ref="AD23:AD27" si="75">IF(AB23="",AC23,IF(AC23="",AB23,""))</f>
        <v/>
      </c>
      <c r="AE23" s="49">
        <f t="shared" ref="AE23:AE27" si="76">IF(AND(OR(U23="EE",U23="CE"),AD23="Simples"),3,
IF(AND(OR(U23="EE",U23="CE"),AD23="Médio"),4,
IF(AND(OR(U23="EE",U23="CE"),AD23="Complexo"),6,
IF(AND(U23="SE",AD23="Simples"),4,
IF(AND(U23="SE",AD23="Médio"),5,
IF(AND(U23="SE",AD23="Complexo"),7,
IF(AND(U23="ALI",AC23="Simples"),7,
IF(AND(U23="ALI",AC23="Médio"),10,
IF(AND(U23="ALI",AC23="Complexo"),15,
IF(AND(U23="AIE",AC23="Simples"),5,
IF(AND(U23="AIE",AC23="Médio"),7,
IF(AND(U23="INM",AC23=""),AH23,
IF(AND(U23="AIE",AC23="Complexo"),10,0)))))))))))))</f>
        <v>0</v>
      </c>
      <c r="AF23" s="25">
        <f t="shared" ref="AF23:AF27" si="77">IF(AND(U23="ALI",AC23="Simples"),7,
IF(AND(U23="ALI",AC23="Médio"),10,
IF(AND(U23="ALI",AC23="Complexo"),15,
IF(AND(U23="AIE",AC23="Simples"),5,
IF(AND(U23="AIE",AC23="Médio"),7,
IF(AND(U23="AIE",AC23="Complexo"),10,0))))))</f>
        <v>0</v>
      </c>
      <c r="AG23" s="37" t="str">
        <f>IF(OR(T23="",T23="NOK"),"",IF(V23&lt;&gt;"",VLOOKUP(V23,Deflatores!$A$3:$C$58,3,0),0))</f>
        <v/>
      </c>
      <c r="AH23" s="49" t="str">
        <f t="shared" ref="AH23:AH27" si="78">IF(OR(T23="",T23="NOK"),"",IF(U23="EE",AE23*AG23,IF(U23="CE",AE23*AG23,IF(U23="SE",AE23*AG23,IF(U23="ALI",AE23*AG23,IF(U23="AIE",AE23*AG23,IF(U23="INM",AG23*AA23,0)))))))</f>
        <v/>
      </c>
      <c r="AI23" s="246"/>
      <c r="AJ23" s="228"/>
      <c r="AK23" s="265"/>
      <c r="AL23" s="228"/>
      <c r="AM23" s="265"/>
      <c r="AN23" s="228"/>
      <c r="AO23" s="265"/>
      <c r="AP23" s="228"/>
    </row>
    <row r="24" spans="1:42" s="27" customFormat="1" ht="15" customHeight="1" x14ac:dyDescent="0.2">
      <c r="A24" s="37">
        <f>A22+1</f>
        <v>14</v>
      </c>
      <c r="B24" s="291"/>
      <c r="C24" s="25"/>
      <c r="D24" s="24"/>
      <c r="E24" s="38"/>
      <c r="F24" s="238"/>
      <c r="G24" s="38"/>
      <c r="H24" s="238"/>
      <c r="I24" s="38"/>
      <c r="J24" s="26" t="str">
        <f t="shared" ref="J24:J25" si="79">IF(C24="EE",IF(OR(AND(OR(G24=1,G24=0),E24&gt;0,E24&lt;5),AND(OR(G24=1,G24=0),E24&gt;4,E24&lt;16),AND(G24=2,E24&gt;0,E24&lt;5)),"Simples",IF(OR(AND(OR(G24=1,G24=0),E24&gt;15),AND(G24=2,E24&gt;4,E24&lt;16),AND(G24&gt;2,E24&gt;0,E24&lt;5)),"Médio",IF(OR(AND(G24=2,E24&gt;15),AND(G24&gt;2,E24&gt;4,E24&lt;16),AND(G24&gt;2,E24&gt;15)),"Complexo",""))),
IF(OR(C24="CE",C24="SE"),IF(OR(AND(OR(G24=1,G24=0),E24&gt;0,E24&lt;6),AND(OR(G24=1,G24=0),E24&gt;5,E24&lt;20),AND(G24&gt;1,G24&lt;4,E24&gt;0,E24&lt;6)),"Simples",IF(OR(AND(OR(G24=1,G24=0),E24&gt;19),AND(G24&gt;1,G24&lt;4,E24&gt;5,E24&lt;20),AND(G24&gt;3,E24&gt;0,E24&lt;6)),"Médio",IF(OR(AND(G24&gt;1,G24&lt;4,E24&gt;19),AND(G24&gt;3,E24&gt;5,E24&lt;20),AND(G24&gt;3,E24&gt;19)),"Complexo",""))),""))</f>
        <v/>
      </c>
      <c r="K24" s="26" t="str">
        <f t="shared" ref="K24:K25" si="80">IF(C24="ALI",IF(OR(AND(OR(G24=1,G24=0),E24&gt;0,E24&lt;20),AND(OR(G24=1,G24=0),E24&gt;19,E24&lt;51),AND(G24&gt;1,G24&lt;6,E24&gt;0,E24&lt;20)),"Simples",IF(OR(AND(OR(G24=1,G24=0),E24&gt;50),AND(G24&gt;1,G24&lt;6,E24&gt;19,E24&lt;51),AND(G24&gt;5,E24&gt;0,E24&lt;20)),"Médio",IF(OR(AND(G24&gt;1,G24&lt;6,E24&gt;50),AND(G24&gt;5,E24&gt;19,E24&lt;51),AND(G24&gt;5,E24&gt;50)),"Complexo",""))),
IF(C24="AIE",IF(OR(AND(OR(G24=1, G24=0),E24&gt;0,E24&lt;20),AND(OR(G24=1, G24=0),E24&gt;19,E24&lt;51),AND(G24&gt;1,G24&lt;6,E24&gt;0,E24&lt;20)),"Simples",IF(OR(AND(OR(G24=1, G24=0),E24&gt;50),AND(G24&gt;1,G24&lt;6,E24&gt;19,E24&lt;51),AND(G24&gt;5,E24&gt;0,E24&lt;20)),"Médio",IF(OR(AND(G24&gt;1,G24&lt;6,E24&gt;50),AND(G24&gt;5,E24&gt;19,E24&lt;51),AND(G24&gt;5,E24&gt;50)),"Complexo",""))),""))</f>
        <v/>
      </c>
      <c r="L24" s="49" t="str">
        <f t="shared" ref="L24:L25" si="81">IF(J24="",K24,IF(K24="",J24,""))</f>
        <v/>
      </c>
      <c r="M24" s="49">
        <f t="shared" ref="M24:M25" si="82">IF(AND(OR(C24="EE",C24="CE"),L24="Simples"),3,
IF(AND(OR(C24="EE",C24="CE"),L24="Médio"),4,
IF(AND(OR(C24="EE",C24="CE"),L24="Complexo"),6,
IF(AND(C24="SE",L24="Simples"),4,
IF(AND(C24="SE",L24="Médio"),5,
IF(AND(C24="SE",L24="Complexo"),7,
IF(AND(C24="ALI",K24="Simples"),7,
IF(AND(C24="ALI",K24="Médio"),10,
IF(AND(C24="ALI",K24="Complexo"),15,
IF(AND(C24="AIE",K24="Simples"),5,
IF(AND(C24="AIE",K24="Médio"),7,
IF(AND(C24="INM",K24=""),P24,
IF(AND(C24="AIE",K24="Complexo"),10,0)))))))))))))</f>
        <v>0</v>
      </c>
      <c r="N24" s="25">
        <f t="shared" ref="N24:N25" si="83">IF(AND(C24="ALI",K24="Simples"),7,
IF(AND(C24="ALI",K24="Médio"),10,
IF(AND(C24="ALI",K24="Complexo"),15,
IF(AND(C24="AIE",K24="Simples"),5,
IF(AND(C24="AIE",K24="Médio"),7,
IF(AND(C24="AIE",K24="Complexo"),10,0))))))</f>
        <v>0</v>
      </c>
      <c r="O24" s="244">
        <f>IF(D24&lt;&gt;"",VLOOKUP(D24,Deflatores!$A$3:$C$100,3,0),0)</f>
        <v>0</v>
      </c>
      <c r="P24" s="49">
        <f t="shared" ref="P24:P25" si="84">IF(C24="EE",M24*O24,IF(C24="CE",M24*O24,IF(C24="SE",M24*O24,IF(C24="ALI",M24*O24,IF(C24="AIE",M24*O24,IF(C24="INM",O24*I24,0))))))</f>
        <v>0</v>
      </c>
      <c r="Q24" s="238"/>
      <c r="R24" s="238"/>
      <c r="S24" s="228"/>
      <c r="T24" s="24"/>
      <c r="U24" s="25"/>
      <c r="V24" s="36"/>
      <c r="W24" s="38"/>
      <c r="X24" s="238"/>
      <c r="Y24" s="38"/>
      <c r="Z24" s="238"/>
      <c r="AA24" s="38"/>
      <c r="AB24" s="26" t="str">
        <f t="shared" ref="AB24:AB25" si="85">IF(OR(T24="",T24="NOK"),"",IF(U24="EE",IF(OR(AND(OR(Y24=1,Y24=0),W24&gt;0,W24&lt;5),AND(OR(Y24=1,Y24=0),W24&gt;4,W24&lt;16),AND(Y24=2,W24&gt;0,W24&lt;5)),"Simples",IF(OR(AND(OR(Y24=1,Y24=0),W24&gt;15),AND(Y24=2,W24&gt;4,W24&lt;16),AND(Y24&gt;2,W24&gt;0,W24&lt;5)),"Médio",IF(OR(AND(Y24=2,W24&gt;15),AND(Y24&gt;2,W24&gt;4,W24&lt;16),AND(Y24&gt;2,W24&gt;15)),"Complexo",""))),
IF(OR(U24="CE",U24="SE"),IF(OR(AND(OR(Y24=1,Y24=0),W24&gt;0,W24&lt;6),AND(OR(Y24=1,Y24=0),W24&gt;5,W24&lt;20),AND(Y24&gt;1,Y24&lt;4,W24&gt;0,W24&lt;6)),"Simples",IF(OR(AND(OR(Y24=1,Y24=0),W24&gt;19),AND(Y24&gt;1,Y24&lt;4,W24&gt;5,W24&lt;20),AND(Y24&gt;3,W24&gt;0,W24&lt;6)),"Médio",IF(OR(AND(Y24&gt;1,Y24&lt;4,W24&gt;19),AND(Y24&gt;3,W24&gt;5,W24&lt;20),AND(Y24&gt;3,W24&gt;19)),"Complexo",""))),"")))</f>
        <v/>
      </c>
      <c r="AC24" s="26" t="str">
        <f t="shared" ref="AC24:AC25" si="86">IF(OR(T24="",T24="NOK"),"",IF(U24="ALI",IF(OR(AND(OR(Y24=1,Y24=0),W24&gt;0,W24&lt;20),AND(OR(Y24=1,Y24=0),W24&gt;19,W24&lt;51),AND(Y24&gt;1,Y24&lt;6,W24&gt;0,W24&lt;20)),"Simples",IF(OR(AND(OR(Y24=1,Y24=0),W24&gt;50),AND(Y24&gt;1,Y24&lt;6,W24&gt;19,W24&lt;51),AND(Y24&gt;5,W24&gt;0,W24&lt;20)),"Médio",IF(OR(AND(Y24&gt;1,Y24&lt;6,W24&gt;50),AND(Y24&gt;5,W24&gt;19,W24&lt;51),AND(Y24&gt;5,W24&gt;50)),"Complexo",""))),
IF(U24="AIE",IF(OR(AND(OR(Y24=1, Y24=0),W24&gt;0,W24&lt;20),AND(OR(Y24=1, Y24=0),W24&gt;19,W24&lt;51),AND(Y24&gt;1,Y24&lt;6,W24&gt;0,W24&lt;20)),"Simples",IF(OR(AND(OR(Y24=1, Y24=0),W24&gt;50),AND(Y24&gt;1,Y24&lt;6,W24&gt;19,W24&lt;51),AND(Y24&gt;5,W24&gt;0,W24&lt;20)),"Médio",IF(OR(AND(Y24&gt;1,Y24&lt;6,W24&gt;50),AND(Y24&gt;5,W24&gt;19,W24&lt;51),AND(Y24&gt;5,W24&gt;50)),"Complexo",""))),"")))</f>
        <v/>
      </c>
      <c r="AD24" s="49" t="str">
        <f t="shared" ref="AD24:AD25" si="87">IF(AB24="",AC24,IF(AC24="",AB24,""))</f>
        <v/>
      </c>
      <c r="AE24" s="49">
        <f t="shared" ref="AE24:AE25" si="88">IF(AND(OR(U24="EE",U24="CE"),AD24="Simples"),3,
IF(AND(OR(U24="EE",U24="CE"),AD24="Médio"),4,
IF(AND(OR(U24="EE",U24="CE"),AD24="Complexo"),6,
IF(AND(U24="SE",AD24="Simples"),4,
IF(AND(U24="SE",AD24="Médio"),5,
IF(AND(U24="SE",AD24="Complexo"),7,
IF(AND(U24="ALI",AC24="Simples"),7,
IF(AND(U24="ALI",AC24="Médio"),10,
IF(AND(U24="ALI",AC24="Complexo"),15,
IF(AND(U24="AIE",AC24="Simples"),5,
IF(AND(U24="AIE",AC24="Médio"),7,
IF(AND(U24="INM",AC24=""),AH24,
IF(AND(U24="AIE",AC24="Complexo"),10,0)))))))))))))</f>
        <v>0</v>
      </c>
      <c r="AF24" s="25">
        <f t="shared" ref="AF24:AF25" si="89">IF(AND(U24="ALI",AC24="Simples"),7,
IF(AND(U24="ALI",AC24="Médio"),10,
IF(AND(U24="ALI",AC24="Complexo"),15,
IF(AND(U24="AIE",AC24="Simples"),5,
IF(AND(U24="AIE",AC24="Médio"),7,
IF(AND(U24="AIE",AC24="Complexo"),10,0))))))</f>
        <v>0</v>
      </c>
      <c r="AG24" s="37" t="str">
        <f>IF(OR(T24="",T24="NOK"),"",IF(V24&lt;&gt;"",VLOOKUP(V24,Deflatores!$A$3:$C$58,3,0),0))</f>
        <v/>
      </c>
      <c r="AH24" s="49" t="str">
        <f t="shared" ref="AH24:AH25" si="90">IF(OR(T24="",T24="NOK"),"",IF(U24="EE",AE24*AG24,IF(U24="CE",AE24*AG24,IF(U24="SE",AE24*AG24,IF(U24="ALI",AE24*AG24,IF(U24="AIE",AE24*AG24,IF(U24="INM",AG24*AA24,0)))))))</f>
        <v/>
      </c>
      <c r="AI24" s="246"/>
      <c r="AJ24" s="228"/>
      <c r="AK24" s="265"/>
      <c r="AL24" s="228"/>
      <c r="AM24" s="265"/>
      <c r="AN24" s="228"/>
      <c r="AO24" s="265"/>
      <c r="AP24" s="228"/>
    </row>
    <row r="25" spans="1:42" s="27" customFormat="1" ht="15" customHeight="1" x14ac:dyDescent="0.2">
      <c r="A25" s="37">
        <f>A22+1</f>
        <v>14</v>
      </c>
      <c r="B25" s="291"/>
      <c r="C25" s="25"/>
      <c r="D25" s="24"/>
      <c r="E25" s="38"/>
      <c r="F25" s="238"/>
      <c r="G25" s="38"/>
      <c r="H25" s="238"/>
      <c r="I25" s="38"/>
      <c r="J25" s="26" t="str">
        <f t="shared" si="79"/>
        <v/>
      </c>
      <c r="K25" s="26" t="str">
        <f t="shared" si="80"/>
        <v/>
      </c>
      <c r="L25" s="49" t="str">
        <f t="shared" si="81"/>
        <v/>
      </c>
      <c r="M25" s="49">
        <f t="shared" si="82"/>
        <v>0</v>
      </c>
      <c r="N25" s="25">
        <f t="shared" si="83"/>
        <v>0</v>
      </c>
      <c r="O25" s="244">
        <f>IF(D25&lt;&gt;"",VLOOKUP(D25,Deflatores!$A$3:$C$100,3,0),0)</f>
        <v>0</v>
      </c>
      <c r="P25" s="49">
        <f t="shared" si="84"/>
        <v>0</v>
      </c>
      <c r="Q25" s="238"/>
      <c r="R25" s="238"/>
      <c r="S25" s="228"/>
      <c r="T25" s="24"/>
      <c r="U25" s="25"/>
      <c r="V25" s="36"/>
      <c r="W25" s="38"/>
      <c r="X25" s="238"/>
      <c r="Y25" s="38"/>
      <c r="Z25" s="238"/>
      <c r="AA25" s="38"/>
      <c r="AB25" s="26" t="str">
        <f t="shared" si="85"/>
        <v/>
      </c>
      <c r="AC25" s="26" t="str">
        <f t="shared" si="86"/>
        <v/>
      </c>
      <c r="AD25" s="49" t="str">
        <f t="shared" si="87"/>
        <v/>
      </c>
      <c r="AE25" s="49">
        <f t="shared" si="88"/>
        <v>0</v>
      </c>
      <c r="AF25" s="25">
        <f t="shared" si="89"/>
        <v>0</v>
      </c>
      <c r="AG25" s="37" t="str">
        <f>IF(OR(T25="",T25="NOK"),"",IF(V25&lt;&gt;"",VLOOKUP(V25,Deflatores!$A$3:$C$58,3,0),0))</f>
        <v/>
      </c>
      <c r="AH25" s="49" t="str">
        <f t="shared" si="90"/>
        <v/>
      </c>
      <c r="AI25" s="246"/>
      <c r="AJ25" s="228"/>
      <c r="AK25" s="265"/>
      <c r="AL25" s="228"/>
      <c r="AM25" s="265"/>
      <c r="AN25" s="228"/>
      <c r="AO25" s="265"/>
      <c r="AP25" s="228"/>
    </row>
    <row r="26" spans="1:42" s="27" customFormat="1" ht="15" customHeight="1" x14ac:dyDescent="0.2">
      <c r="A26" s="37">
        <f>A23+1</f>
        <v>15</v>
      </c>
      <c r="B26" s="291"/>
      <c r="C26" s="25"/>
      <c r="D26" s="24"/>
      <c r="E26" s="38"/>
      <c r="F26" s="238"/>
      <c r="G26" s="38"/>
      <c r="H26" s="238"/>
      <c r="I26" s="38"/>
      <c r="J26" s="26" t="str">
        <f t="shared" si="67"/>
        <v/>
      </c>
      <c r="K26" s="26" t="str">
        <f t="shared" si="68"/>
        <v/>
      </c>
      <c r="L26" s="49" t="str">
        <f t="shared" si="69"/>
        <v/>
      </c>
      <c r="M26" s="49">
        <f t="shared" si="70"/>
        <v>0</v>
      </c>
      <c r="N26" s="25">
        <f t="shared" si="71"/>
        <v>0</v>
      </c>
      <c r="O26" s="244">
        <f>IF(D26&lt;&gt;"",VLOOKUP(D26,Deflatores!$A$3:$C$100,3,0),0)</f>
        <v>0</v>
      </c>
      <c r="P26" s="49">
        <f t="shared" si="72"/>
        <v>0</v>
      </c>
      <c r="Q26" s="238"/>
      <c r="R26" s="238"/>
      <c r="S26" s="228"/>
      <c r="T26" s="24"/>
      <c r="U26" s="25"/>
      <c r="V26" s="36"/>
      <c r="W26" s="38"/>
      <c r="X26" s="238"/>
      <c r="Y26" s="38"/>
      <c r="Z26" s="238"/>
      <c r="AA26" s="38"/>
      <c r="AB26" s="26" t="str">
        <f t="shared" si="73"/>
        <v/>
      </c>
      <c r="AC26" s="26" t="str">
        <f t="shared" si="74"/>
        <v/>
      </c>
      <c r="AD26" s="49" t="str">
        <f t="shared" si="75"/>
        <v/>
      </c>
      <c r="AE26" s="49">
        <f t="shared" si="76"/>
        <v>0</v>
      </c>
      <c r="AF26" s="25">
        <f t="shared" si="77"/>
        <v>0</v>
      </c>
      <c r="AG26" s="37" t="str">
        <f>IF(OR(T26="",T26="NOK"),"",IF(V26&lt;&gt;"",VLOOKUP(V26,Deflatores!$A$3:$C$58,3,0),0))</f>
        <v/>
      </c>
      <c r="AH26" s="49" t="str">
        <f t="shared" si="78"/>
        <v/>
      </c>
      <c r="AI26" s="246"/>
      <c r="AJ26" s="228"/>
      <c r="AK26" s="265"/>
      <c r="AL26" s="228"/>
      <c r="AM26" s="265"/>
      <c r="AN26" s="228"/>
      <c r="AO26" s="265"/>
      <c r="AP26" s="228"/>
    </row>
    <row r="27" spans="1:42" s="27" customFormat="1" ht="15" customHeight="1" x14ac:dyDescent="0.2">
      <c r="A27" s="37">
        <f>A25+1</f>
        <v>15</v>
      </c>
      <c r="B27" s="291"/>
      <c r="C27" s="25"/>
      <c r="D27" s="24"/>
      <c r="E27" s="38"/>
      <c r="F27" s="238"/>
      <c r="G27" s="38"/>
      <c r="H27" s="238"/>
      <c r="I27" s="38"/>
      <c r="J27" s="26" t="str">
        <f t="shared" si="67"/>
        <v/>
      </c>
      <c r="K27" s="26" t="str">
        <f t="shared" si="68"/>
        <v/>
      </c>
      <c r="L27" s="49" t="str">
        <f t="shared" si="69"/>
        <v/>
      </c>
      <c r="M27" s="49">
        <f t="shared" si="70"/>
        <v>0</v>
      </c>
      <c r="N27" s="25">
        <f t="shared" si="71"/>
        <v>0</v>
      </c>
      <c r="O27" s="244">
        <f>IF(D27&lt;&gt;"",VLOOKUP(D27,Deflatores!$A$3:$C$100,3,0),0)</f>
        <v>0</v>
      </c>
      <c r="P27" s="49">
        <f t="shared" si="72"/>
        <v>0</v>
      </c>
      <c r="Q27" s="238"/>
      <c r="R27" s="238"/>
      <c r="S27" s="228"/>
      <c r="T27" s="24"/>
      <c r="U27" s="25"/>
      <c r="V27" s="36"/>
      <c r="W27" s="38"/>
      <c r="X27" s="238"/>
      <c r="Y27" s="38"/>
      <c r="Z27" s="238"/>
      <c r="AA27" s="38"/>
      <c r="AB27" s="26" t="str">
        <f t="shared" si="73"/>
        <v/>
      </c>
      <c r="AC27" s="26" t="str">
        <f t="shared" si="74"/>
        <v/>
      </c>
      <c r="AD27" s="49" t="str">
        <f t="shared" si="75"/>
        <v/>
      </c>
      <c r="AE27" s="49">
        <f t="shared" si="76"/>
        <v>0</v>
      </c>
      <c r="AF27" s="25">
        <f t="shared" si="77"/>
        <v>0</v>
      </c>
      <c r="AG27" s="37" t="str">
        <f>IF(OR(T27="",T27="NOK"),"",IF(V27&lt;&gt;"",VLOOKUP(V27,Deflatores!$A$3:$C$58,3,0),0))</f>
        <v/>
      </c>
      <c r="AH27" s="49" t="str">
        <f t="shared" si="78"/>
        <v/>
      </c>
      <c r="AI27" s="246"/>
      <c r="AJ27" s="228"/>
      <c r="AK27" s="265"/>
      <c r="AL27" s="228"/>
      <c r="AM27" s="265"/>
      <c r="AN27" s="228"/>
      <c r="AO27" s="265"/>
      <c r="AP27" s="228"/>
    </row>
    <row r="28" spans="1:42" s="27" customFormat="1" ht="15" customHeight="1" x14ac:dyDescent="0.2">
      <c r="A28" s="37">
        <f>A26+1</f>
        <v>16</v>
      </c>
      <c r="B28" s="291"/>
      <c r="C28" s="25"/>
      <c r="D28" s="24"/>
      <c r="E28" s="38"/>
      <c r="F28" s="238"/>
      <c r="G28" s="38"/>
      <c r="H28" s="238"/>
      <c r="I28" s="38"/>
      <c r="J28" s="26" t="str">
        <f t="shared" si="37"/>
        <v/>
      </c>
      <c r="K28" s="26" t="str">
        <f t="shared" si="38"/>
        <v/>
      </c>
      <c r="L28" s="49" t="str">
        <f t="shared" si="39"/>
        <v/>
      </c>
      <c r="M28" s="49">
        <f t="shared" si="40"/>
        <v>0</v>
      </c>
      <c r="N28" s="25">
        <f t="shared" si="41"/>
        <v>0</v>
      </c>
      <c r="O28" s="244">
        <f>IF(D28&lt;&gt;"",VLOOKUP(D28,Deflatores!$A$3:$C$100,3,0),0)</f>
        <v>0</v>
      </c>
      <c r="P28" s="49">
        <f t="shared" si="42"/>
        <v>0</v>
      </c>
      <c r="Q28" s="238"/>
      <c r="R28" s="238"/>
      <c r="S28" s="228"/>
      <c r="T28" s="24"/>
      <c r="U28" s="25"/>
      <c r="V28" s="36"/>
      <c r="W28" s="38"/>
      <c r="X28" s="238"/>
      <c r="Y28" s="38"/>
      <c r="Z28" s="238"/>
      <c r="AA28" s="38"/>
      <c r="AB28" s="26" t="str">
        <f t="shared" si="5"/>
        <v/>
      </c>
      <c r="AC28" s="26" t="str">
        <f t="shared" si="6"/>
        <v/>
      </c>
      <c r="AD28" s="49" t="str">
        <f t="shared" si="7"/>
        <v/>
      </c>
      <c r="AE28" s="49">
        <f t="shared" si="8"/>
        <v>0</v>
      </c>
      <c r="AF28" s="25">
        <f t="shared" si="9"/>
        <v>0</v>
      </c>
      <c r="AG28" s="37" t="str">
        <f>IF(OR(T28="",T28="NOK"),"",IF(V28&lt;&gt;"",VLOOKUP(V28,Deflatores!$A$3:$C$58,3,0),0))</f>
        <v/>
      </c>
      <c r="AH28" s="49" t="str">
        <f t="shared" si="10"/>
        <v/>
      </c>
      <c r="AI28" s="246"/>
      <c r="AJ28" s="228"/>
      <c r="AK28" s="265"/>
      <c r="AL28" s="228"/>
      <c r="AM28" s="265"/>
      <c r="AN28" s="228"/>
      <c r="AO28" s="265"/>
      <c r="AP28" s="228"/>
    </row>
    <row r="29" spans="1:42" s="27" customFormat="1" ht="15" customHeight="1" x14ac:dyDescent="0.2">
      <c r="A29" s="37">
        <f t="shared" si="18"/>
        <v>17</v>
      </c>
      <c r="B29" s="291"/>
      <c r="C29" s="25"/>
      <c r="D29" s="24"/>
      <c r="E29" s="38"/>
      <c r="F29" s="238"/>
      <c r="G29" s="326"/>
      <c r="H29" s="238"/>
      <c r="I29" s="38"/>
      <c r="J29" s="26" t="str">
        <f t="shared" si="37"/>
        <v/>
      </c>
      <c r="K29" s="26" t="str">
        <f t="shared" si="38"/>
        <v/>
      </c>
      <c r="L29" s="49" t="str">
        <f t="shared" si="39"/>
        <v/>
      </c>
      <c r="M29" s="49">
        <f t="shared" si="40"/>
        <v>0</v>
      </c>
      <c r="N29" s="25">
        <f t="shared" si="41"/>
        <v>0</v>
      </c>
      <c r="O29" s="244">
        <f>IF(D29&lt;&gt;"",VLOOKUP(D29,Deflatores!$A$3:$C$100,3,0),0)</f>
        <v>0</v>
      </c>
      <c r="P29" s="49">
        <f t="shared" si="42"/>
        <v>0</v>
      </c>
      <c r="Q29" s="238"/>
      <c r="R29" s="238"/>
      <c r="S29" s="228"/>
      <c r="T29" s="24"/>
      <c r="U29" s="25"/>
      <c r="V29" s="36"/>
      <c r="W29" s="38"/>
      <c r="X29" s="238"/>
      <c r="Y29" s="38"/>
      <c r="Z29" s="238"/>
      <c r="AA29" s="38"/>
      <c r="AB29" s="26" t="str">
        <f t="shared" si="5"/>
        <v/>
      </c>
      <c r="AC29" s="26" t="str">
        <f t="shared" si="6"/>
        <v/>
      </c>
      <c r="AD29" s="49" t="str">
        <f t="shared" si="7"/>
        <v/>
      </c>
      <c r="AE29" s="49">
        <f t="shared" si="8"/>
        <v>0</v>
      </c>
      <c r="AF29" s="25">
        <f t="shared" si="9"/>
        <v>0</v>
      </c>
      <c r="AG29" s="37" t="str">
        <f>IF(OR(T29="",T29="NOK"),"",IF(V29&lt;&gt;"",VLOOKUP(V29,Deflatores!$A$3:$C$58,3,0),0))</f>
        <v/>
      </c>
      <c r="AH29" s="49" t="str">
        <f t="shared" si="10"/>
        <v/>
      </c>
      <c r="AI29" s="246"/>
      <c r="AJ29" s="228"/>
      <c r="AK29" s="265"/>
      <c r="AL29" s="228"/>
      <c r="AM29" s="265"/>
      <c r="AN29" s="228"/>
      <c r="AO29" s="265"/>
      <c r="AP29" s="228"/>
    </row>
    <row r="30" spans="1:42" s="27" customFormat="1" ht="15" customHeight="1" x14ac:dyDescent="0.2">
      <c r="A30" s="37">
        <f t="shared" si="18"/>
        <v>18</v>
      </c>
      <c r="B30" s="291"/>
      <c r="C30" s="25"/>
      <c r="D30" s="24"/>
      <c r="E30" s="38"/>
      <c r="F30" s="238"/>
      <c r="G30" s="326"/>
      <c r="H30" s="238"/>
      <c r="I30" s="38"/>
      <c r="J30" s="26" t="str">
        <f t="shared" ref="J30:J31" si="91">IF(C30="EE",IF(OR(AND(OR(G30=1,G30=0),E30&gt;0,E30&lt;5),AND(OR(G30=1,G30=0),E30&gt;4,E30&lt;16),AND(G30=2,E30&gt;0,E30&lt;5)),"Simples",IF(OR(AND(OR(G30=1,G30=0),E30&gt;15),AND(G30=2,E30&gt;4,E30&lt;16),AND(G30&gt;2,E30&gt;0,E30&lt;5)),"Médio",IF(OR(AND(G30=2,E30&gt;15),AND(G30&gt;2,E30&gt;4,E30&lt;16),AND(G30&gt;2,E30&gt;15)),"Complexo",""))),
IF(OR(C30="CE",C30="SE"),IF(OR(AND(OR(G30=1,G30=0),E30&gt;0,E30&lt;6),AND(OR(G30=1,G30=0),E30&gt;5,E30&lt;20),AND(G30&gt;1,G30&lt;4,E30&gt;0,E30&lt;6)),"Simples",IF(OR(AND(OR(G30=1,G30=0),E30&gt;19),AND(G30&gt;1,G30&lt;4,E30&gt;5,E30&lt;20),AND(G30&gt;3,E30&gt;0,E30&lt;6)),"Médio",IF(OR(AND(G30&gt;1,G30&lt;4,E30&gt;19),AND(G30&gt;3,E30&gt;5,E30&lt;20),AND(G30&gt;3,E30&gt;19)),"Complexo",""))),""))</f>
        <v/>
      </c>
      <c r="K30" s="26" t="str">
        <f t="shared" ref="K30:K31" si="92">IF(C30="ALI",IF(OR(AND(OR(G30=1,G30=0),E30&gt;0,E30&lt;20),AND(OR(G30=1,G30=0),E30&gt;19,E30&lt;51),AND(G30&gt;1,G30&lt;6,E30&gt;0,E30&lt;20)),"Simples",IF(OR(AND(OR(G30=1,G30=0),E30&gt;50),AND(G30&gt;1,G30&lt;6,E30&gt;19,E30&lt;51),AND(G30&gt;5,E30&gt;0,E30&lt;20)),"Médio",IF(OR(AND(G30&gt;1,G30&lt;6,E30&gt;50),AND(G30&gt;5,E30&gt;19,E30&lt;51),AND(G30&gt;5,E30&gt;50)),"Complexo",""))),
IF(C30="AIE",IF(OR(AND(OR(G30=1, G30=0),E30&gt;0,E30&lt;20),AND(OR(G30=1, G30=0),E30&gt;19,E30&lt;51),AND(G30&gt;1,G30&lt;6,E30&gt;0,E30&lt;20)),"Simples",IF(OR(AND(OR(G30=1, G30=0),E30&gt;50),AND(G30&gt;1,G30&lt;6,E30&gt;19,E30&lt;51),AND(G30&gt;5,E30&gt;0,E30&lt;20)),"Médio",IF(OR(AND(G30&gt;1,G30&lt;6,E30&gt;50),AND(G30&gt;5,E30&gt;19,E30&lt;51),AND(G30&gt;5,E30&gt;50)),"Complexo",""))),""))</f>
        <v/>
      </c>
      <c r="L30" s="49" t="str">
        <f t="shared" ref="L30:L31" si="93">IF(J30="",K30,IF(K30="",J30,""))</f>
        <v/>
      </c>
      <c r="M30" s="49">
        <f t="shared" ref="M30:M31" si="94">IF(AND(OR(C30="EE",C30="CE"),L30="Simples"),3,
IF(AND(OR(C30="EE",C30="CE"),L30="Médio"),4,
IF(AND(OR(C30="EE",C30="CE"),L30="Complexo"),6,
IF(AND(C30="SE",L30="Simples"),4,
IF(AND(C30="SE",L30="Médio"),5,
IF(AND(C30="SE",L30="Complexo"),7,
IF(AND(C30="ALI",K30="Simples"),7,
IF(AND(C30="ALI",K30="Médio"),10,
IF(AND(C30="ALI",K30="Complexo"),15,
IF(AND(C30="AIE",K30="Simples"),5,
IF(AND(C30="AIE",K30="Médio"),7,
IF(AND(C30="INM",K30=""),P30,
IF(AND(C30="AIE",K30="Complexo"),10,0)))))))))))))</f>
        <v>0</v>
      </c>
      <c r="N30" s="25">
        <f t="shared" ref="N30:N31" si="95">IF(AND(C30="ALI",K30="Simples"),7,
IF(AND(C30="ALI",K30="Médio"),10,
IF(AND(C30="ALI",K30="Complexo"),15,
IF(AND(C30="AIE",K30="Simples"),5,
IF(AND(C30="AIE",K30="Médio"),7,
IF(AND(C30="AIE",K30="Complexo"),10,0))))))</f>
        <v>0</v>
      </c>
      <c r="O30" s="244">
        <f>IF(D30&lt;&gt;"",VLOOKUP(D30,Deflatores!$A$3:$C$100,3,0),0)</f>
        <v>0</v>
      </c>
      <c r="P30" s="49">
        <f t="shared" ref="P30:P31" si="96">IF(C30="EE",M30*O30,IF(C30="CE",M30*O30,IF(C30="SE",M30*O30,IF(C30="ALI",M30*O30,IF(C30="AIE",M30*O30,IF(C30="INM",O30*I30,0))))))</f>
        <v>0</v>
      </c>
      <c r="Q30" s="238"/>
      <c r="R30" s="238"/>
      <c r="S30" s="228"/>
      <c r="T30" s="24"/>
      <c r="U30" s="25"/>
      <c r="V30" s="36"/>
      <c r="W30" s="38"/>
      <c r="X30" s="238"/>
      <c r="Y30" s="38"/>
      <c r="Z30" s="238"/>
      <c r="AA30" s="38"/>
      <c r="AB30" s="26" t="str">
        <f t="shared" ref="AB30:AB31" si="97">IF(OR(T30="",T30="NOK"),"",IF(U30="EE",IF(OR(AND(OR(Y30=1,Y30=0),W30&gt;0,W30&lt;5),AND(OR(Y30=1,Y30=0),W30&gt;4,W30&lt;16),AND(Y30=2,W30&gt;0,W30&lt;5)),"Simples",IF(OR(AND(OR(Y30=1,Y30=0),W30&gt;15),AND(Y30=2,W30&gt;4,W30&lt;16),AND(Y30&gt;2,W30&gt;0,W30&lt;5)),"Médio",IF(OR(AND(Y30=2,W30&gt;15),AND(Y30&gt;2,W30&gt;4,W30&lt;16),AND(Y30&gt;2,W30&gt;15)),"Complexo",""))),
IF(OR(U30="CE",U30="SE"),IF(OR(AND(OR(Y30=1,Y30=0),W30&gt;0,W30&lt;6),AND(OR(Y30=1,Y30=0),W30&gt;5,W30&lt;20),AND(Y30&gt;1,Y30&lt;4,W30&gt;0,W30&lt;6)),"Simples",IF(OR(AND(OR(Y30=1,Y30=0),W30&gt;19),AND(Y30&gt;1,Y30&lt;4,W30&gt;5,W30&lt;20),AND(Y30&gt;3,W30&gt;0,W30&lt;6)),"Médio",IF(OR(AND(Y30&gt;1,Y30&lt;4,W30&gt;19),AND(Y30&gt;3,W30&gt;5,W30&lt;20),AND(Y30&gt;3,W30&gt;19)),"Complexo",""))),"")))</f>
        <v/>
      </c>
      <c r="AC30" s="26" t="str">
        <f t="shared" ref="AC30:AC31" si="98">IF(OR(T30="",T30="NOK"),"",IF(U30="ALI",IF(OR(AND(OR(Y30=1,Y30=0),W30&gt;0,W30&lt;20),AND(OR(Y30=1,Y30=0),W30&gt;19,W30&lt;51),AND(Y30&gt;1,Y30&lt;6,W30&gt;0,W30&lt;20)),"Simples",IF(OR(AND(OR(Y30=1,Y30=0),W30&gt;50),AND(Y30&gt;1,Y30&lt;6,W30&gt;19,W30&lt;51),AND(Y30&gt;5,W30&gt;0,W30&lt;20)),"Médio",IF(OR(AND(Y30&gt;1,Y30&lt;6,W30&gt;50),AND(Y30&gt;5,W30&gt;19,W30&lt;51),AND(Y30&gt;5,W30&gt;50)),"Complexo",""))),
IF(U30="AIE",IF(OR(AND(OR(Y30=1, Y30=0),W30&gt;0,W30&lt;20),AND(OR(Y30=1, Y30=0),W30&gt;19,W30&lt;51),AND(Y30&gt;1,Y30&lt;6,W30&gt;0,W30&lt;20)),"Simples",IF(OR(AND(OR(Y30=1, Y30=0),W30&gt;50),AND(Y30&gt;1,Y30&lt;6,W30&gt;19,W30&lt;51),AND(Y30&gt;5,W30&gt;0,W30&lt;20)),"Médio",IF(OR(AND(Y30&gt;1,Y30&lt;6,W30&gt;50),AND(Y30&gt;5,W30&gt;19,W30&lt;51),AND(Y30&gt;5,W30&gt;50)),"Complexo",""))),"")))</f>
        <v/>
      </c>
      <c r="AD30" s="49" t="str">
        <f t="shared" ref="AD30:AD31" si="99">IF(AB30="",AC30,IF(AC30="",AB30,""))</f>
        <v/>
      </c>
      <c r="AE30" s="49">
        <f t="shared" ref="AE30:AE31" si="100">IF(AND(OR(U30="EE",U30="CE"),AD30="Simples"),3,
IF(AND(OR(U30="EE",U30="CE"),AD30="Médio"),4,
IF(AND(OR(U30="EE",U30="CE"),AD30="Complexo"),6,
IF(AND(U30="SE",AD30="Simples"),4,
IF(AND(U30="SE",AD30="Médio"),5,
IF(AND(U30="SE",AD30="Complexo"),7,
IF(AND(U30="ALI",AC30="Simples"),7,
IF(AND(U30="ALI",AC30="Médio"),10,
IF(AND(U30="ALI",AC30="Complexo"),15,
IF(AND(U30="AIE",AC30="Simples"),5,
IF(AND(U30="AIE",AC30="Médio"),7,
IF(AND(U30="INM",AC30=""),AH30,
IF(AND(U30="AIE",AC30="Complexo"),10,0)))))))))))))</f>
        <v>0</v>
      </c>
      <c r="AF30" s="25">
        <f t="shared" ref="AF30:AF31" si="101">IF(AND(U30="ALI",AC30="Simples"),7,
IF(AND(U30="ALI",AC30="Médio"),10,
IF(AND(U30="ALI",AC30="Complexo"),15,
IF(AND(U30="AIE",AC30="Simples"),5,
IF(AND(U30="AIE",AC30="Médio"),7,
IF(AND(U30="AIE",AC30="Complexo"),10,0))))))</f>
        <v>0</v>
      </c>
      <c r="AG30" s="37" t="str">
        <f>IF(OR(T30="",T30="NOK"),"",IF(V30&lt;&gt;"",VLOOKUP(V30,Deflatores!$A$3:$C$58,3,0),0))</f>
        <v/>
      </c>
      <c r="AH30" s="49" t="str">
        <f t="shared" ref="AH30:AH31" si="102">IF(OR(T30="",T30="NOK"),"",IF(U30="EE",AE30*AG30,IF(U30="CE",AE30*AG30,IF(U30="SE",AE30*AG30,IF(U30="ALI",AE30*AG30,IF(U30="AIE",AE30*AG30,IF(U30="INM",AG30*AA30,0)))))))</f>
        <v/>
      </c>
      <c r="AI30" s="246"/>
      <c r="AJ30" s="228"/>
      <c r="AK30" s="265"/>
      <c r="AL30" s="228"/>
      <c r="AM30" s="265"/>
      <c r="AN30" s="228"/>
      <c r="AO30" s="265"/>
      <c r="AP30" s="228"/>
    </row>
    <row r="31" spans="1:42" s="27" customFormat="1" ht="15" customHeight="1" x14ac:dyDescent="0.2">
      <c r="A31" s="37">
        <f t="shared" si="18"/>
        <v>19</v>
      </c>
      <c r="B31" s="291"/>
      <c r="C31" s="25"/>
      <c r="D31" s="24"/>
      <c r="E31" s="38"/>
      <c r="F31" s="238"/>
      <c r="G31" s="326"/>
      <c r="H31" s="238"/>
      <c r="I31" s="38"/>
      <c r="J31" s="26" t="str">
        <f t="shared" si="91"/>
        <v/>
      </c>
      <c r="K31" s="26" t="str">
        <f t="shared" si="92"/>
        <v/>
      </c>
      <c r="L31" s="49" t="str">
        <f t="shared" si="93"/>
        <v/>
      </c>
      <c r="M31" s="49">
        <f t="shared" si="94"/>
        <v>0</v>
      </c>
      <c r="N31" s="25">
        <f t="shared" si="95"/>
        <v>0</v>
      </c>
      <c r="O31" s="244">
        <f>IF(D31&lt;&gt;"",VLOOKUP(D31,Deflatores!$A$3:$C$100,3,0),0)</f>
        <v>0</v>
      </c>
      <c r="P31" s="49">
        <f t="shared" si="96"/>
        <v>0</v>
      </c>
      <c r="Q31" s="238"/>
      <c r="R31" s="238"/>
      <c r="S31" s="228"/>
      <c r="T31" s="24"/>
      <c r="U31" s="25"/>
      <c r="V31" s="36"/>
      <c r="W31" s="38"/>
      <c r="X31" s="238"/>
      <c r="Y31" s="38"/>
      <c r="Z31" s="238"/>
      <c r="AA31" s="38"/>
      <c r="AB31" s="26" t="str">
        <f t="shared" si="97"/>
        <v/>
      </c>
      <c r="AC31" s="26" t="str">
        <f t="shared" si="98"/>
        <v/>
      </c>
      <c r="AD31" s="49" t="str">
        <f t="shared" si="99"/>
        <v/>
      </c>
      <c r="AE31" s="49">
        <f t="shared" si="100"/>
        <v>0</v>
      </c>
      <c r="AF31" s="25">
        <f t="shared" si="101"/>
        <v>0</v>
      </c>
      <c r="AG31" s="37" t="str">
        <f>IF(OR(T31="",T31="NOK"),"",IF(V31&lt;&gt;"",VLOOKUP(V31,Deflatores!$A$3:$C$58,3,0),0))</f>
        <v/>
      </c>
      <c r="AH31" s="49" t="str">
        <f t="shared" si="102"/>
        <v/>
      </c>
      <c r="AI31" s="246"/>
      <c r="AJ31" s="228"/>
      <c r="AK31" s="265"/>
      <c r="AL31" s="228"/>
      <c r="AM31" s="265"/>
      <c r="AN31" s="228"/>
      <c r="AO31" s="265"/>
      <c r="AP31" s="228"/>
    </row>
    <row r="32" spans="1:42" s="27" customFormat="1" ht="15" customHeight="1" x14ac:dyDescent="0.2">
      <c r="A32" s="37">
        <f t="shared" si="18"/>
        <v>20</v>
      </c>
      <c r="B32" s="291"/>
      <c r="C32" s="25"/>
      <c r="D32" s="24"/>
      <c r="E32" s="38"/>
      <c r="F32" s="238"/>
      <c r="G32" s="326"/>
      <c r="H32" s="238"/>
      <c r="I32" s="38"/>
      <c r="J32" s="26" t="str">
        <f t="shared" si="37"/>
        <v/>
      </c>
      <c r="K32" s="26" t="str">
        <f t="shared" si="38"/>
        <v/>
      </c>
      <c r="L32" s="49" t="str">
        <f t="shared" si="39"/>
        <v/>
      </c>
      <c r="M32" s="49">
        <f t="shared" si="40"/>
        <v>0</v>
      </c>
      <c r="N32" s="25">
        <f t="shared" si="41"/>
        <v>0</v>
      </c>
      <c r="O32" s="244">
        <f>IF(D32&lt;&gt;"",VLOOKUP(D32,Deflatores!$A$3:$C$100,3,0),0)</f>
        <v>0</v>
      </c>
      <c r="P32" s="49">
        <f t="shared" si="42"/>
        <v>0</v>
      </c>
      <c r="Q32" s="238"/>
      <c r="R32" s="238"/>
      <c r="S32" s="228"/>
      <c r="T32" s="24"/>
      <c r="U32" s="25"/>
      <c r="V32" s="36"/>
      <c r="W32" s="38"/>
      <c r="X32" s="238"/>
      <c r="Y32" s="38"/>
      <c r="Z32" s="238"/>
      <c r="AA32" s="38"/>
      <c r="AB32" s="26" t="str">
        <f t="shared" si="5"/>
        <v/>
      </c>
      <c r="AC32" s="26" t="str">
        <f t="shared" si="6"/>
        <v/>
      </c>
      <c r="AD32" s="49" t="str">
        <f t="shared" si="7"/>
        <v/>
      </c>
      <c r="AE32" s="49">
        <f t="shared" si="8"/>
        <v>0</v>
      </c>
      <c r="AF32" s="25">
        <f t="shared" si="9"/>
        <v>0</v>
      </c>
      <c r="AG32" s="37" t="str">
        <f>IF(OR(T32="",T32="NOK"),"",IF(V32&lt;&gt;"",VLOOKUP(V32,Deflatores!$A$3:$C$58,3,0),0))</f>
        <v/>
      </c>
      <c r="AH32" s="49" t="str">
        <f t="shared" si="10"/>
        <v/>
      </c>
      <c r="AI32" s="246"/>
      <c r="AJ32" s="228"/>
      <c r="AK32" s="265"/>
      <c r="AL32" s="228"/>
      <c r="AM32" s="265"/>
      <c r="AN32" s="228"/>
      <c r="AO32" s="265"/>
      <c r="AP32" s="228"/>
    </row>
    <row r="33" spans="1:42" s="27" customFormat="1" ht="15" customHeight="1" x14ac:dyDescent="0.2">
      <c r="A33" s="37">
        <f t="shared" si="18"/>
        <v>21</v>
      </c>
      <c r="B33" s="291"/>
      <c r="C33" s="25"/>
      <c r="D33" s="24"/>
      <c r="E33" s="38"/>
      <c r="F33" s="238"/>
      <c r="G33" s="326"/>
      <c r="H33" s="238"/>
      <c r="I33" s="38"/>
      <c r="J33" s="26" t="str">
        <f t="shared" si="37"/>
        <v/>
      </c>
      <c r="K33" s="26" t="str">
        <f t="shared" si="38"/>
        <v/>
      </c>
      <c r="L33" s="49" t="str">
        <f t="shared" si="39"/>
        <v/>
      </c>
      <c r="M33" s="49">
        <f t="shared" si="40"/>
        <v>0</v>
      </c>
      <c r="N33" s="25">
        <f t="shared" si="41"/>
        <v>0</v>
      </c>
      <c r="O33" s="244">
        <f>IF(D33&lt;&gt;"",VLOOKUP(D33,Deflatores!$A$3:$C$100,3,0),0)</f>
        <v>0</v>
      </c>
      <c r="P33" s="49">
        <f t="shared" si="42"/>
        <v>0</v>
      </c>
      <c r="Q33" s="238"/>
      <c r="R33" s="238"/>
      <c r="S33" s="228"/>
      <c r="T33" s="24"/>
      <c r="U33" s="25"/>
      <c r="V33" s="36"/>
      <c r="W33" s="38"/>
      <c r="X33" s="238"/>
      <c r="Y33" s="38"/>
      <c r="Z33" s="238"/>
      <c r="AA33" s="38"/>
      <c r="AB33" s="26" t="str">
        <f t="shared" si="5"/>
        <v/>
      </c>
      <c r="AC33" s="26" t="str">
        <f t="shared" si="6"/>
        <v/>
      </c>
      <c r="AD33" s="49" t="str">
        <f t="shared" si="7"/>
        <v/>
      </c>
      <c r="AE33" s="49">
        <f t="shared" si="8"/>
        <v>0</v>
      </c>
      <c r="AF33" s="25">
        <f t="shared" si="9"/>
        <v>0</v>
      </c>
      <c r="AG33" s="37" t="str">
        <f>IF(OR(T33="",T33="NOK"),"",IF(V33&lt;&gt;"",VLOOKUP(V33,Deflatores!$A$3:$C$58,3,0),0))</f>
        <v/>
      </c>
      <c r="AH33" s="49" t="str">
        <f t="shared" si="10"/>
        <v/>
      </c>
      <c r="AI33" s="246"/>
      <c r="AJ33" s="228"/>
      <c r="AK33" s="265"/>
      <c r="AL33" s="228"/>
      <c r="AM33" s="265"/>
      <c r="AN33" s="228"/>
      <c r="AO33" s="265"/>
      <c r="AP33" s="228"/>
    </row>
    <row r="34" spans="1:42" s="27" customFormat="1" ht="15" customHeight="1" x14ac:dyDescent="0.2">
      <c r="A34" s="37">
        <f t="shared" si="18"/>
        <v>22</v>
      </c>
      <c r="B34" s="291"/>
      <c r="C34" s="25"/>
      <c r="D34" s="24"/>
      <c r="E34" s="38"/>
      <c r="F34" s="238"/>
      <c r="G34" s="326"/>
      <c r="H34" s="238"/>
      <c r="I34" s="38"/>
      <c r="J34" s="26" t="str">
        <f t="shared" si="37"/>
        <v/>
      </c>
      <c r="K34" s="26" t="str">
        <f t="shared" si="38"/>
        <v/>
      </c>
      <c r="L34" s="49" t="str">
        <f t="shared" si="39"/>
        <v/>
      </c>
      <c r="M34" s="49">
        <f t="shared" si="40"/>
        <v>0</v>
      </c>
      <c r="N34" s="25">
        <f t="shared" si="41"/>
        <v>0</v>
      </c>
      <c r="O34" s="244">
        <f>IF(D34&lt;&gt;"",VLOOKUP(D34,Deflatores!$A$3:$C$100,3,0),0)</f>
        <v>0</v>
      </c>
      <c r="P34" s="49">
        <f t="shared" si="42"/>
        <v>0</v>
      </c>
      <c r="Q34" s="238"/>
      <c r="R34" s="238"/>
      <c r="S34" s="228"/>
      <c r="T34" s="24"/>
      <c r="U34" s="25"/>
      <c r="V34" s="36"/>
      <c r="W34" s="38"/>
      <c r="X34" s="238"/>
      <c r="Y34" s="38"/>
      <c r="Z34" s="238"/>
      <c r="AA34" s="38"/>
      <c r="AB34" s="26" t="str">
        <f t="shared" si="5"/>
        <v/>
      </c>
      <c r="AC34" s="26" t="str">
        <f t="shared" si="6"/>
        <v/>
      </c>
      <c r="AD34" s="49" t="str">
        <f t="shared" si="7"/>
        <v/>
      </c>
      <c r="AE34" s="49">
        <f t="shared" si="8"/>
        <v>0</v>
      </c>
      <c r="AF34" s="25">
        <f t="shared" si="9"/>
        <v>0</v>
      </c>
      <c r="AG34" s="37" t="str">
        <f>IF(OR(T34="",T34="NOK"),"",IF(V34&lt;&gt;"",VLOOKUP(V34,Deflatores!$A$3:$C$58,3,0),0))</f>
        <v/>
      </c>
      <c r="AH34" s="49" t="str">
        <f t="shared" si="10"/>
        <v/>
      </c>
      <c r="AI34" s="246"/>
      <c r="AJ34" s="228"/>
      <c r="AK34" s="265"/>
      <c r="AL34" s="228"/>
      <c r="AM34" s="265"/>
      <c r="AN34" s="228"/>
      <c r="AO34" s="265"/>
      <c r="AP34" s="228"/>
    </row>
    <row r="35" spans="1:42" s="27" customFormat="1" ht="15" customHeight="1" x14ac:dyDescent="0.2">
      <c r="A35" s="37">
        <f t="shared" si="18"/>
        <v>23</v>
      </c>
      <c r="B35" s="291"/>
      <c r="C35" s="25"/>
      <c r="D35" s="24"/>
      <c r="E35" s="38"/>
      <c r="F35" s="238"/>
      <c r="G35" s="326"/>
      <c r="H35" s="238"/>
      <c r="I35" s="38"/>
      <c r="J35" s="26" t="str">
        <f t="shared" ref="J35" si="103">IF(C35="EE",IF(OR(AND(OR(G35=1,G35=0),E35&gt;0,E35&lt;5),AND(OR(G35=1,G35=0),E35&gt;4,E35&lt;16),AND(G35=2,E35&gt;0,E35&lt;5)),"Simples",IF(OR(AND(OR(G35=1,G35=0),E35&gt;15),AND(G35=2,E35&gt;4,E35&lt;16),AND(G35&gt;2,E35&gt;0,E35&lt;5)),"Médio",IF(OR(AND(G35=2,E35&gt;15),AND(G35&gt;2,E35&gt;4,E35&lt;16),AND(G35&gt;2,E35&gt;15)),"Complexo",""))),
IF(OR(C35="CE",C35="SE"),IF(OR(AND(OR(G35=1,G35=0),E35&gt;0,E35&lt;6),AND(OR(G35=1,G35=0),E35&gt;5,E35&lt;20),AND(G35&gt;1,G35&lt;4,E35&gt;0,E35&lt;6)),"Simples",IF(OR(AND(OR(G35=1,G35=0),E35&gt;19),AND(G35&gt;1,G35&lt;4,E35&gt;5,E35&lt;20),AND(G35&gt;3,E35&gt;0,E35&lt;6)),"Médio",IF(OR(AND(G35&gt;1,G35&lt;4,E35&gt;19),AND(G35&gt;3,E35&gt;5,E35&lt;20),AND(G35&gt;3,E35&gt;19)),"Complexo",""))),""))</f>
        <v/>
      </c>
      <c r="K35" s="26" t="str">
        <f t="shared" ref="K35" si="104">IF(C35="ALI",IF(OR(AND(OR(G35=1,G35=0),E35&gt;0,E35&lt;20),AND(OR(G35=1,G35=0),E35&gt;19,E35&lt;51),AND(G35&gt;1,G35&lt;6,E35&gt;0,E35&lt;20)),"Simples",IF(OR(AND(OR(G35=1,G35=0),E35&gt;50),AND(G35&gt;1,G35&lt;6,E35&gt;19,E35&lt;51),AND(G35&gt;5,E35&gt;0,E35&lt;20)),"Médio",IF(OR(AND(G35&gt;1,G35&lt;6,E35&gt;50),AND(G35&gt;5,E35&gt;19,E35&lt;51),AND(G35&gt;5,E35&gt;50)),"Complexo",""))),
IF(C35="AIE",IF(OR(AND(OR(G35=1, G35=0),E35&gt;0,E35&lt;20),AND(OR(G35=1, G35=0),E35&gt;19,E35&lt;51),AND(G35&gt;1,G35&lt;6,E35&gt;0,E35&lt;20)),"Simples",IF(OR(AND(OR(G35=1, G35=0),E35&gt;50),AND(G35&gt;1,G35&lt;6,E35&gt;19,E35&lt;51),AND(G35&gt;5,E35&gt;0,E35&lt;20)),"Médio",IF(OR(AND(G35&gt;1,G35&lt;6,E35&gt;50),AND(G35&gt;5,E35&gt;19,E35&lt;51),AND(G35&gt;5,E35&gt;50)),"Complexo",""))),""))</f>
        <v/>
      </c>
      <c r="L35" s="49" t="str">
        <f t="shared" ref="L35" si="105">IF(J35="",K35,IF(K35="",J35,""))</f>
        <v/>
      </c>
      <c r="M35" s="49">
        <f t="shared" ref="M35" si="106">IF(AND(OR(C35="EE",C35="CE"),L35="Simples"),3,
IF(AND(OR(C35="EE",C35="CE"),L35="Médio"),4,
IF(AND(OR(C35="EE",C35="CE"),L35="Complexo"),6,
IF(AND(C35="SE",L35="Simples"),4,
IF(AND(C35="SE",L35="Médio"),5,
IF(AND(C35="SE",L35="Complexo"),7,
IF(AND(C35="ALI",K35="Simples"),7,
IF(AND(C35="ALI",K35="Médio"),10,
IF(AND(C35="ALI",K35="Complexo"),15,
IF(AND(C35="AIE",K35="Simples"),5,
IF(AND(C35="AIE",K35="Médio"),7,
IF(AND(C35="INM",K35=""),P35,
IF(AND(C35="AIE",K35="Complexo"),10,0)))))))))))))</f>
        <v>0</v>
      </c>
      <c r="N35" s="25">
        <f t="shared" ref="N35" si="107">IF(AND(C35="ALI",K35="Simples"),7,
IF(AND(C35="ALI",K35="Médio"),10,
IF(AND(C35="ALI",K35="Complexo"),15,
IF(AND(C35="AIE",K35="Simples"),5,
IF(AND(C35="AIE",K35="Médio"),7,
IF(AND(C35="AIE",K35="Complexo"),10,0))))))</f>
        <v>0</v>
      </c>
      <c r="O35" s="244">
        <f>IF(D35&lt;&gt;"",VLOOKUP(D35,Deflatores!$A$3:$C$100,3,0),0)</f>
        <v>0</v>
      </c>
      <c r="P35" s="49">
        <f t="shared" ref="P35" si="108">IF(C35="EE",M35*O35,IF(C35="CE",M35*O35,IF(C35="SE",M35*O35,IF(C35="ALI",M35*O35,IF(C35="AIE",M35*O35,IF(C35="INM",O35*I35,0))))))</f>
        <v>0</v>
      </c>
      <c r="Q35" s="238"/>
      <c r="R35" s="238"/>
      <c r="S35" s="228"/>
      <c r="T35" s="24"/>
      <c r="U35" s="25"/>
      <c r="V35" s="36"/>
      <c r="W35" s="38"/>
      <c r="X35" s="238"/>
      <c r="Y35" s="38"/>
      <c r="Z35" s="238"/>
      <c r="AA35" s="38"/>
      <c r="AB35" s="26" t="str">
        <f t="shared" ref="AB35" si="109">IF(OR(T35="",T35="NOK"),"",IF(U35="EE",IF(OR(AND(OR(Y35=1,Y35=0),W35&gt;0,W35&lt;5),AND(OR(Y35=1,Y35=0),W35&gt;4,W35&lt;16),AND(Y35=2,W35&gt;0,W35&lt;5)),"Simples",IF(OR(AND(OR(Y35=1,Y35=0),W35&gt;15),AND(Y35=2,W35&gt;4,W35&lt;16),AND(Y35&gt;2,W35&gt;0,W35&lt;5)),"Médio",IF(OR(AND(Y35=2,W35&gt;15),AND(Y35&gt;2,W35&gt;4,W35&lt;16),AND(Y35&gt;2,W35&gt;15)),"Complexo",""))),
IF(OR(U35="CE",U35="SE"),IF(OR(AND(OR(Y35=1,Y35=0),W35&gt;0,W35&lt;6),AND(OR(Y35=1,Y35=0),W35&gt;5,W35&lt;20),AND(Y35&gt;1,Y35&lt;4,W35&gt;0,W35&lt;6)),"Simples",IF(OR(AND(OR(Y35=1,Y35=0),W35&gt;19),AND(Y35&gt;1,Y35&lt;4,W35&gt;5,W35&lt;20),AND(Y35&gt;3,W35&gt;0,W35&lt;6)),"Médio",IF(OR(AND(Y35&gt;1,Y35&lt;4,W35&gt;19),AND(Y35&gt;3,W35&gt;5,W35&lt;20),AND(Y35&gt;3,W35&gt;19)),"Complexo",""))),"")))</f>
        <v/>
      </c>
      <c r="AC35" s="26" t="str">
        <f t="shared" ref="AC35" si="110">IF(OR(T35="",T35="NOK"),"",IF(U35="ALI",IF(OR(AND(OR(Y35=1,Y35=0),W35&gt;0,W35&lt;20),AND(OR(Y35=1,Y35=0),W35&gt;19,W35&lt;51),AND(Y35&gt;1,Y35&lt;6,W35&gt;0,W35&lt;20)),"Simples",IF(OR(AND(OR(Y35=1,Y35=0),W35&gt;50),AND(Y35&gt;1,Y35&lt;6,W35&gt;19,W35&lt;51),AND(Y35&gt;5,W35&gt;0,W35&lt;20)),"Médio",IF(OR(AND(Y35&gt;1,Y35&lt;6,W35&gt;50),AND(Y35&gt;5,W35&gt;19,W35&lt;51),AND(Y35&gt;5,W35&gt;50)),"Complexo",""))),
IF(U35="AIE",IF(OR(AND(OR(Y35=1, Y35=0),W35&gt;0,W35&lt;20),AND(OR(Y35=1, Y35=0),W35&gt;19,W35&lt;51),AND(Y35&gt;1,Y35&lt;6,W35&gt;0,W35&lt;20)),"Simples",IF(OR(AND(OR(Y35=1, Y35=0),W35&gt;50),AND(Y35&gt;1,Y35&lt;6,W35&gt;19,W35&lt;51),AND(Y35&gt;5,W35&gt;0,W35&lt;20)),"Médio",IF(OR(AND(Y35&gt;1,Y35&lt;6,W35&gt;50),AND(Y35&gt;5,W35&gt;19,W35&lt;51),AND(Y35&gt;5,W35&gt;50)),"Complexo",""))),"")))</f>
        <v/>
      </c>
      <c r="AD35" s="49" t="str">
        <f t="shared" ref="AD35" si="111">IF(AB35="",AC35,IF(AC35="",AB35,""))</f>
        <v/>
      </c>
      <c r="AE35" s="49">
        <f t="shared" ref="AE35" si="112">IF(AND(OR(U35="EE",U35="CE"),AD35="Simples"),3,
IF(AND(OR(U35="EE",U35="CE"),AD35="Médio"),4,
IF(AND(OR(U35="EE",U35="CE"),AD35="Complexo"),6,
IF(AND(U35="SE",AD35="Simples"),4,
IF(AND(U35="SE",AD35="Médio"),5,
IF(AND(U35="SE",AD35="Complexo"),7,
IF(AND(U35="ALI",AC35="Simples"),7,
IF(AND(U35="ALI",AC35="Médio"),10,
IF(AND(U35="ALI",AC35="Complexo"),15,
IF(AND(U35="AIE",AC35="Simples"),5,
IF(AND(U35="AIE",AC35="Médio"),7,
IF(AND(U35="INM",AC35=""),AH35,
IF(AND(U35="AIE",AC35="Complexo"),10,0)))))))))))))</f>
        <v>0</v>
      </c>
      <c r="AF35" s="25">
        <f t="shared" ref="AF35" si="113">IF(AND(U35="ALI",AC35="Simples"),7,
IF(AND(U35="ALI",AC35="Médio"),10,
IF(AND(U35="ALI",AC35="Complexo"),15,
IF(AND(U35="AIE",AC35="Simples"),5,
IF(AND(U35="AIE",AC35="Médio"),7,
IF(AND(U35="AIE",AC35="Complexo"),10,0))))))</f>
        <v>0</v>
      </c>
      <c r="AG35" s="37" t="str">
        <f>IF(OR(T35="",T35="NOK"),"",IF(V35&lt;&gt;"",VLOOKUP(V35,Deflatores!$A$3:$C$58,3,0),0))</f>
        <v/>
      </c>
      <c r="AH35" s="49" t="str">
        <f t="shared" ref="AH35" si="114">IF(OR(T35="",T35="NOK"),"",IF(U35="EE",AE35*AG35,IF(U35="CE",AE35*AG35,IF(U35="SE",AE35*AG35,IF(U35="ALI",AE35*AG35,IF(U35="AIE",AE35*AG35,IF(U35="INM",AG35*AA35,0)))))))</f>
        <v/>
      </c>
      <c r="AI35" s="246"/>
      <c r="AJ35" s="228"/>
      <c r="AK35" s="265"/>
      <c r="AL35" s="228"/>
      <c r="AM35" s="265"/>
      <c r="AN35" s="228"/>
      <c r="AO35" s="265"/>
      <c r="AP35" s="228"/>
    </row>
    <row r="36" spans="1:42" s="27" customFormat="1" ht="15" customHeight="1" x14ac:dyDescent="0.2">
      <c r="A36" s="37">
        <f t="shared" si="18"/>
        <v>24</v>
      </c>
      <c r="B36" s="291"/>
      <c r="C36" s="25"/>
      <c r="D36" s="24"/>
      <c r="E36" s="38"/>
      <c r="F36" s="238"/>
      <c r="G36" s="326"/>
      <c r="H36" s="238"/>
      <c r="I36" s="38"/>
      <c r="J36" s="26" t="str">
        <f t="shared" si="37"/>
        <v/>
      </c>
      <c r="K36" s="26" t="str">
        <f t="shared" si="38"/>
        <v/>
      </c>
      <c r="L36" s="49" t="str">
        <f t="shared" si="39"/>
        <v/>
      </c>
      <c r="M36" s="49">
        <f t="shared" si="40"/>
        <v>0</v>
      </c>
      <c r="N36" s="25">
        <f t="shared" si="41"/>
        <v>0</v>
      </c>
      <c r="O36" s="244">
        <f>IF(D36&lt;&gt;"",VLOOKUP(D36,Deflatores!$A$3:$C$100,3,0),0)</f>
        <v>0</v>
      </c>
      <c r="P36" s="49">
        <f t="shared" si="42"/>
        <v>0</v>
      </c>
      <c r="Q36" s="238"/>
      <c r="R36" s="238"/>
      <c r="S36" s="228"/>
      <c r="T36" s="24"/>
      <c r="U36" s="25"/>
      <c r="V36" s="36"/>
      <c r="W36" s="38"/>
      <c r="X36" s="238"/>
      <c r="Y36" s="38"/>
      <c r="Z36" s="238"/>
      <c r="AA36" s="38"/>
      <c r="AB36" s="26" t="str">
        <f t="shared" si="5"/>
        <v/>
      </c>
      <c r="AC36" s="26" t="str">
        <f t="shared" si="6"/>
        <v/>
      </c>
      <c r="AD36" s="49" t="str">
        <f t="shared" si="7"/>
        <v/>
      </c>
      <c r="AE36" s="49">
        <f t="shared" si="8"/>
        <v>0</v>
      </c>
      <c r="AF36" s="25">
        <f t="shared" si="9"/>
        <v>0</v>
      </c>
      <c r="AG36" s="37" t="str">
        <f>IF(OR(T36="",T36="NOK"),"",IF(V36&lt;&gt;"",VLOOKUP(V36,Deflatores!$A$3:$C$58,3,0),0))</f>
        <v/>
      </c>
      <c r="AH36" s="49" t="str">
        <f t="shared" si="10"/>
        <v/>
      </c>
      <c r="AI36" s="246"/>
      <c r="AJ36" s="228"/>
      <c r="AK36" s="265"/>
      <c r="AL36" s="228"/>
      <c r="AM36" s="265"/>
      <c r="AN36" s="228"/>
      <c r="AO36" s="265"/>
      <c r="AP36" s="228"/>
    </row>
    <row r="37" spans="1:42" s="27" customFormat="1" ht="15" customHeight="1" x14ac:dyDescent="0.2">
      <c r="A37" s="37">
        <f t="shared" si="18"/>
        <v>25</v>
      </c>
      <c r="B37" s="291"/>
      <c r="C37" s="25"/>
      <c r="D37" s="24"/>
      <c r="E37" s="38"/>
      <c r="F37" s="238"/>
      <c r="G37" s="326"/>
      <c r="H37" s="238"/>
      <c r="I37" s="38"/>
      <c r="J37" s="26" t="str">
        <f t="shared" ref="J37:J41" si="115">IF(C37="EE",IF(OR(AND(OR(G37=1,G37=0),E37&gt;0,E37&lt;5),AND(OR(G37=1,G37=0),E37&gt;4,E37&lt;16),AND(G37=2,E37&gt;0,E37&lt;5)),"Simples",IF(OR(AND(OR(G37=1,G37=0),E37&gt;15),AND(G37=2,E37&gt;4,E37&lt;16),AND(G37&gt;2,E37&gt;0,E37&lt;5)),"Médio",IF(OR(AND(G37=2,E37&gt;15),AND(G37&gt;2,E37&gt;4,E37&lt;16),AND(G37&gt;2,E37&gt;15)),"Complexo",""))),
IF(OR(C37="CE",C37="SE"),IF(OR(AND(OR(G37=1,G37=0),E37&gt;0,E37&lt;6),AND(OR(G37=1,G37=0),E37&gt;5,E37&lt;20),AND(G37&gt;1,G37&lt;4,E37&gt;0,E37&lt;6)),"Simples",IF(OR(AND(OR(G37=1,G37=0),E37&gt;19),AND(G37&gt;1,G37&lt;4,E37&gt;5,E37&lt;20),AND(G37&gt;3,E37&gt;0,E37&lt;6)),"Médio",IF(OR(AND(G37&gt;1,G37&lt;4,E37&gt;19),AND(G37&gt;3,E37&gt;5,E37&lt;20),AND(G37&gt;3,E37&gt;19)),"Complexo",""))),""))</f>
        <v/>
      </c>
      <c r="K37" s="26" t="str">
        <f t="shared" ref="K37:K41" si="116">IF(C37="ALI",IF(OR(AND(OR(G37=1,G37=0),E37&gt;0,E37&lt;20),AND(OR(G37=1,G37=0),E37&gt;19,E37&lt;51),AND(G37&gt;1,G37&lt;6,E37&gt;0,E37&lt;20)),"Simples",IF(OR(AND(OR(G37=1,G37=0),E37&gt;50),AND(G37&gt;1,G37&lt;6,E37&gt;19,E37&lt;51),AND(G37&gt;5,E37&gt;0,E37&lt;20)),"Médio",IF(OR(AND(G37&gt;1,G37&lt;6,E37&gt;50),AND(G37&gt;5,E37&gt;19,E37&lt;51),AND(G37&gt;5,E37&gt;50)),"Complexo",""))),
IF(C37="AIE",IF(OR(AND(OR(G37=1, G37=0),E37&gt;0,E37&lt;20),AND(OR(G37=1, G37=0),E37&gt;19,E37&lt;51),AND(G37&gt;1,G37&lt;6,E37&gt;0,E37&lt;20)),"Simples",IF(OR(AND(OR(G37=1, G37=0),E37&gt;50),AND(G37&gt;1,G37&lt;6,E37&gt;19,E37&lt;51),AND(G37&gt;5,E37&gt;0,E37&lt;20)),"Médio",IF(OR(AND(G37&gt;1,G37&lt;6,E37&gt;50),AND(G37&gt;5,E37&gt;19,E37&lt;51),AND(G37&gt;5,E37&gt;50)),"Complexo",""))),""))</f>
        <v/>
      </c>
      <c r="L37" s="49" t="str">
        <f t="shared" ref="L37:L41" si="117">IF(J37="",K37,IF(K37="",J37,""))</f>
        <v/>
      </c>
      <c r="M37" s="49">
        <f t="shared" ref="M37:M41" si="118">IF(AND(OR(C37="EE",C37="CE"),L37="Simples"),3,
IF(AND(OR(C37="EE",C37="CE"),L37="Médio"),4,
IF(AND(OR(C37="EE",C37="CE"),L37="Complexo"),6,
IF(AND(C37="SE",L37="Simples"),4,
IF(AND(C37="SE",L37="Médio"),5,
IF(AND(C37="SE",L37="Complexo"),7,
IF(AND(C37="ALI",K37="Simples"),7,
IF(AND(C37="ALI",K37="Médio"),10,
IF(AND(C37="ALI",K37="Complexo"),15,
IF(AND(C37="AIE",K37="Simples"),5,
IF(AND(C37="AIE",K37="Médio"),7,
IF(AND(C37="INM",K37=""),P37,
IF(AND(C37="AIE",K37="Complexo"),10,0)))))))))))))</f>
        <v>0</v>
      </c>
      <c r="N37" s="25">
        <f t="shared" ref="N37:N41" si="119">IF(AND(C37="ALI",K37="Simples"),7,
IF(AND(C37="ALI",K37="Médio"),10,
IF(AND(C37="ALI",K37="Complexo"),15,
IF(AND(C37="AIE",K37="Simples"),5,
IF(AND(C37="AIE",K37="Médio"),7,
IF(AND(C37="AIE",K37="Complexo"),10,0))))))</f>
        <v>0</v>
      </c>
      <c r="O37" s="244">
        <f>IF(D37&lt;&gt;"",VLOOKUP(D37,Deflatores!$A$3:$C$100,3,0),0)</f>
        <v>0</v>
      </c>
      <c r="P37" s="49">
        <f t="shared" ref="P37:P41" si="120">IF(C37="EE",M37*O37,IF(C37="CE",M37*O37,IF(C37="SE",M37*O37,IF(C37="ALI",M37*O37,IF(C37="AIE",M37*O37,IF(C37="INM",O37*I37,0))))))</f>
        <v>0</v>
      </c>
      <c r="Q37" s="238"/>
      <c r="R37" s="238"/>
      <c r="S37" s="228"/>
      <c r="T37" s="24"/>
      <c r="U37" s="25"/>
      <c r="V37" s="36"/>
      <c r="W37" s="38"/>
      <c r="X37" s="238"/>
      <c r="Y37" s="38"/>
      <c r="Z37" s="238"/>
      <c r="AA37" s="38"/>
      <c r="AB37" s="26" t="str">
        <f t="shared" ref="AB37:AB41" si="121">IF(OR(T37="",T37="NOK"),"",IF(U37="EE",IF(OR(AND(OR(Y37=1,Y37=0),W37&gt;0,W37&lt;5),AND(OR(Y37=1,Y37=0),W37&gt;4,W37&lt;16),AND(Y37=2,W37&gt;0,W37&lt;5)),"Simples",IF(OR(AND(OR(Y37=1,Y37=0),W37&gt;15),AND(Y37=2,W37&gt;4,W37&lt;16),AND(Y37&gt;2,W37&gt;0,W37&lt;5)),"Médio",IF(OR(AND(Y37=2,W37&gt;15),AND(Y37&gt;2,W37&gt;4,W37&lt;16),AND(Y37&gt;2,W37&gt;15)),"Complexo",""))),
IF(OR(U37="CE",U37="SE"),IF(OR(AND(OR(Y37=1,Y37=0),W37&gt;0,W37&lt;6),AND(OR(Y37=1,Y37=0),W37&gt;5,W37&lt;20),AND(Y37&gt;1,Y37&lt;4,W37&gt;0,W37&lt;6)),"Simples",IF(OR(AND(OR(Y37=1,Y37=0),W37&gt;19),AND(Y37&gt;1,Y37&lt;4,W37&gt;5,W37&lt;20),AND(Y37&gt;3,W37&gt;0,W37&lt;6)),"Médio",IF(OR(AND(Y37&gt;1,Y37&lt;4,W37&gt;19),AND(Y37&gt;3,W37&gt;5,W37&lt;20),AND(Y37&gt;3,W37&gt;19)),"Complexo",""))),"")))</f>
        <v/>
      </c>
      <c r="AC37" s="26" t="str">
        <f t="shared" ref="AC37:AC41" si="122">IF(OR(T37="",T37="NOK"),"",IF(U37="ALI",IF(OR(AND(OR(Y37=1,Y37=0),W37&gt;0,W37&lt;20),AND(OR(Y37=1,Y37=0),W37&gt;19,W37&lt;51),AND(Y37&gt;1,Y37&lt;6,W37&gt;0,W37&lt;20)),"Simples",IF(OR(AND(OR(Y37=1,Y37=0),W37&gt;50),AND(Y37&gt;1,Y37&lt;6,W37&gt;19,W37&lt;51),AND(Y37&gt;5,W37&gt;0,W37&lt;20)),"Médio",IF(OR(AND(Y37&gt;1,Y37&lt;6,W37&gt;50),AND(Y37&gt;5,W37&gt;19,W37&lt;51),AND(Y37&gt;5,W37&gt;50)),"Complexo",""))),
IF(U37="AIE",IF(OR(AND(OR(Y37=1, Y37=0),W37&gt;0,W37&lt;20),AND(OR(Y37=1, Y37=0),W37&gt;19,W37&lt;51),AND(Y37&gt;1,Y37&lt;6,W37&gt;0,W37&lt;20)),"Simples",IF(OR(AND(OR(Y37=1, Y37=0),W37&gt;50),AND(Y37&gt;1,Y37&lt;6,W37&gt;19,W37&lt;51),AND(Y37&gt;5,W37&gt;0,W37&lt;20)),"Médio",IF(OR(AND(Y37&gt;1,Y37&lt;6,W37&gt;50),AND(Y37&gt;5,W37&gt;19,W37&lt;51),AND(Y37&gt;5,W37&gt;50)),"Complexo",""))),"")))</f>
        <v/>
      </c>
      <c r="AD37" s="49" t="str">
        <f t="shared" ref="AD37:AD41" si="123">IF(AB37="",AC37,IF(AC37="",AB37,""))</f>
        <v/>
      </c>
      <c r="AE37" s="49">
        <f t="shared" ref="AE37:AE41" si="124">IF(AND(OR(U37="EE",U37="CE"),AD37="Simples"),3,
IF(AND(OR(U37="EE",U37="CE"),AD37="Médio"),4,
IF(AND(OR(U37="EE",U37="CE"),AD37="Complexo"),6,
IF(AND(U37="SE",AD37="Simples"),4,
IF(AND(U37="SE",AD37="Médio"),5,
IF(AND(U37="SE",AD37="Complexo"),7,
IF(AND(U37="ALI",AC37="Simples"),7,
IF(AND(U37="ALI",AC37="Médio"),10,
IF(AND(U37="ALI",AC37="Complexo"),15,
IF(AND(U37="AIE",AC37="Simples"),5,
IF(AND(U37="AIE",AC37="Médio"),7,
IF(AND(U37="INM",AC37=""),AH37,
IF(AND(U37="AIE",AC37="Complexo"),10,0)))))))))))))</f>
        <v>0</v>
      </c>
      <c r="AF37" s="25">
        <f t="shared" ref="AF37:AF41" si="125">IF(AND(U37="ALI",AC37="Simples"),7,
IF(AND(U37="ALI",AC37="Médio"),10,
IF(AND(U37="ALI",AC37="Complexo"),15,
IF(AND(U37="AIE",AC37="Simples"),5,
IF(AND(U37="AIE",AC37="Médio"),7,
IF(AND(U37="AIE",AC37="Complexo"),10,0))))))</f>
        <v>0</v>
      </c>
      <c r="AG37" s="37" t="str">
        <f>IF(OR(T37="",T37="NOK"),"",IF(V37&lt;&gt;"",VLOOKUP(V37,Deflatores!$A$3:$C$58,3,0),0))</f>
        <v/>
      </c>
      <c r="AH37" s="49" t="str">
        <f t="shared" ref="AH37:AH41" si="126">IF(OR(T37="",T37="NOK"),"",IF(U37="EE",AE37*AG37,IF(U37="CE",AE37*AG37,IF(U37="SE",AE37*AG37,IF(U37="ALI",AE37*AG37,IF(U37="AIE",AE37*AG37,IF(U37="INM",AG37*AA37,0)))))))</f>
        <v/>
      </c>
      <c r="AI37" s="246"/>
      <c r="AJ37" s="228"/>
      <c r="AK37" s="265"/>
      <c r="AL37" s="228"/>
      <c r="AM37" s="265"/>
      <c r="AN37" s="228"/>
      <c r="AO37" s="265"/>
      <c r="AP37" s="228"/>
    </row>
    <row r="38" spans="1:42" s="27" customFormat="1" ht="15" customHeight="1" x14ac:dyDescent="0.2">
      <c r="A38" s="37">
        <f t="shared" si="18"/>
        <v>26</v>
      </c>
      <c r="B38" s="291"/>
      <c r="C38" s="25"/>
      <c r="D38" s="24"/>
      <c r="E38" s="38"/>
      <c r="F38" s="238"/>
      <c r="G38" s="326"/>
      <c r="H38" s="238"/>
      <c r="I38" s="38"/>
      <c r="J38" s="26" t="str">
        <f t="shared" si="115"/>
        <v/>
      </c>
      <c r="K38" s="26" t="str">
        <f t="shared" si="116"/>
        <v/>
      </c>
      <c r="L38" s="49" t="str">
        <f t="shared" si="117"/>
        <v/>
      </c>
      <c r="M38" s="49">
        <f t="shared" si="118"/>
        <v>0</v>
      </c>
      <c r="N38" s="25">
        <f t="shared" si="119"/>
        <v>0</v>
      </c>
      <c r="O38" s="244">
        <f>IF(D38&lt;&gt;"",VLOOKUP(D38,Deflatores!$A$3:$C$100,3,0),0)</f>
        <v>0</v>
      </c>
      <c r="P38" s="49">
        <f t="shared" si="120"/>
        <v>0</v>
      </c>
      <c r="Q38" s="238"/>
      <c r="R38" s="238"/>
      <c r="S38" s="228"/>
      <c r="T38" s="24"/>
      <c r="U38" s="25"/>
      <c r="V38" s="36"/>
      <c r="W38" s="38"/>
      <c r="X38" s="238"/>
      <c r="Y38" s="38"/>
      <c r="Z38" s="238"/>
      <c r="AA38" s="38"/>
      <c r="AB38" s="26" t="str">
        <f t="shared" si="121"/>
        <v/>
      </c>
      <c r="AC38" s="26" t="str">
        <f t="shared" si="122"/>
        <v/>
      </c>
      <c r="AD38" s="49" t="str">
        <f t="shared" si="123"/>
        <v/>
      </c>
      <c r="AE38" s="49">
        <f t="shared" si="124"/>
        <v>0</v>
      </c>
      <c r="AF38" s="25">
        <f t="shared" si="125"/>
        <v>0</v>
      </c>
      <c r="AG38" s="37" t="str">
        <f>IF(OR(T38="",T38="NOK"),"",IF(V38&lt;&gt;"",VLOOKUP(V38,Deflatores!$A$3:$C$58,3,0),0))</f>
        <v/>
      </c>
      <c r="AH38" s="49" t="str">
        <f t="shared" si="126"/>
        <v/>
      </c>
      <c r="AI38" s="246"/>
      <c r="AJ38" s="228"/>
      <c r="AK38" s="265"/>
      <c r="AL38" s="228"/>
      <c r="AM38" s="265"/>
      <c r="AN38" s="228"/>
      <c r="AO38" s="265"/>
      <c r="AP38" s="228"/>
    </row>
    <row r="39" spans="1:42" s="27" customFormat="1" ht="15" customHeight="1" x14ac:dyDescent="0.2">
      <c r="A39" s="37">
        <f t="shared" si="18"/>
        <v>27</v>
      </c>
      <c r="B39" s="291"/>
      <c r="C39" s="25"/>
      <c r="D39" s="24"/>
      <c r="E39" s="38"/>
      <c r="F39" s="238"/>
      <c r="G39" s="326"/>
      <c r="H39" s="238"/>
      <c r="I39" s="38"/>
      <c r="J39" s="26" t="str">
        <f t="shared" si="115"/>
        <v/>
      </c>
      <c r="K39" s="26" t="str">
        <f t="shared" si="116"/>
        <v/>
      </c>
      <c r="L39" s="49" t="str">
        <f t="shared" si="117"/>
        <v/>
      </c>
      <c r="M39" s="49">
        <f t="shared" si="118"/>
        <v>0</v>
      </c>
      <c r="N39" s="25">
        <f t="shared" si="119"/>
        <v>0</v>
      </c>
      <c r="O39" s="244">
        <f>IF(D39&lt;&gt;"",VLOOKUP(D39,Deflatores!$A$3:$C$100,3,0),0)</f>
        <v>0</v>
      </c>
      <c r="P39" s="49">
        <f t="shared" si="120"/>
        <v>0</v>
      </c>
      <c r="Q39" s="238"/>
      <c r="R39" s="238"/>
      <c r="S39" s="228"/>
      <c r="T39" s="24"/>
      <c r="U39" s="25"/>
      <c r="V39" s="36"/>
      <c r="W39" s="38"/>
      <c r="X39" s="238"/>
      <c r="Y39" s="38"/>
      <c r="Z39" s="238"/>
      <c r="AA39" s="38"/>
      <c r="AB39" s="26" t="str">
        <f t="shared" si="121"/>
        <v/>
      </c>
      <c r="AC39" s="26" t="str">
        <f t="shared" si="122"/>
        <v/>
      </c>
      <c r="AD39" s="49" t="str">
        <f t="shared" si="123"/>
        <v/>
      </c>
      <c r="AE39" s="49">
        <f t="shared" si="124"/>
        <v>0</v>
      </c>
      <c r="AF39" s="25">
        <f t="shared" si="125"/>
        <v>0</v>
      </c>
      <c r="AG39" s="37" t="str">
        <f>IF(OR(T39="",T39="NOK"),"",IF(V39&lt;&gt;"",VLOOKUP(V39,Deflatores!$A$3:$C$58,3,0),0))</f>
        <v/>
      </c>
      <c r="AH39" s="49" t="str">
        <f t="shared" si="126"/>
        <v/>
      </c>
      <c r="AI39" s="246"/>
      <c r="AJ39" s="228"/>
      <c r="AK39" s="265"/>
      <c r="AL39" s="228"/>
      <c r="AM39" s="265"/>
      <c r="AN39" s="228"/>
      <c r="AO39" s="265"/>
      <c r="AP39" s="228"/>
    </row>
    <row r="40" spans="1:42" s="27" customFormat="1" ht="15" customHeight="1" x14ac:dyDescent="0.2">
      <c r="A40" s="37">
        <f t="shared" si="18"/>
        <v>28</v>
      </c>
      <c r="B40" s="291"/>
      <c r="C40" s="25"/>
      <c r="D40" s="24"/>
      <c r="E40" s="38"/>
      <c r="F40" s="238"/>
      <c r="G40" s="326"/>
      <c r="H40" s="238"/>
      <c r="I40" s="38"/>
      <c r="J40" s="26" t="str">
        <f t="shared" si="115"/>
        <v/>
      </c>
      <c r="K40" s="26" t="str">
        <f t="shared" si="116"/>
        <v/>
      </c>
      <c r="L40" s="49" t="str">
        <f t="shared" si="117"/>
        <v/>
      </c>
      <c r="M40" s="49">
        <f t="shared" si="118"/>
        <v>0</v>
      </c>
      <c r="N40" s="25">
        <f t="shared" si="119"/>
        <v>0</v>
      </c>
      <c r="O40" s="244">
        <f>IF(D40&lt;&gt;"",VLOOKUP(D40,Deflatores!$A$3:$C$100,3,0),0)</f>
        <v>0</v>
      </c>
      <c r="P40" s="49">
        <f t="shared" si="120"/>
        <v>0</v>
      </c>
      <c r="Q40" s="238"/>
      <c r="R40" s="238"/>
      <c r="S40" s="228"/>
      <c r="T40" s="24"/>
      <c r="U40" s="25"/>
      <c r="V40" s="36"/>
      <c r="W40" s="38"/>
      <c r="X40" s="238"/>
      <c r="Y40" s="38"/>
      <c r="Z40" s="238"/>
      <c r="AA40" s="38"/>
      <c r="AB40" s="26" t="str">
        <f t="shared" si="121"/>
        <v/>
      </c>
      <c r="AC40" s="26" t="str">
        <f t="shared" si="122"/>
        <v/>
      </c>
      <c r="AD40" s="49" t="str">
        <f t="shared" si="123"/>
        <v/>
      </c>
      <c r="AE40" s="49">
        <f t="shared" si="124"/>
        <v>0</v>
      </c>
      <c r="AF40" s="25">
        <f t="shared" si="125"/>
        <v>0</v>
      </c>
      <c r="AG40" s="37" t="str">
        <f>IF(OR(T40="",T40="NOK"),"",IF(V40&lt;&gt;"",VLOOKUP(V40,Deflatores!$A$3:$C$58,3,0),0))</f>
        <v/>
      </c>
      <c r="AH40" s="49" t="str">
        <f t="shared" si="126"/>
        <v/>
      </c>
      <c r="AI40" s="246"/>
      <c r="AJ40" s="228"/>
      <c r="AK40" s="265"/>
      <c r="AL40" s="228"/>
      <c r="AM40" s="265"/>
      <c r="AN40" s="228"/>
      <c r="AO40" s="265"/>
      <c r="AP40" s="228"/>
    </row>
    <row r="41" spans="1:42" s="27" customFormat="1" ht="15" customHeight="1" x14ac:dyDescent="0.2">
      <c r="A41" s="37">
        <f t="shared" si="18"/>
        <v>29</v>
      </c>
      <c r="B41" s="291"/>
      <c r="C41" s="25"/>
      <c r="D41" s="24"/>
      <c r="E41" s="38"/>
      <c r="F41" s="238"/>
      <c r="G41" s="326"/>
      <c r="H41" s="238"/>
      <c r="I41" s="38"/>
      <c r="J41" s="26" t="str">
        <f t="shared" si="115"/>
        <v/>
      </c>
      <c r="K41" s="26" t="str">
        <f t="shared" si="116"/>
        <v/>
      </c>
      <c r="L41" s="49" t="str">
        <f t="shared" si="117"/>
        <v/>
      </c>
      <c r="M41" s="49">
        <f t="shared" si="118"/>
        <v>0</v>
      </c>
      <c r="N41" s="25">
        <f t="shared" si="119"/>
        <v>0</v>
      </c>
      <c r="O41" s="244">
        <f>IF(D41&lt;&gt;"",VLOOKUP(D41,Deflatores!$A$3:$C$100,3,0),0)</f>
        <v>0</v>
      </c>
      <c r="P41" s="49">
        <f t="shared" si="120"/>
        <v>0</v>
      </c>
      <c r="Q41" s="238"/>
      <c r="R41" s="238"/>
      <c r="S41" s="228"/>
      <c r="T41" s="24"/>
      <c r="U41" s="25"/>
      <c r="V41" s="36"/>
      <c r="W41" s="38"/>
      <c r="X41" s="238"/>
      <c r="Y41" s="38"/>
      <c r="Z41" s="238"/>
      <c r="AA41" s="38"/>
      <c r="AB41" s="26" t="str">
        <f t="shared" si="121"/>
        <v/>
      </c>
      <c r="AC41" s="26" t="str">
        <f t="shared" si="122"/>
        <v/>
      </c>
      <c r="AD41" s="49" t="str">
        <f t="shared" si="123"/>
        <v/>
      </c>
      <c r="AE41" s="49">
        <f t="shared" si="124"/>
        <v>0</v>
      </c>
      <c r="AF41" s="25">
        <f t="shared" si="125"/>
        <v>0</v>
      </c>
      <c r="AG41" s="37" t="str">
        <f>IF(OR(T41="",T41="NOK"),"",IF(V41&lt;&gt;"",VLOOKUP(V41,Deflatores!$A$3:$C$58,3,0),0))</f>
        <v/>
      </c>
      <c r="AH41" s="49" t="str">
        <f t="shared" si="126"/>
        <v/>
      </c>
      <c r="AI41" s="246"/>
      <c r="AJ41" s="228"/>
      <c r="AK41" s="265"/>
      <c r="AL41" s="228"/>
      <c r="AM41" s="265"/>
      <c r="AN41" s="228"/>
      <c r="AO41" s="265"/>
      <c r="AP41" s="228"/>
    </row>
    <row r="42" spans="1:42" s="27" customFormat="1" ht="15" customHeight="1" x14ac:dyDescent="0.2">
      <c r="A42" s="37">
        <f t="shared" si="18"/>
        <v>30</v>
      </c>
      <c r="B42" s="291"/>
      <c r="C42" s="25"/>
      <c r="D42" s="24"/>
      <c r="E42" s="38"/>
      <c r="F42" s="238"/>
      <c r="G42" s="326"/>
      <c r="H42" s="238"/>
      <c r="I42" s="38"/>
      <c r="J42" s="26" t="str">
        <f t="shared" si="37"/>
        <v/>
      </c>
      <c r="K42" s="26" t="str">
        <f t="shared" si="38"/>
        <v/>
      </c>
      <c r="L42" s="49" t="str">
        <f t="shared" si="39"/>
        <v/>
      </c>
      <c r="M42" s="49">
        <f t="shared" si="40"/>
        <v>0</v>
      </c>
      <c r="N42" s="25">
        <f t="shared" si="41"/>
        <v>0</v>
      </c>
      <c r="O42" s="244">
        <f>IF(D42&lt;&gt;"",VLOOKUP(D42,Deflatores!$A$3:$C$100,3,0),0)</f>
        <v>0</v>
      </c>
      <c r="P42" s="49">
        <f t="shared" si="42"/>
        <v>0</v>
      </c>
      <c r="Q42" s="238"/>
      <c r="R42" s="238"/>
      <c r="S42" s="228"/>
      <c r="T42" s="24"/>
      <c r="U42" s="25"/>
      <c r="V42" s="36"/>
      <c r="W42" s="38"/>
      <c r="X42" s="238"/>
      <c r="Y42" s="38"/>
      <c r="Z42" s="238"/>
      <c r="AA42" s="38"/>
      <c r="AB42" s="26" t="str">
        <f t="shared" si="5"/>
        <v/>
      </c>
      <c r="AC42" s="26" t="str">
        <f t="shared" si="6"/>
        <v/>
      </c>
      <c r="AD42" s="49" t="str">
        <f t="shared" si="7"/>
        <v/>
      </c>
      <c r="AE42" s="49">
        <f t="shared" si="8"/>
        <v>0</v>
      </c>
      <c r="AF42" s="25">
        <f t="shared" si="9"/>
        <v>0</v>
      </c>
      <c r="AG42" s="37" t="str">
        <f>IF(OR(T42="",T42="NOK"),"",IF(V42&lt;&gt;"",VLOOKUP(V42,Deflatores!$A$3:$C$58,3,0),0))</f>
        <v/>
      </c>
      <c r="AH42" s="49" t="str">
        <f t="shared" si="10"/>
        <v/>
      </c>
      <c r="AI42" s="246"/>
      <c r="AJ42" s="228"/>
      <c r="AK42" s="265"/>
      <c r="AL42" s="228"/>
      <c r="AM42" s="265"/>
      <c r="AN42" s="228"/>
      <c r="AO42" s="265"/>
      <c r="AP42" s="228"/>
    </row>
    <row r="43" spans="1:42" s="27" customFormat="1" ht="15" customHeight="1" x14ac:dyDescent="0.2">
      <c r="A43" s="37">
        <f t="shared" si="18"/>
        <v>31</v>
      </c>
      <c r="B43" s="291"/>
      <c r="C43" s="25"/>
      <c r="D43" s="24"/>
      <c r="E43" s="38"/>
      <c r="F43" s="238"/>
      <c r="G43" s="326"/>
      <c r="H43" s="238"/>
      <c r="I43" s="38"/>
      <c r="J43" s="26" t="str">
        <f t="shared" si="37"/>
        <v/>
      </c>
      <c r="K43" s="26" t="str">
        <f t="shared" si="38"/>
        <v/>
      </c>
      <c r="L43" s="49" t="str">
        <f t="shared" si="39"/>
        <v/>
      </c>
      <c r="M43" s="49">
        <f t="shared" si="40"/>
        <v>0</v>
      </c>
      <c r="N43" s="25">
        <f t="shared" si="41"/>
        <v>0</v>
      </c>
      <c r="O43" s="244">
        <f>IF(D43&lt;&gt;"",VLOOKUP(D43,Deflatores!$A$3:$C$100,3,0),0)</f>
        <v>0</v>
      </c>
      <c r="P43" s="49">
        <f t="shared" si="42"/>
        <v>0</v>
      </c>
      <c r="Q43" s="238"/>
      <c r="R43" s="238"/>
      <c r="S43" s="228"/>
      <c r="T43" s="24"/>
      <c r="U43" s="25"/>
      <c r="V43" s="36"/>
      <c r="W43" s="38"/>
      <c r="X43" s="238"/>
      <c r="Y43" s="38"/>
      <c r="Z43" s="238"/>
      <c r="AA43" s="38"/>
      <c r="AB43" s="26" t="str">
        <f t="shared" si="5"/>
        <v/>
      </c>
      <c r="AC43" s="26" t="str">
        <f t="shared" si="6"/>
        <v/>
      </c>
      <c r="AD43" s="49" t="str">
        <f t="shared" si="7"/>
        <v/>
      </c>
      <c r="AE43" s="49">
        <f t="shared" si="8"/>
        <v>0</v>
      </c>
      <c r="AF43" s="25">
        <f t="shared" si="9"/>
        <v>0</v>
      </c>
      <c r="AG43" s="37" t="str">
        <f>IF(OR(T43="",T43="NOK"),"",IF(V43&lt;&gt;"",VLOOKUP(V43,Deflatores!$A$3:$C$58,3,0),0))</f>
        <v/>
      </c>
      <c r="AH43" s="49" t="str">
        <f t="shared" si="10"/>
        <v/>
      </c>
      <c r="AI43" s="246"/>
      <c r="AJ43" s="228"/>
      <c r="AK43" s="265"/>
      <c r="AL43" s="228"/>
      <c r="AM43" s="265"/>
      <c r="AN43" s="228"/>
      <c r="AO43" s="265"/>
      <c r="AP43" s="228"/>
    </row>
    <row r="44" spans="1:42" s="27" customFormat="1" ht="15" customHeight="1" x14ac:dyDescent="0.2">
      <c r="A44" s="37">
        <f t="shared" si="18"/>
        <v>32</v>
      </c>
      <c r="B44" s="291"/>
      <c r="C44" s="25"/>
      <c r="D44" s="24"/>
      <c r="E44" s="38"/>
      <c r="F44" s="238"/>
      <c r="G44" s="326"/>
      <c r="H44" s="238"/>
      <c r="I44" s="38"/>
      <c r="J44" s="26" t="str">
        <f t="shared" si="37"/>
        <v/>
      </c>
      <c r="K44" s="26" t="str">
        <f t="shared" si="38"/>
        <v/>
      </c>
      <c r="L44" s="49" t="str">
        <f t="shared" si="39"/>
        <v/>
      </c>
      <c r="M44" s="49">
        <f t="shared" si="40"/>
        <v>0</v>
      </c>
      <c r="N44" s="25">
        <f t="shared" si="41"/>
        <v>0</v>
      </c>
      <c r="O44" s="244">
        <f>IF(D44&lt;&gt;"",VLOOKUP(D44,Deflatores!$A$3:$C$100,3,0),0)</f>
        <v>0</v>
      </c>
      <c r="P44" s="49">
        <f t="shared" si="42"/>
        <v>0</v>
      </c>
      <c r="Q44" s="238"/>
      <c r="R44" s="238"/>
      <c r="S44" s="228"/>
      <c r="T44" s="24"/>
      <c r="U44" s="25"/>
      <c r="V44" s="36"/>
      <c r="W44" s="38"/>
      <c r="X44" s="238"/>
      <c r="Y44" s="38"/>
      <c r="Z44" s="238"/>
      <c r="AA44" s="38"/>
      <c r="AB44" s="26" t="str">
        <f t="shared" si="5"/>
        <v/>
      </c>
      <c r="AC44" s="26" t="str">
        <f t="shared" si="6"/>
        <v/>
      </c>
      <c r="AD44" s="49" t="str">
        <f t="shared" si="7"/>
        <v/>
      </c>
      <c r="AE44" s="49">
        <f t="shared" si="8"/>
        <v>0</v>
      </c>
      <c r="AF44" s="25">
        <f t="shared" si="9"/>
        <v>0</v>
      </c>
      <c r="AG44" s="37" t="str">
        <f>IF(OR(T44="",T44="NOK"),"",IF(V44&lt;&gt;"",VLOOKUP(V44,Deflatores!$A$3:$C$58,3,0),0))</f>
        <v/>
      </c>
      <c r="AH44" s="49" t="str">
        <f t="shared" si="10"/>
        <v/>
      </c>
      <c r="AI44" s="246"/>
      <c r="AJ44" s="228"/>
      <c r="AK44" s="265"/>
      <c r="AL44" s="228"/>
      <c r="AM44" s="265"/>
      <c r="AN44" s="228"/>
      <c r="AO44" s="265"/>
      <c r="AP44" s="228"/>
    </row>
    <row r="45" spans="1:42" s="27" customFormat="1" ht="15" customHeight="1" x14ac:dyDescent="0.2">
      <c r="A45" s="37">
        <f t="shared" si="18"/>
        <v>33</v>
      </c>
      <c r="B45" s="291"/>
      <c r="C45" s="25"/>
      <c r="D45" s="24"/>
      <c r="E45" s="38"/>
      <c r="F45" s="238"/>
      <c r="G45" s="326"/>
      <c r="H45" s="238"/>
      <c r="I45" s="38"/>
      <c r="J45" s="26" t="str">
        <f t="shared" si="37"/>
        <v/>
      </c>
      <c r="K45" s="26" t="str">
        <f t="shared" si="38"/>
        <v/>
      </c>
      <c r="L45" s="49" t="str">
        <f t="shared" si="39"/>
        <v/>
      </c>
      <c r="M45" s="49">
        <f t="shared" si="40"/>
        <v>0</v>
      </c>
      <c r="N45" s="25">
        <f t="shared" si="41"/>
        <v>0</v>
      </c>
      <c r="O45" s="244">
        <f>IF(D45&lt;&gt;"",VLOOKUP(D45,Deflatores!$A$3:$C$100,3,0),0)</f>
        <v>0</v>
      </c>
      <c r="P45" s="49">
        <f t="shared" si="42"/>
        <v>0</v>
      </c>
      <c r="Q45" s="238"/>
      <c r="R45" s="238"/>
      <c r="S45" s="228"/>
      <c r="T45" s="24"/>
      <c r="U45" s="25"/>
      <c r="V45" s="36"/>
      <c r="W45" s="38"/>
      <c r="X45" s="238"/>
      <c r="Y45" s="38"/>
      <c r="Z45" s="238"/>
      <c r="AA45" s="38"/>
      <c r="AB45" s="26" t="str">
        <f t="shared" si="5"/>
        <v/>
      </c>
      <c r="AC45" s="26" t="str">
        <f t="shared" si="6"/>
        <v/>
      </c>
      <c r="AD45" s="49" t="str">
        <f t="shared" si="7"/>
        <v/>
      </c>
      <c r="AE45" s="49">
        <f t="shared" si="8"/>
        <v>0</v>
      </c>
      <c r="AF45" s="25">
        <f t="shared" si="9"/>
        <v>0</v>
      </c>
      <c r="AG45" s="37" t="str">
        <f>IF(OR(T45="",T45="NOK"),"",IF(V45&lt;&gt;"",VLOOKUP(V45,Deflatores!$A$3:$C$58,3,0),0))</f>
        <v/>
      </c>
      <c r="AH45" s="49" t="str">
        <f t="shared" si="10"/>
        <v/>
      </c>
      <c r="AI45" s="246"/>
      <c r="AJ45" s="228"/>
      <c r="AK45" s="265"/>
      <c r="AL45" s="228"/>
      <c r="AM45" s="265"/>
      <c r="AN45" s="228"/>
      <c r="AO45" s="265"/>
      <c r="AP45" s="228"/>
    </row>
    <row r="46" spans="1:42" s="27" customFormat="1" ht="15" customHeight="1" x14ac:dyDescent="0.2">
      <c r="A46" s="37">
        <f t="shared" si="18"/>
        <v>34</v>
      </c>
      <c r="B46" s="291"/>
      <c r="C46" s="25"/>
      <c r="D46" s="24"/>
      <c r="E46" s="38"/>
      <c r="F46" s="238"/>
      <c r="G46" s="326"/>
      <c r="H46" s="238"/>
      <c r="I46" s="38"/>
      <c r="J46" s="26" t="str">
        <f t="shared" si="37"/>
        <v/>
      </c>
      <c r="K46" s="26" t="str">
        <f t="shared" si="38"/>
        <v/>
      </c>
      <c r="L46" s="49" t="str">
        <f t="shared" si="39"/>
        <v/>
      </c>
      <c r="M46" s="49">
        <f t="shared" si="40"/>
        <v>0</v>
      </c>
      <c r="N46" s="25">
        <f t="shared" si="41"/>
        <v>0</v>
      </c>
      <c r="O46" s="244">
        <f>IF(D46&lt;&gt;"",VLOOKUP(D46,Deflatores!$A$3:$C$100,3,0),0)</f>
        <v>0</v>
      </c>
      <c r="P46" s="49">
        <f t="shared" si="42"/>
        <v>0</v>
      </c>
      <c r="Q46" s="238"/>
      <c r="R46" s="238"/>
      <c r="S46" s="228"/>
      <c r="T46" s="24"/>
      <c r="U46" s="25"/>
      <c r="V46" s="36"/>
      <c r="W46" s="38"/>
      <c r="X46" s="238"/>
      <c r="Y46" s="38"/>
      <c r="Z46" s="238"/>
      <c r="AA46" s="38"/>
      <c r="AB46" s="26" t="str">
        <f t="shared" si="5"/>
        <v/>
      </c>
      <c r="AC46" s="26" t="str">
        <f t="shared" si="6"/>
        <v/>
      </c>
      <c r="AD46" s="49" t="str">
        <f t="shared" si="7"/>
        <v/>
      </c>
      <c r="AE46" s="49">
        <f t="shared" si="8"/>
        <v>0</v>
      </c>
      <c r="AF46" s="25">
        <f t="shared" si="9"/>
        <v>0</v>
      </c>
      <c r="AG46" s="37" t="str">
        <f>IF(OR(T46="",T46="NOK"),"",IF(V46&lt;&gt;"",VLOOKUP(V46,Deflatores!$A$3:$C$58,3,0),0))</f>
        <v/>
      </c>
      <c r="AH46" s="49" t="str">
        <f t="shared" si="10"/>
        <v/>
      </c>
      <c r="AI46" s="246"/>
      <c r="AJ46" s="228"/>
      <c r="AK46" s="265"/>
      <c r="AL46" s="228"/>
      <c r="AM46" s="265"/>
      <c r="AN46" s="228"/>
      <c r="AO46" s="265"/>
      <c r="AP46" s="228"/>
    </row>
    <row r="47" spans="1:42" s="27" customFormat="1" ht="15" customHeight="1" x14ac:dyDescent="0.2">
      <c r="A47" s="37">
        <f t="shared" si="18"/>
        <v>35</v>
      </c>
      <c r="B47" s="291"/>
      <c r="C47" s="25"/>
      <c r="D47" s="24"/>
      <c r="E47" s="38"/>
      <c r="F47" s="238"/>
      <c r="G47" s="326"/>
      <c r="H47" s="238"/>
      <c r="I47" s="38"/>
      <c r="J47" s="26" t="str">
        <f t="shared" si="37"/>
        <v/>
      </c>
      <c r="K47" s="26" t="str">
        <f t="shared" si="38"/>
        <v/>
      </c>
      <c r="L47" s="49" t="str">
        <f t="shared" si="39"/>
        <v/>
      </c>
      <c r="M47" s="49">
        <f t="shared" si="40"/>
        <v>0</v>
      </c>
      <c r="N47" s="25">
        <f t="shared" si="41"/>
        <v>0</v>
      </c>
      <c r="O47" s="244">
        <f>IF(D47&lt;&gt;"",VLOOKUP(D47,Deflatores!$A$3:$C$100,3,0),0)</f>
        <v>0</v>
      </c>
      <c r="P47" s="49">
        <f t="shared" si="42"/>
        <v>0</v>
      </c>
      <c r="Q47" s="238"/>
      <c r="R47" s="238"/>
      <c r="S47" s="228"/>
      <c r="T47" s="24"/>
      <c r="U47" s="25"/>
      <c r="V47" s="36"/>
      <c r="W47" s="38"/>
      <c r="X47" s="238"/>
      <c r="Y47" s="38"/>
      <c r="Z47" s="238"/>
      <c r="AA47" s="38"/>
      <c r="AB47" s="26" t="str">
        <f t="shared" si="5"/>
        <v/>
      </c>
      <c r="AC47" s="26" t="str">
        <f t="shared" si="6"/>
        <v/>
      </c>
      <c r="AD47" s="49" t="str">
        <f t="shared" si="7"/>
        <v/>
      </c>
      <c r="AE47" s="49">
        <f t="shared" si="8"/>
        <v>0</v>
      </c>
      <c r="AF47" s="25">
        <f t="shared" si="9"/>
        <v>0</v>
      </c>
      <c r="AG47" s="37" t="str">
        <f>IF(OR(T47="",T47="NOK"),"",IF(V47&lt;&gt;"",VLOOKUP(V47,Deflatores!$A$3:$C$58,3,0),0))</f>
        <v/>
      </c>
      <c r="AH47" s="49" t="str">
        <f t="shared" si="10"/>
        <v/>
      </c>
      <c r="AI47" s="246"/>
      <c r="AJ47" s="228"/>
      <c r="AK47" s="265"/>
      <c r="AL47" s="228"/>
      <c r="AM47" s="265"/>
      <c r="AN47" s="228"/>
      <c r="AO47" s="265"/>
      <c r="AP47" s="228"/>
    </row>
    <row r="48" spans="1:42" s="27" customFormat="1" ht="15" customHeight="1" x14ac:dyDescent="0.2">
      <c r="A48" s="37">
        <f t="shared" si="18"/>
        <v>36</v>
      </c>
      <c r="B48" s="291"/>
      <c r="C48" s="25"/>
      <c r="D48" s="24"/>
      <c r="E48" s="38"/>
      <c r="F48" s="238"/>
      <c r="G48" s="326"/>
      <c r="H48" s="238"/>
      <c r="I48" s="38"/>
      <c r="J48" s="26" t="str">
        <f t="shared" si="37"/>
        <v/>
      </c>
      <c r="K48" s="26" t="str">
        <f t="shared" si="38"/>
        <v/>
      </c>
      <c r="L48" s="49" t="str">
        <f t="shared" si="39"/>
        <v/>
      </c>
      <c r="M48" s="49">
        <f t="shared" si="40"/>
        <v>0</v>
      </c>
      <c r="N48" s="25">
        <f t="shared" si="41"/>
        <v>0</v>
      </c>
      <c r="O48" s="244">
        <f>IF(D48&lt;&gt;"",VLOOKUP(D48,Deflatores!$A$3:$C$100,3,0),0)</f>
        <v>0</v>
      </c>
      <c r="P48" s="49">
        <f t="shared" si="42"/>
        <v>0</v>
      </c>
      <c r="Q48" s="238"/>
      <c r="R48" s="238"/>
      <c r="S48" s="228"/>
      <c r="T48" s="24"/>
      <c r="U48" s="25"/>
      <c r="V48" s="36"/>
      <c r="W48" s="38"/>
      <c r="X48" s="238"/>
      <c r="Y48" s="38"/>
      <c r="Z48" s="238"/>
      <c r="AA48" s="38"/>
      <c r="AB48" s="26" t="str">
        <f t="shared" si="5"/>
        <v/>
      </c>
      <c r="AC48" s="26" t="str">
        <f t="shared" si="6"/>
        <v/>
      </c>
      <c r="AD48" s="49" t="str">
        <f t="shared" si="7"/>
        <v/>
      </c>
      <c r="AE48" s="49">
        <f t="shared" si="8"/>
        <v>0</v>
      </c>
      <c r="AF48" s="25">
        <f t="shared" si="9"/>
        <v>0</v>
      </c>
      <c r="AG48" s="37" t="str">
        <f>IF(OR(T48="",T48="NOK"),"",IF(V48&lt;&gt;"",VLOOKUP(V48,Deflatores!$A$3:$C$58,3,0),0))</f>
        <v/>
      </c>
      <c r="AH48" s="49" t="str">
        <f t="shared" si="10"/>
        <v/>
      </c>
      <c r="AI48" s="246"/>
      <c r="AJ48" s="228"/>
      <c r="AK48" s="265"/>
      <c r="AL48" s="228"/>
      <c r="AM48" s="265"/>
      <c r="AN48" s="228"/>
      <c r="AO48" s="265"/>
      <c r="AP48" s="228"/>
    </row>
    <row r="49" spans="1:42" s="27" customFormat="1" ht="15" customHeight="1" x14ac:dyDescent="0.2">
      <c r="A49" s="37">
        <f t="shared" si="18"/>
        <v>37</v>
      </c>
      <c r="B49" s="291"/>
      <c r="C49" s="25"/>
      <c r="D49" s="24"/>
      <c r="E49" s="38"/>
      <c r="F49" s="238"/>
      <c r="G49" s="326"/>
      <c r="H49" s="238"/>
      <c r="I49" s="38"/>
      <c r="J49" s="26" t="str">
        <f t="shared" si="37"/>
        <v/>
      </c>
      <c r="K49" s="26" t="str">
        <f t="shared" si="38"/>
        <v/>
      </c>
      <c r="L49" s="49" t="str">
        <f t="shared" si="39"/>
        <v/>
      </c>
      <c r="M49" s="49">
        <f t="shared" si="40"/>
        <v>0</v>
      </c>
      <c r="N49" s="25">
        <f t="shared" si="41"/>
        <v>0</v>
      </c>
      <c r="O49" s="244">
        <f>IF(D49&lt;&gt;"",VLOOKUP(D49,Deflatores!$A$3:$C$100,3,0),0)</f>
        <v>0</v>
      </c>
      <c r="P49" s="49">
        <f t="shared" si="42"/>
        <v>0</v>
      </c>
      <c r="Q49" s="238"/>
      <c r="R49" s="238"/>
      <c r="S49" s="228"/>
      <c r="T49" s="24"/>
      <c r="U49" s="25"/>
      <c r="V49" s="36"/>
      <c r="W49" s="38"/>
      <c r="X49" s="238"/>
      <c r="Y49" s="38"/>
      <c r="Z49" s="238"/>
      <c r="AA49" s="38"/>
      <c r="AB49" s="26" t="str">
        <f t="shared" si="5"/>
        <v/>
      </c>
      <c r="AC49" s="26" t="str">
        <f t="shared" si="6"/>
        <v/>
      </c>
      <c r="AD49" s="49" t="str">
        <f t="shared" si="7"/>
        <v/>
      </c>
      <c r="AE49" s="49">
        <f t="shared" si="8"/>
        <v>0</v>
      </c>
      <c r="AF49" s="25">
        <f t="shared" si="9"/>
        <v>0</v>
      </c>
      <c r="AG49" s="37" t="str">
        <f>IF(OR(T49="",T49="NOK"),"",IF(V49&lt;&gt;"",VLOOKUP(V49,Deflatores!$A$3:$C$58,3,0),0))</f>
        <v/>
      </c>
      <c r="AH49" s="49" t="str">
        <f t="shared" si="10"/>
        <v/>
      </c>
      <c r="AI49" s="246"/>
      <c r="AJ49" s="228"/>
      <c r="AK49" s="265"/>
      <c r="AL49" s="228"/>
      <c r="AM49" s="265"/>
      <c r="AN49" s="228"/>
      <c r="AO49" s="265"/>
      <c r="AP49" s="228"/>
    </row>
    <row r="50" spans="1:42" s="27" customFormat="1" ht="15" customHeight="1" x14ac:dyDescent="0.2">
      <c r="A50" s="37">
        <f t="shared" si="18"/>
        <v>38</v>
      </c>
      <c r="B50" s="291"/>
      <c r="C50" s="25"/>
      <c r="D50" s="24"/>
      <c r="E50" s="38"/>
      <c r="F50" s="238"/>
      <c r="G50" s="238"/>
      <c r="H50" s="238"/>
      <c r="I50" s="38"/>
      <c r="J50" s="26" t="str">
        <f t="shared" si="37"/>
        <v/>
      </c>
      <c r="K50" s="26" t="str">
        <f t="shared" si="38"/>
        <v/>
      </c>
      <c r="L50" s="49" t="str">
        <f t="shared" si="39"/>
        <v/>
      </c>
      <c r="M50" s="49">
        <f t="shared" si="40"/>
        <v>0</v>
      </c>
      <c r="N50" s="25">
        <f t="shared" si="41"/>
        <v>0</v>
      </c>
      <c r="O50" s="244">
        <f>IF(D50&lt;&gt;"",VLOOKUP(D50,Deflatores!$A$3:$C$100,3,0),0)</f>
        <v>0</v>
      </c>
      <c r="P50" s="49">
        <f t="shared" si="42"/>
        <v>0</v>
      </c>
      <c r="Q50" s="238"/>
      <c r="R50" s="238"/>
      <c r="S50" s="228"/>
      <c r="T50" s="24"/>
      <c r="U50" s="25"/>
      <c r="V50" s="36"/>
      <c r="W50" s="38"/>
      <c r="X50" s="238"/>
      <c r="Y50" s="38"/>
      <c r="Z50" s="238"/>
      <c r="AA50" s="38"/>
      <c r="AB50" s="26" t="str">
        <f t="shared" si="5"/>
        <v/>
      </c>
      <c r="AC50" s="26" t="str">
        <f t="shared" si="6"/>
        <v/>
      </c>
      <c r="AD50" s="49" t="str">
        <f t="shared" si="7"/>
        <v/>
      </c>
      <c r="AE50" s="49">
        <f t="shared" si="8"/>
        <v>0</v>
      </c>
      <c r="AF50" s="25">
        <f t="shared" si="9"/>
        <v>0</v>
      </c>
      <c r="AG50" s="37" t="str">
        <f>IF(OR(T50="",T50="NOK"),"",IF(V50&lt;&gt;"",VLOOKUP(V50,Deflatores!$A$3:$C$58,3,0),0))</f>
        <v/>
      </c>
      <c r="AH50" s="49" t="str">
        <f t="shared" si="10"/>
        <v/>
      </c>
      <c r="AI50" s="246"/>
      <c r="AJ50" s="228"/>
      <c r="AK50" s="265"/>
      <c r="AL50" s="228"/>
      <c r="AM50" s="265"/>
      <c r="AN50" s="228"/>
      <c r="AO50" s="265"/>
      <c r="AP50" s="228"/>
    </row>
    <row r="51" spans="1:42" s="27" customFormat="1" ht="15" customHeight="1" x14ac:dyDescent="0.2">
      <c r="A51" s="37">
        <f t="shared" si="18"/>
        <v>39</v>
      </c>
      <c r="B51" s="291"/>
      <c r="C51" s="25"/>
      <c r="D51" s="24"/>
      <c r="E51" s="38"/>
      <c r="F51" s="238"/>
      <c r="G51" s="238"/>
      <c r="H51" s="238"/>
      <c r="I51" s="38"/>
      <c r="J51" s="26" t="str">
        <f t="shared" si="37"/>
        <v/>
      </c>
      <c r="K51" s="26" t="str">
        <f t="shared" si="38"/>
        <v/>
      </c>
      <c r="L51" s="49" t="str">
        <f t="shared" si="39"/>
        <v/>
      </c>
      <c r="M51" s="49">
        <f t="shared" si="40"/>
        <v>0</v>
      </c>
      <c r="N51" s="25">
        <f t="shared" si="41"/>
        <v>0</v>
      </c>
      <c r="O51" s="244">
        <f>IF(D51&lt;&gt;"",VLOOKUP(D51,Deflatores!$A$3:$C$100,3,0),0)</f>
        <v>0</v>
      </c>
      <c r="P51" s="49">
        <f t="shared" si="42"/>
        <v>0</v>
      </c>
      <c r="Q51" s="238"/>
      <c r="R51" s="238"/>
      <c r="S51" s="228"/>
      <c r="T51" s="24"/>
      <c r="U51" s="25"/>
      <c r="V51" s="36"/>
      <c r="W51" s="38"/>
      <c r="X51" s="238"/>
      <c r="Y51" s="38"/>
      <c r="Z51" s="238"/>
      <c r="AA51" s="38"/>
      <c r="AB51" s="26" t="str">
        <f t="shared" si="5"/>
        <v/>
      </c>
      <c r="AC51" s="26" t="str">
        <f t="shared" si="6"/>
        <v/>
      </c>
      <c r="AD51" s="49" t="str">
        <f t="shared" si="7"/>
        <v/>
      </c>
      <c r="AE51" s="49">
        <f t="shared" si="8"/>
        <v>0</v>
      </c>
      <c r="AF51" s="25">
        <f t="shared" si="9"/>
        <v>0</v>
      </c>
      <c r="AG51" s="37" t="str">
        <f>IF(OR(T51="",T51="NOK"),"",IF(V51&lt;&gt;"",VLOOKUP(V51,Deflatores!$A$3:$C$58,3,0),0))</f>
        <v/>
      </c>
      <c r="AH51" s="49" t="str">
        <f t="shared" si="10"/>
        <v/>
      </c>
      <c r="AI51" s="246"/>
      <c r="AJ51" s="228"/>
      <c r="AK51" s="265"/>
      <c r="AL51" s="228"/>
      <c r="AM51" s="265"/>
      <c r="AN51" s="228"/>
      <c r="AO51" s="265"/>
      <c r="AP51" s="228"/>
    </row>
    <row r="52" spans="1:42" s="27" customFormat="1" ht="15" customHeight="1" x14ac:dyDescent="0.2">
      <c r="A52" s="37">
        <f t="shared" si="18"/>
        <v>40</v>
      </c>
      <c r="B52" s="291"/>
      <c r="C52" s="25"/>
      <c r="D52" s="24"/>
      <c r="E52" s="38"/>
      <c r="F52" s="238"/>
      <c r="G52" s="238"/>
      <c r="H52" s="238"/>
      <c r="I52" s="38"/>
      <c r="J52" s="26" t="str">
        <f t="shared" si="37"/>
        <v/>
      </c>
      <c r="K52" s="26" t="str">
        <f t="shared" si="38"/>
        <v/>
      </c>
      <c r="L52" s="49" t="str">
        <f t="shared" si="39"/>
        <v/>
      </c>
      <c r="M52" s="49">
        <f t="shared" si="40"/>
        <v>0</v>
      </c>
      <c r="N52" s="25">
        <f t="shared" si="41"/>
        <v>0</v>
      </c>
      <c r="O52" s="244">
        <f>IF(D52&lt;&gt;"",VLOOKUP(D52,Deflatores!$A$3:$C$100,3,0),0)</f>
        <v>0</v>
      </c>
      <c r="P52" s="49">
        <f t="shared" si="42"/>
        <v>0</v>
      </c>
      <c r="Q52" s="238"/>
      <c r="R52" s="238"/>
      <c r="S52" s="228"/>
      <c r="T52" s="24"/>
      <c r="U52" s="25"/>
      <c r="V52" s="36"/>
      <c r="W52" s="38"/>
      <c r="X52" s="238"/>
      <c r="Y52" s="38"/>
      <c r="Z52" s="238"/>
      <c r="AA52" s="38"/>
      <c r="AB52" s="26" t="str">
        <f t="shared" si="5"/>
        <v/>
      </c>
      <c r="AC52" s="26" t="str">
        <f t="shared" si="6"/>
        <v/>
      </c>
      <c r="AD52" s="49" t="str">
        <f t="shared" si="7"/>
        <v/>
      </c>
      <c r="AE52" s="49">
        <f t="shared" si="8"/>
        <v>0</v>
      </c>
      <c r="AF52" s="25">
        <f t="shared" si="9"/>
        <v>0</v>
      </c>
      <c r="AG52" s="37" t="str">
        <f>IF(OR(T52="",T52="NOK"),"",IF(V52&lt;&gt;"",VLOOKUP(V52,Deflatores!$A$3:$C$58,3,0),0))</f>
        <v/>
      </c>
      <c r="AH52" s="49" t="str">
        <f t="shared" si="10"/>
        <v/>
      </c>
      <c r="AI52" s="246"/>
      <c r="AJ52" s="228"/>
      <c r="AK52" s="265"/>
      <c r="AL52" s="228"/>
      <c r="AM52" s="265"/>
      <c r="AN52" s="228"/>
      <c r="AO52" s="265"/>
      <c r="AP52" s="228"/>
    </row>
    <row r="53" spans="1:42" s="27" customFormat="1" ht="15" customHeight="1" x14ac:dyDescent="0.2">
      <c r="A53" s="37">
        <f t="shared" si="18"/>
        <v>41</v>
      </c>
      <c r="B53" s="291"/>
      <c r="C53" s="25"/>
      <c r="D53" s="24"/>
      <c r="E53" s="38"/>
      <c r="F53" s="238"/>
      <c r="G53" s="238"/>
      <c r="H53" s="238"/>
      <c r="I53" s="38"/>
      <c r="J53" s="26" t="str">
        <f t="shared" si="37"/>
        <v/>
      </c>
      <c r="K53" s="26" t="str">
        <f t="shared" si="38"/>
        <v/>
      </c>
      <c r="L53" s="49" t="str">
        <f t="shared" si="39"/>
        <v/>
      </c>
      <c r="M53" s="49">
        <f t="shared" si="40"/>
        <v>0</v>
      </c>
      <c r="N53" s="25">
        <f t="shared" si="41"/>
        <v>0</v>
      </c>
      <c r="O53" s="244">
        <f>IF(D53&lt;&gt;"",VLOOKUP(D53,Deflatores!$A$3:$C$100,3,0),0)</f>
        <v>0</v>
      </c>
      <c r="P53" s="49">
        <f t="shared" si="42"/>
        <v>0</v>
      </c>
      <c r="Q53" s="238"/>
      <c r="R53" s="238"/>
      <c r="S53" s="228"/>
      <c r="T53" s="24"/>
      <c r="U53" s="25"/>
      <c r="V53" s="36"/>
      <c r="W53" s="38"/>
      <c r="X53" s="238"/>
      <c r="Y53" s="38"/>
      <c r="Z53" s="238"/>
      <c r="AA53" s="38"/>
      <c r="AB53" s="26" t="str">
        <f t="shared" si="5"/>
        <v/>
      </c>
      <c r="AC53" s="26" t="str">
        <f t="shared" si="6"/>
        <v/>
      </c>
      <c r="AD53" s="49" t="str">
        <f t="shared" si="7"/>
        <v/>
      </c>
      <c r="AE53" s="49">
        <f t="shared" si="8"/>
        <v>0</v>
      </c>
      <c r="AF53" s="25">
        <f t="shared" si="9"/>
        <v>0</v>
      </c>
      <c r="AG53" s="37" t="str">
        <f>IF(OR(T53="",T53="NOK"),"",IF(V53&lt;&gt;"",VLOOKUP(V53,Deflatores!$A$3:$C$58,3,0),0))</f>
        <v/>
      </c>
      <c r="AH53" s="49" t="str">
        <f t="shared" si="10"/>
        <v/>
      </c>
      <c r="AI53" s="246"/>
      <c r="AJ53" s="228"/>
      <c r="AK53" s="265"/>
      <c r="AL53" s="228"/>
      <c r="AM53" s="265"/>
      <c r="AN53" s="228"/>
      <c r="AO53" s="265"/>
      <c r="AP53" s="228"/>
    </row>
    <row r="54" spans="1:42" s="27" customFormat="1" ht="15" customHeight="1" x14ac:dyDescent="0.2">
      <c r="A54" s="37">
        <f t="shared" si="18"/>
        <v>42</v>
      </c>
      <c r="B54" s="291"/>
      <c r="C54" s="25"/>
      <c r="D54" s="24"/>
      <c r="E54" s="38"/>
      <c r="F54" s="238"/>
      <c r="G54" s="238"/>
      <c r="H54" s="238"/>
      <c r="I54" s="38"/>
      <c r="J54" s="26" t="str">
        <f t="shared" si="37"/>
        <v/>
      </c>
      <c r="K54" s="26" t="str">
        <f t="shared" si="38"/>
        <v/>
      </c>
      <c r="L54" s="49" t="str">
        <f t="shared" si="39"/>
        <v/>
      </c>
      <c r="M54" s="49">
        <f t="shared" si="40"/>
        <v>0</v>
      </c>
      <c r="N54" s="25">
        <f t="shared" si="41"/>
        <v>0</v>
      </c>
      <c r="O54" s="244">
        <f>IF(D54&lt;&gt;"",VLOOKUP(D54,Deflatores!$A$3:$C$100,3,0),0)</f>
        <v>0</v>
      </c>
      <c r="P54" s="49">
        <f t="shared" si="42"/>
        <v>0</v>
      </c>
      <c r="Q54" s="238"/>
      <c r="R54" s="238"/>
      <c r="S54" s="228"/>
      <c r="T54" s="24"/>
      <c r="U54" s="25"/>
      <c r="V54" s="36"/>
      <c r="W54" s="38"/>
      <c r="X54" s="238"/>
      <c r="Y54" s="38"/>
      <c r="Z54" s="238"/>
      <c r="AA54" s="38"/>
      <c r="AB54" s="26" t="str">
        <f t="shared" si="5"/>
        <v/>
      </c>
      <c r="AC54" s="26" t="str">
        <f t="shared" si="6"/>
        <v/>
      </c>
      <c r="AD54" s="49" t="str">
        <f t="shared" si="7"/>
        <v/>
      </c>
      <c r="AE54" s="49">
        <f t="shared" si="8"/>
        <v>0</v>
      </c>
      <c r="AF54" s="25">
        <f t="shared" si="9"/>
        <v>0</v>
      </c>
      <c r="AG54" s="37" t="str">
        <f>IF(OR(T54="",T54="NOK"),"",IF(V54&lt;&gt;"",VLOOKUP(V54,Deflatores!$A$3:$C$58,3,0),0))</f>
        <v/>
      </c>
      <c r="AH54" s="49" t="str">
        <f t="shared" si="10"/>
        <v/>
      </c>
      <c r="AI54" s="246"/>
      <c r="AJ54" s="228"/>
      <c r="AK54" s="265"/>
      <c r="AL54" s="228"/>
      <c r="AM54" s="265"/>
      <c r="AN54" s="228"/>
      <c r="AO54" s="265"/>
      <c r="AP54" s="228"/>
    </row>
    <row r="55" spans="1:42" s="27" customFormat="1" ht="15" customHeight="1" x14ac:dyDescent="0.2">
      <c r="A55" s="37">
        <f t="shared" si="18"/>
        <v>43</v>
      </c>
      <c r="B55" s="291"/>
      <c r="C55" s="25"/>
      <c r="D55" s="24"/>
      <c r="E55" s="38"/>
      <c r="F55" s="238"/>
      <c r="G55" s="238"/>
      <c r="H55" s="238"/>
      <c r="I55" s="38"/>
      <c r="J55" s="26" t="str">
        <f t="shared" si="37"/>
        <v/>
      </c>
      <c r="K55" s="26" t="str">
        <f t="shared" si="38"/>
        <v/>
      </c>
      <c r="L55" s="49" t="str">
        <f t="shared" si="39"/>
        <v/>
      </c>
      <c r="M55" s="49">
        <f t="shared" si="40"/>
        <v>0</v>
      </c>
      <c r="N55" s="25">
        <f t="shared" si="41"/>
        <v>0</v>
      </c>
      <c r="O55" s="244">
        <f>IF(D55&lt;&gt;"",VLOOKUP(D55,Deflatores!$A$3:$C$100,3,0),0)</f>
        <v>0</v>
      </c>
      <c r="P55" s="49">
        <f t="shared" si="42"/>
        <v>0</v>
      </c>
      <c r="Q55" s="238"/>
      <c r="R55" s="238"/>
      <c r="S55" s="228"/>
      <c r="T55" s="24"/>
      <c r="U55" s="25"/>
      <c r="V55" s="36"/>
      <c r="W55" s="38"/>
      <c r="X55" s="238"/>
      <c r="Y55" s="38"/>
      <c r="Z55" s="238"/>
      <c r="AA55" s="38"/>
      <c r="AB55" s="26" t="str">
        <f t="shared" si="5"/>
        <v/>
      </c>
      <c r="AC55" s="26" t="str">
        <f t="shared" si="6"/>
        <v/>
      </c>
      <c r="AD55" s="49" t="str">
        <f t="shared" si="7"/>
        <v/>
      </c>
      <c r="AE55" s="49">
        <f t="shared" si="8"/>
        <v>0</v>
      </c>
      <c r="AF55" s="25">
        <f t="shared" si="9"/>
        <v>0</v>
      </c>
      <c r="AG55" s="37" t="str">
        <f>IF(OR(T55="",T55="NOK"),"",IF(V55&lt;&gt;"",VLOOKUP(V55,Deflatores!$A$3:$C$58,3,0),0))</f>
        <v/>
      </c>
      <c r="AH55" s="49" t="str">
        <f t="shared" si="10"/>
        <v/>
      </c>
      <c r="AI55" s="246"/>
      <c r="AJ55" s="228"/>
      <c r="AK55" s="265"/>
      <c r="AL55" s="228"/>
      <c r="AM55" s="265"/>
      <c r="AN55" s="228"/>
      <c r="AO55" s="265"/>
      <c r="AP55" s="228"/>
    </row>
    <row r="56" spans="1:42" s="27" customFormat="1" ht="15" customHeight="1" x14ac:dyDescent="0.2">
      <c r="A56" s="37">
        <f t="shared" si="18"/>
        <v>44</v>
      </c>
      <c r="B56" s="291"/>
      <c r="C56" s="25"/>
      <c r="D56" s="24"/>
      <c r="E56" s="38"/>
      <c r="F56" s="238"/>
      <c r="G56" s="238"/>
      <c r="H56" s="238"/>
      <c r="I56" s="38"/>
      <c r="J56" s="26" t="str">
        <f t="shared" si="37"/>
        <v/>
      </c>
      <c r="K56" s="26" t="str">
        <f t="shared" si="38"/>
        <v/>
      </c>
      <c r="L56" s="49" t="str">
        <f t="shared" si="39"/>
        <v/>
      </c>
      <c r="M56" s="49">
        <f t="shared" si="40"/>
        <v>0</v>
      </c>
      <c r="N56" s="25">
        <f t="shared" si="41"/>
        <v>0</v>
      </c>
      <c r="O56" s="244">
        <f>IF(D56&lt;&gt;"",VLOOKUP(D56,Deflatores!$A$3:$C$100,3,0),0)</f>
        <v>0</v>
      </c>
      <c r="P56" s="49">
        <f t="shared" si="42"/>
        <v>0</v>
      </c>
      <c r="Q56" s="238"/>
      <c r="R56" s="238"/>
      <c r="S56" s="228"/>
      <c r="T56" s="24"/>
      <c r="U56" s="25"/>
      <c r="V56" s="36"/>
      <c r="W56" s="38"/>
      <c r="X56" s="238"/>
      <c r="Y56" s="38"/>
      <c r="Z56" s="238"/>
      <c r="AA56" s="38"/>
      <c r="AB56" s="26" t="str">
        <f t="shared" si="5"/>
        <v/>
      </c>
      <c r="AC56" s="26" t="str">
        <f t="shared" si="6"/>
        <v/>
      </c>
      <c r="AD56" s="49" t="str">
        <f t="shared" si="7"/>
        <v/>
      </c>
      <c r="AE56" s="49">
        <f t="shared" si="8"/>
        <v>0</v>
      </c>
      <c r="AF56" s="25">
        <f t="shared" si="9"/>
        <v>0</v>
      </c>
      <c r="AG56" s="37" t="str">
        <f>IF(OR(T56="",T56="NOK"),"",IF(V56&lt;&gt;"",VLOOKUP(V56,Deflatores!$A$3:$C$58,3,0),0))</f>
        <v/>
      </c>
      <c r="AH56" s="49" t="str">
        <f t="shared" si="10"/>
        <v/>
      </c>
      <c r="AI56" s="246"/>
      <c r="AJ56" s="228"/>
      <c r="AK56" s="265"/>
      <c r="AL56" s="228"/>
      <c r="AM56" s="265"/>
      <c r="AN56" s="228"/>
      <c r="AO56" s="265"/>
      <c r="AP56" s="228"/>
    </row>
    <row r="57" spans="1:42" s="27" customFormat="1" ht="15" customHeight="1" x14ac:dyDescent="0.2">
      <c r="A57" s="37">
        <f t="shared" si="18"/>
        <v>45</v>
      </c>
      <c r="B57" s="291"/>
      <c r="C57" s="25"/>
      <c r="D57" s="24"/>
      <c r="E57" s="38"/>
      <c r="F57" s="238"/>
      <c r="G57" s="238"/>
      <c r="H57" s="238"/>
      <c r="I57" s="38"/>
      <c r="J57" s="26" t="str">
        <f t="shared" si="37"/>
        <v/>
      </c>
      <c r="K57" s="26" t="str">
        <f t="shared" si="38"/>
        <v/>
      </c>
      <c r="L57" s="49" t="str">
        <f t="shared" si="39"/>
        <v/>
      </c>
      <c r="M57" s="49">
        <f t="shared" si="40"/>
        <v>0</v>
      </c>
      <c r="N57" s="25">
        <f t="shared" si="41"/>
        <v>0</v>
      </c>
      <c r="O57" s="244">
        <f>IF(D57&lt;&gt;"",VLOOKUP(D57,Deflatores!$A$3:$C$100,3,0),0)</f>
        <v>0</v>
      </c>
      <c r="P57" s="49">
        <f t="shared" si="42"/>
        <v>0</v>
      </c>
      <c r="Q57" s="238"/>
      <c r="R57" s="238"/>
      <c r="S57" s="228"/>
      <c r="T57" s="24"/>
      <c r="U57" s="25"/>
      <c r="V57" s="36"/>
      <c r="W57" s="38"/>
      <c r="X57" s="238"/>
      <c r="Y57" s="38"/>
      <c r="Z57" s="238"/>
      <c r="AA57" s="38"/>
      <c r="AB57" s="26" t="str">
        <f t="shared" si="5"/>
        <v/>
      </c>
      <c r="AC57" s="26" t="str">
        <f t="shared" si="6"/>
        <v/>
      </c>
      <c r="AD57" s="49" t="str">
        <f t="shared" si="7"/>
        <v/>
      </c>
      <c r="AE57" s="49">
        <f t="shared" si="8"/>
        <v>0</v>
      </c>
      <c r="AF57" s="25">
        <f t="shared" si="9"/>
        <v>0</v>
      </c>
      <c r="AG57" s="37" t="str">
        <f>IF(OR(T57="",T57="NOK"),"",IF(V57&lt;&gt;"",VLOOKUP(V57,Deflatores!$A$3:$C$58,3,0),0))</f>
        <v/>
      </c>
      <c r="AH57" s="49" t="str">
        <f t="shared" si="10"/>
        <v/>
      </c>
      <c r="AI57" s="246"/>
      <c r="AJ57" s="228"/>
      <c r="AK57" s="265"/>
      <c r="AL57" s="228"/>
      <c r="AM57" s="265"/>
      <c r="AN57" s="228"/>
      <c r="AO57" s="265"/>
      <c r="AP57" s="228"/>
    </row>
    <row r="58" spans="1:42" s="27" customFormat="1" ht="15" customHeight="1" x14ac:dyDescent="0.2">
      <c r="A58" s="37">
        <f t="shared" si="18"/>
        <v>46</v>
      </c>
      <c r="B58" s="291"/>
      <c r="C58" s="25"/>
      <c r="D58" s="24"/>
      <c r="E58" s="38"/>
      <c r="F58" s="238"/>
      <c r="G58" s="238"/>
      <c r="H58" s="238"/>
      <c r="I58" s="38"/>
      <c r="J58" s="26" t="str">
        <f t="shared" si="37"/>
        <v/>
      </c>
      <c r="K58" s="26" t="str">
        <f t="shared" si="38"/>
        <v/>
      </c>
      <c r="L58" s="49" t="str">
        <f t="shared" si="39"/>
        <v/>
      </c>
      <c r="M58" s="49">
        <f t="shared" si="40"/>
        <v>0</v>
      </c>
      <c r="N58" s="25">
        <f t="shared" si="41"/>
        <v>0</v>
      </c>
      <c r="O58" s="244">
        <f>IF(D58&lt;&gt;"",VLOOKUP(D58,Deflatores!$A$3:$C$100,3,0),0)</f>
        <v>0</v>
      </c>
      <c r="P58" s="49">
        <f t="shared" si="42"/>
        <v>0</v>
      </c>
      <c r="Q58" s="238"/>
      <c r="R58" s="238"/>
      <c r="S58" s="228"/>
      <c r="T58" s="24"/>
      <c r="U58" s="25"/>
      <c r="V58" s="36"/>
      <c r="W58" s="38"/>
      <c r="X58" s="238"/>
      <c r="Y58" s="38"/>
      <c r="Z58" s="238"/>
      <c r="AA58" s="38"/>
      <c r="AB58" s="26" t="str">
        <f t="shared" si="5"/>
        <v/>
      </c>
      <c r="AC58" s="26" t="str">
        <f t="shared" si="6"/>
        <v/>
      </c>
      <c r="AD58" s="49" t="str">
        <f t="shared" si="7"/>
        <v/>
      </c>
      <c r="AE58" s="49">
        <f t="shared" si="8"/>
        <v>0</v>
      </c>
      <c r="AF58" s="25">
        <f t="shared" si="9"/>
        <v>0</v>
      </c>
      <c r="AG58" s="37" t="str">
        <f>IF(OR(T58="",T58="NOK"),"",IF(V58&lt;&gt;"",VLOOKUP(V58,Deflatores!$A$3:$C$58,3,0),0))</f>
        <v/>
      </c>
      <c r="AH58" s="49" t="str">
        <f t="shared" si="10"/>
        <v/>
      </c>
      <c r="AI58" s="246"/>
      <c r="AJ58" s="228"/>
      <c r="AK58" s="265"/>
      <c r="AL58" s="228"/>
      <c r="AM58" s="265"/>
      <c r="AN58" s="228"/>
      <c r="AO58" s="265"/>
      <c r="AP58" s="228"/>
    </row>
    <row r="59" spans="1:42" s="27" customFormat="1" ht="15" customHeight="1" x14ac:dyDescent="0.2">
      <c r="A59" s="37">
        <f t="shared" si="18"/>
        <v>47</v>
      </c>
      <c r="B59" s="291"/>
      <c r="C59" s="25"/>
      <c r="D59" s="24"/>
      <c r="E59" s="38"/>
      <c r="F59" s="238"/>
      <c r="G59" s="238"/>
      <c r="H59" s="238"/>
      <c r="I59" s="38"/>
      <c r="J59" s="26" t="str">
        <f t="shared" si="37"/>
        <v/>
      </c>
      <c r="K59" s="26" t="str">
        <f t="shared" si="38"/>
        <v/>
      </c>
      <c r="L59" s="49" t="str">
        <f t="shared" si="39"/>
        <v/>
      </c>
      <c r="M59" s="49">
        <f t="shared" si="40"/>
        <v>0</v>
      </c>
      <c r="N59" s="25">
        <f t="shared" si="41"/>
        <v>0</v>
      </c>
      <c r="O59" s="244">
        <f>IF(D59&lt;&gt;"",VLOOKUP(D59,Deflatores!$A$3:$C$100,3,0),0)</f>
        <v>0</v>
      </c>
      <c r="P59" s="49">
        <f t="shared" si="42"/>
        <v>0</v>
      </c>
      <c r="Q59" s="238"/>
      <c r="R59" s="238"/>
      <c r="S59" s="228"/>
      <c r="T59" s="24"/>
      <c r="U59" s="25"/>
      <c r="V59" s="36"/>
      <c r="W59" s="38"/>
      <c r="X59" s="238"/>
      <c r="Y59" s="38"/>
      <c r="Z59" s="238"/>
      <c r="AA59" s="38"/>
      <c r="AB59" s="26" t="str">
        <f t="shared" si="5"/>
        <v/>
      </c>
      <c r="AC59" s="26" t="str">
        <f t="shared" si="6"/>
        <v/>
      </c>
      <c r="AD59" s="49" t="str">
        <f t="shared" si="7"/>
        <v/>
      </c>
      <c r="AE59" s="49">
        <f t="shared" si="8"/>
        <v>0</v>
      </c>
      <c r="AF59" s="25">
        <f t="shared" si="9"/>
        <v>0</v>
      </c>
      <c r="AG59" s="37" t="str">
        <f>IF(OR(T59="",T59="NOK"),"",IF(V59&lt;&gt;"",VLOOKUP(V59,Deflatores!$A$3:$C$58,3,0),0))</f>
        <v/>
      </c>
      <c r="AH59" s="49" t="str">
        <f t="shared" si="10"/>
        <v/>
      </c>
      <c r="AI59" s="246"/>
      <c r="AJ59" s="228"/>
      <c r="AK59" s="265"/>
      <c r="AL59" s="228"/>
      <c r="AM59" s="265"/>
      <c r="AN59" s="228"/>
      <c r="AO59" s="265"/>
      <c r="AP59" s="228"/>
    </row>
    <row r="60" spans="1:42" s="27" customFormat="1" ht="15" customHeight="1" x14ac:dyDescent="0.2">
      <c r="A60" s="37">
        <f t="shared" si="18"/>
        <v>48</v>
      </c>
      <c r="B60" s="291"/>
      <c r="C60" s="25"/>
      <c r="D60" s="24"/>
      <c r="E60" s="38"/>
      <c r="F60" s="238"/>
      <c r="G60" s="238"/>
      <c r="H60" s="238"/>
      <c r="I60" s="38"/>
      <c r="J60" s="26" t="str">
        <f t="shared" si="37"/>
        <v/>
      </c>
      <c r="K60" s="26" t="str">
        <f t="shared" si="38"/>
        <v/>
      </c>
      <c r="L60" s="49" t="str">
        <f t="shared" si="39"/>
        <v/>
      </c>
      <c r="M60" s="49">
        <f t="shared" si="40"/>
        <v>0</v>
      </c>
      <c r="N60" s="25">
        <f t="shared" si="41"/>
        <v>0</v>
      </c>
      <c r="O60" s="244">
        <f>IF(D60&lt;&gt;"",VLOOKUP(D60,Deflatores!$A$3:$C$100,3,0),0)</f>
        <v>0</v>
      </c>
      <c r="P60" s="49">
        <f t="shared" si="42"/>
        <v>0</v>
      </c>
      <c r="Q60" s="238"/>
      <c r="R60" s="238"/>
      <c r="S60" s="228"/>
      <c r="T60" s="24"/>
      <c r="U60" s="25"/>
      <c r="V60" s="36"/>
      <c r="W60" s="38"/>
      <c r="X60" s="238"/>
      <c r="Y60" s="38"/>
      <c r="Z60" s="238"/>
      <c r="AA60" s="38"/>
      <c r="AB60" s="26" t="str">
        <f t="shared" si="5"/>
        <v/>
      </c>
      <c r="AC60" s="26" t="str">
        <f t="shared" si="6"/>
        <v/>
      </c>
      <c r="AD60" s="49" t="str">
        <f t="shared" si="7"/>
        <v/>
      </c>
      <c r="AE60" s="49">
        <f t="shared" si="8"/>
        <v>0</v>
      </c>
      <c r="AF60" s="25">
        <f t="shared" si="9"/>
        <v>0</v>
      </c>
      <c r="AG60" s="37" t="str">
        <f>IF(OR(T60="",T60="NOK"),"",IF(V60&lt;&gt;"",VLOOKUP(V60,Deflatores!$A$3:$C$58,3,0),0))</f>
        <v/>
      </c>
      <c r="AH60" s="49" t="str">
        <f t="shared" si="10"/>
        <v/>
      </c>
      <c r="AI60" s="246"/>
      <c r="AJ60" s="228"/>
      <c r="AK60" s="265"/>
      <c r="AL60" s="228"/>
      <c r="AM60" s="265"/>
      <c r="AN60" s="228"/>
      <c r="AO60" s="265"/>
      <c r="AP60" s="228"/>
    </row>
    <row r="61" spans="1:42" s="27" customFormat="1" ht="15" customHeight="1" x14ac:dyDescent="0.2">
      <c r="A61" s="37">
        <f t="shared" si="18"/>
        <v>49</v>
      </c>
      <c r="B61" s="291"/>
      <c r="C61" s="25"/>
      <c r="D61" s="24"/>
      <c r="E61" s="38"/>
      <c r="F61" s="238"/>
      <c r="G61" s="238"/>
      <c r="H61" s="238"/>
      <c r="I61" s="38"/>
      <c r="J61" s="26" t="str">
        <f t="shared" si="37"/>
        <v/>
      </c>
      <c r="K61" s="26" t="str">
        <f t="shared" si="38"/>
        <v/>
      </c>
      <c r="L61" s="49" t="str">
        <f t="shared" si="39"/>
        <v/>
      </c>
      <c r="M61" s="49">
        <f t="shared" si="40"/>
        <v>0</v>
      </c>
      <c r="N61" s="25">
        <f t="shared" si="41"/>
        <v>0</v>
      </c>
      <c r="O61" s="244">
        <f>IF(D61&lt;&gt;"",VLOOKUP(D61,Deflatores!$A$3:$C$100,3,0),0)</f>
        <v>0</v>
      </c>
      <c r="P61" s="49">
        <f t="shared" si="42"/>
        <v>0</v>
      </c>
      <c r="Q61" s="238"/>
      <c r="R61" s="238"/>
      <c r="S61" s="228"/>
      <c r="T61" s="24"/>
      <c r="U61" s="25"/>
      <c r="V61" s="36"/>
      <c r="W61" s="38"/>
      <c r="X61" s="238"/>
      <c r="Y61" s="38"/>
      <c r="Z61" s="238"/>
      <c r="AA61" s="38"/>
      <c r="AB61" s="26" t="str">
        <f t="shared" si="5"/>
        <v/>
      </c>
      <c r="AC61" s="26" t="str">
        <f t="shared" si="6"/>
        <v/>
      </c>
      <c r="AD61" s="49" t="str">
        <f t="shared" si="7"/>
        <v/>
      </c>
      <c r="AE61" s="49">
        <f t="shared" si="8"/>
        <v>0</v>
      </c>
      <c r="AF61" s="25">
        <f t="shared" si="9"/>
        <v>0</v>
      </c>
      <c r="AG61" s="37" t="str">
        <f>IF(OR(T61="",T61="NOK"),"",IF(V61&lt;&gt;"",VLOOKUP(V61,Deflatores!$A$3:$C$58,3,0),0))</f>
        <v/>
      </c>
      <c r="AH61" s="49" t="str">
        <f t="shared" si="10"/>
        <v/>
      </c>
      <c r="AI61" s="246"/>
      <c r="AJ61" s="228"/>
      <c r="AK61" s="265"/>
      <c r="AL61" s="228"/>
      <c r="AM61" s="265"/>
      <c r="AN61" s="228"/>
      <c r="AO61" s="265"/>
      <c r="AP61" s="228"/>
    </row>
    <row r="62" spans="1:42" s="27" customFormat="1" ht="15" customHeight="1" x14ac:dyDescent="0.2">
      <c r="A62" s="37">
        <f t="shared" si="18"/>
        <v>50</v>
      </c>
      <c r="B62" s="291"/>
      <c r="C62" s="25"/>
      <c r="D62" s="24"/>
      <c r="E62" s="38"/>
      <c r="F62" s="238"/>
      <c r="G62" s="238"/>
      <c r="H62" s="238"/>
      <c r="I62" s="38"/>
      <c r="J62" s="26" t="str">
        <f t="shared" si="37"/>
        <v/>
      </c>
      <c r="K62" s="26" t="str">
        <f t="shared" si="38"/>
        <v/>
      </c>
      <c r="L62" s="49" t="str">
        <f t="shared" si="39"/>
        <v/>
      </c>
      <c r="M62" s="49">
        <f t="shared" si="40"/>
        <v>0</v>
      </c>
      <c r="N62" s="25">
        <f t="shared" si="41"/>
        <v>0</v>
      </c>
      <c r="O62" s="244">
        <f>IF(D62&lt;&gt;"",VLOOKUP(D62,Deflatores!$A$3:$C$100,3,0),0)</f>
        <v>0</v>
      </c>
      <c r="P62" s="49">
        <f t="shared" si="42"/>
        <v>0</v>
      </c>
      <c r="Q62" s="238"/>
      <c r="R62" s="238"/>
      <c r="S62" s="228"/>
      <c r="T62" s="24"/>
      <c r="U62" s="25"/>
      <c r="V62" s="36"/>
      <c r="W62" s="38"/>
      <c r="X62" s="238"/>
      <c r="Y62" s="38"/>
      <c r="Z62" s="238"/>
      <c r="AA62" s="38"/>
      <c r="AB62" s="26" t="str">
        <f t="shared" si="5"/>
        <v/>
      </c>
      <c r="AC62" s="26" t="str">
        <f t="shared" si="6"/>
        <v/>
      </c>
      <c r="AD62" s="49" t="str">
        <f t="shared" si="7"/>
        <v/>
      </c>
      <c r="AE62" s="49">
        <f t="shared" si="8"/>
        <v>0</v>
      </c>
      <c r="AF62" s="25">
        <f t="shared" si="9"/>
        <v>0</v>
      </c>
      <c r="AG62" s="37" t="str">
        <f>IF(OR(T62="",T62="NOK"),"",IF(V62&lt;&gt;"",VLOOKUP(V62,Deflatores!$A$3:$C$58,3,0),0))</f>
        <v/>
      </c>
      <c r="AH62" s="49" t="str">
        <f t="shared" si="10"/>
        <v/>
      </c>
      <c r="AI62" s="246"/>
      <c r="AJ62" s="228"/>
      <c r="AK62" s="265"/>
      <c r="AL62" s="228"/>
      <c r="AM62" s="265"/>
      <c r="AN62" s="228"/>
      <c r="AO62" s="265"/>
      <c r="AP62" s="228"/>
    </row>
    <row r="63" spans="1:42" s="27" customFormat="1" ht="15" customHeight="1" x14ac:dyDescent="0.2">
      <c r="A63" s="37">
        <f t="shared" si="18"/>
        <v>51</v>
      </c>
      <c r="B63" s="291"/>
      <c r="C63" s="25"/>
      <c r="D63" s="24"/>
      <c r="E63" s="38"/>
      <c r="F63" s="238"/>
      <c r="G63" s="238"/>
      <c r="H63" s="238"/>
      <c r="I63" s="38"/>
      <c r="J63" s="26" t="str">
        <f t="shared" si="37"/>
        <v/>
      </c>
      <c r="K63" s="26" t="str">
        <f t="shared" si="38"/>
        <v/>
      </c>
      <c r="L63" s="49" t="str">
        <f t="shared" si="39"/>
        <v/>
      </c>
      <c r="M63" s="49">
        <f t="shared" si="40"/>
        <v>0</v>
      </c>
      <c r="N63" s="25">
        <f t="shared" si="41"/>
        <v>0</v>
      </c>
      <c r="O63" s="244">
        <f>IF(D63&lt;&gt;"",VLOOKUP(D63,Deflatores!$A$3:$C$100,3,0),0)</f>
        <v>0</v>
      </c>
      <c r="P63" s="49">
        <f t="shared" si="42"/>
        <v>0</v>
      </c>
      <c r="Q63" s="238"/>
      <c r="R63" s="238"/>
      <c r="S63" s="228"/>
      <c r="T63" s="24"/>
      <c r="U63" s="25"/>
      <c r="V63" s="36"/>
      <c r="W63" s="38"/>
      <c r="X63" s="238"/>
      <c r="Y63" s="38"/>
      <c r="Z63" s="238"/>
      <c r="AA63" s="38"/>
      <c r="AB63" s="26" t="str">
        <f t="shared" si="5"/>
        <v/>
      </c>
      <c r="AC63" s="26" t="str">
        <f t="shared" si="6"/>
        <v/>
      </c>
      <c r="AD63" s="49" t="str">
        <f t="shared" si="7"/>
        <v/>
      </c>
      <c r="AE63" s="49">
        <f t="shared" si="8"/>
        <v>0</v>
      </c>
      <c r="AF63" s="25">
        <f t="shared" si="9"/>
        <v>0</v>
      </c>
      <c r="AG63" s="37" t="str">
        <f>IF(OR(T63="",T63="NOK"),"",IF(V63&lt;&gt;"",VLOOKUP(V63,Deflatores!$A$3:$C$58,3,0),0))</f>
        <v/>
      </c>
      <c r="AH63" s="49" t="str">
        <f t="shared" si="10"/>
        <v/>
      </c>
      <c r="AI63" s="246"/>
      <c r="AJ63" s="228"/>
      <c r="AK63" s="265"/>
      <c r="AL63" s="228"/>
      <c r="AM63" s="265"/>
      <c r="AN63" s="228"/>
      <c r="AO63" s="265"/>
      <c r="AP63" s="228"/>
    </row>
    <row r="64" spans="1:42" s="27" customFormat="1" ht="15" customHeight="1" x14ac:dyDescent="0.2">
      <c r="A64" s="37">
        <f t="shared" si="18"/>
        <v>52</v>
      </c>
      <c r="B64" s="291"/>
      <c r="C64" s="25"/>
      <c r="D64" s="24"/>
      <c r="E64" s="38"/>
      <c r="F64" s="238"/>
      <c r="G64" s="238"/>
      <c r="H64" s="238"/>
      <c r="I64" s="38"/>
      <c r="J64" s="26" t="str">
        <f t="shared" si="37"/>
        <v/>
      </c>
      <c r="K64" s="26" t="str">
        <f t="shared" si="38"/>
        <v/>
      </c>
      <c r="L64" s="49" t="str">
        <f t="shared" si="39"/>
        <v/>
      </c>
      <c r="M64" s="49">
        <f t="shared" si="40"/>
        <v>0</v>
      </c>
      <c r="N64" s="25">
        <f t="shared" si="41"/>
        <v>0</v>
      </c>
      <c r="O64" s="244">
        <f>IF(D64&lt;&gt;"",VLOOKUP(D64,Deflatores!$A$3:$C$100,3,0),0)</f>
        <v>0</v>
      </c>
      <c r="P64" s="49">
        <f t="shared" si="42"/>
        <v>0</v>
      </c>
      <c r="Q64" s="238"/>
      <c r="R64" s="238"/>
      <c r="S64" s="228"/>
      <c r="T64" s="24"/>
      <c r="U64" s="25"/>
      <c r="V64" s="36"/>
      <c r="W64" s="38"/>
      <c r="X64" s="238"/>
      <c r="Y64" s="38"/>
      <c r="Z64" s="238"/>
      <c r="AA64" s="38"/>
      <c r="AB64" s="26" t="str">
        <f t="shared" si="5"/>
        <v/>
      </c>
      <c r="AC64" s="26" t="str">
        <f t="shared" si="6"/>
        <v/>
      </c>
      <c r="AD64" s="49" t="str">
        <f t="shared" si="7"/>
        <v/>
      </c>
      <c r="AE64" s="49">
        <f t="shared" si="8"/>
        <v>0</v>
      </c>
      <c r="AF64" s="25">
        <f t="shared" si="9"/>
        <v>0</v>
      </c>
      <c r="AG64" s="37" t="str">
        <f>IF(OR(T64="",T64="NOK"),"",IF(V64&lt;&gt;"",VLOOKUP(V64,Deflatores!$A$3:$C$58,3,0),0))</f>
        <v/>
      </c>
      <c r="AH64" s="49" t="str">
        <f t="shared" si="10"/>
        <v/>
      </c>
      <c r="AI64" s="246"/>
      <c r="AJ64" s="228"/>
      <c r="AK64" s="265"/>
      <c r="AL64" s="228"/>
      <c r="AM64" s="265"/>
      <c r="AN64" s="228"/>
      <c r="AO64" s="265"/>
      <c r="AP64" s="228"/>
    </row>
    <row r="65" spans="1:42" s="27" customFormat="1" ht="15" customHeight="1" x14ac:dyDescent="0.2">
      <c r="A65" s="37">
        <f t="shared" si="18"/>
        <v>53</v>
      </c>
      <c r="B65" s="291"/>
      <c r="C65" s="25"/>
      <c r="D65" s="24"/>
      <c r="E65" s="38"/>
      <c r="F65" s="238"/>
      <c r="G65" s="238"/>
      <c r="H65" s="238"/>
      <c r="I65" s="38"/>
      <c r="J65" s="26" t="str">
        <f t="shared" si="37"/>
        <v/>
      </c>
      <c r="K65" s="26" t="str">
        <f t="shared" si="38"/>
        <v/>
      </c>
      <c r="L65" s="49" t="str">
        <f t="shared" si="39"/>
        <v/>
      </c>
      <c r="M65" s="49">
        <f t="shared" si="40"/>
        <v>0</v>
      </c>
      <c r="N65" s="25">
        <f t="shared" si="41"/>
        <v>0</v>
      </c>
      <c r="O65" s="244">
        <f>IF(D65&lt;&gt;"",VLOOKUP(D65,Deflatores!$A$3:$C$100,3,0),0)</f>
        <v>0</v>
      </c>
      <c r="P65" s="49">
        <f t="shared" si="42"/>
        <v>0</v>
      </c>
      <c r="Q65" s="238"/>
      <c r="R65" s="238"/>
      <c r="S65" s="228"/>
      <c r="T65" s="24"/>
      <c r="U65" s="25"/>
      <c r="V65" s="36"/>
      <c r="W65" s="38"/>
      <c r="X65" s="238"/>
      <c r="Y65" s="38"/>
      <c r="Z65" s="238"/>
      <c r="AA65" s="38"/>
      <c r="AB65" s="26" t="str">
        <f t="shared" si="5"/>
        <v/>
      </c>
      <c r="AC65" s="26" t="str">
        <f t="shared" si="6"/>
        <v/>
      </c>
      <c r="AD65" s="49" t="str">
        <f t="shared" si="7"/>
        <v/>
      </c>
      <c r="AE65" s="49">
        <f t="shared" si="8"/>
        <v>0</v>
      </c>
      <c r="AF65" s="25">
        <f t="shared" si="9"/>
        <v>0</v>
      </c>
      <c r="AG65" s="37" t="str">
        <f>IF(OR(T65="",T65="NOK"),"",IF(V65&lt;&gt;"",VLOOKUP(V65,Deflatores!$A$3:$C$58,3,0),0))</f>
        <v/>
      </c>
      <c r="AH65" s="49" t="str">
        <f t="shared" si="10"/>
        <v/>
      </c>
      <c r="AI65" s="246"/>
      <c r="AJ65" s="228"/>
      <c r="AK65" s="265"/>
      <c r="AL65" s="228"/>
      <c r="AM65" s="265"/>
      <c r="AN65" s="228"/>
      <c r="AO65" s="265"/>
      <c r="AP65" s="228"/>
    </row>
    <row r="66" spans="1:42" s="27" customFormat="1" ht="15" customHeight="1" x14ac:dyDescent="0.2">
      <c r="A66" s="37">
        <f t="shared" si="18"/>
        <v>54</v>
      </c>
      <c r="B66" s="291"/>
      <c r="C66" s="25"/>
      <c r="D66" s="24"/>
      <c r="E66" s="38"/>
      <c r="F66" s="238"/>
      <c r="G66" s="238"/>
      <c r="H66" s="238"/>
      <c r="I66" s="38"/>
      <c r="J66" s="26" t="str">
        <f t="shared" si="37"/>
        <v/>
      </c>
      <c r="K66" s="26" t="str">
        <f t="shared" si="38"/>
        <v/>
      </c>
      <c r="L66" s="49" t="str">
        <f t="shared" si="39"/>
        <v/>
      </c>
      <c r="M66" s="49">
        <f t="shared" si="40"/>
        <v>0</v>
      </c>
      <c r="N66" s="25">
        <f t="shared" si="41"/>
        <v>0</v>
      </c>
      <c r="O66" s="244">
        <f>IF(D66&lt;&gt;"",VLOOKUP(D66,Deflatores!$A$3:$C$100,3,0),0)</f>
        <v>0</v>
      </c>
      <c r="P66" s="49">
        <f t="shared" si="42"/>
        <v>0</v>
      </c>
      <c r="Q66" s="238"/>
      <c r="R66" s="238"/>
      <c r="S66" s="228"/>
      <c r="T66" s="24"/>
      <c r="U66" s="25"/>
      <c r="V66" s="36"/>
      <c r="W66" s="38"/>
      <c r="X66" s="238"/>
      <c r="Y66" s="38"/>
      <c r="Z66" s="238"/>
      <c r="AA66" s="38"/>
      <c r="AB66" s="26" t="str">
        <f t="shared" si="5"/>
        <v/>
      </c>
      <c r="AC66" s="26" t="str">
        <f t="shared" si="6"/>
        <v/>
      </c>
      <c r="AD66" s="49" t="str">
        <f t="shared" si="7"/>
        <v/>
      </c>
      <c r="AE66" s="49">
        <f t="shared" si="8"/>
        <v>0</v>
      </c>
      <c r="AF66" s="25">
        <f t="shared" si="9"/>
        <v>0</v>
      </c>
      <c r="AG66" s="37" t="str">
        <f>IF(OR(T66="",T66="NOK"),"",IF(V66&lt;&gt;"",VLOOKUP(V66,Deflatores!$A$3:$C$58,3,0),0))</f>
        <v/>
      </c>
      <c r="AH66" s="49" t="str">
        <f t="shared" si="10"/>
        <v/>
      </c>
      <c r="AI66" s="246"/>
      <c r="AJ66" s="228"/>
      <c r="AK66" s="265"/>
      <c r="AL66" s="228"/>
      <c r="AM66" s="265"/>
      <c r="AN66" s="228"/>
      <c r="AO66" s="265"/>
      <c r="AP66" s="228"/>
    </row>
    <row r="67" spans="1:42" s="27" customFormat="1" ht="15" customHeight="1" x14ac:dyDescent="0.2">
      <c r="A67" s="37">
        <f t="shared" si="18"/>
        <v>55</v>
      </c>
      <c r="B67" s="291"/>
      <c r="C67" s="25"/>
      <c r="D67" s="24"/>
      <c r="E67" s="38"/>
      <c r="F67" s="238"/>
      <c r="G67" s="238"/>
      <c r="H67" s="238"/>
      <c r="I67" s="38"/>
      <c r="J67" s="26" t="str">
        <f t="shared" si="37"/>
        <v/>
      </c>
      <c r="K67" s="26" t="str">
        <f t="shared" si="38"/>
        <v/>
      </c>
      <c r="L67" s="49" t="str">
        <f t="shared" si="39"/>
        <v/>
      </c>
      <c r="M67" s="49">
        <f t="shared" si="40"/>
        <v>0</v>
      </c>
      <c r="N67" s="25">
        <f t="shared" si="41"/>
        <v>0</v>
      </c>
      <c r="O67" s="244">
        <f>IF(D67&lt;&gt;"",VLOOKUP(D67,Deflatores!$A$3:$C$100,3,0),0)</f>
        <v>0</v>
      </c>
      <c r="P67" s="49">
        <f t="shared" si="42"/>
        <v>0</v>
      </c>
      <c r="Q67" s="238"/>
      <c r="R67" s="238"/>
      <c r="S67" s="228"/>
      <c r="T67" s="24"/>
      <c r="U67" s="25"/>
      <c r="V67" s="36"/>
      <c r="W67" s="38"/>
      <c r="X67" s="238"/>
      <c r="Y67" s="38"/>
      <c r="Z67" s="238"/>
      <c r="AA67" s="38"/>
      <c r="AB67" s="26" t="str">
        <f t="shared" si="5"/>
        <v/>
      </c>
      <c r="AC67" s="26" t="str">
        <f t="shared" si="6"/>
        <v/>
      </c>
      <c r="AD67" s="49" t="str">
        <f t="shared" si="7"/>
        <v/>
      </c>
      <c r="AE67" s="49">
        <f t="shared" si="8"/>
        <v>0</v>
      </c>
      <c r="AF67" s="25">
        <f t="shared" si="9"/>
        <v>0</v>
      </c>
      <c r="AG67" s="37" t="str">
        <f>IF(OR(T67="",T67="NOK"),"",IF(V67&lt;&gt;"",VLOOKUP(V67,Deflatores!$A$3:$C$58,3,0),0))</f>
        <v/>
      </c>
      <c r="AH67" s="49" t="str">
        <f t="shared" si="10"/>
        <v/>
      </c>
      <c r="AI67" s="246"/>
      <c r="AJ67" s="228"/>
      <c r="AK67" s="265"/>
      <c r="AL67" s="228"/>
      <c r="AM67" s="265"/>
      <c r="AN67" s="228"/>
      <c r="AO67" s="265"/>
      <c r="AP67" s="228"/>
    </row>
    <row r="68" spans="1:42" s="27" customFormat="1" ht="15" customHeight="1" x14ac:dyDescent="0.2">
      <c r="A68" s="37">
        <f t="shared" si="18"/>
        <v>56</v>
      </c>
      <c r="B68" s="291"/>
      <c r="C68" s="25"/>
      <c r="D68" s="24"/>
      <c r="E68" s="38"/>
      <c r="F68" s="238"/>
      <c r="G68" s="238"/>
      <c r="H68" s="238"/>
      <c r="I68" s="38"/>
      <c r="J68" s="26" t="str">
        <f t="shared" si="37"/>
        <v/>
      </c>
      <c r="K68" s="26" t="str">
        <f t="shared" si="38"/>
        <v/>
      </c>
      <c r="L68" s="49" t="str">
        <f t="shared" si="39"/>
        <v/>
      </c>
      <c r="M68" s="49">
        <f t="shared" si="40"/>
        <v>0</v>
      </c>
      <c r="N68" s="25">
        <f t="shared" si="41"/>
        <v>0</v>
      </c>
      <c r="O68" s="244">
        <f>IF(D68&lt;&gt;"",VLOOKUP(D68,Deflatores!$A$3:$C$100,3,0),0)</f>
        <v>0</v>
      </c>
      <c r="P68" s="49">
        <f t="shared" si="42"/>
        <v>0</v>
      </c>
      <c r="Q68" s="238"/>
      <c r="R68" s="238"/>
      <c r="S68" s="228"/>
      <c r="T68" s="24"/>
      <c r="U68" s="25"/>
      <c r="V68" s="36"/>
      <c r="W68" s="38"/>
      <c r="X68" s="238"/>
      <c r="Y68" s="38"/>
      <c r="Z68" s="238"/>
      <c r="AA68" s="38"/>
      <c r="AB68" s="26" t="str">
        <f t="shared" si="5"/>
        <v/>
      </c>
      <c r="AC68" s="26" t="str">
        <f t="shared" si="6"/>
        <v/>
      </c>
      <c r="AD68" s="49" t="str">
        <f t="shared" si="7"/>
        <v/>
      </c>
      <c r="AE68" s="49">
        <f t="shared" si="8"/>
        <v>0</v>
      </c>
      <c r="AF68" s="25">
        <f t="shared" si="9"/>
        <v>0</v>
      </c>
      <c r="AG68" s="37" t="str">
        <f>IF(OR(T68="",T68="NOK"),"",IF(V68&lt;&gt;"",VLOOKUP(V68,Deflatores!$A$3:$C$58,3,0),0))</f>
        <v/>
      </c>
      <c r="AH68" s="49" t="str">
        <f t="shared" si="10"/>
        <v/>
      </c>
      <c r="AI68" s="246"/>
      <c r="AJ68" s="228"/>
      <c r="AK68" s="265"/>
      <c r="AL68" s="228"/>
      <c r="AM68" s="265"/>
      <c r="AN68" s="228"/>
      <c r="AO68" s="265"/>
      <c r="AP68" s="228"/>
    </row>
    <row r="69" spans="1:42" s="27" customFormat="1" ht="15" customHeight="1" x14ac:dyDescent="0.2">
      <c r="A69" s="37">
        <f t="shared" si="18"/>
        <v>57</v>
      </c>
      <c r="B69" s="291"/>
      <c r="C69" s="25"/>
      <c r="D69" s="24"/>
      <c r="E69" s="38"/>
      <c r="F69" s="238"/>
      <c r="G69" s="238"/>
      <c r="H69" s="238"/>
      <c r="I69" s="38"/>
      <c r="J69" s="26" t="str">
        <f t="shared" si="37"/>
        <v/>
      </c>
      <c r="K69" s="26" t="str">
        <f t="shared" si="38"/>
        <v/>
      </c>
      <c r="L69" s="49" t="str">
        <f t="shared" si="39"/>
        <v/>
      </c>
      <c r="M69" s="49">
        <f t="shared" si="40"/>
        <v>0</v>
      </c>
      <c r="N69" s="25">
        <f t="shared" si="41"/>
        <v>0</v>
      </c>
      <c r="O69" s="244">
        <f>IF(D69&lt;&gt;"",VLOOKUP(D69,Deflatores!$A$3:$C$100,3,0),0)</f>
        <v>0</v>
      </c>
      <c r="P69" s="49">
        <f t="shared" si="42"/>
        <v>0</v>
      </c>
      <c r="Q69" s="238"/>
      <c r="R69" s="238"/>
      <c r="S69" s="228"/>
      <c r="T69" s="24"/>
      <c r="U69" s="25"/>
      <c r="V69" s="36"/>
      <c r="W69" s="38"/>
      <c r="X69" s="238"/>
      <c r="Y69" s="38"/>
      <c r="Z69" s="238"/>
      <c r="AA69" s="38"/>
      <c r="AB69" s="26" t="str">
        <f t="shared" si="5"/>
        <v/>
      </c>
      <c r="AC69" s="26" t="str">
        <f t="shared" si="6"/>
        <v/>
      </c>
      <c r="AD69" s="49" t="str">
        <f t="shared" si="7"/>
        <v/>
      </c>
      <c r="AE69" s="49">
        <f t="shared" si="8"/>
        <v>0</v>
      </c>
      <c r="AF69" s="25">
        <f t="shared" si="9"/>
        <v>0</v>
      </c>
      <c r="AG69" s="37" t="str">
        <f>IF(OR(T69="",T69="NOK"),"",IF(V69&lt;&gt;"",VLOOKUP(V69,Deflatores!$A$3:$C$58,3,0),0))</f>
        <v/>
      </c>
      <c r="AH69" s="49" t="str">
        <f t="shared" si="10"/>
        <v/>
      </c>
      <c r="AI69" s="246"/>
      <c r="AJ69" s="228"/>
      <c r="AK69" s="265"/>
      <c r="AL69" s="228"/>
      <c r="AM69" s="265"/>
      <c r="AN69" s="228"/>
      <c r="AO69" s="265"/>
      <c r="AP69" s="228"/>
    </row>
    <row r="70" spans="1:42" s="27" customFormat="1" ht="15" customHeight="1" x14ac:dyDescent="0.2">
      <c r="A70" s="37">
        <f t="shared" si="18"/>
        <v>58</v>
      </c>
      <c r="B70" s="291"/>
      <c r="C70" s="25"/>
      <c r="D70" s="24"/>
      <c r="E70" s="38"/>
      <c r="F70" s="238"/>
      <c r="G70" s="238"/>
      <c r="H70" s="238"/>
      <c r="I70" s="38"/>
      <c r="J70" s="26" t="str">
        <f t="shared" si="37"/>
        <v/>
      </c>
      <c r="K70" s="26" t="str">
        <f t="shared" si="38"/>
        <v/>
      </c>
      <c r="L70" s="49" t="str">
        <f t="shared" si="39"/>
        <v/>
      </c>
      <c r="M70" s="49">
        <f t="shared" si="40"/>
        <v>0</v>
      </c>
      <c r="N70" s="25">
        <f t="shared" si="41"/>
        <v>0</v>
      </c>
      <c r="O70" s="244">
        <f>IF(D70&lt;&gt;"",VLOOKUP(D70,Deflatores!$A$3:$C$100,3,0),0)</f>
        <v>0</v>
      </c>
      <c r="P70" s="49">
        <f t="shared" si="42"/>
        <v>0</v>
      </c>
      <c r="Q70" s="238"/>
      <c r="R70" s="238"/>
      <c r="S70" s="228"/>
      <c r="T70" s="24"/>
      <c r="U70" s="25"/>
      <c r="V70" s="36"/>
      <c r="W70" s="38"/>
      <c r="X70" s="238"/>
      <c r="Y70" s="38"/>
      <c r="Z70" s="238"/>
      <c r="AA70" s="38"/>
      <c r="AB70" s="26" t="str">
        <f t="shared" si="5"/>
        <v/>
      </c>
      <c r="AC70" s="26" t="str">
        <f t="shared" si="6"/>
        <v/>
      </c>
      <c r="AD70" s="49" t="str">
        <f t="shared" si="7"/>
        <v/>
      </c>
      <c r="AE70" s="49">
        <f t="shared" si="8"/>
        <v>0</v>
      </c>
      <c r="AF70" s="25">
        <f t="shared" si="9"/>
        <v>0</v>
      </c>
      <c r="AG70" s="37" t="str">
        <f>IF(OR(T70="",T70="NOK"),"",IF(V70&lt;&gt;"",VLOOKUP(V70,Deflatores!$A$3:$C$58,3,0),0))</f>
        <v/>
      </c>
      <c r="AH70" s="49" t="str">
        <f t="shared" si="10"/>
        <v/>
      </c>
      <c r="AI70" s="246"/>
      <c r="AJ70" s="228"/>
      <c r="AK70" s="265"/>
      <c r="AL70" s="228"/>
      <c r="AM70" s="265"/>
      <c r="AN70" s="228"/>
      <c r="AO70" s="265"/>
      <c r="AP70" s="228"/>
    </row>
    <row r="71" spans="1:42" s="27" customFormat="1" ht="15" customHeight="1" x14ac:dyDescent="0.2">
      <c r="A71" s="37">
        <f t="shared" si="18"/>
        <v>59</v>
      </c>
      <c r="B71" s="291"/>
      <c r="C71" s="25"/>
      <c r="D71" s="24"/>
      <c r="E71" s="38"/>
      <c r="F71" s="238"/>
      <c r="G71" s="238"/>
      <c r="H71" s="238"/>
      <c r="I71" s="38"/>
      <c r="J71" s="26" t="str">
        <f t="shared" si="37"/>
        <v/>
      </c>
      <c r="K71" s="26" t="str">
        <f t="shared" si="38"/>
        <v/>
      </c>
      <c r="L71" s="49" t="str">
        <f t="shared" si="39"/>
        <v/>
      </c>
      <c r="M71" s="49">
        <f t="shared" si="40"/>
        <v>0</v>
      </c>
      <c r="N71" s="25">
        <f t="shared" si="41"/>
        <v>0</v>
      </c>
      <c r="O71" s="244">
        <f>IF(D71&lt;&gt;"",VLOOKUP(D71,Deflatores!$A$3:$C$100,3,0),0)</f>
        <v>0</v>
      </c>
      <c r="P71" s="49">
        <f t="shared" si="42"/>
        <v>0</v>
      </c>
      <c r="Q71" s="238"/>
      <c r="R71" s="238"/>
      <c r="S71" s="228"/>
      <c r="T71" s="24"/>
      <c r="U71" s="25"/>
      <c r="V71" s="36"/>
      <c r="W71" s="38"/>
      <c r="X71" s="238"/>
      <c r="Y71" s="38"/>
      <c r="Z71" s="238"/>
      <c r="AA71" s="38"/>
      <c r="AB71" s="26" t="str">
        <f t="shared" si="5"/>
        <v/>
      </c>
      <c r="AC71" s="26" t="str">
        <f t="shared" si="6"/>
        <v/>
      </c>
      <c r="AD71" s="49" t="str">
        <f t="shared" si="7"/>
        <v/>
      </c>
      <c r="AE71" s="49">
        <f t="shared" si="8"/>
        <v>0</v>
      </c>
      <c r="AF71" s="25">
        <f t="shared" si="9"/>
        <v>0</v>
      </c>
      <c r="AG71" s="37" t="str">
        <f>IF(OR(T71="",T71="NOK"),"",IF(V71&lt;&gt;"",VLOOKUP(V71,Deflatores!$A$3:$C$58,3,0),0))</f>
        <v/>
      </c>
      <c r="AH71" s="49" t="str">
        <f t="shared" si="10"/>
        <v/>
      </c>
      <c r="AI71" s="246"/>
      <c r="AJ71" s="228"/>
      <c r="AK71" s="265"/>
      <c r="AL71" s="228"/>
      <c r="AM71" s="265"/>
      <c r="AN71" s="228"/>
      <c r="AO71" s="265"/>
      <c r="AP71" s="228"/>
    </row>
    <row r="72" spans="1:42" s="27" customFormat="1" ht="15" customHeight="1" x14ac:dyDescent="0.2">
      <c r="A72" s="37">
        <f t="shared" si="18"/>
        <v>60</v>
      </c>
      <c r="B72" s="291"/>
      <c r="C72" s="25"/>
      <c r="D72" s="24"/>
      <c r="E72" s="38"/>
      <c r="F72" s="238"/>
      <c r="G72" s="238"/>
      <c r="H72" s="238"/>
      <c r="I72" s="38"/>
      <c r="J72" s="26" t="str">
        <f t="shared" si="37"/>
        <v/>
      </c>
      <c r="K72" s="26" t="str">
        <f t="shared" si="38"/>
        <v/>
      </c>
      <c r="L72" s="49" t="str">
        <f t="shared" si="39"/>
        <v/>
      </c>
      <c r="M72" s="49">
        <f t="shared" si="40"/>
        <v>0</v>
      </c>
      <c r="N72" s="25">
        <f t="shared" si="41"/>
        <v>0</v>
      </c>
      <c r="O72" s="244">
        <f>IF(D72&lt;&gt;"",VLOOKUP(D72,Deflatores!$A$3:$C$100,3,0),0)</f>
        <v>0</v>
      </c>
      <c r="P72" s="49">
        <f t="shared" si="42"/>
        <v>0</v>
      </c>
      <c r="Q72" s="238"/>
      <c r="R72" s="238"/>
      <c r="S72" s="228"/>
      <c r="T72" s="24"/>
      <c r="U72" s="25"/>
      <c r="V72" s="36"/>
      <c r="W72" s="38"/>
      <c r="X72" s="238"/>
      <c r="Y72" s="38"/>
      <c r="Z72" s="238"/>
      <c r="AA72" s="38"/>
      <c r="AB72" s="26" t="str">
        <f t="shared" si="5"/>
        <v/>
      </c>
      <c r="AC72" s="26" t="str">
        <f t="shared" si="6"/>
        <v/>
      </c>
      <c r="AD72" s="49" t="str">
        <f t="shared" si="7"/>
        <v/>
      </c>
      <c r="AE72" s="49">
        <f t="shared" si="8"/>
        <v>0</v>
      </c>
      <c r="AF72" s="25">
        <f t="shared" si="9"/>
        <v>0</v>
      </c>
      <c r="AG72" s="37" t="str">
        <f>IF(OR(T72="",T72="NOK"),"",IF(V72&lt;&gt;"",VLOOKUP(V72,Deflatores!$A$3:$C$58,3,0),0))</f>
        <v/>
      </c>
      <c r="AH72" s="49" t="str">
        <f t="shared" si="10"/>
        <v/>
      </c>
      <c r="AI72" s="246"/>
      <c r="AJ72" s="228"/>
      <c r="AK72" s="265"/>
      <c r="AL72" s="228"/>
      <c r="AM72" s="265"/>
      <c r="AN72" s="228"/>
      <c r="AO72" s="265"/>
      <c r="AP72" s="228"/>
    </row>
    <row r="73" spans="1:42" s="27" customFormat="1" ht="15" customHeight="1" x14ac:dyDescent="0.2">
      <c r="A73" s="37">
        <f t="shared" si="18"/>
        <v>61</v>
      </c>
      <c r="B73" s="287"/>
      <c r="C73" s="25"/>
      <c r="D73" s="24"/>
      <c r="E73" s="38"/>
      <c r="F73" s="238"/>
      <c r="G73" s="238"/>
      <c r="H73" s="238"/>
      <c r="I73" s="38"/>
      <c r="J73" s="26" t="str">
        <f t="shared" si="37"/>
        <v/>
      </c>
      <c r="K73" s="26" t="str">
        <f t="shared" si="38"/>
        <v/>
      </c>
      <c r="L73" s="49" t="str">
        <f t="shared" si="39"/>
        <v/>
      </c>
      <c r="M73" s="49">
        <f t="shared" si="40"/>
        <v>0</v>
      </c>
      <c r="N73" s="25">
        <f t="shared" si="41"/>
        <v>0</v>
      </c>
      <c r="O73" s="244">
        <f>IF(D73&lt;&gt;"",VLOOKUP(D73,Deflatores!$A$3:$C$100,3,0),0)</f>
        <v>0</v>
      </c>
      <c r="P73" s="49">
        <f t="shared" si="42"/>
        <v>0</v>
      </c>
      <c r="Q73" s="238"/>
      <c r="R73" s="238"/>
      <c r="S73" s="228"/>
      <c r="T73" s="24"/>
      <c r="U73" s="25"/>
      <c r="V73" s="36"/>
      <c r="W73" s="38"/>
      <c r="X73" s="238"/>
      <c r="Y73" s="38"/>
      <c r="Z73" s="238"/>
      <c r="AA73" s="38"/>
      <c r="AB73" s="26" t="str">
        <f t="shared" si="5"/>
        <v/>
      </c>
      <c r="AC73" s="26" t="str">
        <f t="shared" si="6"/>
        <v/>
      </c>
      <c r="AD73" s="49" t="str">
        <f t="shared" si="7"/>
        <v/>
      </c>
      <c r="AE73" s="49">
        <f t="shared" si="8"/>
        <v>0</v>
      </c>
      <c r="AF73" s="25">
        <f t="shared" si="9"/>
        <v>0</v>
      </c>
      <c r="AG73" s="37" t="str">
        <f>IF(OR(T73="",T73="NOK"),"",IF(V73&lt;&gt;"",VLOOKUP(V73,Deflatores!$A$3:$C$58,3,0),0))</f>
        <v/>
      </c>
      <c r="AH73" s="49" t="str">
        <f t="shared" si="10"/>
        <v/>
      </c>
      <c r="AI73" s="246"/>
      <c r="AJ73" s="228"/>
      <c r="AK73" s="265"/>
      <c r="AL73" s="228"/>
      <c r="AM73" s="265"/>
      <c r="AN73" s="228"/>
      <c r="AO73" s="265"/>
      <c r="AP73" s="228"/>
    </row>
    <row r="74" spans="1:42" s="27" customFormat="1" ht="15" customHeight="1" x14ac:dyDescent="0.2">
      <c r="A74" s="37">
        <f t="shared" si="18"/>
        <v>62</v>
      </c>
      <c r="B74" s="287"/>
      <c r="C74" s="25"/>
      <c r="D74" s="24"/>
      <c r="E74" s="38"/>
      <c r="F74" s="238"/>
      <c r="G74" s="238"/>
      <c r="H74" s="238"/>
      <c r="I74" s="38"/>
      <c r="J74" s="26" t="str">
        <f t="shared" si="37"/>
        <v/>
      </c>
      <c r="K74" s="26" t="str">
        <f t="shared" si="38"/>
        <v/>
      </c>
      <c r="L74" s="49" t="str">
        <f t="shared" si="39"/>
        <v/>
      </c>
      <c r="M74" s="49">
        <f t="shared" si="40"/>
        <v>0</v>
      </c>
      <c r="N74" s="25">
        <f t="shared" si="41"/>
        <v>0</v>
      </c>
      <c r="O74" s="244">
        <f>IF(D74&lt;&gt;"",VLOOKUP(D74,Deflatores!$A$3:$C$100,3,0),0)</f>
        <v>0</v>
      </c>
      <c r="P74" s="49">
        <f t="shared" si="42"/>
        <v>0</v>
      </c>
      <c r="Q74" s="238"/>
      <c r="R74" s="238"/>
      <c r="S74" s="228"/>
      <c r="T74" s="24"/>
      <c r="U74" s="25"/>
      <c r="V74" s="36"/>
      <c r="W74" s="38"/>
      <c r="X74" s="238"/>
      <c r="Y74" s="38"/>
      <c r="Z74" s="238"/>
      <c r="AA74" s="38"/>
      <c r="AB74" s="26" t="str">
        <f t="shared" ref="AB74:AB93" si="127">IF(OR(T74="",T74="NOK"),"",IF(U74="EE",IF(OR(AND(OR(Y74=1,Y74=0),W74&gt;0,W74&lt;5),AND(OR(Y74=1,Y74=0),W74&gt;4,W74&lt;16),AND(Y74=2,W74&gt;0,W74&lt;5)),"Simples",IF(OR(AND(OR(Y74=1,Y74=0),W74&gt;15),AND(Y74=2,W74&gt;4,W74&lt;16),AND(Y74&gt;2,W74&gt;0,W74&lt;5)),"Médio",IF(OR(AND(Y74=2,W74&gt;15),AND(Y74&gt;2,W74&gt;4,W74&lt;16),AND(Y74&gt;2,W74&gt;15)),"Complexo",""))),
IF(OR(U74="CE",U74="SE"),IF(OR(AND(OR(Y74=1,Y74=0),W74&gt;0,W74&lt;6),AND(OR(Y74=1,Y74=0),W74&gt;5,W74&lt;20),AND(Y74&gt;1,Y74&lt;4,W74&gt;0,W74&lt;6)),"Simples",IF(OR(AND(OR(Y74=1,Y74=0),W74&gt;19),AND(Y74&gt;1,Y74&lt;4,W74&gt;5,W74&lt;20),AND(Y74&gt;3,W74&gt;0,W74&lt;6)),"Médio",IF(OR(AND(Y74&gt;1,Y74&lt;4,W74&gt;19),AND(Y74&gt;3,W74&gt;5,W74&lt;20),AND(Y74&gt;3,W74&gt;19)),"Complexo",""))),"")))</f>
        <v/>
      </c>
      <c r="AC74" s="26" t="str">
        <f t="shared" ref="AC74:AC93" si="128">IF(OR(T74="",T74="NOK"),"",IF(U74="ALI",IF(OR(AND(OR(Y74=1,Y74=0),W74&gt;0,W74&lt;20),AND(OR(Y74=1,Y74=0),W74&gt;19,W74&lt;51),AND(Y74&gt;1,Y74&lt;6,W74&gt;0,W74&lt;20)),"Simples",IF(OR(AND(OR(Y74=1,Y74=0),W74&gt;50),AND(Y74&gt;1,Y74&lt;6,W74&gt;19,W74&lt;51),AND(Y74&gt;5,W74&gt;0,W74&lt;20)),"Médio",IF(OR(AND(Y74&gt;1,Y74&lt;6,W74&gt;50),AND(Y74&gt;5,W74&gt;19,W74&lt;51),AND(Y74&gt;5,W74&gt;50)),"Complexo",""))),
IF(U74="AIE",IF(OR(AND(OR(Y74=1, Y74=0),W74&gt;0,W74&lt;20),AND(OR(Y74=1, Y74=0),W74&gt;19,W74&lt;51),AND(Y74&gt;1,Y74&lt;6,W74&gt;0,W74&lt;20)),"Simples",IF(OR(AND(OR(Y74=1, Y74=0),W74&gt;50),AND(Y74&gt;1,Y74&lt;6,W74&gt;19,W74&lt;51),AND(Y74&gt;5,W74&gt;0,W74&lt;20)),"Médio",IF(OR(AND(Y74&gt;1,Y74&lt;6,W74&gt;50),AND(Y74&gt;5,W74&gt;19,W74&lt;51),AND(Y74&gt;5,W74&gt;50)),"Complexo",""))),"")))</f>
        <v/>
      </c>
      <c r="AD74" s="49" t="str">
        <f t="shared" ref="AD74:AD77" si="129">IF(AB74="",AC74,IF(AC74="",AB74,""))</f>
        <v/>
      </c>
      <c r="AE74" s="49">
        <f t="shared" ref="AE74:AE131" si="130">IF(AND(OR(U74="EE",U74="CE"),AD74="Simples"),3,
IF(AND(OR(U74="EE",U74="CE"),AD74="Médio"),4,
IF(AND(OR(U74="EE",U74="CE"),AD74="Complexo"),6,
IF(AND(U74="SE",AD74="Simples"),4,
IF(AND(U74="SE",AD74="Médio"),5,
IF(AND(U74="SE",AD74="Complexo"),7,
IF(AND(U74="ALI",AC74="Simples"),7,
IF(AND(U74="ALI",AC74="Médio"),10,
IF(AND(U74="ALI",AC74="Complexo"),15,
IF(AND(U74="AIE",AC74="Simples"),5,
IF(AND(U74="AIE",AC74="Médio"),7,
IF(AND(U74="INM",AC74=""),AH74,
IF(AND(U74="AIE",AC74="Complexo"),10,0)))))))))))))</f>
        <v>0</v>
      </c>
      <c r="AF74" s="25">
        <f t="shared" ref="AF74:AF131" si="131">IF(AND(U74="ALI",AC74="Simples"),7,
IF(AND(U74="ALI",AC74="Médio"),10,
IF(AND(U74="ALI",AC74="Complexo"),15,
IF(AND(U74="AIE",AC74="Simples"),5,
IF(AND(U74="AIE",AC74="Médio"),7,
IF(AND(U74="AIE",AC74="Complexo"),10,0))))))</f>
        <v>0</v>
      </c>
      <c r="AG74" s="37" t="str">
        <f>IF(OR(T74="",T74="NOK"),"",IF(V74&lt;&gt;"",VLOOKUP(V74,Deflatores!$A$3:$C$58,3,0),0))</f>
        <v/>
      </c>
      <c r="AH74" s="49" t="str">
        <f t="shared" ref="AH74:AH132" si="132">IF(OR(T74="",T74="NOK"),"",IF(U74="EE",AE74*AG74,IF(U74="CE",AE74*AG74,IF(U74="SE",AE74*AG74,IF(U74="ALI",AE74*AG74,IF(U74="AIE",AE74*AG74,IF(U74="INM",AG74*AA74,0)))))))</f>
        <v/>
      </c>
      <c r="AI74" s="246"/>
      <c r="AJ74" s="228"/>
      <c r="AK74" s="265"/>
      <c r="AL74" s="228"/>
      <c r="AM74" s="265"/>
      <c r="AN74" s="228"/>
      <c r="AO74" s="265"/>
      <c r="AP74" s="228"/>
    </row>
    <row r="75" spans="1:42" s="27" customFormat="1" ht="15" customHeight="1" x14ac:dyDescent="0.2">
      <c r="A75" s="37">
        <f t="shared" si="18"/>
        <v>63</v>
      </c>
      <c r="B75" s="287"/>
      <c r="C75" s="25"/>
      <c r="D75" s="24"/>
      <c r="E75" s="38"/>
      <c r="F75" s="238"/>
      <c r="G75" s="238"/>
      <c r="H75" s="238"/>
      <c r="I75" s="38"/>
      <c r="J75" s="26" t="str">
        <f t="shared" si="37"/>
        <v/>
      </c>
      <c r="K75" s="26" t="str">
        <f t="shared" si="38"/>
        <v/>
      </c>
      <c r="L75" s="49" t="str">
        <f t="shared" si="39"/>
        <v/>
      </c>
      <c r="M75" s="49">
        <f t="shared" si="40"/>
        <v>0</v>
      </c>
      <c r="N75" s="25">
        <f t="shared" si="41"/>
        <v>0</v>
      </c>
      <c r="O75" s="244">
        <f>IF(D75&lt;&gt;"",VLOOKUP(D75,Deflatores!$A$3:$C$100,3,0),0)</f>
        <v>0</v>
      </c>
      <c r="P75" s="49">
        <f t="shared" si="42"/>
        <v>0</v>
      </c>
      <c r="Q75" s="238"/>
      <c r="R75" s="238"/>
      <c r="S75" s="228"/>
      <c r="T75" s="24"/>
      <c r="U75" s="25"/>
      <c r="V75" s="36"/>
      <c r="W75" s="38"/>
      <c r="X75" s="238"/>
      <c r="Y75" s="38"/>
      <c r="Z75" s="238"/>
      <c r="AA75" s="38"/>
      <c r="AB75" s="26" t="str">
        <f t="shared" si="127"/>
        <v/>
      </c>
      <c r="AC75" s="26" t="str">
        <f t="shared" si="128"/>
        <v/>
      </c>
      <c r="AD75" s="49" t="str">
        <f t="shared" si="129"/>
        <v/>
      </c>
      <c r="AE75" s="49">
        <f t="shared" si="130"/>
        <v>0</v>
      </c>
      <c r="AF75" s="25">
        <f t="shared" si="131"/>
        <v>0</v>
      </c>
      <c r="AG75" s="37" t="str">
        <f>IF(OR(T75="",T75="NOK"),"",IF(V75&lt;&gt;"",VLOOKUP(V75,Deflatores!$A$3:$C$58,3,0),0))</f>
        <v/>
      </c>
      <c r="AH75" s="49" t="str">
        <f t="shared" si="132"/>
        <v/>
      </c>
      <c r="AI75" s="246"/>
      <c r="AJ75" s="228"/>
      <c r="AK75" s="265"/>
      <c r="AL75" s="228"/>
      <c r="AM75" s="265"/>
      <c r="AN75" s="228"/>
      <c r="AO75" s="265"/>
      <c r="AP75" s="228"/>
    </row>
    <row r="76" spans="1:42" s="27" customFormat="1" ht="15" customHeight="1" x14ac:dyDescent="0.2">
      <c r="A76" s="37">
        <f t="shared" si="18"/>
        <v>64</v>
      </c>
      <c r="B76" s="287"/>
      <c r="C76" s="25"/>
      <c r="D76" s="24"/>
      <c r="E76" s="38"/>
      <c r="F76" s="238"/>
      <c r="G76" s="238"/>
      <c r="H76" s="238"/>
      <c r="I76" s="38"/>
      <c r="J76" s="26" t="str">
        <f t="shared" si="37"/>
        <v/>
      </c>
      <c r="K76" s="26" t="str">
        <f t="shared" si="38"/>
        <v/>
      </c>
      <c r="L76" s="49" t="str">
        <f t="shared" si="39"/>
        <v/>
      </c>
      <c r="M76" s="49">
        <f t="shared" si="40"/>
        <v>0</v>
      </c>
      <c r="N76" s="25">
        <f t="shared" si="41"/>
        <v>0</v>
      </c>
      <c r="O76" s="244">
        <f>IF(D76&lt;&gt;"",VLOOKUP(D76,Deflatores!$A$3:$C$100,3,0),0)</f>
        <v>0</v>
      </c>
      <c r="P76" s="49">
        <f t="shared" si="42"/>
        <v>0</v>
      </c>
      <c r="Q76" s="238"/>
      <c r="R76" s="238"/>
      <c r="S76" s="228"/>
      <c r="T76" s="24"/>
      <c r="U76" s="25"/>
      <c r="V76" s="36"/>
      <c r="W76" s="38"/>
      <c r="X76" s="238"/>
      <c r="Y76" s="38"/>
      <c r="Z76" s="238"/>
      <c r="AA76" s="38"/>
      <c r="AB76" s="26" t="str">
        <f t="shared" si="127"/>
        <v/>
      </c>
      <c r="AC76" s="26" t="str">
        <f t="shared" si="128"/>
        <v/>
      </c>
      <c r="AD76" s="49" t="str">
        <f t="shared" si="129"/>
        <v/>
      </c>
      <c r="AE76" s="49">
        <f t="shared" si="130"/>
        <v>0</v>
      </c>
      <c r="AF76" s="25">
        <f t="shared" si="131"/>
        <v>0</v>
      </c>
      <c r="AG76" s="37" t="str">
        <f>IF(OR(T76="",T76="NOK"),"",IF(V76&lt;&gt;"",VLOOKUP(V76,Deflatores!$A$3:$C$58,3,0),0))</f>
        <v/>
      </c>
      <c r="AH76" s="49" t="str">
        <f t="shared" si="132"/>
        <v/>
      </c>
      <c r="AI76" s="246"/>
      <c r="AJ76" s="228"/>
      <c r="AK76" s="265"/>
      <c r="AL76" s="228"/>
      <c r="AM76" s="265"/>
      <c r="AN76" s="228"/>
      <c r="AO76" s="265"/>
      <c r="AP76" s="228"/>
    </row>
    <row r="77" spans="1:42" s="27" customFormat="1" ht="15" customHeight="1" x14ac:dyDescent="0.2">
      <c r="A77" s="37">
        <f t="shared" si="18"/>
        <v>65</v>
      </c>
      <c r="B77" s="287"/>
      <c r="C77" s="25"/>
      <c r="D77" s="24"/>
      <c r="E77" s="38"/>
      <c r="F77" s="238"/>
      <c r="G77" s="238"/>
      <c r="H77" s="238"/>
      <c r="I77" s="38"/>
      <c r="J77" s="26" t="str">
        <f t="shared" si="37"/>
        <v/>
      </c>
      <c r="K77" s="26" t="str">
        <f t="shared" si="38"/>
        <v/>
      </c>
      <c r="L77" s="49" t="str">
        <f t="shared" si="39"/>
        <v/>
      </c>
      <c r="M77" s="49">
        <f t="shared" si="40"/>
        <v>0</v>
      </c>
      <c r="N77" s="25">
        <f t="shared" si="41"/>
        <v>0</v>
      </c>
      <c r="O77" s="244">
        <f>IF(D77&lt;&gt;"",VLOOKUP(D77,Deflatores!$A$3:$C$100,3,0),0)</f>
        <v>0</v>
      </c>
      <c r="P77" s="49">
        <f t="shared" si="42"/>
        <v>0</v>
      </c>
      <c r="Q77" s="238"/>
      <c r="R77" s="238"/>
      <c r="S77" s="228"/>
      <c r="T77" s="24"/>
      <c r="U77" s="25"/>
      <c r="V77" s="36"/>
      <c r="W77" s="38"/>
      <c r="X77" s="238"/>
      <c r="Y77" s="38"/>
      <c r="Z77" s="238"/>
      <c r="AA77" s="38"/>
      <c r="AB77" s="26" t="str">
        <f t="shared" si="127"/>
        <v/>
      </c>
      <c r="AC77" s="26" t="str">
        <f t="shared" si="128"/>
        <v/>
      </c>
      <c r="AD77" s="49" t="str">
        <f t="shared" si="129"/>
        <v/>
      </c>
      <c r="AE77" s="49">
        <f t="shared" si="130"/>
        <v>0</v>
      </c>
      <c r="AF77" s="25">
        <f t="shared" si="131"/>
        <v>0</v>
      </c>
      <c r="AG77" s="37" t="str">
        <f>IF(OR(T77="",T77="NOK"),"",IF(V77&lt;&gt;"",VLOOKUP(V77,Deflatores!$A$3:$C$58,3,0),0))</f>
        <v/>
      </c>
      <c r="AH77" s="49" t="str">
        <f t="shared" si="132"/>
        <v/>
      </c>
      <c r="AI77" s="246"/>
      <c r="AJ77" s="228"/>
      <c r="AK77" s="265"/>
      <c r="AL77" s="228"/>
      <c r="AM77" s="265"/>
      <c r="AN77" s="228"/>
      <c r="AO77" s="265"/>
      <c r="AP77" s="228"/>
    </row>
    <row r="78" spans="1:42" s="27" customFormat="1" ht="15" customHeight="1" x14ac:dyDescent="0.2">
      <c r="A78" s="37">
        <f t="shared" si="18"/>
        <v>66</v>
      </c>
      <c r="B78" s="287"/>
      <c r="C78" s="25"/>
      <c r="D78" s="24"/>
      <c r="E78" s="38"/>
      <c r="F78" s="238"/>
      <c r="G78" s="238"/>
      <c r="H78" s="238"/>
      <c r="I78" s="38"/>
      <c r="J78" s="26" t="str">
        <f t="shared" si="37"/>
        <v/>
      </c>
      <c r="K78" s="26" t="str">
        <f t="shared" si="38"/>
        <v/>
      </c>
      <c r="L78" s="49" t="str">
        <f t="shared" si="39"/>
        <v/>
      </c>
      <c r="M78" s="49">
        <f t="shared" si="40"/>
        <v>0</v>
      </c>
      <c r="N78" s="25">
        <f t="shared" si="41"/>
        <v>0</v>
      </c>
      <c r="O78" s="244">
        <f>IF(D78&lt;&gt;"",VLOOKUP(D78,Deflatores!$A$3:$C$100,3,0),0)</f>
        <v>0</v>
      </c>
      <c r="P78" s="49">
        <f t="shared" si="42"/>
        <v>0</v>
      </c>
      <c r="Q78" s="238"/>
      <c r="R78" s="238"/>
      <c r="S78" s="228"/>
      <c r="T78" s="24"/>
      <c r="U78" s="25"/>
      <c r="V78" s="36"/>
      <c r="W78" s="38"/>
      <c r="X78" s="238"/>
      <c r="Y78" s="38"/>
      <c r="Z78" s="238"/>
      <c r="AA78" s="38"/>
      <c r="AB78" s="26" t="str">
        <f t="shared" si="127"/>
        <v/>
      </c>
      <c r="AC78" s="26" t="str">
        <f t="shared" si="128"/>
        <v/>
      </c>
      <c r="AD78" s="49" t="str">
        <f>IF(AB78="",AC78,IF(AC78="",AB78,""))</f>
        <v/>
      </c>
      <c r="AE78" s="49">
        <f t="shared" si="130"/>
        <v>0</v>
      </c>
      <c r="AF78" s="25">
        <f t="shared" si="131"/>
        <v>0</v>
      </c>
      <c r="AG78" s="37" t="str">
        <f>IF(OR(T78="",T78="NOK"),"",IF(V78&lt;&gt;"",VLOOKUP(V78,Deflatores!$A$3:$C$58,3,0),0))</f>
        <v/>
      </c>
      <c r="AH78" s="49" t="str">
        <f t="shared" si="132"/>
        <v/>
      </c>
      <c r="AI78" s="246"/>
      <c r="AJ78" s="228"/>
      <c r="AK78" s="265"/>
      <c r="AL78" s="228"/>
      <c r="AM78" s="265"/>
      <c r="AN78" s="228"/>
      <c r="AO78" s="265"/>
      <c r="AP78" s="228"/>
    </row>
    <row r="79" spans="1:42" s="27" customFormat="1" ht="15" customHeight="1" x14ac:dyDescent="0.2">
      <c r="A79" s="37">
        <f t="shared" ref="A79:A142" si="133">A78+1</f>
        <v>67</v>
      </c>
      <c r="B79" s="287"/>
      <c r="C79" s="25"/>
      <c r="D79" s="24"/>
      <c r="E79" s="38"/>
      <c r="F79" s="238"/>
      <c r="G79" s="238"/>
      <c r="H79" s="238"/>
      <c r="I79" s="38"/>
      <c r="J79" s="26" t="str">
        <f t="shared" si="37"/>
        <v/>
      </c>
      <c r="K79" s="26" t="str">
        <f t="shared" si="38"/>
        <v/>
      </c>
      <c r="L79" s="49" t="str">
        <f t="shared" si="39"/>
        <v/>
      </c>
      <c r="M79" s="49">
        <f t="shared" si="40"/>
        <v>0</v>
      </c>
      <c r="N79" s="25">
        <f t="shared" si="41"/>
        <v>0</v>
      </c>
      <c r="O79" s="244">
        <f>IF(D79&lt;&gt;"",VLOOKUP(D79,Deflatores!$A$3:$C$100,3,0),0)</f>
        <v>0</v>
      </c>
      <c r="P79" s="49">
        <f t="shared" si="42"/>
        <v>0</v>
      </c>
      <c r="Q79" s="238"/>
      <c r="R79" s="238"/>
      <c r="S79" s="228"/>
      <c r="T79" s="24"/>
      <c r="U79" s="25"/>
      <c r="V79" s="36"/>
      <c r="W79" s="38"/>
      <c r="X79" s="238"/>
      <c r="Y79" s="38"/>
      <c r="Z79" s="238"/>
      <c r="AA79" s="38"/>
      <c r="AB79" s="26" t="str">
        <f t="shared" si="127"/>
        <v/>
      </c>
      <c r="AC79" s="26" t="str">
        <f t="shared" si="128"/>
        <v/>
      </c>
      <c r="AD79" s="49" t="str">
        <f t="shared" ref="AD79:AD90" si="134">IF(AB79="",AC79,IF(AC79="",AB79,""))</f>
        <v/>
      </c>
      <c r="AE79" s="49">
        <f t="shared" si="130"/>
        <v>0</v>
      </c>
      <c r="AF79" s="25">
        <f t="shared" si="131"/>
        <v>0</v>
      </c>
      <c r="AG79" s="37" t="str">
        <f>IF(OR(T79="",T79="NOK"),"",IF(V79&lt;&gt;"",VLOOKUP(V79,Deflatores!$A$3:$C$58,3,0),0))</f>
        <v/>
      </c>
      <c r="AH79" s="49" t="str">
        <f t="shared" si="132"/>
        <v/>
      </c>
      <c r="AI79" s="246"/>
      <c r="AJ79" s="228"/>
      <c r="AK79" s="265"/>
      <c r="AL79" s="228"/>
      <c r="AM79" s="265"/>
      <c r="AN79" s="228"/>
      <c r="AO79" s="265"/>
      <c r="AP79" s="228"/>
    </row>
    <row r="80" spans="1:42" s="27" customFormat="1" ht="15" customHeight="1" x14ac:dyDescent="0.2">
      <c r="A80" s="37">
        <f t="shared" si="133"/>
        <v>68</v>
      </c>
      <c r="B80" s="287"/>
      <c r="C80" s="25"/>
      <c r="D80" s="24"/>
      <c r="E80" s="38"/>
      <c r="F80" s="238"/>
      <c r="G80" s="238"/>
      <c r="H80" s="238"/>
      <c r="I80" s="38"/>
      <c r="J80" s="26" t="str">
        <f t="shared" si="37"/>
        <v/>
      </c>
      <c r="K80" s="26" t="str">
        <f t="shared" si="38"/>
        <v/>
      </c>
      <c r="L80" s="49" t="str">
        <f t="shared" si="39"/>
        <v/>
      </c>
      <c r="M80" s="49">
        <f t="shared" si="40"/>
        <v>0</v>
      </c>
      <c r="N80" s="25">
        <f t="shared" si="41"/>
        <v>0</v>
      </c>
      <c r="O80" s="244">
        <f>IF(D80&lt;&gt;"",VLOOKUP(D80,Deflatores!$A$3:$C$100,3,0),0)</f>
        <v>0</v>
      </c>
      <c r="P80" s="49">
        <f t="shared" si="42"/>
        <v>0</v>
      </c>
      <c r="Q80" s="238"/>
      <c r="R80" s="238"/>
      <c r="S80" s="228"/>
      <c r="T80" s="24"/>
      <c r="U80" s="25"/>
      <c r="V80" s="36"/>
      <c r="W80" s="38"/>
      <c r="X80" s="238"/>
      <c r="Y80" s="38"/>
      <c r="Z80" s="238"/>
      <c r="AA80" s="38"/>
      <c r="AB80" s="26" t="str">
        <f t="shared" si="127"/>
        <v/>
      </c>
      <c r="AC80" s="26" t="str">
        <f t="shared" si="128"/>
        <v/>
      </c>
      <c r="AD80" s="49" t="str">
        <f t="shared" si="134"/>
        <v/>
      </c>
      <c r="AE80" s="49">
        <f t="shared" si="130"/>
        <v>0</v>
      </c>
      <c r="AF80" s="25">
        <f t="shared" si="131"/>
        <v>0</v>
      </c>
      <c r="AG80" s="37" t="str">
        <f>IF(OR(T80="",T80="NOK"),"",IF(V80&lt;&gt;"",VLOOKUP(V80,Deflatores!$A$3:$C$58,3,0),0))</f>
        <v/>
      </c>
      <c r="AH80" s="49" t="str">
        <f t="shared" si="132"/>
        <v/>
      </c>
      <c r="AI80" s="246"/>
      <c r="AJ80" s="228"/>
      <c r="AK80" s="265"/>
      <c r="AL80" s="228"/>
      <c r="AM80" s="265"/>
      <c r="AN80" s="228"/>
      <c r="AO80" s="265"/>
      <c r="AP80" s="228"/>
    </row>
    <row r="81" spans="1:42" s="27" customFormat="1" ht="15" customHeight="1" x14ac:dyDescent="0.2">
      <c r="A81" s="37">
        <f t="shared" si="133"/>
        <v>69</v>
      </c>
      <c r="B81" s="287"/>
      <c r="C81" s="25"/>
      <c r="D81" s="24"/>
      <c r="E81" s="38"/>
      <c r="F81" s="238"/>
      <c r="G81" s="238"/>
      <c r="H81" s="238"/>
      <c r="I81" s="38"/>
      <c r="J81" s="26" t="str">
        <f t="shared" si="37"/>
        <v/>
      </c>
      <c r="K81" s="26" t="str">
        <f t="shared" si="38"/>
        <v/>
      </c>
      <c r="L81" s="49" t="str">
        <f t="shared" si="39"/>
        <v/>
      </c>
      <c r="M81" s="49">
        <f t="shared" si="40"/>
        <v>0</v>
      </c>
      <c r="N81" s="25">
        <f t="shared" si="41"/>
        <v>0</v>
      </c>
      <c r="O81" s="244">
        <f>IF(D81&lt;&gt;"",VLOOKUP(D81,Deflatores!$A$3:$C$100,3,0),0)</f>
        <v>0</v>
      </c>
      <c r="P81" s="49">
        <f t="shared" si="42"/>
        <v>0</v>
      </c>
      <c r="Q81" s="238"/>
      <c r="R81" s="238"/>
      <c r="S81" s="228"/>
      <c r="T81" s="24"/>
      <c r="U81" s="25"/>
      <c r="V81" s="36"/>
      <c r="W81" s="38"/>
      <c r="X81" s="238"/>
      <c r="Y81" s="38"/>
      <c r="Z81" s="238"/>
      <c r="AA81" s="38"/>
      <c r="AB81" s="26" t="str">
        <f t="shared" si="127"/>
        <v/>
      </c>
      <c r="AC81" s="26" t="str">
        <f t="shared" si="128"/>
        <v/>
      </c>
      <c r="AD81" s="49" t="str">
        <f t="shared" si="134"/>
        <v/>
      </c>
      <c r="AE81" s="49">
        <f t="shared" si="130"/>
        <v>0</v>
      </c>
      <c r="AF81" s="25">
        <f t="shared" si="131"/>
        <v>0</v>
      </c>
      <c r="AG81" s="37" t="str">
        <f>IF(OR(T81="",T81="NOK"),"",IF(V81&lt;&gt;"",VLOOKUP(V81,Deflatores!$A$3:$C$58,3,0),0))</f>
        <v/>
      </c>
      <c r="AH81" s="49" t="str">
        <f t="shared" si="132"/>
        <v/>
      </c>
      <c r="AI81" s="246"/>
      <c r="AJ81" s="228"/>
      <c r="AK81" s="265"/>
      <c r="AL81" s="228"/>
      <c r="AM81" s="265"/>
      <c r="AN81" s="228"/>
      <c r="AO81" s="265"/>
      <c r="AP81" s="228"/>
    </row>
    <row r="82" spans="1:42" s="27" customFormat="1" ht="15" customHeight="1" x14ac:dyDescent="0.2">
      <c r="A82" s="37">
        <f t="shared" si="133"/>
        <v>70</v>
      </c>
      <c r="B82" s="287"/>
      <c r="C82" s="25"/>
      <c r="D82" s="24"/>
      <c r="E82" s="38"/>
      <c r="F82" s="238"/>
      <c r="G82" s="238"/>
      <c r="H82" s="238"/>
      <c r="I82" s="38"/>
      <c r="J82" s="26" t="str">
        <f t="shared" si="37"/>
        <v/>
      </c>
      <c r="K82" s="26" t="str">
        <f t="shared" si="38"/>
        <v/>
      </c>
      <c r="L82" s="49" t="str">
        <f t="shared" si="39"/>
        <v/>
      </c>
      <c r="M82" s="49">
        <f t="shared" si="40"/>
        <v>0</v>
      </c>
      <c r="N82" s="25">
        <f t="shared" si="41"/>
        <v>0</v>
      </c>
      <c r="O82" s="244">
        <f>IF(D82&lt;&gt;"",VLOOKUP(D82,Deflatores!$A$3:$C$100,3,0),0)</f>
        <v>0</v>
      </c>
      <c r="P82" s="49">
        <f t="shared" si="42"/>
        <v>0</v>
      </c>
      <c r="Q82" s="238"/>
      <c r="R82" s="238"/>
      <c r="S82" s="228"/>
      <c r="T82" s="24"/>
      <c r="U82" s="25"/>
      <c r="V82" s="36"/>
      <c r="W82" s="38"/>
      <c r="X82" s="238"/>
      <c r="Y82" s="38"/>
      <c r="Z82" s="238"/>
      <c r="AA82" s="38"/>
      <c r="AB82" s="26" t="str">
        <f t="shared" si="127"/>
        <v/>
      </c>
      <c r="AC82" s="26" t="str">
        <f t="shared" si="128"/>
        <v/>
      </c>
      <c r="AD82" s="49" t="str">
        <f t="shared" si="134"/>
        <v/>
      </c>
      <c r="AE82" s="49">
        <f t="shared" si="130"/>
        <v>0</v>
      </c>
      <c r="AF82" s="25">
        <f t="shared" si="131"/>
        <v>0</v>
      </c>
      <c r="AG82" s="37" t="str">
        <f>IF(OR(T82="",T82="NOK"),"",IF(V82&lt;&gt;"",VLOOKUP(V82,Deflatores!$A$3:$C$58,3,0),0))</f>
        <v/>
      </c>
      <c r="AH82" s="49" t="str">
        <f t="shared" si="132"/>
        <v/>
      </c>
      <c r="AI82" s="246"/>
      <c r="AJ82" s="228"/>
      <c r="AK82" s="265"/>
      <c r="AL82" s="228"/>
      <c r="AM82" s="265"/>
      <c r="AN82" s="228"/>
      <c r="AO82" s="265"/>
      <c r="AP82" s="228"/>
    </row>
    <row r="83" spans="1:42" s="27" customFormat="1" ht="15" customHeight="1" x14ac:dyDescent="0.2">
      <c r="A83" s="37">
        <f t="shared" si="133"/>
        <v>71</v>
      </c>
      <c r="B83" s="287"/>
      <c r="C83" s="25"/>
      <c r="D83" s="24"/>
      <c r="E83" s="38"/>
      <c r="F83" s="238"/>
      <c r="G83" s="238"/>
      <c r="H83" s="238"/>
      <c r="I83" s="38"/>
      <c r="J83" s="26" t="str">
        <f t="shared" si="37"/>
        <v/>
      </c>
      <c r="K83" s="26" t="str">
        <f t="shared" si="38"/>
        <v/>
      </c>
      <c r="L83" s="49" t="str">
        <f t="shared" si="39"/>
        <v/>
      </c>
      <c r="M83" s="49">
        <f t="shared" si="40"/>
        <v>0</v>
      </c>
      <c r="N83" s="25">
        <f t="shared" si="41"/>
        <v>0</v>
      </c>
      <c r="O83" s="244">
        <f>IF(D83&lt;&gt;"",VLOOKUP(D83,Deflatores!$A$3:$C$100,3,0),0)</f>
        <v>0</v>
      </c>
      <c r="P83" s="49">
        <f t="shared" si="42"/>
        <v>0</v>
      </c>
      <c r="Q83" s="238"/>
      <c r="R83" s="238"/>
      <c r="S83" s="228"/>
      <c r="T83" s="24"/>
      <c r="U83" s="25"/>
      <c r="V83" s="36"/>
      <c r="W83" s="38"/>
      <c r="X83" s="238"/>
      <c r="Y83" s="38"/>
      <c r="Z83" s="238"/>
      <c r="AA83" s="38"/>
      <c r="AB83" s="26" t="str">
        <f t="shared" si="127"/>
        <v/>
      </c>
      <c r="AC83" s="26" t="str">
        <f t="shared" si="128"/>
        <v/>
      </c>
      <c r="AD83" s="49" t="str">
        <f t="shared" si="134"/>
        <v/>
      </c>
      <c r="AE83" s="49">
        <f t="shared" si="130"/>
        <v>0</v>
      </c>
      <c r="AF83" s="25">
        <f t="shared" si="131"/>
        <v>0</v>
      </c>
      <c r="AG83" s="37" t="str">
        <f>IF(OR(T83="",T83="NOK"),"",IF(V83&lt;&gt;"",VLOOKUP(V83,Deflatores!$A$3:$C$58,3,0),0))</f>
        <v/>
      </c>
      <c r="AH83" s="49" t="str">
        <f t="shared" si="132"/>
        <v/>
      </c>
      <c r="AI83" s="246"/>
      <c r="AJ83" s="228"/>
      <c r="AK83" s="265"/>
      <c r="AL83" s="228"/>
      <c r="AM83" s="265"/>
      <c r="AN83" s="228"/>
      <c r="AO83" s="265"/>
      <c r="AP83" s="228"/>
    </row>
    <row r="84" spans="1:42" s="27" customFormat="1" ht="15" customHeight="1" x14ac:dyDescent="0.2">
      <c r="A84" s="37">
        <f t="shared" si="133"/>
        <v>72</v>
      </c>
      <c r="B84" s="287"/>
      <c r="C84" s="25"/>
      <c r="D84" s="24"/>
      <c r="E84" s="38"/>
      <c r="F84" s="238"/>
      <c r="G84" s="238"/>
      <c r="H84" s="238"/>
      <c r="I84" s="38"/>
      <c r="J84" s="26" t="str">
        <f t="shared" si="37"/>
        <v/>
      </c>
      <c r="K84" s="26" t="str">
        <f t="shared" si="38"/>
        <v/>
      </c>
      <c r="L84" s="49" t="str">
        <f t="shared" si="39"/>
        <v/>
      </c>
      <c r="M84" s="49">
        <f t="shared" si="40"/>
        <v>0</v>
      </c>
      <c r="N84" s="25">
        <f t="shared" si="41"/>
        <v>0</v>
      </c>
      <c r="O84" s="244">
        <f>IF(D84&lt;&gt;"",VLOOKUP(D84,Deflatores!$A$3:$C$100,3,0),0)</f>
        <v>0</v>
      </c>
      <c r="P84" s="49">
        <f t="shared" si="42"/>
        <v>0</v>
      </c>
      <c r="Q84" s="238"/>
      <c r="R84" s="238"/>
      <c r="S84" s="228"/>
      <c r="T84" s="24"/>
      <c r="U84" s="25"/>
      <c r="V84" s="36"/>
      <c r="W84" s="38"/>
      <c r="X84" s="238"/>
      <c r="Y84" s="38"/>
      <c r="Z84" s="238"/>
      <c r="AA84" s="38"/>
      <c r="AB84" s="26" t="str">
        <f t="shared" si="127"/>
        <v/>
      </c>
      <c r="AC84" s="26" t="str">
        <f t="shared" si="128"/>
        <v/>
      </c>
      <c r="AD84" s="49" t="str">
        <f t="shared" si="134"/>
        <v/>
      </c>
      <c r="AE84" s="49">
        <f t="shared" si="130"/>
        <v>0</v>
      </c>
      <c r="AF84" s="25">
        <f t="shared" si="131"/>
        <v>0</v>
      </c>
      <c r="AG84" s="37" t="str">
        <f>IF(OR(T84="",T84="NOK"),"",IF(V84&lt;&gt;"",VLOOKUP(V84,Deflatores!$A$3:$C$58,3,0),0))</f>
        <v/>
      </c>
      <c r="AH84" s="49" t="str">
        <f t="shared" si="132"/>
        <v/>
      </c>
      <c r="AI84" s="246"/>
      <c r="AJ84" s="228"/>
      <c r="AK84" s="265"/>
      <c r="AL84" s="228"/>
      <c r="AM84" s="265"/>
      <c r="AN84" s="228"/>
      <c r="AO84" s="265"/>
      <c r="AP84" s="228"/>
    </row>
    <row r="85" spans="1:42" s="27" customFormat="1" ht="15" customHeight="1" x14ac:dyDescent="0.2">
      <c r="A85" s="37">
        <f t="shared" si="133"/>
        <v>73</v>
      </c>
      <c r="B85" s="287"/>
      <c r="C85" s="25"/>
      <c r="D85" s="24"/>
      <c r="E85" s="38"/>
      <c r="F85" s="238"/>
      <c r="G85" s="238"/>
      <c r="H85" s="238"/>
      <c r="I85" s="38"/>
      <c r="J85" s="26" t="str">
        <f t="shared" si="37"/>
        <v/>
      </c>
      <c r="K85" s="26" t="str">
        <f t="shared" si="38"/>
        <v/>
      </c>
      <c r="L85" s="49" t="str">
        <f t="shared" si="39"/>
        <v/>
      </c>
      <c r="M85" s="49">
        <f t="shared" si="40"/>
        <v>0</v>
      </c>
      <c r="N85" s="25">
        <f t="shared" si="41"/>
        <v>0</v>
      </c>
      <c r="O85" s="244">
        <f>IF(D85&lt;&gt;"",VLOOKUP(D85,Deflatores!$A$3:$C$100,3,0),0)</f>
        <v>0</v>
      </c>
      <c r="P85" s="49">
        <f t="shared" si="42"/>
        <v>0</v>
      </c>
      <c r="Q85" s="238"/>
      <c r="R85" s="238"/>
      <c r="S85" s="228"/>
      <c r="T85" s="24"/>
      <c r="U85" s="25"/>
      <c r="V85" s="36"/>
      <c r="W85" s="38"/>
      <c r="X85" s="238"/>
      <c r="Y85" s="38"/>
      <c r="Z85" s="238"/>
      <c r="AA85" s="38"/>
      <c r="AB85" s="26" t="str">
        <f t="shared" si="127"/>
        <v/>
      </c>
      <c r="AC85" s="26" t="str">
        <f t="shared" si="128"/>
        <v/>
      </c>
      <c r="AD85" s="49" t="str">
        <f t="shared" si="134"/>
        <v/>
      </c>
      <c r="AE85" s="49">
        <f t="shared" si="130"/>
        <v>0</v>
      </c>
      <c r="AF85" s="25">
        <f t="shared" si="131"/>
        <v>0</v>
      </c>
      <c r="AG85" s="37" t="str">
        <f>IF(OR(T85="",T85="NOK"),"",IF(V85&lt;&gt;"",VLOOKUP(V85,Deflatores!$A$3:$C$58,3,0),0))</f>
        <v/>
      </c>
      <c r="AH85" s="49" t="str">
        <f t="shared" si="132"/>
        <v/>
      </c>
      <c r="AI85" s="246"/>
      <c r="AJ85" s="228"/>
      <c r="AK85" s="265"/>
      <c r="AL85" s="228"/>
      <c r="AM85" s="265"/>
      <c r="AN85" s="228"/>
      <c r="AO85" s="265"/>
      <c r="AP85" s="228"/>
    </row>
    <row r="86" spans="1:42" s="27" customFormat="1" ht="15" customHeight="1" x14ac:dyDescent="0.2">
      <c r="A86" s="37">
        <f t="shared" si="133"/>
        <v>74</v>
      </c>
      <c r="B86" s="287"/>
      <c r="C86" s="25"/>
      <c r="D86" s="24"/>
      <c r="E86" s="38"/>
      <c r="F86" s="238"/>
      <c r="G86" s="238"/>
      <c r="H86" s="238"/>
      <c r="I86" s="38"/>
      <c r="J86" s="26" t="str">
        <f t="shared" si="37"/>
        <v/>
      </c>
      <c r="K86" s="26" t="str">
        <f t="shared" si="38"/>
        <v/>
      </c>
      <c r="L86" s="49" t="str">
        <f t="shared" si="39"/>
        <v/>
      </c>
      <c r="M86" s="49">
        <f t="shared" si="40"/>
        <v>0</v>
      </c>
      <c r="N86" s="25">
        <f t="shared" si="41"/>
        <v>0</v>
      </c>
      <c r="O86" s="244">
        <f>IF(D86&lt;&gt;"",VLOOKUP(D86,Deflatores!$A$3:$C$100,3,0),0)</f>
        <v>0</v>
      </c>
      <c r="P86" s="49">
        <f t="shared" si="42"/>
        <v>0</v>
      </c>
      <c r="Q86" s="238"/>
      <c r="R86" s="238"/>
      <c r="S86" s="228"/>
      <c r="T86" s="24"/>
      <c r="U86" s="25"/>
      <c r="V86" s="36"/>
      <c r="W86" s="38"/>
      <c r="X86" s="238"/>
      <c r="Y86" s="38"/>
      <c r="Z86" s="238"/>
      <c r="AA86" s="38"/>
      <c r="AB86" s="26" t="str">
        <f t="shared" si="127"/>
        <v/>
      </c>
      <c r="AC86" s="26" t="str">
        <f t="shared" si="128"/>
        <v/>
      </c>
      <c r="AD86" s="49" t="str">
        <f t="shared" si="134"/>
        <v/>
      </c>
      <c r="AE86" s="49">
        <f t="shared" si="130"/>
        <v>0</v>
      </c>
      <c r="AF86" s="25">
        <f t="shared" si="131"/>
        <v>0</v>
      </c>
      <c r="AG86" s="37" t="str">
        <f>IF(OR(T86="",T86="NOK"),"",IF(V86&lt;&gt;"",VLOOKUP(V86,Deflatores!$A$3:$C$58,3,0),0))</f>
        <v/>
      </c>
      <c r="AH86" s="49" t="str">
        <f t="shared" si="132"/>
        <v/>
      </c>
      <c r="AI86" s="246"/>
      <c r="AJ86" s="228"/>
      <c r="AK86" s="265"/>
      <c r="AL86" s="228"/>
      <c r="AM86" s="265"/>
      <c r="AN86" s="228"/>
      <c r="AO86" s="265"/>
      <c r="AP86" s="228"/>
    </row>
    <row r="87" spans="1:42" s="27" customFormat="1" ht="15" customHeight="1" x14ac:dyDescent="0.2">
      <c r="A87" s="37">
        <f t="shared" si="133"/>
        <v>75</v>
      </c>
      <c r="B87" s="287"/>
      <c r="C87" s="25"/>
      <c r="D87" s="24"/>
      <c r="E87" s="38"/>
      <c r="F87" s="238"/>
      <c r="G87" s="238"/>
      <c r="H87" s="238"/>
      <c r="I87" s="38"/>
      <c r="J87" s="26" t="str">
        <f t="shared" si="37"/>
        <v/>
      </c>
      <c r="K87" s="26" t="str">
        <f t="shared" si="38"/>
        <v/>
      </c>
      <c r="L87" s="49" t="str">
        <f t="shared" si="39"/>
        <v/>
      </c>
      <c r="M87" s="49">
        <f t="shared" si="40"/>
        <v>0</v>
      </c>
      <c r="N87" s="25">
        <f t="shared" si="41"/>
        <v>0</v>
      </c>
      <c r="O87" s="244">
        <f>IF(D87&lt;&gt;"",VLOOKUP(D87,Deflatores!$A$3:$C$100,3,0),0)</f>
        <v>0</v>
      </c>
      <c r="P87" s="49">
        <f t="shared" si="42"/>
        <v>0</v>
      </c>
      <c r="Q87" s="238"/>
      <c r="R87" s="238"/>
      <c r="S87" s="228"/>
      <c r="T87" s="24"/>
      <c r="U87" s="25"/>
      <c r="V87" s="36"/>
      <c r="W87" s="38"/>
      <c r="X87" s="238"/>
      <c r="Y87" s="38"/>
      <c r="Z87" s="238"/>
      <c r="AA87" s="38"/>
      <c r="AB87" s="26" t="str">
        <f t="shared" si="127"/>
        <v/>
      </c>
      <c r="AC87" s="26" t="str">
        <f t="shared" si="128"/>
        <v/>
      </c>
      <c r="AD87" s="49" t="str">
        <f t="shared" si="134"/>
        <v/>
      </c>
      <c r="AE87" s="49">
        <f t="shared" si="130"/>
        <v>0</v>
      </c>
      <c r="AF87" s="25">
        <f t="shared" si="131"/>
        <v>0</v>
      </c>
      <c r="AG87" s="37" t="str">
        <f>IF(OR(T87="",T87="NOK"),"",IF(V87&lt;&gt;"",VLOOKUP(V87,Deflatores!$A$3:$C$58,3,0),0))</f>
        <v/>
      </c>
      <c r="AH87" s="49" t="str">
        <f t="shared" si="132"/>
        <v/>
      </c>
      <c r="AI87" s="246"/>
      <c r="AJ87" s="228"/>
      <c r="AK87" s="265"/>
      <c r="AL87" s="228"/>
      <c r="AM87" s="265"/>
      <c r="AN87" s="228"/>
      <c r="AO87" s="265"/>
      <c r="AP87" s="228"/>
    </row>
    <row r="88" spans="1:42" s="27" customFormat="1" ht="15" customHeight="1" x14ac:dyDescent="0.2">
      <c r="A88" s="37">
        <f t="shared" si="133"/>
        <v>76</v>
      </c>
      <c r="B88" s="287"/>
      <c r="C88" s="25"/>
      <c r="D88" s="24"/>
      <c r="E88" s="38"/>
      <c r="F88" s="238"/>
      <c r="G88" s="238"/>
      <c r="H88" s="238"/>
      <c r="I88" s="38"/>
      <c r="J88" s="26" t="str">
        <f t="shared" si="37"/>
        <v/>
      </c>
      <c r="K88" s="26" t="str">
        <f t="shared" si="38"/>
        <v/>
      </c>
      <c r="L88" s="49" t="str">
        <f t="shared" si="39"/>
        <v/>
      </c>
      <c r="M88" s="49">
        <f t="shared" si="40"/>
        <v>0</v>
      </c>
      <c r="N88" s="25">
        <f t="shared" si="41"/>
        <v>0</v>
      </c>
      <c r="O88" s="244">
        <f>IF(D88&lt;&gt;"",VLOOKUP(D88,Deflatores!$A$3:$C$100,3,0),0)</f>
        <v>0</v>
      </c>
      <c r="P88" s="49">
        <f t="shared" si="42"/>
        <v>0</v>
      </c>
      <c r="Q88" s="238"/>
      <c r="R88" s="238"/>
      <c r="S88" s="228"/>
      <c r="T88" s="24"/>
      <c r="U88" s="25"/>
      <c r="V88" s="36"/>
      <c r="W88" s="38"/>
      <c r="X88" s="238"/>
      <c r="Y88" s="38"/>
      <c r="Z88" s="238"/>
      <c r="AA88" s="38"/>
      <c r="AB88" s="26" t="str">
        <f t="shared" si="127"/>
        <v/>
      </c>
      <c r="AC88" s="26" t="str">
        <f t="shared" si="128"/>
        <v/>
      </c>
      <c r="AD88" s="49" t="str">
        <f t="shared" si="134"/>
        <v/>
      </c>
      <c r="AE88" s="49">
        <f t="shared" si="130"/>
        <v>0</v>
      </c>
      <c r="AF88" s="25">
        <f t="shared" si="131"/>
        <v>0</v>
      </c>
      <c r="AG88" s="37" t="str">
        <f>IF(OR(T88="",T88="NOK"),"",IF(V88&lt;&gt;"",VLOOKUP(V88,Deflatores!$A$3:$C$58,3,0),0))</f>
        <v/>
      </c>
      <c r="AH88" s="49" t="str">
        <f t="shared" si="132"/>
        <v/>
      </c>
      <c r="AI88" s="246"/>
      <c r="AJ88" s="228"/>
      <c r="AK88" s="265"/>
      <c r="AL88" s="228"/>
      <c r="AM88" s="265"/>
      <c r="AN88" s="228"/>
      <c r="AO88" s="265"/>
      <c r="AP88" s="228"/>
    </row>
    <row r="89" spans="1:42" s="27" customFormat="1" ht="15" customHeight="1" x14ac:dyDescent="0.2">
      <c r="A89" s="37">
        <f t="shared" si="133"/>
        <v>77</v>
      </c>
      <c r="B89" s="287"/>
      <c r="C89" s="25"/>
      <c r="D89" s="24"/>
      <c r="E89" s="38"/>
      <c r="F89" s="238"/>
      <c r="G89" s="238"/>
      <c r="H89" s="238"/>
      <c r="I89" s="38"/>
      <c r="J89" s="26" t="str">
        <f t="shared" si="37"/>
        <v/>
      </c>
      <c r="K89" s="26" t="str">
        <f t="shared" si="38"/>
        <v/>
      </c>
      <c r="L89" s="49" t="str">
        <f t="shared" si="39"/>
        <v/>
      </c>
      <c r="M89" s="49">
        <f t="shared" si="40"/>
        <v>0</v>
      </c>
      <c r="N89" s="25">
        <f t="shared" si="41"/>
        <v>0</v>
      </c>
      <c r="O89" s="244">
        <f>IF(D89&lt;&gt;"",VLOOKUP(D89,Deflatores!$A$3:$C$100,3,0),0)</f>
        <v>0</v>
      </c>
      <c r="P89" s="49">
        <f t="shared" si="42"/>
        <v>0</v>
      </c>
      <c r="Q89" s="238"/>
      <c r="R89" s="238"/>
      <c r="S89" s="228"/>
      <c r="T89" s="24"/>
      <c r="U89" s="25"/>
      <c r="V89" s="36"/>
      <c r="W89" s="38"/>
      <c r="X89" s="238"/>
      <c r="Y89" s="38"/>
      <c r="Z89" s="238"/>
      <c r="AA89" s="38"/>
      <c r="AB89" s="26" t="str">
        <f t="shared" si="127"/>
        <v/>
      </c>
      <c r="AC89" s="26" t="str">
        <f t="shared" si="128"/>
        <v/>
      </c>
      <c r="AD89" s="49" t="str">
        <f t="shared" si="134"/>
        <v/>
      </c>
      <c r="AE89" s="49">
        <f t="shared" si="130"/>
        <v>0</v>
      </c>
      <c r="AF89" s="25">
        <f t="shared" si="131"/>
        <v>0</v>
      </c>
      <c r="AG89" s="37" t="str">
        <f>IF(OR(T89="",T89="NOK"),"",IF(V89&lt;&gt;"",VLOOKUP(V89,Deflatores!$A$3:$C$58,3,0),0))</f>
        <v/>
      </c>
      <c r="AH89" s="49" t="str">
        <f t="shared" si="132"/>
        <v/>
      </c>
      <c r="AI89" s="246"/>
      <c r="AJ89" s="228"/>
      <c r="AK89" s="265"/>
      <c r="AL89" s="228"/>
      <c r="AM89" s="265"/>
      <c r="AN89" s="228"/>
      <c r="AO89" s="265"/>
      <c r="AP89" s="228"/>
    </row>
    <row r="90" spans="1:42" s="27" customFormat="1" ht="15" customHeight="1" x14ac:dyDescent="0.2">
      <c r="A90" s="37">
        <f t="shared" si="133"/>
        <v>78</v>
      </c>
      <c r="B90" s="287"/>
      <c r="C90" s="25"/>
      <c r="D90" s="24"/>
      <c r="E90" s="38"/>
      <c r="F90" s="238"/>
      <c r="G90" s="238"/>
      <c r="H90" s="238"/>
      <c r="I90" s="38"/>
      <c r="J90" s="26" t="str">
        <f t="shared" si="37"/>
        <v/>
      </c>
      <c r="K90" s="26" t="str">
        <f t="shared" si="38"/>
        <v/>
      </c>
      <c r="L90" s="49" t="str">
        <f t="shared" si="39"/>
        <v/>
      </c>
      <c r="M90" s="49">
        <f t="shared" si="40"/>
        <v>0</v>
      </c>
      <c r="N90" s="25">
        <f t="shared" si="41"/>
        <v>0</v>
      </c>
      <c r="O90" s="244">
        <f>IF(D90&lt;&gt;"",VLOOKUP(D90,Deflatores!$A$3:$C$100,3,0),0)</f>
        <v>0</v>
      </c>
      <c r="P90" s="49">
        <f t="shared" si="42"/>
        <v>0</v>
      </c>
      <c r="Q90" s="238"/>
      <c r="R90" s="238"/>
      <c r="S90" s="228"/>
      <c r="T90" s="24"/>
      <c r="U90" s="25"/>
      <c r="V90" s="36"/>
      <c r="W90" s="38"/>
      <c r="X90" s="238"/>
      <c r="Y90" s="38"/>
      <c r="Z90" s="238"/>
      <c r="AA90" s="38"/>
      <c r="AB90" s="26" t="str">
        <f t="shared" si="127"/>
        <v/>
      </c>
      <c r="AC90" s="26" t="str">
        <f t="shared" si="128"/>
        <v/>
      </c>
      <c r="AD90" s="49" t="str">
        <f t="shared" si="134"/>
        <v/>
      </c>
      <c r="AE90" s="49">
        <f t="shared" si="130"/>
        <v>0</v>
      </c>
      <c r="AF90" s="25">
        <f t="shared" si="131"/>
        <v>0</v>
      </c>
      <c r="AG90" s="37" t="str">
        <f>IF(OR(T90="",T90="NOK"),"",IF(V90&lt;&gt;"",VLOOKUP(V90,Deflatores!$A$3:$C$58,3,0),0))</f>
        <v/>
      </c>
      <c r="AH90" s="49" t="str">
        <f t="shared" si="132"/>
        <v/>
      </c>
      <c r="AI90" s="246"/>
      <c r="AJ90" s="228"/>
      <c r="AK90" s="265"/>
      <c r="AL90" s="228"/>
      <c r="AM90" s="265"/>
      <c r="AN90" s="228"/>
      <c r="AO90" s="265"/>
      <c r="AP90" s="228"/>
    </row>
    <row r="91" spans="1:42" s="27" customFormat="1" ht="15" customHeight="1" x14ac:dyDescent="0.2">
      <c r="A91" s="37">
        <f t="shared" si="133"/>
        <v>79</v>
      </c>
      <c r="B91" s="287"/>
      <c r="C91" s="25"/>
      <c r="D91" s="24"/>
      <c r="E91" s="38"/>
      <c r="F91" s="238"/>
      <c r="G91" s="238"/>
      <c r="H91" s="238"/>
      <c r="I91" s="38"/>
      <c r="J91" s="26" t="str">
        <f t="shared" si="37"/>
        <v/>
      </c>
      <c r="K91" s="26" t="str">
        <f t="shared" si="38"/>
        <v/>
      </c>
      <c r="L91" s="49" t="str">
        <f t="shared" si="39"/>
        <v/>
      </c>
      <c r="M91" s="49">
        <f t="shared" si="40"/>
        <v>0</v>
      </c>
      <c r="N91" s="25">
        <f t="shared" si="41"/>
        <v>0</v>
      </c>
      <c r="O91" s="244">
        <f>IF(D91&lt;&gt;"",VLOOKUP(D91,Deflatores!$A$3:$C$100,3,0),0)</f>
        <v>0</v>
      </c>
      <c r="P91" s="49">
        <f t="shared" si="42"/>
        <v>0</v>
      </c>
      <c r="Q91" s="238"/>
      <c r="R91" s="238"/>
      <c r="S91" s="228"/>
      <c r="T91" s="24"/>
      <c r="U91" s="25"/>
      <c r="V91" s="36"/>
      <c r="W91" s="38"/>
      <c r="X91" s="238"/>
      <c r="Y91" s="38"/>
      <c r="Z91" s="238"/>
      <c r="AA91" s="38"/>
      <c r="AB91" s="26" t="str">
        <f t="shared" si="127"/>
        <v/>
      </c>
      <c r="AC91" s="26" t="str">
        <f t="shared" si="128"/>
        <v/>
      </c>
      <c r="AD91" s="49" t="str">
        <f>IF(AB91="",AC91,IF(AC91="",AB91,""))</f>
        <v/>
      </c>
      <c r="AE91" s="49">
        <f t="shared" si="130"/>
        <v>0</v>
      </c>
      <c r="AF91" s="25">
        <f t="shared" si="131"/>
        <v>0</v>
      </c>
      <c r="AG91" s="37" t="str">
        <f>IF(OR(T91="",T91="NOK"),"",IF(V91&lt;&gt;"",VLOOKUP(V91,Deflatores!$A$3:$C$58,3,0),0))</f>
        <v/>
      </c>
      <c r="AH91" s="49" t="str">
        <f t="shared" si="132"/>
        <v/>
      </c>
      <c r="AI91" s="246"/>
      <c r="AJ91" s="228"/>
      <c r="AK91" s="265"/>
      <c r="AL91" s="228"/>
      <c r="AM91" s="265"/>
      <c r="AN91" s="228"/>
      <c r="AO91" s="265"/>
      <c r="AP91" s="228"/>
    </row>
    <row r="92" spans="1:42" s="27" customFormat="1" ht="15" customHeight="1" x14ac:dyDescent="0.2">
      <c r="A92" s="37">
        <f t="shared" si="133"/>
        <v>80</v>
      </c>
      <c r="B92" s="287"/>
      <c r="C92" s="25"/>
      <c r="D92" s="24"/>
      <c r="E92" s="38"/>
      <c r="F92" s="238"/>
      <c r="G92" s="238"/>
      <c r="H92" s="238"/>
      <c r="I92" s="38"/>
      <c r="J92" s="26" t="str">
        <f t="shared" si="37"/>
        <v/>
      </c>
      <c r="K92" s="26" t="str">
        <f t="shared" si="38"/>
        <v/>
      </c>
      <c r="L92" s="49" t="str">
        <f t="shared" si="39"/>
        <v/>
      </c>
      <c r="M92" s="49">
        <f t="shared" si="40"/>
        <v>0</v>
      </c>
      <c r="N92" s="25">
        <f t="shared" si="41"/>
        <v>0</v>
      </c>
      <c r="O92" s="244">
        <f>IF(D92&lt;&gt;"",VLOOKUP(D92,Deflatores!$A$3:$C$100,3,0),0)</f>
        <v>0</v>
      </c>
      <c r="P92" s="49">
        <f t="shared" si="42"/>
        <v>0</v>
      </c>
      <c r="Q92" s="238"/>
      <c r="R92" s="238"/>
      <c r="S92" s="228"/>
      <c r="T92" s="24"/>
      <c r="U92" s="25"/>
      <c r="V92" s="36"/>
      <c r="W92" s="38"/>
      <c r="X92" s="238"/>
      <c r="Y92" s="38"/>
      <c r="Z92" s="238"/>
      <c r="AA92" s="38"/>
      <c r="AB92" s="26" t="str">
        <f t="shared" si="127"/>
        <v/>
      </c>
      <c r="AC92" s="26" t="str">
        <f t="shared" si="128"/>
        <v/>
      </c>
      <c r="AD92" s="49" t="str">
        <f t="shared" ref="AD92" si="135">IF(AB92="",AC92,IF(AC92="",AB92,""))</f>
        <v/>
      </c>
      <c r="AE92" s="49">
        <f t="shared" si="130"/>
        <v>0</v>
      </c>
      <c r="AF92" s="25">
        <f t="shared" si="131"/>
        <v>0</v>
      </c>
      <c r="AG92" s="37" t="str">
        <f>IF(OR(T92="",T92="NOK"),"",IF(V92&lt;&gt;"",VLOOKUP(V92,Deflatores!$A$3:$C$58,3,0),0))</f>
        <v/>
      </c>
      <c r="AH92" s="49" t="str">
        <f t="shared" si="132"/>
        <v/>
      </c>
      <c r="AI92" s="246"/>
      <c r="AJ92" s="228"/>
      <c r="AK92" s="265"/>
      <c r="AL92" s="228"/>
      <c r="AM92" s="265"/>
      <c r="AN92" s="228"/>
      <c r="AO92" s="265"/>
      <c r="AP92" s="228"/>
    </row>
    <row r="93" spans="1:42" s="27" customFormat="1" ht="15" customHeight="1" x14ac:dyDescent="0.2">
      <c r="A93" s="37">
        <f t="shared" si="133"/>
        <v>81</v>
      </c>
      <c r="B93" s="287"/>
      <c r="C93" s="25"/>
      <c r="D93" s="24"/>
      <c r="E93" s="38"/>
      <c r="F93" s="238"/>
      <c r="G93" s="238"/>
      <c r="H93" s="238"/>
      <c r="I93" s="38"/>
      <c r="J93" s="26" t="str">
        <f t="shared" si="37"/>
        <v/>
      </c>
      <c r="K93" s="26" t="str">
        <f t="shared" si="38"/>
        <v/>
      </c>
      <c r="L93" s="49" t="str">
        <f t="shared" si="39"/>
        <v/>
      </c>
      <c r="M93" s="49">
        <f t="shared" si="40"/>
        <v>0</v>
      </c>
      <c r="N93" s="25">
        <f t="shared" si="41"/>
        <v>0</v>
      </c>
      <c r="O93" s="244">
        <f>IF(D93&lt;&gt;"",VLOOKUP(D93,Deflatores!$A$3:$C$100,3,0),0)</f>
        <v>0</v>
      </c>
      <c r="P93" s="49">
        <f t="shared" si="42"/>
        <v>0</v>
      </c>
      <c r="Q93" s="238"/>
      <c r="R93" s="238"/>
      <c r="S93" s="228"/>
      <c r="T93" s="24"/>
      <c r="U93" s="25"/>
      <c r="V93" s="36"/>
      <c r="W93" s="38"/>
      <c r="X93" s="238"/>
      <c r="Y93" s="38"/>
      <c r="Z93" s="238"/>
      <c r="AA93" s="38"/>
      <c r="AB93" s="26" t="str">
        <f t="shared" si="127"/>
        <v/>
      </c>
      <c r="AC93" s="26" t="str">
        <f t="shared" si="128"/>
        <v/>
      </c>
      <c r="AD93" s="49" t="str">
        <f>IF(AB93="",AC93,IF(AC93="",AB93,""))</f>
        <v/>
      </c>
      <c r="AE93" s="49">
        <f t="shared" si="130"/>
        <v>0</v>
      </c>
      <c r="AF93" s="25">
        <f t="shared" si="131"/>
        <v>0</v>
      </c>
      <c r="AG93" s="37" t="str">
        <f>IF(OR(T93="",T93="NOK"),"",IF(V93&lt;&gt;"",VLOOKUP(V93,Deflatores!$A$3:$C$58,3,0),0))</f>
        <v/>
      </c>
      <c r="AH93" s="49" t="str">
        <f t="shared" si="132"/>
        <v/>
      </c>
      <c r="AI93" s="246"/>
      <c r="AJ93" s="228"/>
      <c r="AK93" s="265"/>
      <c r="AL93" s="228"/>
      <c r="AM93" s="265"/>
      <c r="AN93" s="228"/>
      <c r="AO93" s="265"/>
      <c r="AP93" s="228"/>
    </row>
    <row r="94" spans="1:42" s="27" customFormat="1" ht="15" customHeight="1" x14ac:dyDescent="0.2">
      <c r="A94" s="37">
        <f t="shared" si="133"/>
        <v>82</v>
      </c>
      <c r="B94" s="287"/>
      <c r="C94" s="25"/>
      <c r="D94" s="24"/>
      <c r="E94" s="38"/>
      <c r="F94" s="238"/>
      <c r="G94" s="238"/>
      <c r="H94" s="238"/>
      <c r="I94" s="38"/>
      <c r="J94" s="26" t="str">
        <f t="shared" si="37"/>
        <v/>
      </c>
      <c r="K94" s="26" t="str">
        <f t="shared" si="38"/>
        <v/>
      </c>
      <c r="L94" s="49" t="str">
        <f t="shared" si="39"/>
        <v/>
      </c>
      <c r="M94" s="49">
        <f t="shared" si="40"/>
        <v>0</v>
      </c>
      <c r="N94" s="25">
        <f t="shared" si="41"/>
        <v>0</v>
      </c>
      <c r="O94" s="244">
        <f>IF(D94&lt;&gt;"",VLOOKUP(D94,Deflatores!$A$3:$C$100,3,0),0)</f>
        <v>0</v>
      </c>
      <c r="P94" s="49">
        <f t="shared" si="42"/>
        <v>0</v>
      </c>
      <c r="Q94" s="238"/>
      <c r="R94" s="238"/>
      <c r="S94" s="228"/>
      <c r="T94" s="24"/>
      <c r="U94" s="25"/>
      <c r="V94" s="36"/>
      <c r="W94" s="38"/>
      <c r="X94" s="238"/>
      <c r="Y94" s="38"/>
      <c r="Z94" s="238"/>
      <c r="AA94" s="38"/>
      <c r="AB94" s="26" t="str">
        <f t="shared" ref="AB94:AB150" si="136">IF(OR(T94="",T94="NOK"),"",IF(U94="EE",IF(OR(AND(OR(Y94=1,Y94=0),W94&gt;0,W94&lt;5),AND(OR(Y94=1,Y94=0),W94&gt;4,W94&lt;16),AND(Y94=2,W94&gt;0,W94&lt;5)),"Simples",IF(OR(AND(OR(Y94=1,Y94=0),W94&gt;15),AND(Y94=2,W94&gt;4,W94&lt;16),AND(Y94&gt;2,W94&gt;0,W94&lt;5)),"Médio",IF(OR(AND(Y94=2,W94&gt;15),AND(Y94&gt;2,W94&gt;4,W94&lt;16),AND(Y94&gt;2,W94&gt;15)),"Complexo",""))),
IF(OR(U94="CE",U94="SE"),IF(OR(AND(OR(Y94=1,Y94=0),W94&gt;0,W94&lt;6),AND(OR(Y94=1,Y94=0),W94&gt;5,W94&lt;20),AND(Y94&gt;1,Y94&lt;4,W94&gt;0,W94&lt;6)),"Simples",IF(OR(AND(OR(Y94=1,Y94=0),W94&gt;19),AND(Y94&gt;1,Y94&lt;4,W94&gt;5,W94&lt;20),AND(Y94&gt;3,W94&gt;0,W94&lt;6)),"Médio",IF(OR(AND(Y94&gt;1,Y94&lt;4,W94&gt;19),AND(Y94&gt;3,W94&gt;5,W94&lt;20),AND(Y94&gt;3,W94&gt;19)),"Complexo",""))),"")))</f>
        <v/>
      </c>
      <c r="AC94" s="26" t="str">
        <f t="shared" ref="AC94:AC150" si="137">IF(OR(T94="",T94="NOK"),"",IF(U94="ALI",IF(OR(AND(OR(Y94=1,Y94=0),W94&gt;0,W94&lt;20),AND(OR(Y94=1,Y94=0),W94&gt;19,W94&lt;51),AND(Y94&gt;1,Y94&lt;6,W94&gt;0,W94&lt;20)),"Simples",IF(OR(AND(OR(Y94=1,Y94=0),W94&gt;50),AND(Y94&gt;1,Y94&lt;6,W94&gt;19,W94&lt;51),AND(Y94&gt;5,W94&gt;0,W94&lt;20)),"Médio",IF(OR(AND(Y94&gt;1,Y94&lt;6,W94&gt;50),AND(Y94&gt;5,W94&gt;19,W94&lt;51),AND(Y94&gt;5,W94&gt;50)),"Complexo",""))),
IF(U94="AIE",IF(OR(AND(OR(Y94=1, Y94=0),W94&gt;0,W94&lt;20),AND(OR(Y94=1, Y94=0),W94&gt;19,W94&lt;51),AND(Y94&gt;1,Y94&lt;6,W94&gt;0,W94&lt;20)),"Simples",IF(OR(AND(OR(Y94=1, Y94=0),W94&gt;50),AND(Y94&gt;1,Y94&lt;6,W94&gt;19,W94&lt;51),AND(Y94&gt;5,W94&gt;0,W94&lt;20)),"Médio",IF(OR(AND(Y94&gt;1,Y94&lt;6,W94&gt;50),AND(Y94&gt;5,W94&gt;19,W94&lt;51),AND(Y94&gt;5,W94&gt;50)),"Complexo",""))),"")))</f>
        <v/>
      </c>
      <c r="AD94" s="49" t="str">
        <f t="shared" ref="AD94:AD99" si="138">IF(AB94="",AC94,IF(AC94="",AB94,""))</f>
        <v/>
      </c>
      <c r="AE94" s="49">
        <f t="shared" si="130"/>
        <v>0</v>
      </c>
      <c r="AF94" s="25">
        <f t="shared" si="131"/>
        <v>0</v>
      </c>
      <c r="AG94" s="37" t="str">
        <f>IF(OR(T94="",T94="NOK"),"",IF(V94&lt;&gt;"",VLOOKUP(V94,Deflatores!$A$3:$C$58,3,0),0))</f>
        <v/>
      </c>
      <c r="AH94" s="49" t="str">
        <f t="shared" si="132"/>
        <v/>
      </c>
      <c r="AI94" s="246"/>
      <c r="AJ94" s="228"/>
      <c r="AK94" s="265"/>
      <c r="AL94" s="228"/>
      <c r="AM94" s="265"/>
      <c r="AN94" s="228"/>
      <c r="AO94" s="265"/>
      <c r="AP94" s="228"/>
    </row>
    <row r="95" spans="1:42" s="27" customFormat="1" ht="15" customHeight="1" x14ac:dyDescent="0.2">
      <c r="A95" s="37">
        <f t="shared" si="133"/>
        <v>83</v>
      </c>
      <c r="B95" s="291"/>
      <c r="C95" s="25"/>
      <c r="D95" s="24"/>
      <c r="E95" s="38"/>
      <c r="F95" s="238"/>
      <c r="G95" s="238"/>
      <c r="H95" s="238"/>
      <c r="I95" s="38"/>
      <c r="J95" s="26" t="str">
        <f t="shared" si="37"/>
        <v/>
      </c>
      <c r="K95" s="26" t="str">
        <f t="shared" si="38"/>
        <v/>
      </c>
      <c r="L95" s="49" t="str">
        <f t="shared" si="39"/>
        <v/>
      </c>
      <c r="M95" s="49">
        <f t="shared" si="40"/>
        <v>0</v>
      </c>
      <c r="N95" s="25">
        <f t="shared" si="41"/>
        <v>0</v>
      </c>
      <c r="O95" s="244">
        <f>IF(D95&lt;&gt;"",VLOOKUP(D95,Deflatores!$A$3:$C$100,3,0),0)</f>
        <v>0</v>
      </c>
      <c r="P95" s="49">
        <f t="shared" si="42"/>
        <v>0</v>
      </c>
      <c r="Q95" s="238"/>
      <c r="R95" s="238"/>
      <c r="S95" s="228"/>
      <c r="T95" s="24"/>
      <c r="U95" s="25"/>
      <c r="V95" s="36"/>
      <c r="W95" s="38"/>
      <c r="X95" s="238"/>
      <c r="Y95" s="38"/>
      <c r="Z95" s="238"/>
      <c r="AA95" s="38"/>
      <c r="AB95" s="26" t="str">
        <f t="shared" si="136"/>
        <v/>
      </c>
      <c r="AC95" s="26" t="str">
        <f t="shared" si="137"/>
        <v/>
      </c>
      <c r="AD95" s="49" t="str">
        <f t="shared" si="138"/>
        <v/>
      </c>
      <c r="AE95" s="49">
        <f t="shared" si="130"/>
        <v>0</v>
      </c>
      <c r="AF95" s="25">
        <f t="shared" si="131"/>
        <v>0</v>
      </c>
      <c r="AG95" s="37" t="str">
        <f>IF(OR(T95="",T95="NOK"),"",IF(V95&lt;&gt;"",VLOOKUP(V95,Deflatores!$A$3:$C$58,3,0),0))</f>
        <v/>
      </c>
      <c r="AH95" s="49" t="str">
        <f t="shared" si="132"/>
        <v/>
      </c>
      <c r="AI95" s="246"/>
      <c r="AJ95" s="228"/>
      <c r="AK95" s="265"/>
      <c r="AL95" s="228"/>
      <c r="AM95" s="265"/>
      <c r="AN95" s="228"/>
      <c r="AO95" s="265"/>
      <c r="AP95" s="228"/>
    </row>
    <row r="96" spans="1:42" s="27" customFormat="1" ht="15" customHeight="1" x14ac:dyDescent="0.2">
      <c r="A96" s="37">
        <f t="shared" si="133"/>
        <v>84</v>
      </c>
      <c r="B96" s="291"/>
      <c r="C96" s="25"/>
      <c r="D96" s="24"/>
      <c r="E96" s="38"/>
      <c r="F96" s="238"/>
      <c r="G96" s="238"/>
      <c r="H96" s="238"/>
      <c r="I96" s="38"/>
      <c r="J96" s="26" t="str">
        <f t="shared" si="37"/>
        <v/>
      </c>
      <c r="K96" s="26" t="str">
        <f t="shared" si="38"/>
        <v/>
      </c>
      <c r="L96" s="49" t="str">
        <f t="shared" si="39"/>
        <v/>
      </c>
      <c r="M96" s="49">
        <f t="shared" si="40"/>
        <v>0</v>
      </c>
      <c r="N96" s="25">
        <f t="shared" si="41"/>
        <v>0</v>
      </c>
      <c r="O96" s="244">
        <f>IF(D96&lt;&gt;"",VLOOKUP(D96,Deflatores!$A$3:$C$100,3,0),0)</f>
        <v>0</v>
      </c>
      <c r="P96" s="49">
        <f t="shared" si="42"/>
        <v>0</v>
      </c>
      <c r="Q96" s="238"/>
      <c r="R96" s="238"/>
      <c r="S96" s="228"/>
      <c r="T96" s="24"/>
      <c r="U96" s="25"/>
      <c r="V96" s="36"/>
      <c r="W96" s="38"/>
      <c r="X96" s="238"/>
      <c r="Y96" s="38"/>
      <c r="Z96" s="238"/>
      <c r="AA96" s="38"/>
      <c r="AB96" s="26" t="str">
        <f t="shared" si="136"/>
        <v/>
      </c>
      <c r="AC96" s="26" t="str">
        <f t="shared" si="137"/>
        <v/>
      </c>
      <c r="AD96" s="49" t="str">
        <f t="shared" si="138"/>
        <v/>
      </c>
      <c r="AE96" s="49">
        <f t="shared" si="130"/>
        <v>0</v>
      </c>
      <c r="AF96" s="25">
        <f t="shared" si="131"/>
        <v>0</v>
      </c>
      <c r="AG96" s="37" t="str">
        <f>IF(OR(T96="",T96="NOK"),"",IF(V96&lt;&gt;"",VLOOKUP(V96,Deflatores!$A$3:$C$58,3,0),0))</f>
        <v/>
      </c>
      <c r="AH96" s="49" t="str">
        <f t="shared" si="132"/>
        <v/>
      </c>
      <c r="AI96" s="246"/>
      <c r="AJ96" s="228"/>
      <c r="AK96" s="265"/>
      <c r="AL96" s="228"/>
      <c r="AM96" s="265"/>
      <c r="AN96" s="228"/>
      <c r="AO96" s="265"/>
      <c r="AP96" s="228"/>
    </row>
    <row r="97" spans="1:42" s="27" customFormat="1" ht="15" customHeight="1" x14ac:dyDescent="0.2">
      <c r="A97" s="37">
        <f t="shared" si="133"/>
        <v>85</v>
      </c>
      <c r="B97" s="291"/>
      <c r="C97" s="25"/>
      <c r="D97" s="24"/>
      <c r="E97" s="38"/>
      <c r="F97" s="238"/>
      <c r="G97" s="238"/>
      <c r="H97" s="238"/>
      <c r="I97" s="38"/>
      <c r="J97" s="26" t="str">
        <f t="shared" si="37"/>
        <v/>
      </c>
      <c r="K97" s="26" t="str">
        <f t="shared" si="38"/>
        <v/>
      </c>
      <c r="L97" s="49" t="str">
        <f t="shared" si="39"/>
        <v/>
      </c>
      <c r="M97" s="49">
        <f t="shared" si="40"/>
        <v>0</v>
      </c>
      <c r="N97" s="25">
        <f t="shared" si="41"/>
        <v>0</v>
      </c>
      <c r="O97" s="244">
        <f>IF(D97&lt;&gt;"",VLOOKUP(D97,Deflatores!$A$3:$C$100,3,0),0)</f>
        <v>0</v>
      </c>
      <c r="P97" s="49">
        <f t="shared" si="42"/>
        <v>0</v>
      </c>
      <c r="Q97" s="238"/>
      <c r="R97" s="238"/>
      <c r="S97" s="228"/>
      <c r="T97" s="24"/>
      <c r="U97" s="25"/>
      <c r="V97" s="36"/>
      <c r="W97" s="38"/>
      <c r="X97" s="238"/>
      <c r="Y97" s="38"/>
      <c r="Z97" s="238"/>
      <c r="AA97" s="38"/>
      <c r="AB97" s="26" t="str">
        <f t="shared" si="136"/>
        <v/>
      </c>
      <c r="AC97" s="26" t="str">
        <f t="shared" si="137"/>
        <v/>
      </c>
      <c r="AD97" s="49" t="str">
        <f t="shared" si="138"/>
        <v/>
      </c>
      <c r="AE97" s="49">
        <f t="shared" si="130"/>
        <v>0</v>
      </c>
      <c r="AF97" s="25">
        <f t="shared" si="131"/>
        <v>0</v>
      </c>
      <c r="AG97" s="37" t="str">
        <f>IF(OR(T97="",T97="NOK"),"",IF(V97&lt;&gt;"",VLOOKUP(V97,Deflatores!$A$3:$C$58,3,0),0))</f>
        <v/>
      </c>
      <c r="AH97" s="49" t="str">
        <f t="shared" si="132"/>
        <v/>
      </c>
      <c r="AI97" s="246"/>
      <c r="AJ97" s="228"/>
      <c r="AK97" s="265"/>
      <c r="AL97" s="228"/>
      <c r="AM97" s="265"/>
      <c r="AN97" s="228"/>
      <c r="AO97" s="265"/>
      <c r="AP97" s="228"/>
    </row>
    <row r="98" spans="1:42" s="27" customFormat="1" ht="15" customHeight="1" x14ac:dyDescent="0.2">
      <c r="A98" s="37">
        <f t="shared" si="133"/>
        <v>86</v>
      </c>
      <c r="B98" s="291"/>
      <c r="C98" s="25"/>
      <c r="D98" s="24"/>
      <c r="E98" s="38"/>
      <c r="F98" s="238"/>
      <c r="G98" s="238"/>
      <c r="H98" s="238"/>
      <c r="I98" s="38"/>
      <c r="J98" s="26" t="str">
        <f t="shared" si="37"/>
        <v/>
      </c>
      <c r="K98" s="26" t="str">
        <f t="shared" si="38"/>
        <v/>
      </c>
      <c r="L98" s="49" t="str">
        <f t="shared" si="39"/>
        <v/>
      </c>
      <c r="M98" s="49">
        <f t="shared" si="40"/>
        <v>0</v>
      </c>
      <c r="N98" s="25">
        <f t="shared" si="41"/>
        <v>0</v>
      </c>
      <c r="O98" s="244">
        <f>IF(D98&lt;&gt;"",VLOOKUP(D98,Deflatores!$A$3:$C$100,3,0),0)</f>
        <v>0</v>
      </c>
      <c r="P98" s="49">
        <f t="shared" si="42"/>
        <v>0</v>
      </c>
      <c r="Q98" s="238"/>
      <c r="R98" s="238"/>
      <c r="S98" s="228"/>
      <c r="T98" s="24"/>
      <c r="U98" s="25"/>
      <c r="V98" s="36"/>
      <c r="W98" s="38"/>
      <c r="X98" s="238"/>
      <c r="Y98" s="38"/>
      <c r="Z98" s="238"/>
      <c r="AA98" s="38"/>
      <c r="AB98" s="26" t="str">
        <f t="shared" si="136"/>
        <v/>
      </c>
      <c r="AC98" s="26" t="str">
        <f t="shared" si="137"/>
        <v/>
      </c>
      <c r="AD98" s="49" t="str">
        <f t="shared" si="138"/>
        <v/>
      </c>
      <c r="AE98" s="49">
        <f t="shared" si="130"/>
        <v>0</v>
      </c>
      <c r="AF98" s="25">
        <f t="shared" si="131"/>
        <v>0</v>
      </c>
      <c r="AG98" s="37" t="str">
        <f>IF(OR(T98="",T98="NOK"),"",IF(V98&lt;&gt;"",VLOOKUP(V98,Deflatores!$A$3:$C$58,3,0),0))</f>
        <v/>
      </c>
      <c r="AH98" s="49" t="str">
        <f t="shared" si="132"/>
        <v/>
      </c>
      <c r="AI98" s="246"/>
      <c r="AJ98" s="228"/>
      <c r="AK98" s="265"/>
      <c r="AL98" s="228"/>
      <c r="AM98" s="265"/>
      <c r="AN98" s="228"/>
      <c r="AO98" s="265"/>
      <c r="AP98" s="228"/>
    </row>
    <row r="99" spans="1:42" s="27" customFormat="1" ht="15" customHeight="1" x14ac:dyDescent="0.2">
      <c r="A99" s="37">
        <f t="shared" si="133"/>
        <v>87</v>
      </c>
      <c r="B99" s="291"/>
      <c r="C99" s="25"/>
      <c r="D99" s="24"/>
      <c r="E99" s="38"/>
      <c r="F99" s="238"/>
      <c r="G99" s="238"/>
      <c r="H99" s="238"/>
      <c r="I99" s="38"/>
      <c r="J99" s="26" t="str">
        <f t="shared" si="37"/>
        <v/>
      </c>
      <c r="K99" s="26" t="str">
        <f t="shared" si="38"/>
        <v/>
      </c>
      <c r="L99" s="49" t="str">
        <f t="shared" si="39"/>
        <v/>
      </c>
      <c r="M99" s="49">
        <f t="shared" si="40"/>
        <v>0</v>
      </c>
      <c r="N99" s="25">
        <f t="shared" si="41"/>
        <v>0</v>
      </c>
      <c r="O99" s="244">
        <f>IF(D99&lt;&gt;"",VLOOKUP(D99,Deflatores!$A$3:$C$100,3,0),0)</f>
        <v>0</v>
      </c>
      <c r="P99" s="49">
        <f t="shared" si="42"/>
        <v>0</v>
      </c>
      <c r="Q99" s="238"/>
      <c r="R99" s="238"/>
      <c r="S99" s="228"/>
      <c r="T99" s="24"/>
      <c r="U99" s="25"/>
      <c r="V99" s="36"/>
      <c r="W99" s="38"/>
      <c r="X99" s="238"/>
      <c r="Y99" s="38"/>
      <c r="Z99" s="238"/>
      <c r="AA99" s="38"/>
      <c r="AB99" s="26" t="str">
        <f t="shared" si="136"/>
        <v/>
      </c>
      <c r="AC99" s="26" t="str">
        <f t="shared" si="137"/>
        <v/>
      </c>
      <c r="AD99" s="49" t="str">
        <f t="shared" si="138"/>
        <v/>
      </c>
      <c r="AE99" s="49">
        <f t="shared" si="130"/>
        <v>0</v>
      </c>
      <c r="AF99" s="25">
        <f t="shared" si="131"/>
        <v>0</v>
      </c>
      <c r="AG99" s="37" t="str">
        <f>IF(OR(T99="",T99="NOK"),"",IF(V99&lt;&gt;"",VLOOKUP(V99,Deflatores!$A$3:$C$58,3,0),0))</f>
        <v/>
      </c>
      <c r="AH99" s="49" t="str">
        <f t="shared" si="132"/>
        <v/>
      </c>
      <c r="AI99" s="246"/>
      <c r="AJ99" s="228"/>
      <c r="AK99" s="265"/>
      <c r="AL99" s="228"/>
      <c r="AM99" s="265"/>
      <c r="AN99" s="228"/>
      <c r="AO99" s="265"/>
      <c r="AP99" s="228"/>
    </row>
    <row r="100" spans="1:42" s="27" customFormat="1" ht="15" customHeight="1" x14ac:dyDescent="0.2">
      <c r="A100" s="37">
        <f t="shared" si="133"/>
        <v>88</v>
      </c>
      <c r="B100" s="291"/>
      <c r="C100" s="25"/>
      <c r="D100" s="24"/>
      <c r="E100" s="38"/>
      <c r="F100" s="238"/>
      <c r="G100" s="238"/>
      <c r="H100" s="238"/>
      <c r="I100" s="38"/>
      <c r="J100" s="26" t="str">
        <f t="shared" si="37"/>
        <v/>
      </c>
      <c r="K100" s="26" t="str">
        <f t="shared" si="38"/>
        <v/>
      </c>
      <c r="L100" s="49" t="str">
        <f t="shared" si="39"/>
        <v/>
      </c>
      <c r="M100" s="49">
        <f t="shared" si="40"/>
        <v>0</v>
      </c>
      <c r="N100" s="25">
        <f t="shared" si="41"/>
        <v>0</v>
      </c>
      <c r="O100" s="244">
        <f>IF(D100&lt;&gt;"",VLOOKUP(D100,Deflatores!$A$3:$C$100,3,0),0)</f>
        <v>0</v>
      </c>
      <c r="P100" s="49">
        <f t="shared" si="42"/>
        <v>0</v>
      </c>
      <c r="Q100" s="238"/>
      <c r="R100" s="238"/>
      <c r="S100" s="228"/>
      <c r="T100" s="24"/>
      <c r="U100" s="25"/>
      <c r="V100" s="36"/>
      <c r="W100" s="38"/>
      <c r="X100" s="238"/>
      <c r="Y100" s="38"/>
      <c r="Z100" s="238"/>
      <c r="AA100" s="38"/>
      <c r="AB100" s="26" t="str">
        <f t="shared" si="136"/>
        <v/>
      </c>
      <c r="AC100" s="26" t="str">
        <f t="shared" si="137"/>
        <v/>
      </c>
      <c r="AD100" s="49" t="str">
        <f>IF(AB100="",AC100,IF(AC100="",AB100,""))</f>
        <v/>
      </c>
      <c r="AE100" s="49">
        <f t="shared" si="130"/>
        <v>0</v>
      </c>
      <c r="AF100" s="25">
        <f t="shared" si="131"/>
        <v>0</v>
      </c>
      <c r="AG100" s="37" t="str">
        <f>IF(OR(T100="",T100="NOK"),"",IF(V100&lt;&gt;"",VLOOKUP(V100,Deflatores!$A$3:$C$58,3,0),0))</f>
        <v/>
      </c>
      <c r="AH100" s="49" t="str">
        <f t="shared" si="132"/>
        <v/>
      </c>
      <c r="AI100" s="246"/>
      <c r="AJ100" s="228"/>
      <c r="AK100" s="265"/>
      <c r="AL100" s="228"/>
      <c r="AM100" s="265"/>
      <c r="AN100" s="228"/>
      <c r="AO100" s="265"/>
      <c r="AP100" s="228"/>
    </row>
    <row r="101" spans="1:42" s="27" customFormat="1" ht="15" customHeight="1" x14ac:dyDescent="0.2">
      <c r="A101" s="37">
        <f t="shared" si="133"/>
        <v>89</v>
      </c>
      <c r="B101" s="291"/>
      <c r="C101" s="25"/>
      <c r="D101" s="24"/>
      <c r="E101" s="38"/>
      <c r="F101" s="238"/>
      <c r="G101" s="238"/>
      <c r="H101" s="238"/>
      <c r="I101" s="38"/>
      <c r="J101" s="26" t="str">
        <f t="shared" ref="J101:J164" si="139">IF(C101="EE",IF(OR(AND(OR(G101=1,G101=0),E101&gt;0,E101&lt;5),AND(OR(G101=1,G101=0),E101&gt;4,E101&lt;16),AND(G101=2,E101&gt;0,E101&lt;5)),"Simples",IF(OR(AND(OR(G101=1,G101=0),E101&gt;15),AND(G101=2,E101&gt;4,E101&lt;16),AND(G101&gt;2,E101&gt;0,E101&lt;5)),"Médio",IF(OR(AND(G101=2,E101&gt;15),AND(G101&gt;2,E101&gt;4,E101&lt;16),AND(G101&gt;2,E101&gt;15)),"Complexo",""))),
IF(OR(C101="CE",C101="SE"),IF(OR(AND(OR(G101=1,G101=0),E101&gt;0,E101&lt;6),AND(OR(G101=1,G101=0),E101&gt;5,E101&lt;20),AND(G101&gt;1,G101&lt;4,E101&gt;0,E101&lt;6)),"Simples",IF(OR(AND(OR(G101=1,G101=0),E101&gt;19),AND(G101&gt;1,G101&lt;4,E101&gt;5,E101&lt;20),AND(G101&gt;3,E101&gt;0,E101&lt;6)),"Médio",IF(OR(AND(G101&gt;1,G101&lt;4,E101&gt;19),AND(G101&gt;3,E101&gt;5,E101&lt;20),AND(G101&gt;3,E101&gt;19)),"Complexo",""))),""))</f>
        <v/>
      </c>
      <c r="K101" s="26" t="str">
        <f t="shared" ref="K101:K164" si="140">IF(C101="ALI",IF(OR(AND(OR(G101=1,G101=0),E101&gt;0,E101&lt;20),AND(OR(G101=1,G101=0),E101&gt;19,E101&lt;51),AND(G101&gt;1,G101&lt;6,E101&gt;0,E101&lt;20)),"Simples",IF(OR(AND(OR(G101=1,G101=0),E101&gt;50),AND(G101&gt;1,G101&lt;6,E101&gt;19,E101&lt;51),AND(G101&gt;5,E101&gt;0,E101&lt;20)),"Médio",IF(OR(AND(G101&gt;1,G101&lt;6,E101&gt;50),AND(G101&gt;5,E101&gt;19,E101&lt;51),AND(G101&gt;5,E101&gt;50)),"Complexo",""))),
IF(C101="AIE",IF(OR(AND(OR(G101=1, G101=0),E101&gt;0,E101&lt;20),AND(OR(G101=1, G101=0),E101&gt;19,E101&lt;51),AND(G101&gt;1,G101&lt;6,E101&gt;0,E101&lt;20)),"Simples",IF(OR(AND(OR(G101=1, G101=0),E101&gt;50),AND(G101&gt;1,G101&lt;6,E101&gt;19,E101&lt;51),AND(G101&gt;5,E101&gt;0,E101&lt;20)),"Médio",IF(OR(AND(G101&gt;1,G101&lt;6,E101&gt;50),AND(G101&gt;5,E101&gt;19,E101&lt;51),AND(G101&gt;5,E101&gt;50)),"Complexo",""))),""))</f>
        <v/>
      </c>
      <c r="L101" s="49" t="str">
        <f t="shared" ref="L101:L164" si="141">IF(J101="",K101,IF(K101="",J101,""))</f>
        <v/>
      </c>
      <c r="M101" s="49">
        <f t="shared" ref="M101:M164" si="142">IF(AND(OR(C101="EE",C101="CE"),L101="Simples"),3,
IF(AND(OR(C101="EE",C101="CE"),L101="Médio"),4,
IF(AND(OR(C101="EE",C101="CE"),L101="Complexo"),6,
IF(AND(C101="SE",L101="Simples"),4,
IF(AND(C101="SE",L101="Médio"),5,
IF(AND(C101="SE",L101="Complexo"),7,
IF(AND(C101="ALI",K101="Simples"),7,
IF(AND(C101="ALI",K101="Médio"),10,
IF(AND(C101="ALI",K101="Complexo"),15,
IF(AND(C101="AIE",K101="Simples"),5,
IF(AND(C101="AIE",K101="Médio"),7,
IF(AND(C101="INM",K101=""),P101,
IF(AND(C101="AIE",K101="Complexo"),10,0)))))))))))))</f>
        <v>0</v>
      </c>
      <c r="N101" s="25">
        <f t="shared" ref="N101:N164" si="143">IF(AND(C101="ALI",K101="Simples"),7,
IF(AND(C101="ALI",K101="Médio"),10,
IF(AND(C101="ALI",K101="Complexo"),15,
IF(AND(C101="AIE",K101="Simples"),5,
IF(AND(C101="AIE",K101="Médio"),7,
IF(AND(C101="AIE",K101="Complexo"),10,0))))))</f>
        <v>0</v>
      </c>
      <c r="O101" s="244">
        <f>IF(D101&lt;&gt;"",VLOOKUP(D101,Deflatores!$A$3:$C$100,3,0),0)</f>
        <v>0</v>
      </c>
      <c r="P101" s="49">
        <f t="shared" ref="P101:P164" si="144">IF(C101="EE",M101*O101,IF(C101="CE",M101*O101,IF(C101="SE",M101*O101,IF(C101="ALI",M101*O101,IF(C101="AIE",M101*O101,IF(C101="INM",O101*I101,0))))))</f>
        <v>0</v>
      </c>
      <c r="Q101" s="238"/>
      <c r="R101" s="238"/>
      <c r="S101" s="228"/>
      <c r="T101" s="24"/>
      <c r="U101" s="25"/>
      <c r="V101" s="36"/>
      <c r="W101" s="38"/>
      <c r="X101" s="238"/>
      <c r="Y101" s="38"/>
      <c r="Z101" s="238"/>
      <c r="AA101" s="38"/>
      <c r="AB101" s="26" t="str">
        <f t="shared" si="136"/>
        <v/>
      </c>
      <c r="AC101" s="26" t="str">
        <f t="shared" si="137"/>
        <v/>
      </c>
      <c r="AD101" s="49" t="str">
        <f t="shared" ref="AD101:AD113" si="145">IF(AB101="",AC101,IF(AC101="",AB101,""))</f>
        <v/>
      </c>
      <c r="AE101" s="49">
        <f t="shared" si="130"/>
        <v>0</v>
      </c>
      <c r="AF101" s="25">
        <f t="shared" si="131"/>
        <v>0</v>
      </c>
      <c r="AG101" s="37" t="str">
        <f>IF(OR(T101="",T101="NOK"),"",IF(V101&lt;&gt;"",VLOOKUP(V101,Deflatores!$A$3:$C$58,3,0),0))</f>
        <v/>
      </c>
      <c r="AH101" s="49" t="str">
        <f t="shared" si="132"/>
        <v/>
      </c>
      <c r="AI101" s="246"/>
      <c r="AJ101" s="228"/>
      <c r="AK101" s="265"/>
      <c r="AL101" s="228"/>
      <c r="AM101" s="265"/>
      <c r="AN101" s="228"/>
      <c r="AO101" s="265"/>
      <c r="AP101" s="228"/>
    </row>
    <row r="102" spans="1:42" s="27" customFormat="1" ht="15" customHeight="1" x14ac:dyDescent="0.2">
      <c r="A102" s="37">
        <f t="shared" si="133"/>
        <v>90</v>
      </c>
      <c r="B102" s="291"/>
      <c r="C102" s="25"/>
      <c r="D102" s="24"/>
      <c r="E102" s="38"/>
      <c r="F102" s="238"/>
      <c r="G102" s="238"/>
      <c r="H102" s="238"/>
      <c r="I102" s="38"/>
      <c r="J102" s="26" t="str">
        <f t="shared" si="139"/>
        <v/>
      </c>
      <c r="K102" s="26" t="str">
        <f t="shared" si="140"/>
        <v/>
      </c>
      <c r="L102" s="49" t="str">
        <f t="shared" si="141"/>
        <v/>
      </c>
      <c r="M102" s="49">
        <f t="shared" si="142"/>
        <v>0</v>
      </c>
      <c r="N102" s="25">
        <f t="shared" si="143"/>
        <v>0</v>
      </c>
      <c r="O102" s="244">
        <f>IF(D102&lt;&gt;"",VLOOKUP(D102,Deflatores!$A$3:$C$100,3,0),0)</f>
        <v>0</v>
      </c>
      <c r="P102" s="49">
        <f t="shared" si="144"/>
        <v>0</v>
      </c>
      <c r="Q102" s="238"/>
      <c r="R102" s="238"/>
      <c r="S102" s="228"/>
      <c r="T102" s="24"/>
      <c r="U102" s="25"/>
      <c r="V102" s="36"/>
      <c r="W102" s="38"/>
      <c r="X102" s="238"/>
      <c r="Y102" s="38"/>
      <c r="Z102" s="238"/>
      <c r="AA102" s="38"/>
      <c r="AB102" s="26" t="str">
        <f t="shared" si="136"/>
        <v/>
      </c>
      <c r="AC102" s="26" t="str">
        <f t="shared" si="137"/>
        <v/>
      </c>
      <c r="AD102" s="49" t="str">
        <f t="shared" si="145"/>
        <v/>
      </c>
      <c r="AE102" s="49">
        <f t="shared" si="130"/>
        <v>0</v>
      </c>
      <c r="AF102" s="25">
        <f t="shared" si="131"/>
        <v>0</v>
      </c>
      <c r="AG102" s="37" t="str">
        <f>IF(OR(T102="",T102="NOK"),"",IF(V102&lt;&gt;"",VLOOKUP(V102,Deflatores!$A$3:$C$58,3,0),0))</f>
        <v/>
      </c>
      <c r="AH102" s="49" t="str">
        <f t="shared" si="132"/>
        <v/>
      </c>
      <c r="AI102" s="246"/>
      <c r="AJ102" s="228"/>
      <c r="AK102" s="265"/>
      <c r="AL102" s="228"/>
      <c r="AM102" s="265"/>
      <c r="AN102" s="228"/>
      <c r="AO102" s="265"/>
      <c r="AP102" s="228"/>
    </row>
    <row r="103" spans="1:42" s="27" customFormat="1" ht="15" customHeight="1" x14ac:dyDescent="0.2">
      <c r="A103" s="37">
        <f t="shared" si="133"/>
        <v>91</v>
      </c>
      <c r="B103" s="291"/>
      <c r="C103" s="25"/>
      <c r="D103" s="24"/>
      <c r="E103" s="38"/>
      <c r="F103" s="238"/>
      <c r="G103" s="238"/>
      <c r="H103" s="238"/>
      <c r="I103" s="38"/>
      <c r="J103" s="26" t="str">
        <f t="shared" si="139"/>
        <v/>
      </c>
      <c r="K103" s="26" t="str">
        <f t="shared" si="140"/>
        <v/>
      </c>
      <c r="L103" s="49" t="str">
        <f t="shared" si="141"/>
        <v/>
      </c>
      <c r="M103" s="49">
        <f t="shared" si="142"/>
        <v>0</v>
      </c>
      <c r="N103" s="25">
        <f t="shared" si="143"/>
        <v>0</v>
      </c>
      <c r="O103" s="244">
        <f>IF(D103&lt;&gt;"",VLOOKUP(D103,Deflatores!$A$3:$C$100,3,0),0)</f>
        <v>0</v>
      </c>
      <c r="P103" s="49">
        <f t="shared" si="144"/>
        <v>0</v>
      </c>
      <c r="Q103" s="238"/>
      <c r="R103" s="238"/>
      <c r="S103" s="228"/>
      <c r="T103" s="24"/>
      <c r="U103" s="25"/>
      <c r="V103" s="36"/>
      <c r="W103" s="38"/>
      <c r="X103" s="238"/>
      <c r="Y103" s="38"/>
      <c r="Z103" s="238"/>
      <c r="AA103" s="38"/>
      <c r="AB103" s="26" t="str">
        <f t="shared" si="136"/>
        <v/>
      </c>
      <c r="AC103" s="26" t="str">
        <f t="shared" si="137"/>
        <v/>
      </c>
      <c r="AD103" s="49" t="str">
        <f t="shared" si="145"/>
        <v/>
      </c>
      <c r="AE103" s="49">
        <f t="shared" si="130"/>
        <v>0</v>
      </c>
      <c r="AF103" s="25">
        <f t="shared" si="131"/>
        <v>0</v>
      </c>
      <c r="AG103" s="37" t="str">
        <f>IF(OR(T103="",T103="NOK"),"",IF(V103&lt;&gt;"",VLOOKUP(V103,Deflatores!$A$3:$C$58,3,0),0))</f>
        <v/>
      </c>
      <c r="AH103" s="49" t="str">
        <f t="shared" si="132"/>
        <v/>
      </c>
      <c r="AI103" s="246"/>
      <c r="AJ103" s="228"/>
      <c r="AK103" s="265"/>
      <c r="AL103" s="228"/>
      <c r="AM103" s="265"/>
      <c r="AN103" s="228"/>
      <c r="AO103" s="265"/>
      <c r="AP103" s="228"/>
    </row>
    <row r="104" spans="1:42" s="27" customFormat="1" ht="15" customHeight="1" x14ac:dyDescent="0.2">
      <c r="A104" s="37">
        <f t="shared" si="133"/>
        <v>92</v>
      </c>
      <c r="B104" s="291"/>
      <c r="C104" s="25"/>
      <c r="D104" s="24"/>
      <c r="E104" s="38"/>
      <c r="F104" s="238"/>
      <c r="G104" s="238"/>
      <c r="H104" s="238"/>
      <c r="I104" s="38"/>
      <c r="J104" s="26" t="str">
        <f t="shared" si="139"/>
        <v/>
      </c>
      <c r="K104" s="26" t="str">
        <f t="shared" si="140"/>
        <v/>
      </c>
      <c r="L104" s="49" t="str">
        <f t="shared" si="141"/>
        <v/>
      </c>
      <c r="M104" s="49">
        <f t="shared" si="142"/>
        <v>0</v>
      </c>
      <c r="N104" s="25">
        <f t="shared" si="143"/>
        <v>0</v>
      </c>
      <c r="O104" s="244">
        <f>IF(D104&lt;&gt;"",VLOOKUP(D104,Deflatores!$A$3:$C$100,3,0),0)</f>
        <v>0</v>
      </c>
      <c r="P104" s="49">
        <f t="shared" si="144"/>
        <v>0</v>
      </c>
      <c r="Q104" s="238"/>
      <c r="R104" s="238"/>
      <c r="S104" s="228"/>
      <c r="T104" s="24"/>
      <c r="U104" s="25"/>
      <c r="V104" s="36"/>
      <c r="W104" s="38"/>
      <c r="X104" s="238"/>
      <c r="Y104" s="38"/>
      <c r="Z104" s="238"/>
      <c r="AA104" s="38"/>
      <c r="AB104" s="26" t="str">
        <f t="shared" si="136"/>
        <v/>
      </c>
      <c r="AC104" s="26" t="str">
        <f t="shared" si="137"/>
        <v/>
      </c>
      <c r="AD104" s="49" t="str">
        <f t="shared" si="145"/>
        <v/>
      </c>
      <c r="AE104" s="49">
        <f t="shared" si="130"/>
        <v>0</v>
      </c>
      <c r="AF104" s="25">
        <f t="shared" si="131"/>
        <v>0</v>
      </c>
      <c r="AG104" s="37" t="str">
        <f>IF(OR(T104="",T104="NOK"),"",IF(V104&lt;&gt;"",VLOOKUP(V104,Deflatores!$A$3:$C$58,3,0),0))</f>
        <v/>
      </c>
      <c r="AH104" s="49" t="str">
        <f t="shared" si="132"/>
        <v/>
      </c>
      <c r="AI104" s="246"/>
      <c r="AJ104" s="228"/>
      <c r="AK104" s="265"/>
      <c r="AL104" s="228"/>
      <c r="AM104" s="265"/>
      <c r="AN104" s="228"/>
      <c r="AO104" s="265"/>
      <c r="AP104" s="228"/>
    </row>
    <row r="105" spans="1:42" s="27" customFormat="1" ht="15" customHeight="1" x14ac:dyDescent="0.2">
      <c r="A105" s="37">
        <f t="shared" si="133"/>
        <v>93</v>
      </c>
      <c r="B105" s="291"/>
      <c r="C105" s="25"/>
      <c r="D105" s="24"/>
      <c r="E105" s="38"/>
      <c r="F105" s="238"/>
      <c r="G105" s="238"/>
      <c r="H105" s="238"/>
      <c r="I105" s="38"/>
      <c r="J105" s="26" t="str">
        <f t="shared" si="139"/>
        <v/>
      </c>
      <c r="K105" s="26" t="str">
        <f t="shared" si="140"/>
        <v/>
      </c>
      <c r="L105" s="49" t="str">
        <f t="shared" si="141"/>
        <v/>
      </c>
      <c r="M105" s="49">
        <f t="shared" si="142"/>
        <v>0</v>
      </c>
      <c r="N105" s="25">
        <f t="shared" si="143"/>
        <v>0</v>
      </c>
      <c r="O105" s="244">
        <f>IF(D105&lt;&gt;"",VLOOKUP(D105,Deflatores!$A$3:$C$100,3,0),0)</f>
        <v>0</v>
      </c>
      <c r="P105" s="49">
        <f t="shared" si="144"/>
        <v>0</v>
      </c>
      <c r="Q105" s="238"/>
      <c r="R105" s="238"/>
      <c r="S105" s="228"/>
      <c r="T105" s="24"/>
      <c r="U105" s="25"/>
      <c r="V105" s="36"/>
      <c r="W105" s="38"/>
      <c r="X105" s="238"/>
      <c r="Y105" s="38"/>
      <c r="Z105" s="238"/>
      <c r="AA105" s="38"/>
      <c r="AB105" s="26" t="str">
        <f t="shared" si="136"/>
        <v/>
      </c>
      <c r="AC105" s="26" t="str">
        <f t="shared" si="137"/>
        <v/>
      </c>
      <c r="AD105" s="49" t="str">
        <f t="shared" si="145"/>
        <v/>
      </c>
      <c r="AE105" s="49">
        <f t="shared" si="130"/>
        <v>0</v>
      </c>
      <c r="AF105" s="25">
        <f t="shared" si="131"/>
        <v>0</v>
      </c>
      <c r="AG105" s="37" t="str">
        <f>IF(OR(T105="",T105="NOK"),"",IF(V105&lt;&gt;"",VLOOKUP(V105,Deflatores!$A$3:$C$58,3,0),0))</f>
        <v/>
      </c>
      <c r="AH105" s="49" t="str">
        <f t="shared" si="132"/>
        <v/>
      </c>
      <c r="AI105" s="246"/>
      <c r="AJ105" s="228"/>
      <c r="AK105" s="265"/>
      <c r="AL105" s="228"/>
      <c r="AM105" s="265"/>
      <c r="AN105" s="228"/>
      <c r="AO105" s="265"/>
      <c r="AP105" s="228"/>
    </row>
    <row r="106" spans="1:42" s="27" customFormat="1" ht="15" customHeight="1" x14ac:dyDescent="0.2">
      <c r="A106" s="37">
        <f t="shared" si="133"/>
        <v>94</v>
      </c>
      <c r="B106" s="291"/>
      <c r="C106" s="25"/>
      <c r="D106" s="24"/>
      <c r="E106" s="38"/>
      <c r="F106" s="238"/>
      <c r="G106" s="238"/>
      <c r="H106" s="238"/>
      <c r="I106" s="38"/>
      <c r="J106" s="26" t="str">
        <f t="shared" si="139"/>
        <v/>
      </c>
      <c r="K106" s="26" t="str">
        <f t="shared" si="140"/>
        <v/>
      </c>
      <c r="L106" s="49" t="str">
        <f t="shared" si="141"/>
        <v/>
      </c>
      <c r="M106" s="49">
        <f t="shared" si="142"/>
        <v>0</v>
      </c>
      <c r="N106" s="25">
        <f t="shared" si="143"/>
        <v>0</v>
      </c>
      <c r="O106" s="244">
        <f>IF(D106&lt;&gt;"",VLOOKUP(D106,Deflatores!$A$3:$C$100,3,0),0)</f>
        <v>0</v>
      </c>
      <c r="P106" s="49">
        <f t="shared" si="144"/>
        <v>0</v>
      </c>
      <c r="Q106" s="238"/>
      <c r="R106" s="238"/>
      <c r="S106" s="228"/>
      <c r="T106" s="24"/>
      <c r="U106" s="25"/>
      <c r="V106" s="36"/>
      <c r="W106" s="38"/>
      <c r="X106" s="238"/>
      <c r="Y106" s="38"/>
      <c r="Z106" s="238"/>
      <c r="AA106" s="38"/>
      <c r="AB106" s="26" t="str">
        <f t="shared" si="136"/>
        <v/>
      </c>
      <c r="AC106" s="26" t="str">
        <f t="shared" si="137"/>
        <v/>
      </c>
      <c r="AD106" s="49" t="str">
        <f t="shared" si="145"/>
        <v/>
      </c>
      <c r="AE106" s="49">
        <f t="shared" si="130"/>
        <v>0</v>
      </c>
      <c r="AF106" s="25">
        <f t="shared" si="131"/>
        <v>0</v>
      </c>
      <c r="AG106" s="37" t="str">
        <f>IF(OR(T106="",T106="NOK"),"",IF(V106&lt;&gt;"",VLOOKUP(V106,Deflatores!$A$3:$C$58,3,0),0))</f>
        <v/>
      </c>
      <c r="AH106" s="49" t="str">
        <f t="shared" si="132"/>
        <v/>
      </c>
      <c r="AI106" s="246"/>
      <c r="AJ106" s="228"/>
      <c r="AK106" s="265"/>
      <c r="AL106" s="228"/>
      <c r="AM106" s="265"/>
      <c r="AN106" s="228"/>
      <c r="AO106" s="265"/>
      <c r="AP106" s="228"/>
    </row>
    <row r="107" spans="1:42" s="27" customFormat="1" ht="15" customHeight="1" x14ac:dyDescent="0.2">
      <c r="A107" s="37">
        <f t="shared" si="133"/>
        <v>95</v>
      </c>
      <c r="B107" s="291"/>
      <c r="C107" s="25"/>
      <c r="D107" s="24"/>
      <c r="E107" s="38"/>
      <c r="F107" s="238"/>
      <c r="G107" s="238"/>
      <c r="H107" s="238"/>
      <c r="I107" s="38"/>
      <c r="J107" s="26" t="str">
        <f t="shared" si="139"/>
        <v/>
      </c>
      <c r="K107" s="26" t="str">
        <f t="shared" si="140"/>
        <v/>
      </c>
      <c r="L107" s="49" t="str">
        <f t="shared" si="141"/>
        <v/>
      </c>
      <c r="M107" s="49">
        <f t="shared" si="142"/>
        <v>0</v>
      </c>
      <c r="N107" s="25">
        <f t="shared" si="143"/>
        <v>0</v>
      </c>
      <c r="O107" s="244">
        <f>IF(D107&lt;&gt;"",VLOOKUP(D107,Deflatores!$A$3:$C$100,3,0),0)</f>
        <v>0</v>
      </c>
      <c r="P107" s="49">
        <f t="shared" si="144"/>
        <v>0</v>
      </c>
      <c r="Q107" s="238"/>
      <c r="R107" s="238"/>
      <c r="S107" s="228"/>
      <c r="T107" s="24"/>
      <c r="U107" s="25"/>
      <c r="V107" s="36"/>
      <c r="W107" s="38"/>
      <c r="X107" s="238"/>
      <c r="Y107" s="38"/>
      <c r="Z107" s="238"/>
      <c r="AA107" s="38"/>
      <c r="AB107" s="26" t="str">
        <f t="shared" si="136"/>
        <v/>
      </c>
      <c r="AC107" s="26" t="str">
        <f t="shared" si="137"/>
        <v/>
      </c>
      <c r="AD107" s="49" t="str">
        <f t="shared" si="145"/>
        <v/>
      </c>
      <c r="AE107" s="49">
        <f t="shared" si="130"/>
        <v>0</v>
      </c>
      <c r="AF107" s="25">
        <f t="shared" si="131"/>
        <v>0</v>
      </c>
      <c r="AG107" s="37" t="str">
        <f>IF(OR(T107="",T107="NOK"),"",IF(V107&lt;&gt;"",VLOOKUP(V107,Deflatores!$A$3:$C$58,3,0),0))</f>
        <v/>
      </c>
      <c r="AH107" s="49" t="str">
        <f t="shared" si="132"/>
        <v/>
      </c>
      <c r="AI107" s="246"/>
      <c r="AJ107" s="228"/>
      <c r="AK107" s="265"/>
      <c r="AL107" s="228"/>
      <c r="AM107" s="265"/>
      <c r="AN107" s="228"/>
      <c r="AO107" s="265"/>
      <c r="AP107" s="228"/>
    </row>
    <row r="108" spans="1:42" s="27" customFormat="1" ht="15" customHeight="1" x14ac:dyDescent="0.2">
      <c r="A108" s="37">
        <f t="shared" si="133"/>
        <v>96</v>
      </c>
      <c r="B108" s="291"/>
      <c r="C108" s="25"/>
      <c r="D108" s="24"/>
      <c r="E108" s="38"/>
      <c r="F108" s="238"/>
      <c r="G108" s="238"/>
      <c r="H108" s="238"/>
      <c r="I108" s="38"/>
      <c r="J108" s="26" t="str">
        <f t="shared" si="139"/>
        <v/>
      </c>
      <c r="K108" s="26" t="str">
        <f t="shared" si="140"/>
        <v/>
      </c>
      <c r="L108" s="49" t="str">
        <f t="shared" si="141"/>
        <v/>
      </c>
      <c r="M108" s="49">
        <f t="shared" si="142"/>
        <v>0</v>
      </c>
      <c r="N108" s="25">
        <f t="shared" si="143"/>
        <v>0</v>
      </c>
      <c r="O108" s="244">
        <f>IF(D108&lt;&gt;"",VLOOKUP(D108,Deflatores!$A$3:$C$100,3,0),0)</f>
        <v>0</v>
      </c>
      <c r="P108" s="49">
        <f t="shared" si="144"/>
        <v>0</v>
      </c>
      <c r="Q108" s="238"/>
      <c r="R108" s="238"/>
      <c r="S108" s="228"/>
      <c r="T108" s="24"/>
      <c r="U108" s="25"/>
      <c r="V108" s="36"/>
      <c r="W108" s="38"/>
      <c r="X108" s="238"/>
      <c r="Y108" s="38"/>
      <c r="Z108" s="238"/>
      <c r="AA108" s="38"/>
      <c r="AB108" s="26" t="str">
        <f t="shared" si="136"/>
        <v/>
      </c>
      <c r="AC108" s="26" t="str">
        <f t="shared" si="137"/>
        <v/>
      </c>
      <c r="AD108" s="49" t="str">
        <f t="shared" si="145"/>
        <v/>
      </c>
      <c r="AE108" s="49">
        <f t="shared" si="130"/>
        <v>0</v>
      </c>
      <c r="AF108" s="25">
        <f t="shared" si="131"/>
        <v>0</v>
      </c>
      <c r="AG108" s="37" t="str">
        <f>IF(OR(T108="",T108="NOK"),"",IF(V108&lt;&gt;"",VLOOKUP(V108,Deflatores!$A$3:$C$58,3,0),0))</f>
        <v/>
      </c>
      <c r="AH108" s="49" t="str">
        <f t="shared" si="132"/>
        <v/>
      </c>
      <c r="AI108" s="246"/>
      <c r="AJ108" s="228"/>
      <c r="AK108" s="265"/>
      <c r="AL108" s="228"/>
      <c r="AM108" s="265"/>
      <c r="AN108" s="228"/>
      <c r="AO108" s="265"/>
      <c r="AP108" s="228"/>
    </row>
    <row r="109" spans="1:42" s="27" customFormat="1" ht="15" customHeight="1" x14ac:dyDescent="0.2">
      <c r="A109" s="37">
        <f t="shared" si="133"/>
        <v>97</v>
      </c>
      <c r="B109" s="291"/>
      <c r="C109" s="25"/>
      <c r="D109" s="24"/>
      <c r="E109" s="38"/>
      <c r="F109" s="238"/>
      <c r="G109" s="238"/>
      <c r="H109" s="238"/>
      <c r="I109" s="38"/>
      <c r="J109" s="26" t="str">
        <f t="shared" si="139"/>
        <v/>
      </c>
      <c r="K109" s="26" t="str">
        <f t="shared" si="140"/>
        <v/>
      </c>
      <c r="L109" s="49" t="str">
        <f t="shared" si="141"/>
        <v/>
      </c>
      <c r="M109" s="49">
        <f t="shared" si="142"/>
        <v>0</v>
      </c>
      <c r="N109" s="25">
        <f t="shared" si="143"/>
        <v>0</v>
      </c>
      <c r="O109" s="244">
        <f>IF(D109&lt;&gt;"",VLOOKUP(D109,Deflatores!$A$3:$C$100,3,0),0)</f>
        <v>0</v>
      </c>
      <c r="P109" s="49">
        <f t="shared" si="144"/>
        <v>0</v>
      </c>
      <c r="Q109" s="238"/>
      <c r="R109" s="238"/>
      <c r="S109" s="228"/>
      <c r="T109" s="24"/>
      <c r="U109" s="25"/>
      <c r="V109" s="36"/>
      <c r="W109" s="38"/>
      <c r="X109" s="238"/>
      <c r="Y109" s="38"/>
      <c r="Z109" s="238"/>
      <c r="AA109" s="38"/>
      <c r="AB109" s="26" t="str">
        <f t="shared" si="136"/>
        <v/>
      </c>
      <c r="AC109" s="26" t="str">
        <f t="shared" si="137"/>
        <v/>
      </c>
      <c r="AD109" s="49" t="str">
        <f t="shared" si="145"/>
        <v/>
      </c>
      <c r="AE109" s="49">
        <f t="shared" si="130"/>
        <v>0</v>
      </c>
      <c r="AF109" s="25">
        <f t="shared" si="131"/>
        <v>0</v>
      </c>
      <c r="AG109" s="37" t="str">
        <f>IF(OR(T109="",T109="NOK"),"",IF(V109&lt;&gt;"",VLOOKUP(V109,Deflatores!$A$3:$C$58,3,0),0))</f>
        <v/>
      </c>
      <c r="AH109" s="49" t="str">
        <f t="shared" si="132"/>
        <v/>
      </c>
      <c r="AI109" s="246"/>
      <c r="AJ109" s="228"/>
      <c r="AK109" s="265"/>
      <c r="AL109" s="228"/>
      <c r="AM109" s="265"/>
      <c r="AN109" s="228"/>
      <c r="AO109" s="265"/>
      <c r="AP109" s="228"/>
    </row>
    <row r="110" spans="1:42" s="27" customFormat="1" ht="15" customHeight="1" x14ac:dyDescent="0.2">
      <c r="A110" s="37">
        <f t="shared" si="133"/>
        <v>98</v>
      </c>
      <c r="B110" s="291"/>
      <c r="C110" s="25"/>
      <c r="D110" s="24"/>
      <c r="E110" s="38"/>
      <c r="F110" s="238"/>
      <c r="G110" s="238"/>
      <c r="H110" s="238"/>
      <c r="I110" s="38"/>
      <c r="J110" s="26" t="str">
        <f t="shared" si="139"/>
        <v/>
      </c>
      <c r="K110" s="26" t="str">
        <f t="shared" si="140"/>
        <v/>
      </c>
      <c r="L110" s="49" t="str">
        <f t="shared" si="141"/>
        <v/>
      </c>
      <c r="M110" s="49">
        <f t="shared" si="142"/>
        <v>0</v>
      </c>
      <c r="N110" s="25">
        <f t="shared" si="143"/>
        <v>0</v>
      </c>
      <c r="O110" s="244">
        <f>IF(D110&lt;&gt;"",VLOOKUP(D110,Deflatores!$A$3:$C$100,3,0),0)</f>
        <v>0</v>
      </c>
      <c r="P110" s="49">
        <f t="shared" si="144"/>
        <v>0</v>
      </c>
      <c r="Q110" s="238"/>
      <c r="R110" s="238"/>
      <c r="S110" s="228"/>
      <c r="T110" s="24"/>
      <c r="U110" s="25"/>
      <c r="V110" s="36"/>
      <c r="W110" s="38"/>
      <c r="X110" s="238"/>
      <c r="Y110" s="38"/>
      <c r="Z110" s="238"/>
      <c r="AA110" s="38"/>
      <c r="AB110" s="26" t="str">
        <f t="shared" si="136"/>
        <v/>
      </c>
      <c r="AC110" s="26" t="str">
        <f t="shared" si="137"/>
        <v/>
      </c>
      <c r="AD110" s="49" t="str">
        <f t="shared" si="145"/>
        <v/>
      </c>
      <c r="AE110" s="49">
        <f t="shared" si="130"/>
        <v>0</v>
      </c>
      <c r="AF110" s="25">
        <f t="shared" si="131"/>
        <v>0</v>
      </c>
      <c r="AG110" s="37" t="str">
        <f>IF(OR(T110="",T110="NOK"),"",IF(V110&lt;&gt;"",VLOOKUP(V110,Deflatores!$A$3:$C$58,3,0),0))</f>
        <v/>
      </c>
      <c r="AH110" s="49" t="str">
        <f t="shared" si="132"/>
        <v/>
      </c>
      <c r="AI110" s="246"/>
      <c r="AJ110" s="228"/>
      <c r="AK110" s="265"/>
      <c r="AL110" s="228"/>
      <c r="AM110" s="265"/>
      <c r="AN110" s="228"/>
      <c r="AO110" s="265"/>
      <c r="AP110" s="228"/>
    </row>
    <row r="111" spans="1:42" s="27" customFormat="1" ht="15" customHeight="1" x14ac:dyDescent="0.2">
      <c r="A111" s="37">
        <f t="shared" si="133"/>
        <v>99</v>
      </c>
      <c r="B111" s="291"/>
      <c r="C111" s="25"/>
      <c r="D111" s="24"/>
      <c r="E111" s="38"/>
      <c r="F111" s="238"/>
      <c r="G111" s="238"/>
      <c r="H111" s="238"/>
      <c r="I111" s="38"/>
      <c r="J111" s="26" t="str">
        <f t="shared" si="139"/>
        <v/>
      </c>
      <c r="K111" s="26" t="str">
        <f t="shared" si="140"/>
        <v/>
      </c>
      <c r="L111" s="49" t="str">
        <f t="shared" si="141"/>
        <v/>
      </c>
      <c r="M111" s="49">
        <f t="shared" si="142"/>
        <v>0</v>
      </c>
      <c r="N111" s="25">
        <f t="shared" si="143"/>
        <v>0</v>
      </c>
      <c r="O111" s="244">
        <f>IF(D111&lt;&gt;"",VLOOKUP(D111,Deflatores!$A$3:$C$100,3,0),0)</f>
        <v>0</v>
      </c>
      <c r="P111" s="49">
        <f t="shared" si="144"/>
        <v>0</v>
      </c>
      <c r="Q111" s="238"/>
      <c r="R111" s="238"/>
      <c r="S111" s="228"/>
      <c r="T111" s="24"/>
      <c r="U111" s="25"/>
      <c r="V111" s="36"/>
      <c r="W111" s="38"/>
      <c r="X111" s="238"/>
      <c r="Y111" s="38"/>
      <c r="Z111" s="238"/>
      <c r="AA111" s="38"/>
      <c r="AB111" s="26" t="str">
        <f t="shared" si="136"/>
        <v/>
      </c>
      <c r="AC111" s="26" t="str">
        <f t="shared" si="137"/>
        <v/>
      </c>
      <c r="AD111" s="49" t="str">
        <f t="shared" si="145"/>
        <v/>
      </c>
      <c r="AE111" s="49">
        <f t="shared" si="130"/>
        <v>0</v>
      </c>
      <c r="AF111" s="25">
        <f t="shared" si="131"/>
        <v>0</v>
      </c>
      <c r="AG111" s="37" t="str">
        <f>IF(OR(T111="",T111="NOK"),"",IF(V111&lt;&gt;"",VLOOKUP(V111,Deflatores!$A$3:$C$58,3,0),0))</f>
        <v/>
      </c>
      <c r="AH111" s="49" t="str">
        <f t="shared" si="132"/>
        <v/>
      </c>
      <c r="AI111" s="246"/>
      <c r="AJ111" s="228"/>
      <c r="AK111" s="265"/>
      <c r="AL111" s="228"/>
      <c r="AM111" s="265"/>
      <c r="AN111" s="228"/>
      <c r="AO111" s="265"/>
      <c r="AP111" s="228"/>
    </row>
    <row r="112" spans="1:42" s="27" customFormat="1" ht="15" customHeight="1" x14ac:dyDescent="0.2">
      <c r="A112" s="37">
        <f t="shared" si="133"/>
        <v>100</v>
      </c>
      <c r="B112" s="291"/>
      <c r="C112" s="25"/>
      <c r="D112" s="24"/>
      <c r="E112" s="38"/>
      <c r="F112" s="238"/>
      <c r="G112" s="238"/>
      <c r="H112" s="238"/>
      <c r="I112" s="38"/>
      <c r="J112" s="26" t="str">
        <f t="shared" si="139"/>
        <v/>
      </c>
      <c r="K112" s="26" t="str">
        <f t="shared" si="140"/>
        <v/>
      </c>
      <c r="L112" s="49" t="str">
        <f t="shared" si="141"/>
        <v/>
      </c>
      <c r="M112" s="49">
        <f t="shared" si="142"/>
        <v>0</v>
      </c>
      <c r="N112" s="25">
        <f t="shared" si="143"/>
        <v>0</v>
      </c>
      <c r="O112" s="244">
        <f>IF(D112&lt;&gt;"",VLOOKUP(D112,Deflatores!$A$3:$C$100,3,0),0)</f>
        <v>0</v>
      </c>
      <c r="P112" s="49">
        <f t="shared" si="144"/>
        <v>0</v>
      </c>
      <c r="Q112" s="238"/>
      <c r="R112" s="238"/>
      <c r="S112" s="228"/>
      <c r="T112" s="24"/>
      <c r="U112" s="25"/>
      <c r="V112" s="36"/>
      <c r="W112" s="38"/>
      <c r="X112" s="238"/>
      <c r="Y112" s="38"/>
      <c r="Z112" s="238"/>
      <c r="AA112" s="38"/>
      <c r="AB112" s="26" t="str">
        <f t="shared" si="136"/>
        <v/>
      </c>
      <c r="AC112" s="26" t="str">
        <f t="shared" si="137"/>
        <v/>
      </c>
      <c r="AD112" s="49" t="str">
        <f t="shared" si="145"/>
        <v/>
      </c>
      <c r="AE112" s="49">
        <f t="shared" si="130"/>
        <v>0</v>
      </c>
      <c r="AF112" s="25">
        <f t="shared" si="131"/>
        <v>0</v>
      </c>
      <c r="AG112" s="37" t="str">
        <f>IF(OR(T112="",T112="NOK"),"",IF(V112&lt;&gt;"",VLOOKUP(V112,Deflatores!$A$3:$C$58,3,0),0))</f>
        <v/>
      </c>
      <c r="AH112" s="49" t="str">
        <f t="shared" si="132"/>
        <v/>
      </c>
      <c r="AI112" s="246"/>
      <c r="AJ112" s="228"/>
      <c r="AK112" s="265"/>
      <c r="AL112" s="228"/>
      <c r="AM112" s="265"/>
      <c r="AN112" s="228"/>
      <c r="AO112" s="265"/>
      <c r="AP112" s="228"/>
    </row>
    <row r="113" spans="1:42" s="27" customFormat="1" ht="15" customHeight="1" x14ac:dyDescent="0.2">
      <c r="A113" s="37">
        <f t="shared" si="133"/>
        <v>101</v>
      </c>
      <c r="B113" s="291"/>
      <c r="C113" s="25"/>
      <c r="D113" s="24"/>
      <c r="E113" s="38"/>
      <c r="F113" s="238"/>
      <c r="G113" s="238"/>
      <c r="H113" s="238"/>
      <c r="I113" s="38"/>
      <c r="J113" s="26" t="str">
        <f t="shared" si="139"/>
        <v/>
      </c>
      <c r="K113" s="26" t="str">
        <f t="shared" si="140"/>
        <v/>
      </c>
      <c r="L113" s="49" t="str">
        <f t="shared" si="141"/>
        <v/>
      </c>
      <c r="M113" s="49">
        <f t="shared" si="142"/>
        <v>0</v>
      </c>
      <c r="N113" s="25">
        <f t="shared" si="143"/>
        <v>0</v>
      </c>
      <c r="O113" s="244">
        <f>IF(D113&lt;&gt;"",VLOOKUP(D113,Deflatores!$A$3:$C$100,3,0),0)</f>
        <v>0</v>
      </c>
      <c r="P113" s="49">
        <f t="shared" si="144"/>
        <v>0</v>
      </c>
      <c r="Q113" s="238"/>
      <c r="R113" s="238"/>
      <c r="S113" s="228"/>
      <c r="T113" s="24"/>
      <c r="U113" s="25"/>
      <c r="V113" s="36"/>
      <c r="W113" s="38"/>
      <c r="X113" s="238"/>
      <c r="Y113" s="38"/>
      <c r="Z113" s="238"/>
      <c r="AA113" s="38"/>
      <c r="AB113" s="26" t="str">
        <f t="shared" si="136"/>
        <v/>
      </c>
      <c r="AC113" s="26" t="str">
        <f t="shared" si="137"/>
        <v/>
      </c>
      <c r="AD113" s="49" t="str">
        <f t="shared" si="145"/>
        <v/>
      </c>
      <c r="AE113" s="49">
        <f t="shared" si="130"/>
        <v>0</v>
      </c>
      <c r="AF113" s="25">
        <f t="shared" si="131"/>
        <v>0</v>
      </c>
      <c r="AG113" s="37" t="str">
        <f>IF(OR(T113="",T113="NOK"),"",IF(V113&lt;&gt;"",VLOOKUP(V113,Deflatores!$A$3:$C$58,3,0),0))</f>
        <v/>
      </c>
      <c r="AH113" s="49" t="str">
        <f t="shared" si="132"/>
        <v/>
      </c>
      <c r="AI113" s="246"/>
      <c r="AJ113" s="228"/>
      <c r="AK113" s="265"/>
      <c r="AL113" s="228"/>
      <c r="AM113" s="265"/>
      <c r="AN113" s="228"/>
      <c r="AO113" s="265"/>
      <c r="AP113" s="228"/>
    </row>
    <row r="114" spans="1:42" s="27" customFormat="1" ht="15" customHeight="1" x14ac:dyDescent="0.2">
      <c r="A114" s="37">
        <f t="shared" si="133"/>
        <v>102</v>
      </c>
      <c r="B114" s="291"/>
      <c r="C114" s="25"/>
      <c r="D114" s="24"/>
      <c r="E114" s="38"/>
      <c r="F114" s="238"/>
      <c r="G114" s="238"/>
      <c r="H114" s="238"/>
      <c r="I114" s="38"/>
      <c r="J114" s="26" t="str">
        <f t="shared" si="139"/>
        <v/>
      </c>
      <c r="K114" s="26" t="str">
        <f t="shared" si="140"/>
        <v/>
      </c>
      <c r="L114" s="49" t="str">
        <f t="shared" si="141"/>
        <v/>
      </c>
      <c r="M114" s="49">
        <f t="shared" si="142"/>
        <v>0</v>
      </c>
      <c r="N114" s="25">
        <f t="shared" si="143"/>
        <v>0</v>
      </c>
      <c r="O114" s="244">
        <f>IF(D114&lt;&gt;"",VLOOKUP(D114,Deflatores!$A$3:$C$100,3,0),0)</f>
        <v>0</v>
      </c>
      <c r="P114" s="49">
        <f t="shared" si="144"/>
        <v>0</v>
      </c>
      <c r="Q114" s="238"/>
      <c r="R114" s="238"/>
      <c r="S114" s="228"/>
      <c r="T114" s="24"/>
      <c r="U114" s="25"/>
      <c r="V114" s="36"/>
      <c r="W114" s="38"/>
      <c r="X114" s="238"/>
      <c r="Y114" s="38"/>
      <c r="Z114" s="238"/>
      <c r="AA114" s="38"/>
      <c r="AB114" s="26" t="str">
        <f t="shared" si="136"/>
        <v/>
      </c>
      <c r="AC114" s="26" t="str">
        <f t="shared" si="137"/>
        <v/>
      </c>
      <c r="AD114" s="49" t="str">
        <f>IF(AB114="",AC114,IF(AC114="",AB114,""))</f>
        <v/>
      </c>
      <c r="AE114" s="49">
        <f t="shared" si="130"/>
        <v>0</v>
      </c>
      <c r="AF114" s="25">
        <f t="shared" si="131"/>
        <v>0</v>
      </c>
      <c r="AG114" s="37" t="str">
        <f>IF(OR(T114="",T114="NOK"),"",IF(V114&lt;&gt;"",VLOOKUP(V114,Deflatores!$A$3:$C$58,3,0),0))</f>
        <v/>
      </c>
      <c r="AH114" s="49" t="str">
        <f t="shared" si="132"/>
        <v/>
      </c>
      <c r="AI114" s="246"/>
      <c r="AJ114" s="228"/>
      <c r="AK114" s="265"/>
      <c r="AL114" s="228"/>
      <c r="AM114" s="265"/>
      <c r="AN114" s="228"/>
      <c r="AO114" s="265"/>
      <c r="AP114" s="228"/>
    </row>
    <row r="115" spans="1:42" s="27" customFormat="1" ht="15" customHeight="1" x14ac:dyDescent="0.2">
      <c r="A115" s="37">
        <f t="shared" si="133"/>
        <v>103</v>
      </c>
      <c r="B115" s="287"/>
      <c r="C115" s="25"/>
      <c r="D115" s="24"/>
      <c r="E115" s="38"/>
      <c r="F115" s="238"/>
      <c r="G115" s="238"/>
      <c r="H115" s="238"/>
      <c r="I115" s="38"/>
      <c r="J115" s="26" t="str">
        <f t="shared" si="139"/>
        <v/>
      </c>
      <c r="K115" s="26" t="str">
        <f t="shared" si="140"/>
        <v/>
      </c>
      <c r="L115" s="49" t="str">
        <f t="shared" si="141"/>
        <v/>
      </c>
      <c r="M115" s="49">
        <f t="shared" si="142"/>
        <v>0</v>
      </c>
      <c r="N115" s="25">
        <f t="shared" si="143"/>
        <v>0</v>
      </c>
      <c r="O115" s="244">
        <f>IF(D115&lt;&gt;"",VLOOKUP(D115,Deflatores!$A$3:$C$100,3,0),0)</f>
        <v>0</v>
      </c>
      <c r="P115" s="49">
        <f t="shared" si="144"/>
        <v>0</v>
      </c>
      <c r="Q115" s="238"/>
      <c r="R115" s="238"/>
      <c r="S115" s="228"/>
      <c r="T115" s="24"/>
      <c r="U115" s="25"/>
      <c r="V115" s="36"/>
      <c r="W115" s="38"/>
      <c r="X115" s="238"/>
      <c r="Y115" s="38"/>
      <c r="Z115" s="238"/>
      <c r="AA115" s="38"/>
      <c r="AB115" s="26" t="str">
        <f t="shared" si="136"/>
        <v/>
      </c>
      <c r="AC115" s="26" t="str">
        <f t="shared" si="137"/>
        <v/>
      </c>
      <c r="AD115" s="49" t="str">
        <f t="shared" ref="AD115:AD135" si="146">IF(AB115="",AC115,IF(AC115="",AB115,""))</f>
        <v/>
      </c>
      <c r="AE115" s="49">
        <f t="shared" si="130"/>
        <v>0</v>
      </c>
      <c r="AF115" s="25">
        <f t="shared" si="131"/>
        <v>0</v>
      </c>
      <c r="AG115" s="37" t="str">
        <f>IF(OR(T115="",T115="NOK"),"",IF(V115&lt;&gt;"",VLOOKUP(V115,Deflatores!$A$3:$C$58,3,0),0))</f>
        <v/>
      </c>
      <c r="AH115" s="49" t="str">
        <f t="shared" si="132"/>
        <v/>
      </c>
      <c r="AI115" s="246"/>
      <c r="AJ115" s="228"/>
      <c r="AK115" s="265"/>
      <c r="AL115" s="228"/>
      <c r="AM115" s="265"/>
      <c r="AN115" s="228"/>
      <c r="AO115" s="265"/>
      <c r="AP115" s="228"/>
    </row>
    <row r="116" spans="1:42" s="27" customFormat="1" ht="15" customHeight="1" x14ac:dyDescent="0.2">
      <c r="A116" s="37">
        <f t="shared" si="133"/>
        <v>104</v>
      </c>
      <c r="B116" s="287"/>
      <c r="C116" s="25"/>
      <c r="D116" s="24"/>
      <c r="E116" s="38"/>
      <c r="F116" s="238"/>
      <c r="G116" s="238"/>
      <c r="H116" s="238"/>
      <c r="I116" s="38"/>
      <c r="J116" s="26" t="str">
        <f t="shared" si="139"/>
        <v/>
      </c>
      <c r="K116" s="26" t="str">
        <f t="shared" si="140"/>
        <v/>
      </c>
      <c r="L116" s="49" t="str">
        <f t="shared" si="141"/>
        <v/>
      </c>
      <c r="M116" s="49">
        <f t="shared" si="142"/>
        <v>0</v>
      </c>
      <c r="N116" s="25">
        <f t="shared" si="143"/>
        <v>0</v>
      </c>
      <c r="O116" s="244">
        <f>IF(D116&lt;&gt;"",VLOOKUP(D116,Deflatores!$A$3:$C$100,3,0),0)</f>
        <v>0</v>
      </c>
      <c r="P116" s="49">
        <f t="shared" si="144"/>
        <v>0</v>
      </c>
      <c r="Q116" s="238"/>
      <c r="R116" s="238"/>
      <c r="S116" s="228"/>
      <c r="T116" s="24"/>
      <c r="U116" s="25"/>
      <c r="V116" s="36"/>
      <c r="W116" s="38"/>
      <c r="X116" s="238"/>
      <c r="Y116" s="38"/>
      <c r="Z116" s="238"/>
      <c r="AA116" s="38"/>
      <c r="AB116" s="26" t="str">
        <f t="shared" si="136"/>
        <v/>
      </c>
      <c r="AC116" s="26" t="str">
        <f t="shared" si="137"/>
        <v/>
      </c>
      <c r="AD116" s="49" t="str">
        <f t="shared" si="146"/>
        <v/>
      </c>
      <c r="AE116" s="49">
        <f t="shared" si="130"/>
        <v>0</v>
      </c>
      <c r="AF116" s="25">
        <f t="shared" si="131"/>
        <v>0</v>
      </c>
      <c r="AG116" s="37" t="str">
        <f>IF(OR(T116="",T116="NOK"),"",IF(V116&lt;&gt;"",VLOOKUP(V116,Deflatores!$A$3:$C$58,3,0),0))</f>
        <v/>
      </c>
      <c r="AH116" s="49" t="str">
        <f t="shared" si="132"/>
        <v/>
      </c>
      <c r="AI116" s="246"/>
      <c r="AJ116" s="228"/>
      <c r="AK116" s="265"/>
      <c r="AL116" s="228"/>
      <c r="AM116" s="265"/>
      <c r="AN116" s="228"/>
      <c r="AO116" s="265"/>
      <c r="AP116" s="228"/>
    </row>
    <row r="117" spans="1:42" s="27" customFormat="1" ht="15" customHeight="1" x14ac:dyDescent="0.2">
      <c r="A117" s="37">
        <f t="shared" si="133"/>
        <v>105</v>
      </c>
      <c r="B117" s="291"/>
      <c r="C117" s="25"/>
      <c r="D117" s="24"/>
      <c r="E117" s="38"/>
      <c r="F117" s="238"/>
      <c r="G117" s="238"/>
      <c r="H117" s="238"/>
      <c r="I117" s="38"/>
      <c r="J117" s="26" t="str">
        <f t="shared" si="139"/>
        <v/>
      </c>
      <c r="K117" s="26" t="str">
        <f t="shared" si="140"/>
        <v/>
      </c>
      <c r="L117" s="49" t="str">
        <f t="shared" si="141"/>
        <v/>
      </c>
      <c r="M117" s="49">
        <f t="shared" si="142"/>
        <v>0</v>
      </c>
      <c r="N117" s="25">
        <f t="shared" si="143"/>
        <v>0</v>
      </c>
      <c r="O117" s="244">
        <f>IF(D117&lt;&gt;"",VLOOKUP(D117,Deflatores!$A$3:$C$100,3,0),0)</f>
        <v>0</v>
      </c>
      <c r="P117" s="49">
        <f t="shared" si="144"/>
        <v>0</v>
      </c>
      <c r="Q117" s="238"/>
      <c r="R117" s="238"/>
      <c r="S117" s="228"/>
      <c r="T117" s="24"/>
      <c r="U117" s="25"/>
      <c r="V117" s="36"/>
      <c r="W117" s="38"/>
      <c r="X117" s="238"/>
      <c r="Y117" s="38"/>
      <c r="Z117" s="238"/>
      <c r="AA117" s="38"/>
      <c r="AB117" s="26" t="str">
        <f t="shared" si="136"/>
        <v/>
      </c>
      <c r="AC117" s="26" t="str">
        <f t="shared" si="137"/>
        <v/>
      </c>
      <c r="AD117" s="49" t="str">
        <f t="shared" si="146"/>
        <v/>
      </c>
      <c r="AE117" s="49">
        <f t="shared" si="130"/>
        <v>0</v>
      </c>
      <c r="AF117" s="25">
        <f t="shared" si="131"/>
        <v>0</v>
      </c>
      <c r="AG117" s="37" t="str">
        <f>IF(OR(T117="",T117="NOK"),"",IF(V117&lt;&gt;"",VLOOKUP(V117,Deflatores!$A$3:$C$58,3,0),0))</f>
        <v/>
      </c>
      <c r="AH117" s="49" t="str">
        <f t="shared" si="132"/>
        <v/>
      </c>
      <c r="AI117" s="246"/>
      <c r="AJ117" s="228"/>
      <c r="AK117" s="265"/>
      <c r="AL117" s="228"/>
      <c r="AM117" s="265"/>
      <c r="AN117" s="228"/>
      <c r="AO117" s="265"/>
      <c r="AP117" s="228"/>
    </row>
    <row r="118" spans="1:42" s="27" customFormat="1" ht="15" customHeight="1" x14ac:dyDescent="0.2">
      <c r="A118" s="37">
        <f t="shared" si="133"/>
        <v>106</v>
      </c>
      <c r="B118" s="291"/>
      <c r="C118" s="25"/>
      <c r="D118" s="24"/>
      <c r="E118" s="38"/>
      <c r="F118" s="238"/>
      <c r="G118" s="238"/>
      <c r="H118" s="238"/>
      <c r="I118" s="38"/>
      <c r="J118" s="26" t="str">
        <f t="shared" si="139"/>
        <v/>
      </c>
      <c r="K118" s="26" t="str">
        <f t="shared" si="140"/>
        <v/>
      </c>
      <c r="L118" s="49" t="str">
        <f t="shared" si="141"/>
        <v/>
      </c>
      <c r="M118" s="49">
        <f t="shared" si="142"/>
        <v>0</v>
      </c>
      <c r="N118" s="25">
        <f t="shared" si="143"/>
        <v>0</v>
      </c>
      <c r="O118" s="244">
        <f>IF(D118&lt;&gt;"",VLOOKUP(D118,Deflatores!$A$3:$C$100,3,0),0)</f>
        <v>0</v>
      </c>
      <c r="P118" s="49">
        <f t="shared" si="144"/>
        <v>0</v>
      </c>
      <c r="Q118" s="238"/>
      <c r="R118" s="238"/>
      <c r="S118" s="228"/>
      <c r="T118" s="24"/>
      <c r="U118" s="25"/>
      <c r="V118" s="36"/>
      <c r="W118" s="38"/>
      <c r="X118" s="238"/>
      <c r="Y118" s="38"/>
      <c r="Z118" s="238"/>
      <c r="AA118" s="38"/>
      <c r="AB118" s="26" t="str">
        <f t="shared" si="136"/>
        <v/>
      </c>
      <c r="AC118" s="26" t="str">
        <f t="shared" si="137"/>
        <v/>
      </c>
      <c r="AD118" s="49" t="str">
        <f t="shared" si="146"/>
        <v/>
      </c>
      <c r="AE118" s="49">
        <f t="shared" si="130"/>
        <v>0</v>
      </c>
      <c r="AF118" s="25">
        <f t="shared" si="131"/>
        <v>0</v>
      </c>
      <c r="AG118" s="37" t="str">
        <f>IF(OR(T118="",T118="NOK"),"",IF(V118&lt;&gt;"",VLOOKUP(V118,Deflatores!$A$3:$C$58,3,0),0))</f>
        <v/>
      </c>
      <c r="AH118" s="49" t="str">
        <f t="shared" si="132"/>
        <v/>
      </c>
      <c r="AI118" s="246"/>
      <c r="AJ118" s="228"/>
      <c r="AK118" s="265"/>
      <c r="AL118" s="228"/>
      <c r="AM118" s="265"/>
      <c r="AN118" s="228"/>
      <c r="AO118" s="265"/>
      <c r="AP118" s="228"/>
    </row>
    <row r="119" spans="1:42" s="27" customFormat="1" ht="15" customHeight="1" x14ac:dyDescent="0.2">
      <c r="A119" s="37">
        <f t="shared" si="133"/>
        <v>107</v>
      </c>
      <c r="B119" s="291"/>
      <c r="C119" s="25"/>
      <c r="D119" s="24"/>
      <c r="E119" s="38"/>
      <c r="F119" s="238"/>
      <c r="G119" s="238"/>
      <c r="H119" s="238"/>
      <c r="I119" s="38"/>
      <c r="J119" s="26" t="str">
        <f t="shared" si="139"/>
        <v/>
      </c>
      <c r="K119" s="26" t="str">
        <f t="shared" si="140"/>
        <v/>
      </c>
      <c r="L119" s="49" t="str">
        <f t="shared" si="141"/>
        <v/>
      </c>
      <c r="M119" s="49">
        <f t="shared" si="142"/>
        <v>0</v>
      </c>
      <c r="N119" s="25">
        <f t="shared" si="143"/>
        <v>0</v>
      </c>
      <c r="O119" s="244">
        <f>IF(D119&lt;&gt;"",VLOOKUP(D119,Deflatores!$A$3:$C$100,3,0),0)</f>
        <v>0</v>
      </c>
      <c r="P119" s="49">
        <f t="shared" si="144"/>
        <v>0</v>
      </c>
      <c r="Q119" s="238"/>
      <c r="R119" s="238"/>
      <c r="S119" s="228"/>
      <c r="T119" s="24"/>
      <c r="U119" s="25"/>
      <c r="V119" s="36"/>
      <c r="W119" s="38"/>
      <c r="X119" s="238"/>
      <c r="Y119" s="38"/>
      <c r="Z119" s="238"/>
      <c r="AA119" s="38"/>
      <c r="AB119" s="26" t="str">
        <f t="shared" si="136"/>
        <v/>
      </c>
      <c r="AC119" s="26" t="str">
        <f t="shared" si="137"/>
        <v/>
      </c>
      <c r="AD119" s="49" t="str">
        <f t="shared" si="146"/>
        <v/>
      </c>
      <c r="AE119" s="49">
        <f t="shared" si="130"/>
        <v>0</v>
      </c>
      <c r="AF119" s="25">
        <f t="shared" si="131"/>
        <v>0</v>
      </c>
      <c r="AG119" s="37" t="str">
        <f>IF(OR(T119="",T119="NOK"),"",IF(V119&lt;&gt;"",VLOOKUP(V119,Deflatores!$A$3:$C$58,3,0),0))</f>
        <v/>
      </c>
      <c r="AH119" s="49" t="str">
        <f t="shared" si="132"/>
        <v/>
      </c>
      <c r="AI119" s="246"/>
      <c r="AJ119" s="228"/>
      <c r="AK119" s="265"/>
      <c r="AL119" s="228"/>
      <c r="AM119" s="265"/>
      <c r="AN119" s="228"/>
      <c r="AO119" s="265"/>
      <c r="AP119" s="228"/>
    </row>
    <row r="120" spans="1:42" s="27" customFormat="1" ht="15" customHeight="1" x14ac:dyDescent="0.2">
      <c r="A120" s="37">
        <f t="shared" si="133"/>
        <v>108</v>
      </c>
      <c r="B120" s="291"/>
      <c r="C120" s="25"/>
      <c r="D120" s="24"/>
      <c r="E120" s="38"/>
      <c r="F120" s="238"/>
      <c r="G120" s="238"/>
      <c r="H120" s="238"/>
      <c r="I120" s="38"/>
      <c r="J120" s="26" t="str">
        <f t="shared" si="139"/>
        <v/>
      </c>
      <c r="K120" s="26" t="str">
        <f t="shared" si="140"/>
        <v/>
      </c>
      <c r="L120" s="49" t="str">
        <f t="shared" si="141"/>
        <v/>
      </c>
      <c r="M120" s="49">
        <f t="shared" si="142"/>
        <v>0</v>
      </c>
      <c r="N120" s="25">
        <f t="shared" si="143"/>
        <v>0</v>
      </c>
      <c r="O120" s="244">
        <f>IF(D120&lt;&gt;"",VLOOKUP(D120,Deflatores!$A$3:$C$100,3,0),0)</f>
        <v>0</v>
      </c>
      <c r="P120" s="49">
        <f t="shared" si="144"/>
        <v>0</v>
      </c>
      <c r="Q120" s="238"/>
      <c r="R120" s="238"/>
      <c r="S120" s="228"/>
      <c r="T120" s="24"/>
      <c r="U120" s="25"/>
      <c r="V120" s="36"/>
      <c r="W120" s="38"/>
      <c r="X120" s="238"/>
      <c r="Y120" s="38"/>
      <c r="Z120" s="238"/>
      <c r="AA120" s="38"/>
      <c r="AB120" s="26" t="str">
        <f t="shared" si="136"/>
        <v/>
      </c>
      <c r="AC120" s="26" t="str">
        <f t="shared" si="137"/>
        <v/>
      </c>
      <c r="AD120" s="49" t="str">
        <f t="shared" si="146"/>
        <v/>
      </c>
      <c r="AE120" s="49">
        <f t="shared" si="130"/>
        <v>0</v>
      </c>
      <c r="AF120" s="25">
        <f t="shared" si="131"/>
        <v>0</v>
      </c>
      <c r="AG120" s="37" t="str">
        <f>IF(OR(T120="",T120="NOK"),"",IF(V120&lt;&gt;"",VLOOKUP(V120,Deflatores!$A$3:$C$58,3,0),0))</f>
        <v/>
      </c>
      <c r="AH120" s="49" t="str">
        <f t="shared" si="132"/>
        <v/>
      </c>
      <c r="AI120" s="246"/>
      <c r="AJ120" s="228"/>
      <c r="AK120" s="265"/>
      <c r="AL120" s="228"/>
      <c r="AM120" s="265"/>
      <c r="AN120" s="228"/>
      <c r="AO120" s="265"/>
      <c r="AP120" s="228"/>
    </row>
    <row r="121" spans="1:42" s="27" customFormat="1" ht="15" customHeight="1" x14ac:dyDescent="0.2">
      <c r="A121" s="37">
        <f t="shared" si="133"/>
        <v>109</v>
      </c>
      <c r="B121" s="291"/>
      <c r="C121" s="25"/>
      <c r="D121" s="24"/>
      <c r="E121" s="38"/>
      <c r="F121" s="238"/>
      <c r="G121" s="238"/>
      <c r="H121" s="238"/>
      <c r="I121" s="38"/>
      <c r="J121" s="26" t="str">
        <f t="shared" si="139"/>
        <v/>
      </c>
      <c r="K121" s="26" t="str">
        <f t="shared" si="140"/>
        <v/>
      </c>
      <c r="L121" s="49" t="str">
        <f t="shared" si="141"/>
        <v/>
      </c>
      <c r="M121" s="49">
        <f t="shared" si="142"/>
        <v>0</v>
      </c>
      <c r="N121" s="25">
        <f t="shared" si="143"/>
        <v>0</v>
      </c>
      <c r="O121" s="244">
        <f>IF(D121&lt;&gt;"",VLOOKUP(D121,Deflatores!$A$3:$C$100,3,0),0)</f>
        <v>0</v>
      </c>
      <c r="P121" s="49">
        <f t="shared" si="144"/>
        <v>0</v>
      </c>
      <c r="Q121" s="238"/>
      <c r="R121" s="238"/>
      <c r="S121" s="228"/>
      <c r="T121" s="24"/>
      <c r="U121" s="25"/>
      <c r="V121" s="36"/>
      <c r="W121" s="38"/>
      <c r="X121" s="238"/>
      <c r="Y121" s="38"/>
      <c r="Z121" s="238"/>
      <c r="AA121" s="38"/>
      <c r="AB121" s="26" t="str">
        <f t="shared" si="136"/>
        <v/>
      </c>
      <c r="AC121" s="26" t="str">
        <f t="shared" si="137"/>
        <v/>
      </c>
      <c r="AD121" s="49" t="str">
        <f t="shared" si="146"/>
        <v/>
      </c>
      <c r="AE121" s="49">
        <f t="shared" si="130"/>
        <v>0</v>
      </c>
      <c r="AF121" s="25">
        <f t="shared" si="131"/>
        <v>0</v>
      </c>
      <c r="AG121" s="37" t="str">
        <f>IF(OR(T121="",T121="NOK"),"",IF(V121&lt;&gt;"",VLOOKUP(V121,Deflatores!$A$3:$C$58,3,0),0))</f>
        <v/>
      </c>
      <c r="AH121" s="49" t="str">
        <f t="shared" si="132"/>
        <v/>
      </c>
      <c r="AI121" s="246"/>
      <c r="AJ121" s="228"/>
      <c r="AK121" s="265"/>
      <c r="AL121" s="228"/>
      <c r="AM121" s="265"/>
      <c r="AN121" s="228"/>
      <c r="AO121" s="265"/>
      <c r="AP121" s="228"/>
    </row>
    <row r="122" spans="1:42" s="27" customFormat="1" ht="15" customHeight="1" x14ac:dyDescent="0.2">
      <c r="A122" s="37">
        <f t="shared" si="133"/>
        <v>110</v>
      </c>
      <c r="B122" s="291"/>
      <c r="C122" s="25"/>
      <c r="D122" s="24"/>
      <c r="E122" s="38"/>
      <c r="F122" s="238"/>
      <c r="G122" s="238"/>
      <c r="H122" s="238"/>
      <c r="I122" s="38"/>
      <c r="J122" s="26" t="str">
        <f t="shared" si="139"/>
        <v/>
      </c>
      <c r="K122" s="26" t="str">
        <f t="shared" si="140"/>
        <v/>
      </c>
      <c r="L122" s="49" t="str">
        <f t="shared" si="141"/>
        <v/>
      </c>
      <c r="M122" s="49">
        <f t="shared" si="142"/>
        <v>0</v>
      </c>
      <c r="N122" s="25">
        <f t="shared" si="143"/>
        <v>0</v>
      </c>
      <c r="O122" s="244">
        <f>IF(D122&lt;&gt;"",VLOOKUP(D122,Deflatores!$A$3:$C$100,3,0),0)</f>
        <v>0</v>
      </c>
      <c r="P122" s="49">
        <f t="shared" si="144"/>
        <v>0</v>
      </c>
      <c r="Q122" s="238"/>
      <c r="R122" s="238"/>
      <c r="S122" s="228"/>
      <c r="T122" s="24"/>
      <c r="U122" s="25"/>
      <c r="V122" s="36"/>
      <c r="W122" s="38"/>
      <c r="X122" s="238"/>
      <c r="Y122" s="38"/>
      <c r="Z122" s="238"/>
      <c r="AA122" s="38"/>
      <c r="AB122" s="26" t="str">
        <f t="shared" si="136"/>
        <v/>
      </c>
      <c r="AC122" s="26" t="str">
        <f t="shared" si="137"/>
        <v/>
      </c>
      <c r="AD122" s="49" t="str">
        <f t="shared" si="146"/>
        <v/>
      </c>
      <c r="AE122" s="49">
        <f t="shared" si="130"/>
        <v>0</v>
      </c>
      <c r="AF122" s="25">
        <f t="shared" si="131"/>
        <v>0</v>
      </c>
      <c r="AG122" s="37" t="str">
        <f>IF(OR(T122="",T122="NOK"),"",IF(V122&lt;&gt;"",VLOOKUP(V122,Deflatores!$A$3:$C$58,3,0),0))</f>
        <v/>
      </c>
      <c r="AH122" s="49" t="str">
        <f t="shared" si="132"/>
        <v/>
      </c>
      <c r="AI122" s="246"/>
      <c r="AJ122" s="228"/>
      <c r="AK122" s="265"/>
      <c r="AL122" s="228"/>
      <c r="AM122" s="265"/>
      <c r="AN122" s="228"/>
      <c r="AO122" s="265"/>
      <c r="AP122" s="228"/>
    </row>
    <row r="123" spans="1:42" s="27" customFormat="1" ht="15" customHeight="1" x14ac:dyDescent="0.2">
      <c r="A123" s="37">
        <f t="shared" si="133"/>
        <v>111</v>
      </c>
      <c r="B123" s="291"/>
      <c r="C123" s="25"/>
      <c r="D123" s="24"/>
      <c r="E123" s="38"/>
      <c r="F123" s="238"/>
      <c r="G123" s="238"/>
      <c r="H123" s="238"/>
      <c r="I123" s="38"/>
      <c r="J123" s="26" t="str">
        <f t="shared" si="139"/>
        <v/>
      </c>
      <c r="K123" s="26" t="str">
        <f t="shared" si="140"/>
        <v/>
      </c>
      <c r="L123" s="49" t="str">
        <f t="shared" si="141"/>
        <v/>
      </c>
      <c r="M123" s="49">
        <f t="shared" si="142"/>
        <v>0</v>
      </c>
      <c r="N123" s="25">
        <f t="shared" si="143"/>
        <v>0</v>
      </c>
      <c r="O123" s="244">
        <f>IF(D123&lt;&gt;"",VLOOKUP(D123,Deflatores!$A$3:$C$100,3,0),0)</f>
        <v>0</v>
      </c>
      <c r="P123" s="49">
        <f t="shared" si="144"/>
        <v>0</v>
      </c>
      <c r="Q123" s="238"/>
      <c r="R123" s="238"/>
      <c r="S123" s="228"/>
      <c r="T123" s="24"/>
      <c r="U123" s="25"/>
      <c r="V123" s="36"/>
      <c r="W123" s="38"/>
      <c r="X123" s="238"/>
      <c r="Y123" s="38"/>
      <c r="Z123" s="238"/>
      <c r="AA123" s="38"/>
      <c r="AB123" s="26" t="str">
        <f t="shared" si="136"/>
        <v/>
      </c>
      <c r="AC123" s="26" t="str">
        <f t="shared" si="137"/>
        <v/>
      </c>
      <c r="AD123" s="49" t="str">
        <f t="shared" si="146"/>
        <v/>
      </c>
      <c r="AE123" s="49">
        <f t="shared" si="130"/>
        <v>0</v>
      </c>
      <c r="AF123" s="25">
        <f t="shared" si="131"/>
        <v>0</v>
      </c>
      <c r="AG123" s="37" t="str">
        <f>IF(OR(T123="",T123="NOK"),"",IF(V123&lt;&gt;"",VLOOKUP(V123,Deflatores!$A$3:$C$58,3,0),0))</f>
        <v/>
      </c>
      <c r="AH123" s="49" t="str">
        <f t="shared" si="132"/>
        <v/>
      </c>
      <c r="AI123" s="246"/>
      <c r="AJ123" s="228"/>
      <c r="AK123" s="265"/>
      <c r="AL123" s="228"/>
      <c r="AM123" s="265"/>
      <c r="AN123" s="228"/>
      <c r="AO123" s="265"/>
      <c r="AP123" s="228"/>
    </row>
    <row r="124" spans="1:42" s="27" customFormat="1" ht="15" customHeight="1" x14ac:dyDescent="0.2">
      <c r="A124" s="37">
        <f t="shared" si="133"/>
        <v>112</v>
      </c>
      <c r="B124" s="291"/>
      <c r="C124" s="25"/>
      <c r="D124" s="24"/>
      <c r="E124" s="38"/>
      <c r="F124" s="238"/>
      <c r="G124" s="238"/>
      <c r="H124" s="238"/>
      <c r="I124" s="38"/>
      <c r="J124" s="26" t="str">
        <f t="shared" si="139"/>
        <v/>
      </c>
      <c r="K124" s="26" t="str">
        <f t="shared" si="140"/>
        <v/>
      </c>
      <c r="L124" s="49" t="str">
        <f t="shared" si="141"/>
        <v/>
      </c>
      <c r="M124" s="49">
        <f t="shared" si="142"/>
        <v>0</v>
      </c>
      <c r="N124" s="25">
        <f t="shared" si="143"/>
        <v>0</v>
      </c>
      <c r="O124" s="244">
        <f>IF(D124&lt;&gt;"",VLOOKUP(D124,Deflatores!$A$3:$C$100,3,0),0)</f>
        <v>0</v>
      </c>
      <c r="P124" s="49">
        <f t="shared" si="144"/>
        <v>0</v>
      </c>
      <c r="Q124" s="238"/>
      <c r="R124" s="238"/>
      <c r="S124" s="228"/>
      <c r="T124" s="24"/>
      <c r="U124" s="25"/>
      <c r="V124" s="36"/>
      <c r="W124" s="38"/>
      <c r="X124" s="238"/>
      <c r="Y124" s="38"/>
      <c r="Z124" s="238"/>
      <c r="AA124" s="38"/>
      <c r="AB124" s="26" t="str">
        <f t="shared" si="136"/>
        <v/>
      </c>
      <c r="AC124" s="26" t="str">
        <f t="shared" si="137"/>
        <v/>
      </c>
      <c r="AD124" s="49" t="str">
        <f t="shared" si="146"/>
        <v/>
      </c>
      <c r="AE124" s="49">
        <f t="shared" si="130"/>
        <v>0</v>
      </c>
      <c r="AF124" s="25">
        <f t="shared" si="131"/>
        <v>0</v>
      </c>
      <c r="AG124" s="37" t="str">
        <f>IF(OR(T124="",T124="NOK"),"",IF(V124&lt;&gt;"",VLOOKUP(V124,Deflatores!$A$3:$C$58,3,0),0))</f>
        <v/>
      </c>
      <c r="AH124" s="49" t="str">
        <f t="shared" si="132"/>
        <v/>
      </c>
      <c r="AI124" s="246"/>
      <c r="AJ124" s="228"/>
      <c r="AK124" s="265"/>
      <c r="AL124" s="228"/>
      <c r="AM124" s="265"/>
      <c r="AN124" s="228"/>
      <c r="AO124" s="265"/>
      <c r="AP124" s="228"/>
    </row>
    <row r="125" spans="1:42" s="27" customFormat="1" ht="15" customHeight="1" x14ac:dyDescent="0.2">
      <c r="A125" s="37">
        <f t="shared" si="133"/>
        <v>113</v>
      </c>
      <c r="B125" s="291"/>
      <c r="C125" s="25"/>
      <c r="D125" s="24"/>
      <c r="E125" s="38"/>
      <c r="F125" s="238"/>
      <c r="G125" s="238"/>
      <c r="H125" s="238"/>
      <c r="I125" s="38"/>
      <c r="J125" s="26" t="str">
        <f t="shared" si="139"/>
        <v/>
      </c>
      <c r="K125" s="26" t="str">
        <f t="shared" si="140"/>
        <v/>
      </c>
      <c r="L125" s="49" t="str">
        <f t="shared" si="141"/>
        <v/>
      </c>
      <c r="M125" s="49">
        <f t="shared" si="142"/>
        <v>0</v>
      </c>
      <c r="N125" s="25">
        <f t="shared" si="143"/>
        <v>0</v>
      </c>
      <c r="O125" s="244">
        <f>IF(D125&lt;&gt;"",VLOOKUP(D125,Deflatores!$A$3:$C$100,3,0),0)</f>
        <v>0</v>
      </c>
      <c r="P125" s="49">
        <f t="shared" si="144"/>
        <v>0</v>
      </c>
      <c r="Q125" s="238"/>
      <c r="R125" s="238"/>
      <c r="S125" s="228"/>
      <c r="T125" s="24"/>
      <c r="U125" s="25"/>
      <c r="V125" s="36"/>
      <c r="W125" s="38"/>
      <c r="X125" s="238"/>
      <c r="Y125" s="38"/>
      <c r="Z125" s="238"/>
      <c r="AA125" s="38"/>
      <c r="AB125" s="26" t="str">
        <f t="shared" si="136"/>
        <v/>
      </c>
      <c r="AC125" s="26" t="str">
        <f t="shared" si="137"/>
        <v/>
      </c>
      <c r="AD125" s="49" t="str">
        <f t="shared" si="146"/>
        <v/>
      </c>
      <c r="AE125" s="49">
        <f t="shared" si="130"/>
        <v>0</v>
      </c>
      <c r="AF125" s="25">
        <f t="shared" si="131"/>
        <v>0</v>
      </c>
      <c r="AG125" s="37" t="str">
        <f>IF(OR(T125="",T125="NOK"),"",IF(V125&lt;&gt;"",VLOOKUP(V125,Deflatores!$A$3:$C$58,3,0),0))</f>
        <v/>
      </c>
      <c r="AH125" s="49" t="str">
        <f t="shared" si="132"/>
        <v/>
      </c>
      <c r="AI125" s="246"/>
      <c r="AJ125" s="228"/>
      <c r="AK125" s="265"/>
      <c r="AL125" s="228"/>
      <c r="AM125" s="265"/>
      <c r="AN125" s="228"/>
      <c r="AO125" s="265"/>
      <c r="AP125" s="228"/>
    </row>
    <row r="126" spans="1:42" s="27" customFormat="1" ht="15" customHeight="1" x14ac:dyDescent="0.2">
      <c r="A126" s="37">
        <f t="shared" si="133"/>
        <v>114</v>
      </c>
      <c r="B126" s="291"/>
      <c r="C126" s="25"/>
      <c r="D126" s="24"/>
      <c r="E126" s="38"/>
      <c r="F126" s="238"/>
      <c r="G126" s="238"/>
      <c r="H126" s="238"/>
      <c r="I126" s="38"/>
      <c r="J126" s="26" t="str">
        <f t="shared" si="139"/>
        <v/>
      </c>
      <c r="K126" s="26" t="str">
        <f t="shared" si="140"/>
        <v/>
      </c>
      <c r="L126" s="49" t="str">
        <f t="shared" si="141"/>
        <v/>
      </c>
      <c r="M126" s="49">
        <f t="shared" si="142"/>
        <v>0</v>
      </c>
      <c r="N126" s="25">
        <f t="shared" si="143"/>
        <v>0</v>
      </c>
      <c r="O126" s="244">
        <f>IF(D126&lt;&gt;"",VLOOKUP(D126,Deflatores!$A$3:$C$100,3,0),0)</f>
        <v>0</v>
      </c>
      <c r="P126" s="49">
        <f t="shared" si="144"/>
        <v>0</v>
      </c>
      <c r="Q126" s="238"/>
      <c r="R126" s="238"/>
      <c r="S126" s="228"/>
      <c r="T126" s="24"/>
      <c r="U126" s="25"/>
      <c r="V126" s="36"/>
      <c r="W126" s="38"/>
      <c r="X126" s="238"/>
      <c r="Y126" s="38"/>
      <c r="Z126" s="238"/>
      <c r="AA126" s="38"/>
      <c r="AB126" s="26" t="str">
        <f t="shared" si="136"/>
        <v/>
      </c>
      <c r="AC126" s="26" t="str">
        <f t="shared" si="137"/>
        <v/>
      </c>
      <c r="AD126" s="49" t="str">
        <f t="shared" si="146"/>
        <v/>
      </c>
      <c r="AE126" s="49">
        <f t="shared" si="130"/>
        <v>0</v>
      </c>
      <c r="AF126" s="25">
        <f t="shared" si="131"/>
        <v>0</v>
      </c>
      <c r="AG126" s="37" t="str">
        <f>IF(OR(T126="",T126="NOK"),"",IF(V126&lt;&gt;"",VLOOKUP(V126,Deflatores!$A$3:$C$58,3,0),0))</f>
        <v/>
      </c>
      <c r="AH126" s="49" t="str">
        <f t="shared" si="132"/>
        <v/>
      </c>
      <c r="AI126" s="246"/>
      <c r="AJ126" s="228"/>
      <c r="AK126" s="265"/>
      <c r="AL126" s="228"/>
      <c r="AM126" s="265"/>
      <c r="AN126" s="228"/>
      <c r="AO126" s="265"/>
      <c r="AP126" s="228"/>
    </row>
    <row r="127" spans="1:42" s="27" customFormat="1" ht="15" customHeight="1" x14ac:dyDescent="0.2">
      <c r="A127" s="37">
        <f t="shared" si="133"/>
        <v>115</v>
      </c>
      <c r="B127" s="291"/>
      <c r="C127" s="25"/>
      <c r="D127" s="24"/>
      <c r="E127" s="38"/>
      <c r="F127" s="238"/>
      <c r="G127" s="238"/>
      <c r="H127" s="238"/>
      <c r="I127" s="38"/>
      <c r="J127" s="26" t="str">
        <f t="shared" si="139"/>
        <v/>
      </c>
      <c r="K127" s="26" t="str">
        <f t="shared" si="140"/>
        <v/>
      </c>
      <c r="L127" s="49" t="str">
        <f t="shared" si="141"/>
        <v/>
      </c>
      <c r="M127" s="49">
        <f t="shared" si="142"/>
        <v>0</v>
      </c>
      <c r="N127" s="25">
        <f t="shared" si="143"/>
        <v>0</v>
      </c>
      <c r="O127" s="244">
        <f>IF(D127&lt;&gt;"",VLOOKUP(D127,Deflatores!$A$3:$C$100,3,0),0)</f>
        <v>0</v>
      </c>
      <c r="P127" s="49">
        <f t="shared" si="144"/>
        <v>0</v>
      </c>
      <c r="Q127" s="238"/>
      <c r="R127" s="238"/>
      <c r="S127" s="228"/>
      <c r="T127" s="24"/>
      <c r="U127" s="25"/>
      <c r="V127" s="36"/>
      <c r="W127" s="38"/>
      <c r="X127" s="238"/>
      <c r="Y127" s="38"/>
      <c r="Z127" s="238"/>
      <c r="AA127" s="38"/>
      <c r="AB127" s="26" t="str">
        <f t="shared" si="136"/>
        <v/>
      </c>
      <c r="AC127" s="26" t="str">
        <f t="shared" si="137"/>
        <v/>
      </c>
      <c r="AD127" s="49" t="str">
        <f t="shared" si="146"/>
        <v/>
      </c>
      <c r="AE127" s="49">
        <f t="shared" si="130"/>
        <v>0</v>
      </c>
      <c r="AF127" s="25">
        <f t="shared" si="131"/>
        <v>0</v>
      </c>
      <c r="AG127" s="37" t="str">
        <f>IF(OR(T127="",T127="NOK"),"",IF(V127&lt;&gt;"",VLOOKUP(V127,Deflatores!$A$3:$C$58,3,0),0))</f>
        <v/>
      </c>
      <c r="AH127" s="49" t="str">
        <f t="shared" si="132"/>
        <v/>
      </c>
      <c r="AI127" s="246"/>
      <c r="AJ127" s="228"/>
      <c r="AK127" s="265"/>
      <c r="AL127" s="228"/>
      <c r="AM127" s="265"/>
      <c r="AN127" s="228"/>
      <c r="AO127" s="265"/>
      <c r="AP127" s="228"/>
    </row>
    <row r="128" spans="1:42" s="27" customFormat="1" ht="15" customHeight="1" x14ac:dyDescent="0.2">
      <c r="A128" s="37">
        <f t="shared" si="133"/>
        <v>116</v>
      </c>
      <c r="B128" s="291"/>
      <c r="C128" s="25"/>
      <c r="D128" s="24"/>
      <c r="E128" s="38"/>
      <c r="F128" s="238"/>
      <c r="G128" s="238"/>
      <c r="H128" s="238"/>
      <c r="I128" s="38"/>
      <c r="J128" s="26" t="str">
        <f t="shared" si="139"/>
        <v/>
      </c>
      <c r="K128" s="26" t="str">
        <f t="shared" si="140"/>
        <v/>
      </c>
      <c r="L128" s="49" t="str">
        <f t="shared" si="141"/>
        <v/>
      </c>
      <c r="M128" s="49">
        <f t="shared" si="142"/>
        <v>0</v>
      </c>
      <c r="N128" s="25">
        <f t="shared" si="143"/>
        <v>0</v>
      </c>
      <c r="O128" s="244">
        <f>IF(D128&lt;&gt;"",VLOOKUP(D128,Deflatores!$A$3:$C$100,3,0),0)</f>
        <v>0</v>
      </c>
      <c r="P128" s="49">
        <f t="shared" si="144"/>
        <v>0</v>
      </c>
      <c r="Q128" s="238"/>
      <c r="R128" s="238"/>
      <c r="S128" s="228"/>
      <c r="T128" s="24"/>
      <c r="U128" s="25"/>
      <c r="V128" s="36"/>
      <c r="W128" s="38"/>
      <c r="X128" s="238"/>
      <c r="Y128" s="38"/>
      <c r="Z128" s="238"/>
      <c r="AA128" s="38"/>
      <c r="AB128" s="26" t="str">
        <f t="shared" si="136"/>
        <v/>
      </c>
      <c r="AC128" s="26" t="str">
        <f t="shared" si="137"/>
        <v/>
      </c>
      <c r="AD128" s="49" t="str">
        <f t="shared" si="146"/>
        <v/>
      </c>
      <c r="AE128" s="49">
        <f t="shared" si="130"/>
        <v>0</v>
      </c>
      <c r="AF128" s="25">
        <f t="shared" si="131"/>
        <v>0</v>
      </c>
      <c r="AG128" s="37" t="str">
        <f>IF(OR(T128="",T128="NOK"),"",IF(V128&lt;&gt;"",VLOOKUP(V128,Deflatores!$A$3:$C$58,3,0),0))</f>
        <v/>
      </c>
      <c r="AH128" s="49" t="str">
        <f t="shared" si="132"/>
        <v/>
      </c>
      <c r="AI128" s="246"/>
      <c r="AJ128" s="228"/>
      <c r="AK128" s="265"/>
      <c r="AL128" s="228"/>
      <c r="AM128" s="265"/>
      <c r="AN128" s="228"/>
      <c r="AO128" s="265"/>
      <c r="AP128" s="228"/>
    </row>
    <row r="129" spans="1:42" s="27" customFormat="1" ht="15" customHeight="1" x14ac:dyDescent="0.2">
      <c r="A129" s="37">
        <f t="shared" si="133"/>
        <v>117</v>
      </c>
      <c r="B129" s="291"/>
      <c r="C129" s="25"/>
      <c r="D129" s="24"/>
      <c r="E129" s="38"/>
      <c r="F129" s="238"/>
      <c r="G129" s="238"/>
      <c r="H129" s="238"/>
      <c r="I129" s="38"/>
      <c r="J129" s="26" t="str">
        <f t="shared" si="139"/>
        <v/>
      </c>
      <c r="K129" s="26" t="str">
        <f t="shared" si="140"/>
        <v/>
      </c>
      <c r="L129" s="49" t="str">
        <f t="shared" si="141"/>
        <v/>
      </c>
      <c r="M129" s="49">
        <f t="shared" si="142"/>
        <v>0</v>
      </c>
      <c r="N129" s="25">
        <f t="shared" si="143"/>
        <v>0</v>
      </c>
      <c r="O129" s="244">
        <f>IF(D129&lt;&gt;"",VLOOKUP(D129,Deflatores!$A$3:$C$100,3,0),0)</f>
        <v>0</v>
      </c>
      <c r="P129" s="49">
        <f t="shared" si="144"/>
        <v>0</v>
      </c>
      <c r="Q129" s="238"/>
      <c r="R129" s="238"/>
      <c r="S129" s="228"/>
      <c r="T129" s="24"/>
      <c r="U129" s="25"/>
      <c r="V129" s="36"/>
      <c r="W129" s="38"/>
      <c r="X129" s="238"/>
      <c r="Y129" s="38"/>
      <c r="Z129" s="238"/>
      <c r="AA129" s="38"/>
      <c r="AB129" s="26" t="str">
        <f t="shared" si="136"/>
        <v/>
      </c>
      <c r="AC129" s="26" t="str">
        <f t="shared" si="137"/>
        <v/>
      </c>
      <c r="AD129" s="49" t="str">
        <f t="shared" si="146"/>
        <v/>
      </c>
      <c r="AE129" s="49">
        <f t="shared" si="130"/>
        <v>0</v>
      </c>
      <c r="AF129" s="25">
        <f t="shared" si="131"/>
        <v>0</v>
      </c>
      <c r="AG129" s="37" t="str">
        <f>IF(OR(T129="",T129="NOK"),"",IF(V129&lt;&gt;"",VLOOKUP(V129,Deflatores!$A$3:$C$58,3,0),0))</f>
        <v/>
      </c>
      <c r="AH129" s="49" t="str">
        <f t="shared" si="132"/>
        <v/>
      </c>
      <c r="AI129" s="246"/>
      <c r="AJ129" s="228"/>
      <c r="AK129" s="265"/>
      <c r="AL129" s="228"/>
      <c r="AM129" s="265"/>
      <c r="AN129" s="228"/>
      <c r="AO129" s="265"/>
      <c r="AP129" s="228"/>
    </row>
    <row r="130" spans="1:42" s="27" customFormat="1" ht="15" customHeight="1" x14ac:dyDescent="0.2">
      <c r="A130" s="37">
        <f t="shared" si="133"/>
        <v>118</v>
      </c>
      <c r="B130" s="291"/>
      <c r="C130" s="25"/>
      <c r="D130" s="24"/>
      <c r="E130" s="38"/>
      <c r="F130" s="238"/>
      <c r="G130" s="238"/>
      <c r="H130" s="238"/>
      <c r="I130" s="38"/>
      <c r="J130" s="26" t="str">
        <f t="shared" si="139"/>
        <v/>
      </c>
      <c r="K130" s="26" t="str">
        <f t="shared" si="140"/>
        <v/>
      </c>
      <c r="L130" s="49" t="str">
        <f t="shared" si="141"/>
        <v/>
      </c>
      <c r="M130" s="49">
        <f t="shared" si="142"/>
        <v>0</v>
      </c>
      <c r="N130" s="25">
        <f t="shared" si="143"/>
        <v>0</v>
      </c>
      <c r="O130" s="244">
        <f>IF(D130&lt;&gt;"",VLOOKUP(D130,Deflatores!$A$3:$C$100,3,0),0)</f>
        <v>0</v>
      </c>
      <c r="P130" s="49">
        <f t="shared" si="144"/>
        <v>0</v>
      </c>
      <c r="Q130" s="238"/>
      <c r="R130" s="238"/>
      <c r="S130" s="228"/>
      <c r="T130" s="24"/>
      <c r="U130" s="25"/>
      <c r="V130" s="36"/>
      <c r="W130" s="38"/>
      <c r="X130" s="238"/>
      <c r="Y130" s="38"/>
      <c r="Z130" s="238"/>
      <c r="AA130" s="38"/>
      <c r="AB130" s="26" t="str">
        <f t="shared" si="136"/>
        <v/>
      </c>
      <c r="AC130" s="26" t="str">
        <f t="shared" si="137"/>
        <v/>
      </c>
      <c r="AD130" s="49" t="str">
        <f t="shared" si="146"/>
        <v/>
      </c>
      <c r="AE130" s="49">
        <f t="shared" si="130"/>
        <v>0</v>
      </c>
      <c r="AF130" s="25">
        <f t="shared" si="131"/>
        <v>0</v>
      </c>
      <c r="AG130" s="37" t="str">
        <f>IF(OR(T130="",T130="NOK"),"",IF(V130&lt;&gt;"",VLOOKUP(V130,Deflatores!$A$3:$C$58,3,0),0))</f>
        <v/>
      </c>
      <c r="AH130" s="49" t="str">
        <f t="shared" si="132"/>
        <v/>
      </c>
      <c r="AI130" s="246"/>
      <c r="AJ130" s="228"/>
      <c r="AK130" s="265"/>
      <c r="AL130" s="228"/>
      <c r="AM130" s="265"/>
      <c r="AN130" s="228"/>
      <c r="AO130" s="265"/>
      <c r="AP130" s="228"/>
    </row>
    <row r="131" spans="1:42" s="27" customFormat="1" ht="15" customHeight="1" x14ac:dyDescent="0.2">
      <c r="A131" s="37">
        <f t="shared" si="133"/>
        <v>119</v>
      </c>
      <c r="B131" s="291"/>
      <c r="C131" s="25"/>
      <c r="D131" s="24"/>
      <c r="E131" s="38"/>
      <c r="F131" s="238"/>
      <c r="G131" s="238"/>
      <c r="H131" s="238"/>
      <c r="I131" s="38"/>
      <c r="J131" s="26" t="str">
        <f t="shared" si="139"/>
        <v/>
      </c>
      <c r="K131" s="26" t="str">
        <f t="shared" si="140"/>
        <v/>
      </c>
      <c r="L131" s="49" t="str">
        <f t="shared" si="141"/>
        <v/>
      </c>
      <c r="M131" s="49">
        <f t="shared" si="142"/>
        <v>0</v>
      </c>
      <c r="N131" s="25">
        <f t="shared" si="143"/>
        <v>0</v>
      </c>
      <c r="O131" s="244">
        <f>IF(D131&lt;&gt;"",VLOOKUP(D131,Deflatores!$A$3:$C$100,3,0),0)</f>
        <v>0</v>
      </c>
      <c r="P131" s="49">
        <f t="shared" si="144"/>
        <v>0</v>
      </c>
      <c r="Q131" s="238"/>
      <c r="R131" s="238"/>
      <c r="S131" s="228"/>
      <c r="T131" s="24"/>
      <c r="U131" s="25"/>
      <c r="V131" s="36"/>
      <c r="W131" s="38"/>
      <c r="X131" s="238"/>
      <c r="Y131" s="38"/>
      <c r="Z131" s="238"/>
      <c r="AA131" s="38"/>
      <c r="AB131" s="26" t="str">
        <f t="shared" si="136"/>
        <v/>
      </c>
      <c r="AC131" s="26" t="str">
        <f t="shared" si="137"/>
        <v/>
      </c>
      <c r="AD131" s="49" t="str">
        <f t="shared" si="146"/>
        <v/>
      </c>
      <c r="AE131" s="49">
        <f t="shared" si="130"/>
        <v>0</v>
      </c>
      <c r="AF131" s="25">
        <f t="shared" si="131"/>
        <v>0</v>
      </c>
      <c r="AG131" s="37" t="str">
        <f>IF(OR(T131="",T131="NOK"),"",IF(V131&lt;&gt;"",VLOOKUP(V131,Deflatores!$A$3:$C$58,3,0),0))</f>
        <v/>
      </c>
      <c r="AH131" s="49" t="str">
        <f t="shared" si="132"/>
        <v/>
      </c>
      <c r="AI131" s="246"/>
      <c r="AJ131" s="228"/>
      <c r="AK131" s="265"/>
      <c r="AL131" s="228"/>
      <c r="AM131" s="265"/>
      <c r="AN131" s="228"/>
      <c r="AO131" s="265"/>
      <c r="AP131" s="228"/>
    </row>
    <row r="132" spans="1:42" s="27" customFormat="1" ht="15" customHeight="1" x14ac:dyDescent="0.2">
      <c r="A132" s="37">
        <f t="shared" si="133"/>
        <v>120</v>
      </c>
      <c r="B132" s="291"/>
      <c r="C132" s="25"/>
      <c r="D132" s="24"/>
      <c r="E132" s="38"/>
      <c r="F132" s="238"/>
      <c r="G132" s="238"/>
      <c r="H132" s="238"/>
      <c r="I132" s="38"/>
      <c r="J132" s="26" t="str">
        <f t="shared" si="139"/>
        <v/>
      </c>
      <c r="K132" s="26" t="str">
        <f t="shared" si="140"/>
        <v/>
      </c>
      <c r="L132" s="49" t="str">
        <f t="shared" si="141"/>
        <v/>
      </c>
      <c r="M132" s="49">
        <f t="shared" si="142"/>
        <v>0</v>
      </c>
      <c r="N132" s="25">
        <f t="shared" si="143"/>
        <v>0</v>
      </c>
      <c r="O132" s="244">
        <f>IF(D132&lt;&gt;"",VLOOKUP(D132,Deflatores!$A$3:$C$100,3,0),0)</f>
        <v>0</v>
      </c>
      <c r="P132" s="49">
        <f t="shared" si="144"/>
        <v>0</v>
      </c>
      <c r="Q132" s="238"/>
      <c r="R132" s="238"/>
      <c r="S132" s="228"/>
      <c r="T132" s="24"/>
      <c r="U132" s="25"/>
      <c r="V132" s="36"/>
      <c r="W132" s="38"/>
      <c r="X132" s="238"/>
      <c r="Y132" s="38"/>
      <c r="Z132" s="238"/>
      <c r="AA132" s="38"/>
      <c r="AB132" s="26" t="str">
        <f t="shared" si="136"/>
        <v/>
      </c>
      <c r="AC132" s="26" t="str">
        <f t="shared" si="137"/>
        <v/>
      </c>
      <c r="AD132" s="49" t="str">
        <f t="shared" si="146"/>
        <v/>
      </c>
      <c r="AE132" s="49">
        <f t="shared" ref="AE132:AE193" si="147">IF(AND(OR(U132="EE",U132="CE"),AD132="Simples"),3,
IF(AND(OR(U132="EE",U132="CE"),AD132="Médio"),4,
IF(AND(OR(U132="EE",U132="CE"),AD132="Complexo"),6,
IF(AND(U132="SE",AD132="Simples"),4,
IF(AND(U132="SE",AD132="Médio"),5,
IF(AND(U132="SE",AD132="Complexo"),7,
IF(AND(U132="ALI",AC132="Simples"),7,
IF(AND(U132="ALI",AC132="Médio"),10,
IF(AND(U132="ALI",AC132="Complexo"),15,
IF(AND(U132="AIE",AC132="Simples"),5,
IF(AND(U132="AIE",AC132="Médio"),7,
IF(AND(U132="INM",AC132=""),AH132,
IF(AND(U132="AIE",AC132="Complexo"),10,0)))))))))))))</f>
        <v>0</v>
      </c>
      <c r="AF132" s="25">
        <f t="shared" ref="AF132:AF193" si="148">IF(AND(U132="ALI",AC132="Simples"),7,
IF(AND(U132="ALI",AC132="Médio"),10,
IF(AND(U132="ALI",AC132="Complexo"),15,
IF(AND(U132="AIE",AC132="Simples"),5,
IF(AND(U132="AIE",AC132="Médio"),7,
IF(AND(U132="AIE",AC132="Complexo"),10,0))))))</f>
        <v>0</v>
      </c>
      <c r="AG132" s="37" t="str">
        <f>IF(OR(T132="",T132="NOK"),"",IF(V132&lt;&gt;"",VLOOKUP(V132,Deflatores!$A$3:$C$58,3,0),0))</f>
        <v/>
      </c>
      <c r="AH132" s="49" t="str">
        <f t="shared" si="132"/>
        <v/>
      </c>
      <c r="AI132" s="246"/>
      <c r="AJ132" s="228"/>
      <c r="AK132" s="265"/>
      <c r="AL132" s="228"/>
      <c r="AM132" s="265"/>
      <c r="AN132" s="228"/>
      <c r="AO132" s="265"/>
      <c r="AP132" s="228"/>
    </row>
    <row r="133" spans="1:42" s="27" customFormat="1" ht="15" customHeight="1" x14ac:dyDescent="0.2">
      <c r="A133" s="37">
        <f t="shared" si="133"/>
        <v>121</v>
      </c>
      <c r="B133" s="291"/>
      <c r="C133" s="25"/>
      <c r="D133" s="24"/>
      <c r="E133" s="38"/>
      <c r="F133" s="238"/>
      <c r="G133" s="238"/>
      <c r="H133" s="238"/>
      <c r="I133" s="38"/>
      <c r="J133" s="26" t="str">
        <f t="shared" si="139"/>
        <v/>
      </c>
      <c r="K133" s="26" t="str">
        <f t="shared" si="140"/>
        <v/>
      </c>
      <c r="L133" s="49" t="str">
        <f t="shared" si="141"/>
        <v/>
      </c>
      <c r="M133" s="49">
        <f t="shared" si="142"/>
        <v>0</v>
      </c>
      <c r="N133" s="25">
        <f t="shared" si="143"/>
        <v>0</v>
      </c>
      <c r="O133" s="244">
        <f>IF(D133&lt;&gt;"",VLOOKUP(D133,Deflatores!$A$3:$C$100,3,0),0)</f>
        <v>0</v>
      </c>
      <c r="P133" s="49">
        <f t="shared" si="144"/>
        <v>0</v>
      </c>
      <c r="Q133" s="238"/>
      <c r="R133" s="238"/>
      <c r="S133" s="228"/>
      <c r="T133" s="24"/>
      <c r="U133" s="25"/>
      <c r="V133" s="36"/>
      <c r="W133" s="38"/>
      <c r="X133" s="238"/>
      <c r="Y133" s="38"/>
      <c r="Z133" s="238"/>
      <c r="AA133" s="38"/>
      <c r="AB133" s="26" t="str">
        <f t="shared" si="136"/>
        <v/>
      </c>
      <c r="AC133" s="26" t="str">
        <f t="shared" si="137"/>
        <v/>
      </c>
      <c r="AD133" s="49" t="str">
        <f t="shared" si="146"/>
        <v/>
      </c>
      <c r="AE133" s="49">
        <f t="shared" si="147"/>
        <v>0</v>
      </c>
      <c r="AF133" s="25">
        <f t="shared" si="148"/>
        <v>0</v>
      </c>
      <c r="AG133" s="37" t="str">
        <f>IF(OR(T133="",T133="NOK"),"",IF(V133&lt;&gt;"",VLOOKUP(V133,Deflatores!$A$3:$C$58,3,0),0))</f>
        <v/>
      </c>
      <c r="AH133" s="49" t="str">
        <f t="shared" ref="AH133:AH194" si="149">IF(OR(T133="",T133="NOK"),"",IF(U133="EE",AE133*AG133,IF(U133="CE",AE133*AG133,IF(U133="SE",AE133*AG133,IF(U133="ALI",AE133*AG133,IF(U133="AIE",AE133*AG133,IF(U133="INM",AG133*AA133,0)))))))</f>
        <v/>
      </c>
      <c r="AI133" s="246"/>
      <c r="AJ133" s="228"/>
      <c r="AK133" s="265"/>
      <c r="AL133" s="228"/>
      <c r="AM133" s="265"/>
      <c r="AN133" s="228"/>
      <c r="AO133" s="265"/>
      <c r="AP133" s="228"/>
    </row>
    <row r="134" spans="1:42" s="27" customFormat="1" ht="15" customHeight="1" x14ac:dyDescent="0.2">
      <c r="A134" s="37">
        <f t="shared" si="133"/>
        <v>122</v>
      </c>
      <c r="B134" s="291"/>
      <c r="C134" s="25"/>
      <c r="D134" s="24"/>
      <c r="E134" s="38"/>
      <c r="F134" s="238"/>
      <c r="G134" s="238"/>
      <c r="H134" s="238"/>
      <c r="I134" s="38"/>
      <c r="J134" s="26" t="str">
        <f t="shared" si="139"/>
        <v/>
      </c>
      <c r="K134" s="26" t="str">
        <f t="shared" si="140"/>
        <v/>
      </c>
      <c r="L134" s="49" t="str">
        <f t="shared" si="141"/>
        <v/>
      </c>
      <c r="M134" s="49">
        <f t="shared" si="142"/>
        <v>0</v>
      </c>
      <c r="N134" s="25">
        <f t="shared" si="143"/>
        <v>0</v>
      </c>
      <c r="O134" s="244">
        <f>IF(D134&lt;&gt;"",VLOOKUP(D134,Deflatores!$A$3:$C$100,3,0),0)</f>
        <v>0</v>
      </c>
      <c r="P134" s="49">
        <f t="shared" si="144"/>
        <v>0</v>
      </c>
      <c r="Q134" s="238"/>
      <c r="R134" s="238"/>
      <c r="S134" s="228"/>
      <c r="T134" s="24"/>
      <c r="U134" s="25"/>
      <c r="V134" s="36"/>
      <c r="W134" s="38"/>
      <c r="X134" s="238"/>
      <c r="Y134" s="38"/>
      <c r="Z134" s="238"/>
      <c r="AA134" s="38"/>
      <c r="AB134" s="26" t="str">
        <f t="shared" si="136"/>
        <v/>
      </c>
      <c r="AC134" s="26" t="str">
        <f t="shared" si="137"/>
        <v/>
      </c>
      <c r="AD134" s="49" t="str">
        <f t="shared" si="146"/>
        <v/>
      </c>
      <c r="AE134" s="49">
        <f t="shared" si="147"/>
        <v>0</v>
      </c>
      <c r="AF134" s="25">
        <f t="shared" si="148"/>
        <v>0</v>
      </c>
      <c r="AG134" s="37" t="str">
        <f>IF(OR(T134="",T134="NOK"),"",IF(V134&lt;&gt;"",VLOOKUP(V134,Deflatores!$A$3:$C$58,3,0),0))</f>
        <v/>
      </c>
      <c r="AH134" s="49" t="str">
        <f t="shared" si="149"/>
        <v/>
      </c>
      <c r="AI134" s="246"/>
      <c r="AJ134" s="228"/>
      <c r="AK134" s="265"/>
      <c r="AL134" s="228"/>
      <c r="AM134" s="265"/>
      <c r="AN134" s="228"/>
      <c r="AO134" s="265"/>
      <c r="AP134" s="228"/>
    </row>
    <row r="135" spans="1:42" s="27" customFormat="1" ht="15" customHeight="1" x14ac:dyDescent="0.2">
      <c r="A135" s="37">
        <f t="shared" si="133"/>
        <v>123</v>
      </c>
      <c r="B135" s="291"/>
      <c r="C135" s="25"/>
      <c r="D135" s="24"/>
      <c r="E135" s="38"/>
      <c r="F135" s="238"/>
      <c r="G135" s="238"/>
      <c r="H135" s="238"/>
      <c r="I135" s="38"/>
      <c r="J135" s="26" t="str">
        <f t="shared" si="139"/>
        <v/>
      </c>
      <c r="K135" s="26" t="str">
        <f t="shared" si="140"/>
        <v/>
      </c>
      <c r="L135" s="49" t="str">
        <f t="shared" si="141"/>
        <v/>
      </c>
      <c r="M135" s="49">
        <f t="shared" si="142"/>
        <v>0</v>
      </c>
      <c r="N135" s="25">
        <f t="shared" si="143"/>
        <v>0</v>
      </c>
      <c r="O135" s="244">
        <f>IF(D135&lt;&gt;"",VLOOKUP(D135,Deflatores!$A$3:$C$100,3,0),0)</f>
        <v>0</v>
      </c>
      <c r="P135" s="49">
        <f t="shared" si="144"/>
        <v>0</v>
      </c>
      <c r="Q135" s="238"/>
      <c r="R135" s="238"/>
      <c r="S135" s="228"/>
      <c r="T135" s="24"/>
      <c r="U135" s="25"/>
      <c r="V135" s="36"/>
      <c r="W135" s="38"/>
      <c r="X135" s="238"/>
      <c r="Y135" s="38"/>
      <c r="Z135" s="238"/>
      <c r="AA135" s="38"/>
      <c r="AB135" s="26" t="str">
        <f t="shared" si="136"/>
        <v/>
      </c>
      <c r="AC135" s="26" t="str">
        <f t="shared" si="137"/>
        <v/>
      </c>
      <c r="AD135" s="49" t="str">
        <f t="shared" si="146"/>
        <v/>
      </c>
      <c r="AE135" s="49">
        <f t="shared" si="147"/>
        <v>0</v>
      </c>
      <c r="AF135" s="25">
        <f t="shared" si="148"/>
        <v>0</v>
      </c>
      <c r="AG135" s="37" t="str">
        <f>IF(OR(T135="",T135="NOK"),"",IF(V135&lt;&gt;"",VLOOKUP(V135,Deflatores!$A$3:$C$58,3,0),0))</f>
        <v/>
      </c>
      <c r="AH135" s="49" t="str">
        <f t="shared" si="149"/>
        <v/>
      </c>
      <c r="AI135" s="246"/>
      <c r="AJ135" s="228"/>
      <c r="AK135" s="265"/>
      <c r="AL135" s="228"/>
      <c r="AM135" s="265"/>
      <c r="AN135" s="228"/>
      <c r="AO135" s="265"/>
      <c r="AP135" s="228"/>
    </row>
    <row r="136" spans="1:42" s="27" customFormat="1" ht="15" customHeight="1" x14ac:dyDescent="0.2">
      <c r="A136" s="37">
        <f t="shared" si="133"/>
        <v>124</v>
      </c>
      <c r="B136" s="291"/>
      <c r="C136" s="25"/>
      <c r="D136" s="24"/>
      <c r="E136" s="38"/>
      <c r="F136" s="238"/>
      <c r="G136" s="238"/>
      <c r="H136" s="238"/>
      <c r="I136" s="38"/>
      <c r="J136" s="26" t="str">
        <f t="shared" si="139"/>
        <v/>
      </c>
      <c r="K136" s="26" t="str">
        <f t="shared" si="140"/>
        <v/>
      </c>
      <c r="L136" s="49" t="str">
        <f t="shared" si="141"/>
        <v/>
      </c>
      <c r="M136" s="49">
        <f t="shared" si="142"/>
        <v>0</v>
      </c>
      <c r="N136" s="25">
        <f t="shared" si="143"/>
        <v>0</v>
      </c>
      <c r="O136" s="244">
        <f>IF(D136&lt;&gt;"",VLOOKUP(D136,Deflatores!$A$3:$C$100,3,0),0)</f>
        <v>0</v>
      </c>
      <c r="P136" s="49">
        <f t="shared" si="144"/>
        <v>0</v>
      </c>
      <c r="Q136" s="238"/>
      <c r="R136" s="238"/>
      <c r="S136" s="228"/>
      <c r="T136" s="24"/>
      <c r="U136" s="25"/>
      <c r="V136" s="36"/>
      <c r="W136" s="38"/>
      <c r="X136" s="238"/>
      <c r="Y136" s="38"/>
      <c r="Z136" s="238"/>
      <c r="AA136" s="38"/>
      <c r="AB136" s="26" t="str">
        <f t="shared" si="136"/>
        <v/>
      </c>
      <c r="AC136" s="26" t="str">
        <f t="shared" si="137"/>
        <v/>
      </c>
      <c r="AD136" s="49" t="str">
        <f>IF(AB136="",AC136,IF(AC136="",AB136,""))</f>
        <v/>
      </c>
      <c r="AE136" s="49">
        <f t="shared" si="147"/>
        <v>0</v>
      </c>
      <c r="AF136" s="25">
        <f t="shared" si="148"/>
        <v>0</v>
      </c>
      <c r="AG136" s="37" t="str">
        <f>IF(OR(T136="",T136="NOK"),"",IF(V136&lt;&gt;"",VLOOKUP(V136,Deflatores!$A$3:$C$58,3,0),0))</f>
        <v/>
      </c>
      <c r="AH136" s="49" t="str">
        <f t="shared" si="149"/>
        <v/>
      </c>
      <c r="AI136" s="246"/>
      <c r="AJ136" s="228"/>
      <c r="AK136" s="265"/>
      <c r="AL136" s="228"/>
      <c r="AM136" s="265"/>
      <c r="AN136" s="228"/>
      <c r="AO136" s="265"/>
      <c r="AP136" s="228"/>
    </row>
    <row r="137" spans="1:42" s="27" customFormat="1" ht="15" customHeight="1" x14ac:dyDescent="0.2">
      <c r="A137" s="37">
        <f t="shared" si="133"/>
        <v>125</v>
      </c>
      <c r="B137" s="291"/>
      <c r="C137" s="25"/>
      <c r="D137" s="24"/>
      <c r="E137" s="38"/>
      <c r="F137" s="238"/>
      <c r="G137" s="238"/>
      <c r="H137" s="238"/>
      <c r="I137" s="38"/>
      <c r="J137" s="26" t="str">
        <f t="shared" si="139"/>
        <v/>
      </c>
      <c r="K137" s="26" t="str">
        <f t="shared" si="140"/>
        <v/>
      </c>
      <c r="L137" s="49" t="str">
        <f t="shared" si="141"/>
        <v/>
      </c>
      <c r="M137" s="49">
        <f t="shared" si="142"/>
        <v>0</v>
      </c>
      <c r="N137" s="25">
        <f t="shared" si="143"/>
        <v>0</v>
      </c>
      <c r="O137" s="244">
        <f>IF(D137&lt;&gt;"",VLOOKUP(D137,Deflatores!$A$3:$C$100,3,0),0)</f>
        <v>0</v>
      </c>
      <c r="P137" s="49">
        <f t="shared" si="144"/>
        <v>0</v>
      </c>
      <c r="Q137" s="238"/>
      <c r="R137" s="238"/>
      <c r="S137" s="228"/>
      <c r="T137" s="24"/>
      <c r="U137" s="25"/>
      <c r="V137" s="36"/>
      <c r="W137" s="38"/>
      <c r="X137" s="238"/>
      <c r="Y137" s="38"/>
      <c r="Z137" s="238"/>
      <c r="AA137" s="38"/>
      <c r="AB137" s="26" t="str">
        <f t="shared" si="136"/>
        <v/>
      </c>
      <c r="AC137" s="26" t="str">
        <f t="shared" si="137"/>
        <v/>
      </c>
      <c r="AD137" s="49" t="str">
        <f t="shared" ref="AD137:AD146" si="150">IF(AB137="",AC137,IF(AC137="",AB137,""))</f>
        <v/>
      </c>
      <c r="AE137" s="49">
        <f t="shared" si="147"/>
        <v>0</v>
      </c>
      <c r="AF137" s="25">
        <f t="shared" si="148"/>
        <v>0</v>
      </c>
      <c r="AG137" s="37" t="str">
        <f>IF(OR(T137="",T137="NOK"),"",IF(V137&lt;&gt;"",VLOOKUP(V137,Deflatores!$A$3:$C$58,3,0),0))</f>
        <v/>
      </c>
      <c r="AH137" s="49" t="str">
        <f t="shared" si="149"/>
        <v/>
      </c>
      <c r="AI137" s="246"/>
      <c r="AJ137" s="228"/>
      <c r="AK137" s="265"/>
      <c r="AL137" s="228"/>
      <c r="AM137" s="265"/>
      <c r="AN137" s="228"/>
      <c r="AO137" s="265"/>
      <c r="AP137" s="228"/>
    </row>
    <row r="138" spans="1:42" s="27" customFormat="1" ht="15" customHeight="1" x14ac:dyDescent="0.2">
      <c r="A138" s="37">
        <f t="shared" si="133"/>
        <v>126</v>
      </c>
      <c r="B138" s="291"/>
      <c r="C138" s="25"/>
      <c r="D138" s="24"/>
      <c r="E138" s="38"/>
      <c r="F138" s="238"/>
      <c r="G138" s="238"/>
      <c r="H138" s="238"/>
      <c r="I138" s="38"/>
      <c r="J138" s="26" t="str">
        <f t="shared" si="139"/>
        <v/>
      </c>
      <c r="K138" s="26" t="str">
        <f t="shared" si="140"/>
        <v/>
      </c>
      <c r="L138" s="49" t="str">
        <f t="shared" si="141"/>
        <v/>
      </c>
      <c r="M138" s="49">
        <f t="shared" si="142"/>
        <v>0</v>
      </c>
      <c r="N138" s="25">
        <f t="shared" si="143"/>
        <v>0</v>
      </c>
      <c r="O138" s="244">
        <f>IF(D138&lt;&gt;"",VLOOKUP(D138,Deflatores!$A$3:$C$100,3,0),0)</f>
        <v>0</v>
      </c>
      <c r="P138" s="49">
        <f t="shared" si="144"/>
        <v>0</v>
      </c>
      <c r="Q138" s="238"/>
      <c r="R138" s="238"/>
      <c r="S138" s="228"/>
      <c r="T138" s="24"/>
      <c r="U138" s="25"/>
      <c r="V138" s="36"/>
      <c r="W138" s="38"/>
      <c r="X138" s="238"/>
      <c r="Y138" s="38"/>
      <c r="Z138" s="238"/>
      <c r="AA138" s="38"/>
      <c r="AB138" s="26" t="str">
        <f t="shared" si="136"/>
        <v/>
      </c>
      <c r="AC138" s="26" t="str">
        <f t="shared" si="137"/>
        <v/>
      </c>
      <c r="AD138" s="49" t="str">
        <f t="shared" si="150"/>
        <v/>
      </c>
      <c r="AE138" s="49">
        <f t="shared" si="147"/>
        <v>0</v>
      </c>
      <c r="AF138" s="25">
        <f t="shared" si="148"/>
        <v>0</v>
      </c>
      <c r="AG138" s="37" t="str">
        <f>IF(OR(T138="",T138="NOK"),"",IF(V138&lt;&gt;"",VLOOKUP(V138,Deflatores!$A$3:$C$58,3,0),0))</f>
        <v/>
      </c>
      <c r="AH138" s="49" t="str">
        <f t="shared" si="149"/>
        <v/>
      </c>
      <c r="AI138" s="246"/>
      <c r="AJ138" s="228"/>
      <c r="AK138" s="265"/>
      <c r="AL138" s="228"/>
      <c r="AM138" s="265"/>
      <c r="AN138" s="228"/>
      <c r="AO138" s="265"/>
      <c r="AP138" s="228"/>
    </row>
    <row r="139" spans="1:42" s="27" customFormat="1" ht="15" customHeight="1" x14ac:dyDescent="0.2">
      <c r="A139" s="37">
        <f t="shared" si="133"/>
        <v>127</v>
      </c>
      <c r="B139" s="291"/>
      <c r="C139" s="25"/>
      <c r="D139" s="24"/>
      <c r="E139" s="38"/>
      <c r="F139" s="238"/>
      <c r="G139" s="238"/>
      <c r="H139" s="238"/>
      <c r="I139" s="38"/>
      <c r="J139" s="26" t="str">
        <f t="shared" si="139"/>
        <v/>
      </c>
      <c r="K139" s="26" t="str">
        <f t="shared" si="140"/>
        <v/>
      </c>
      <c r="L139" s="49" t="str">
        <f t="shared" si="141"/>
        <v/>
      </c>
      <c r="M139" s="49">
        <f t="shared" si="142"/>
        <v>0</v>
      </c>
      <c r="N139" s="25">
        <f t="shared" si="143"/>
        <v>0</v>
      </c>
      <c r="O139" s="244">
        <f>IF(D139&lt;&gt;"",VLOOKUP(D139,Deflatores!$A$3:$C$100,3,0),0)</f>
        <v>0</v>
      </c>
      <c r="P139" s="49">
        <f t="shared" si="144"/>
        <v>0</v>
      </c>
      <c r="Q139" s="238"/>
      <c r="R139" s="238"/>
      <c r="S139" s="228"/>
      <c r="T139" s="24"/>
      <c r="U139" s="25"/>
      <c r="V139" s="36"/>
      <c r="W139" s="38"/>
      <c r="X139" s="238"/>
      <c r="Y139" s="38"/>
      <c r="Z139" s="238"/>
      <c r="AA139" s="38"/>
      <c r="AB139" s="26" t="str">
        <f t="shared" si="136"/>
        <v/>
      </c>
      <c r="AC139" s="26" t="str">
        <f t="shared" si="137"/>
        <v/>
      </c>
      <c r="AD139" s="49" t="str">
        <f t="shared" si="150"/>
        <v/>
      </c>
      <c r="AE139" s="49">
        <f t="shared" si="147"/>
        <v>0</v>
      </c>
      <c r="AF139" s="25">
        <f t="shared" si="148"/>
        <v>0</v>
      </c>
      <c r="AG139" s="37" t="str">
        <f>IF(OR(T139="",T139="NOK"),"",IF(V139&lt;&gt;"",VLOOKUP(V139,Deflatores!$A$3:$C$58,3,0),0))</f>
        <v/>
      </c>
      <c r="AH139" s="49" t="str">
        <f t="shared" si="149"/>
        <v/>
      </c>
      <c r="AI139" s="246"/>
      <c r="AJ139" s="228"/>
      <c r="AK139" s="265"/>
      <c r="AL139" s="228"/>
      <c r="AM139" s="265"/>
      <c r="AN139" s="228"/>
      <c r="AO139" s="265"/>
      <c r="AP139" s="228"/>
    </row>
    <row r="140" spans="1:42" s="27" customFormat="1" ht="15" customHeight="1" x14ac:dyDescent="0.2">
      <c r="A140" s="37">
        <f t="shared" si="133"/>
        <v>128</v>
      </c>
      <c r="B140" s="291"/>
      <c r="C140" s="25"/>
      <c r="D140" s="24"/>
      <c r="E140" s="38"/>
      <c r="F140" s="238"/>
      <c r="G140" s="238"/>
      <c r="H140" s="238"/>
      <c r="I140" s="38"/>
      <c r="J140" s="26" t="str">
        <f t="shared" si="139"/>
        <v/>
      </c>
      <c r="K140" s="26" t="str">
        <f t="shared" si="140"/>
        <v/>
      </c>
      <c r="L140" s="49" t="str">
        <f t="shared" si="141"/>
        <v/>
      </c>
      <c r="M140" s="49">
        <f t="shared" si="142"/>
        <v>0</v>
      </c>
      <c r="N140" s="25">
        <f t="shared" si="143"/>
        <v>0</v>
      </c>
      <c r="O140" s="244">
        <f>IF(D140&lt;&gt;"",VLOOKUP(D140,Deflatores!$A$3:$C$100,3,0),0)</f>
        <v>0</v>
      </c>
      <c r="P140" s="49">
        <f t="shared" si="144"/>
        <v>0</v>
      </c>
      <c r="Q140" s="238"/>
      <c r="R140" s="238"/>
      <c r="S140" s="228"/>
      <c r="T140" s="24"/>
      <c r="U140" s="25"/>
      <c r="V140" s="36"/>
      <c r="W140" s="38"/>
      <c r="X140" s="238"/>
      <c r="Y140" s="38"/>
      <c r="Z140" s="238"/>
      <c r="AA140" s="38"/>
      <c r="AB140" s="26" t="str">
        <f t="shared" si="136"/>
        <v/>
      </c>
      <c r="AC140" s="26" t="str">
        <f t="shared" si="137"/>
        <v/>
      </c>
      <c r="AD140" s="49" t="str">
        <f t="shared" si="150"/>
        <v/>
      </c>
      <c r="AE140" s="49">
        <f t="shared" si="147"/>
        <v>0</v>
      </c>
      <c r="AF140" s="25">
        <f t="shared" si="148"/>
        <v>0</v>
      </c>
      <c r="AG140" s="37" t="str">
        <f>IF(OR(T140="",T140="NOK"),"",IF(V140&lt;&gt;"",VLOOKUP(V140,Deflatores!$A$3:$C$58,3,0),0))</f>
        <v/>
      </c>
      <c r="AH140" s="49" t="str">
        <f t="shared" si="149"/>
        <v/>
      </c>
      <c r="AI140" s="246"/>
      <c r="AJ140" s="228"/>
      <c r="AK140" s="265"/>
      <c r="AL140" s="228"/>
      <c r="AM140" s="265"/>
      <c r="AN140" s="228"/>
      <c r="AO140" s="265"/>
      <c r="AP140" s="228"/>
    </row>
    <row r="141" spans="1:42" s="27" customFormat="1" ht="15" customHeight="1" x14ac:dyDescent="0.2">
      <c r="A141" s="37">
        <f t="shared" si="133"/>
        <v>129</v>
      </c>
      <c r="B141" s="291"/>
      <c r="C141" s="25"/>
      <c r="D141" s="24"/>
      <c r="E141" s="38"/>
      <c r="F141" s="238"/>
      <c r="G141" s="238"/>
      <c r="H141" s="238"/>
      <c r="I141" s="38"/>
      <c r="J141" s="26" t="str">
        <f t="shared" si="139"/>
        <v/>
      </c>
      <c r="K141" s="26" t="str">
        <f t="shared" si="140"/>
        <v/>
      </c>
      <c r="L141" s="49" t="str">
        <f t="shared" si="141"/>
        <v/>
      </c>
      <c r="M141" s="49">
        <f t="shared" si="142"/>
        <v>0</v>
      </c>
      <c r="N141" s="25">
        <f t="shared" si="143"/>
        <v>0</v>
      </c>
      <c r="O141" s="244">
        <f>IF(D141&lt;&gt;"",VLOOKUP(D141,Deflatores!$A$3:$C$100,3,0),0)</f>
        <v>0</v>
      </c>
      <c r="P141" s="49">
        <f t="shared" si="144"/>
        <v>0</v>
      </c>
      <c r="Q141" s="238"/>
      <c r="R141" s="238"/>
      <c r="S141" s="228"/>
      <c r="T141" s="24"/>
      <c r="U141" s="25"/>
      <c r="V141" s="36"/>
      <c r="W141" s="38"/>
      <c r="X141" s="238"/>
      <c r="Y141" s="38"/>
      <c r="Z141" s="238"/>
      <c r="AA141" s="38"/>
      <c r="AB141" s="26" t="str">
        <f t="shared" si="136"/>
        <v/>
      </c>
      <c r="AC141" s="26" t="str">
        <f t="shared" si="137"/>
        <v/>
      </c>
      <c r="AD141" s="49" t="str">
        <f t="shared" si="150"/>
        <v/>
      </c>
      <c r="AE141" s="49">
        <f t="shared" si="147"/>
        <v>0</v>
      </c>
      <c r="AF141" s="25">
        <f t="shared" si="148"/>
        <v>0</v>
      </c>
      <c r="AG141" s="37" t="str">
        <f>IF(OR(T141="",T141="NOK"),"",IF(V141&lt;&gt;"",VLOOKUP(V141,Deflatores!$A$3:$C$58,3,0),0))</f>
        <v/>
      </c>
      <c r="AH141" s="49" t="str">
        <f t="shared" si="149"/>
        <v/>
      </c>
      <c r="AI141" s="246"/>
      <c r="AJ141" s="228"/>
      <c r="AK141" s="265"/>
      <c r="AL141" s="228"/>
      <c r="AM141" s="265"/>
      <c r="AN141" s="228"/>
      <c r="AO141" s="265"/>
      <c r="AP141" s="228"/>
    </row>
    <row r="142" spans="1:42" s="27" customFormat="1" ht="15" customHeight="1" x14ac:dyDescent="0.2">
      <c r="A142" s="37">
        <f t="shared" si="133"/>
        <v>130</v>
      </c>
      <c r="B142" s="291"/>
      <c r="C142" s="25"/>
      <c r="D142" s="24"/>
      <c r="E142" s="38"/>
      <c r="F142" s="238"/>
      <c r="G142" s="238"/>
      <c r="H142" s="238"/>
      <c r="I142" s="38"/>
      <c r="J142" s="26" t="str">
        <f t="shared" si="139"/>
        <v/>
      </c>
      <c r="K142" s="26" t="str">
        <f t="shared" si="140"/>
        <v/>
      </c>
      <c r="L142" s="49" t="str">
        <f t="shared" si="141"/>
        <v/>
      </c>
      <c r="M142" s="49">
        <f t="shared" si="142"/>
        <v>0</v>
      </c>
      <c r="N142" s="25">
        <f t="shared" si="143"/>
        <v>0</v>
      </c>
      <c r="O142" s="244">
        <f>IF(D142&lt;&gt;"",VLOOKUP(D142,Deflatores!$A$3:$C$100,3,0),0)</f>
        <v>0</v>
      </c>
      <c r="P142" s="49">
        <f t="shared" si="144"/>
        <v>0</v>
      </c>
      <c r="Q142" s="238"/>
      <c r="R142" s="238"/>
      <c r="S142" s="228"/>
      <c r="T142" s="24"/>
      <c r="U142" s="25"/>
      <c r="V142" s="36"/>
      <c r="W142" s="38"/>
      <c r="X142" s="238"/>
      <c r="Y142" s="38"/>
      <c r="Z142" s="238"/>
      <c r="AA142" s="38"/>
      <c r="AB142" s="26" t="str">
        <f t="shared" si="136"/>
        <v/>
      </c>
      <c r="AC142" s="26" t="str">
        <f t="shared" si="137"/>
        <v/>
      </c>
      <c r="AD142" s="49" t="str">
        <f t="shared" si="150"/>
        <v/>
      </c>
      <c r="AE142" s="49">
        <f t="shared" si="147"/>
        <v>0</v>
      </c>
      <c r="AF142" s="25">
        <f t="shared" si="148"/>
        <v>0</v>
      </c>
      <c r="AG142" s="37" t="str">
        <f>IF(OR(T142="",T142="NOK"),"",IF(V142&lt;&gt;"",VLOOKUP(V142,Deflatores!$A$3:$C$58,3,0),0))</f>
        <v/>
      </c>
      <c r="AH142" s="49" t="str">
        <f t="shared" si="149"/>
        <v/>
      </c>
      <c r="AI142" s="246"/>
      <c r="AJ142" s="228"/>
      <c r="AK142" s="265"/>
      <c r="AL142" s="228"/>
      <c r="AM142" s="265"/>
      <c r="AN142" s="228"/>
      <c r="AO142" s="265"/>
      <c r="AP142" s="228"/>
    </row>
    <row r="143" spans="1:42" s="27" customFormat="1" ht="15" customHeight="1" x14ac:dyDescent="0.2">
      <c r="A143" s="37">
        <f t="shared" ref="A143:A206" si="151">A142+1</f>
        <v>131</v>
      </c>
      <c r="B143" s="291"/>
      <c r="C143" s="25"/>
      <c r="D143" s="24"/>
      <c r="E143" s="38"/>
      <c r="F143" s="238"/>
      <c r="G143" s="238"/>
      <c r="H143" s="238"/>
      <c r="I143" s="38"/>
      <c r="J143" s="26" t="str">
        <f t="shared" si="139"/>
        <v/>
      </c>
      <c r="K143" s="26" t="str">
        <f t="shared" si="140"/>
        <v/>
      </c>
      <c r="L143" s="49" t="str">
        <f t="shared" si="141"/>
        <v/>
      </c>
      <c r="M143" s="49">
        <f t="shared" si="142"/>
        <v>0</v>
      </c>
      <c r="N143" s="25">
        <f t="shared" si="143"/>
        <v>0</v>
      </c>
      <c r="O143" s="244">
        <f>IF(D143&lt;&gt;"",VLOOKUP(D143,Deflatores!$A$3:$C$100,3,0),0)</f>
        <v>0</v>
      </c>
      <c r="P143" s="49">
        <f t="shared" si="144"/>
        <v>0</v>
      </c>
      <c r="Q143" s="238"/>
      <c r="R143" s="238"/>
      <c r="S143" s="228"/>
      <c r="T143" s="24"/>
      <c r="U143" s="25"/>
      <c r="V143" s="36"/>
      <c r="W143" s="38"/>
      <c r="X143" s="238"/>
      <c r="Y143" s="38"/>
      <c r="Z143" s="238"/>
      <c r="AA143" s="38"/>
      <c r="AB143" s="26" t="str">
        <f t="shared" si="136"/>
        <v/>
      </c>
      <c r="AC143" s="26" t="str">
        <f t="shared" si="137"/>
        <v/>
      </c>
      <c r="AD143" s="49" t="str">
        <f t="shared" si="150"/>
        <v/>
      </c>
      <c r="AE143" s="49">
        <f t="shared" si="147"/>
        <v>0</v>
      </c>
      <c r="AF143" s="25">
        <f t="shared" si="148"/>
        <v>0</v>
      </c>
      <c r="AG143" s="37" t="str">
        <f>IF(OR(T143="",T143="NOK"),"",IF(V143&lt;&gt;"",VLOOKUP(V143,Deflatores!$A$3:$C$58,3,0),0))</f>
        <v/>
      </c>
      <c r="AH143" s="49" t="str">
        <f t="shared" si="149"/>
        <v/>
      </c>
      <c r="AI143" s="246"/>
      <c r="AJ143" s="228"/>
      <c r="AK143" s="265"/>
      <c r="AL143" s="228"/>
      <c r="AM143" s="265"/>
      <c r="AN143" s="228"/>
      <c r="AO143" s="265"/>
      <c r="AP143" s="228"/>
    </row>
    <row r="144" spans="1:42" s="27" customFormat="1" ht="15" customHeight="1" x14ac:dyDescent="0.2">
      <c r="A144" s="37">
        <f t="shared" si="151"/>
        <v>132</v>
      </c>
      <c r="B144" s="291"/>
      <c r="C144" s="25"/>
      <c r="D144" s="24"/>
      <c r="E144" s="38"/>
      <c r="F144" s="238"/>
      <c r="G144" s="238"/>
      <c r="H144" s="238"/>
      <c r="I144" s="38"/>
      <c r="J144" s="26" t="str">
        <f t="shared" si="139"/>
        <v/>
      </c>
      <c r="K144" s="26" t="str">
        <f t="shared" si="140"/>
        <v/>
      </c>
      <c r="L144" s="49" t="str">
        <f t="shared" si="141"/>
        <v/>
      </c>
      <c r="M144" s="49">
        <f t="shared" si="142"/>
        <v>0</v>
      </c>
      <c r="N144" s="25">
        <f t="shared" si="143"/>
        <v>0</v>
      </c>
      <c r="O144" s="244">
        <f>IF(D144&lt;&gt;"",VLOOKUP(D144,Deflatores!$A$3:$C$100,3,0),0)</f>
        <v>0</v>
      </c>
      <c r="P144" s="49">
        <f t="shared" si="144"/>
        <v>0</v>
      </c>
      <c r="Q144" s="238"/>
      <c r="R144" s="238"/>
      <c r="S144" s="228"/>
      <c r="T144" s="24"/>
      <c r="U144" s="25"/>
      <c r="V144" s="36"/>
      <c r="W144" s="38"/>
      <c r="X144" s="238"/>
      <c r="Y144" s="38"/>
      <c r="Z144" s="238"/>
      <c r="AA144" s="38"/>
      <c r="AB144" s="26" t="str">
        <f t="shared" si="136"/>
        <v/>
      </c>
      <c r="AC144" s="26" t="str">
        <f t="shared" si="137"/>
        <v/>
      </c>
      <c r="AD144" s="49" t="str">
        <f t="shared" si="150"/>
        <v/>
      </c>
      <c r="AE144" s="49">
        <f t="shared" si="147"/>
        <v>0</v>
      </c>
      <c r="AF144" s="25">
        <f t="shared" si="148"/>
        <v>0</v>
      </c>
      <c r="AG144" s="37" t="str">
        <f>IF(OR(T144="",T144="NOK"),"",IF(V144&lt;&gt;"",VLOOKUP(V144,Deflatores!$A$3:$C$58,3,0),0))</f>
        <v/>
      </c>
      <c r="AH144" s="49" t="str">
        <f t="shared" si="149"/>
        <v/>
      </c>
      <c r="AI144" s="246"/>
      <c r="AJ144" s="228"/>
      <c r="AK144" s="265"/>
      <c r="AL144" s="228"/>
      <c r="AM144" s="265"/>
      <c r="AN144" s="228"/>
      <c r="AO144" s="265"/>
      <c r="AP144" s="228"/>
    </row>
    <row r="145" spans="1:42" s="27" customFormat="1" ht="15" customHeight="1" x14ac:dyDescent="0.2">
      <c r="A145" s="37">
        <f t="shared" si="151"/>
        <v>133</v>
      </c>
      <c r="B145" s="287"/>
      <c r="C145" s="25"/>
      <c r="D145" s="24"/>
      <c r="E145" s="38"/>
      <c r="F145" s="238"/>
      <c r="G145" s="238"/>
      <c r="H145" s="238"/>
      <c r="I145" s="38"/>
      <c r="J145" s="26" t="str">
        <f t="shared" si="139"/>
        <v/>
      </c>
      <c r="K145" s="26" t="str">
        <f t="shared" si="140"/>
        <v/>
      </c>
      <c r="L145" s="49" t="str">
        <f t="shared" si="141"/>
        <v/>
      </c>
      <c r="M145" s="49">
        <f t="shared" si="142"/>
        <v>0</v>
      </c>
      <c r="N145" s="25">
        <f t="shared" si="143"/>
        <v>0</v>
      </c>
      <c r="O145" s="244">
        <f>IF(D145&lt;&gt;"",VLOOKUP(D145,Deflatores!$A$3:$C$100,3,0),0)</f>
        <v>0</v>
      </c>
      <c r="P145" s="49">
        <f t="shared" si="144"/>
        <v>0</v>
      </c>
      <c r="Q145" s="238"/>
      <c r="R145" s="238"/>
      <c r="S145" s="228"/>
      <c r="T145" s="24"/>
      <c r="U145" s="25"/>
      <c r="V145" s="36"/>
      <c r="W145" s="38"/>
      <c r="X145" s="238"/>
      <c r="Y145" s="38"/>
      <c r="Z145" s="238"/>
      <c r="AA145" s="38"/>
      <c r="AB145" s="26" t="str">
        <f t="shared" si="136"/>
        <v/>
      </c>
      <c r="AC145" s="26" t="str">
        <f t="shared" si="137"/>
        <v/>
      </c>
      <c r="AD145" s="49" t="str">
        <f t="shared" si="150"/>
        <v/>
      </c>
      <c r="AE145" s="49">
        <f t="shared" si="147"/>
        <v>0</v>
      </c>
      <c r="AF145" s="25">
        <f t="shared" si="148"/>
        <v>0</v>
      </c>
      <c r="AG145" s="37" t="str">
        <f>IF(OR(T145="",T145="NOK"),"",IF(V145&lt;&gt;"",VLOOKUP(V145,Deflatores!$A$3:$C$58,3,0),0))</f>
        <v/>
      </c>
      <c r="AH145" s="49" t="str">
        <f t="shared" si="149"/>
        <v/>
      </c>
      <c r="AI145" s="246"/>
      <c r="AJ145" s="228"/>
      <c r="AK145" s="265"/>
      <c r="AL145" s="228"/>
      <c r="AM145" s="265"/>
      <c r="AN145" s="228"/>
      <c r="AO145" s="265"/>
      <c r="AP145" s="228"/>
    </row>
    <row r="146" spans="1:42" s="27" customFormat="1" ht="15" customHeight="1" x14ac:dyDescent="0.2">
      <c r="A146" s="37">
        <f t="shared" si="151"/>
        <v>134</v>
      </c>
      <c r="B146" s="291"/>
      <c r="C146" s="25"/>
      <c r="D146" s="24"/>
      <c r="E146" s="38"/>
      <c r="F146" s="238"/>
      <c r="G146" s="238"/>
      <c r="H146" s="238"/>
      <c r="I146" s="38"/>
      <c r="J146" s="26" t="str">
        <f t="shared" si="139"/>
        <v/>
      </c>
      <c r="K146" s="26" t="str">
        <f t="shared" si="140"/>
        <v/>
      </c>
      <c r="L146" s="49" t="str">
        <f t="shared" si="141"/>
        <v/>
      </c>
      <c r="M146" s="49">
        <f t="shared" si="142"/>
        <v>0</v>
      </c>
      <c r="N146" s="25">
        <f t="shared" si="143"/>
        <v>0</v>
      </c>
      <c r="O146" s="244">
        <f>IF(D146&lt;&gt;"",VLOOKUP(D146,Deflatores!$A$3:$C$100,3,0),0)</f>
        <v>0</v>
      </c>
      <c r="P146" s="49">
        <f t="shared" si="144"/>
        <v>0</v>
      </c>
      <c r="Q146" s="238"/>
      <c r="R146" s="238"/>
      <c r="S146" s="228"/>
      <c r="T146" s="24"/>
      <c r="U146" s="25"/>
      <c r="V146" s="36"/>
      <c r="W146" s="38"/>
      <c r="X146" s="238"/>
      <c r="Y146" s="38"/>
      <c r="Z146" s="238"/>
      <c r="AA146" s="38"/>
      <c r="AB146" s="26" t="str">
        <f t="shared" si="136"/>
        <v/>
      </c>
      <c r="AC146" s="26" t="str">
        <f t="shared" si="137"/>
        <v/>
      </c>
      <c r="AD146" s="49" t="str">
        <f t="shared" si="150"/>
        <v/>
      </c>
      <c r="AE146" s="49">
        <f t="shared" si="147"/>
        <v>0</v>
      </c>
      <c r="AF146" s="25">
        <f t="shared" si="148"/>
        <v>0</v>
      </c>
      <c r="AG146" s="37" t="str">
        <f>IF(OR(T146="",T146="NOK"),"",IF(V146&lt;&gt;"",VLOOKUP(V146,Deflatores!$A$3:$C$58,3,0),0))</f>
        <v/>
      </c>
      <c r="AH146" s="49" t="str">
        <f t="shared" si="149"/>
        <v/>
      </c>
      <c r="AI146" s="246"/>
      <c r="AJ146" s="228"/>
      <c r="AK146" s="265"/>
      <c r="AL146" s="228"/>
      <c r="AM146" s="265"/>
      <c r="AN146" s="228"/>
      <c r="AO146" s="265"/>
      <c r="AP146" s="228"/>
    </row>
    <row r="147" spans="1:42" s="27" customFormat="1" ht="15" customHeight="1" x14ac:dyDescent="0.2">
      <c r="A147" s="37">
        <f t="shared" si="151"/>
        <v>135</v>
      </c>
      <c r="B147" s="287"/>
      <c r="C147" s="25"/>
      <c r="D147" s="24"/>
      <c r="E147" s="38"/>
      <c r="F147" s="238"/>
      <c r="G147" s="238"/>
      <c r="H147" s="238"/>
      <c r="I147" s="38"/>
      <c r="J147" s="26" t="str">
        <f t="shared" si="139"/>
        <v/>
      </c>
      <c r="K147" s="26" t="str">
        <f t="shared" si="140"/>
        <v/>
      </c>
      <c r="L147" s="49" t="str">
        <f t="shared" si="141"/>
        <v/>
      </c>
      <c r="M147" s="49">
        <f t="shared" si="142"/>
        <v>0</v>
      </c>
      <c r="N147" s="25">
        <f t="shared" si="143"/>
        <v>0</v>
      </c>
      <c r="O147" s="244">
        <f>IF(D147&lt;&gt;"",VLOOKUP(D147,Deflatores!$A$3:$C$100,3,0),0)</f>
        <v>0</v>
      </c>
      <c r="P147" s="49">
        <f t="shared" si="144"/>
        <v>0</v>
      </c>
      <c r="Q147" s="238"/>
      <c r="R147" s="238"/>
      <c r="S147" s="228"/>
      <c r="T147" s="24"/>
      <c r="U147" s="25"/>
      <c r="V147" s="36"/>
      <c r="W147" s="38"/>
      <c r="X147" s="238"/>
      <c r="Y147" s="38"/>
      <c r="Z147" s="238"/>
      <c r="AA147" s="38"/>
      <c r="AB147" s="26" t="str">
        <f t="shared" si="136"/>
        <v/>
      </c>
      <c r="AC147" s="26" t="str">
        <f t="shared" si="137"/>
        <v/>
      </c>
      <c r="AD147" s="49" t="str">
        <f>IF(AB147="",AC147,IF(AC147="",AB147,""))</f>
        <v/>
      </c>
      <c r="AE147" s="49">
        <f t="shared" si="147"/>
        <v>0</v>
      </c>
      <c r="AF147" s="25">
        <f t="shared" si="148"/>
        <v>0</v>
      </c>
      <c r="AG147" s="37" t="str">
        <f>IF(OR(T147="",T147="NOK"),"",IF(V147&lt;&gt;"",VLOOKUP(V147,Deflatores!$A$3:$C$58,3,0),0))</f>
        <v/>
      </c>
      <c r="AH147" s="49" t="str">
        <f t="shared" si="149"/>
        <v/>
      </c>
      <c r="AI147" s="246"/>
      <c r="AJ147" s="228"/>
      <c r="AK147" s="265"/>
      <c r="AL147" s="228"/>
      <c r="AM147" s="265"/>
      <c r="AN147" s="228"/>
      <c r="AO147" s="265"/>
      <c r="AP147" s="228"/>
    </row>
    <row r="148" spans="1:42" s="27" customFormat="1" ht="15" customHeight="1" x14ac:dyDescent="0.2">
      <c r="A148" s="37">
        <f t="shared" si="151"/>
        <v>136</v>
      </c>
      <c r="B148" s="291"/>
      <c r="C148" s="25"/>
      <c r="D148" s="24"/>
      <c r="E148" s="38"/>
      <c r="F148" s="238"/>
      <c r="G148" s="238"/>
      <c r="H148" s="238"/>
      <c r="I148" s="38"/>
      <c r="J148" s="26" t="str">
        <f t="shared" si="139"/>
        <v/>
      </c>
      <c r="K148" s="26" t="str">
        <f t="shared" si="140"/>
        <v/>
      </c>
      <c r="L148" s="49" t="str">
        <f t="shared" si="141"/>
        <v/>
      </c>
      <c r="M148" s="49">
        <f t="shared" si="142"/>
        <v>0</v>
      </c>
      <c r="N148" s="25">
        <f t="shared" si="143"/>
        <v>0</v>
      </c>
      <c r="O148" s="244">
        <f>IF(D148&lt;&gt;"",VLOOKUP(D148,Deflatores!$A$3:$C$100,3,0),0)</f>
        <v>0</v>
      </c>
      <c r="P148" s="49">
        <f t="shared" si="144"/>
        <v>0</v>
      </c>
      <c r="Q148" s="238"/>
      <c r="R148" s="238"/>
      <c r="S148" s="228"/>
      <c r="T148" s="24"/>
      <c r="U148" s="25"/>
      <c r="V148" s="36"/>
      <c r="W148" s="38"/>
      <c r="X148" s="238"/>
      <c r="Y148" s="38"/>
      <c r="Z148" s="238"/>
      <c r="AA148" s="38"/>
      <c r="AB148" s="26" t="str">
        <f t="shared" si="136"/>
        <v/>
      </c>
      <c r="AC148" s="26" t="str">
        <f t="shared" si="137"/>
        <v/>
      </c>
      <c r="AD148" s="49" t="str">
        <f t="shared" ref="AD148:AD211" si="152">IF(AB148="",AC148,IF(AC148="",AB148,""))</f>
        <v/>
      </c>
      <c r="AE148" s="49">
        <f t="shared" si="147"/>
        <v>0</v>
      </c>
      <c r="AF148" s="25">
        <f t="shared" si="148"/>
        <v>0</v>
      </c>
      <c r="AG148" s="37" t="str">
        <f>IF(OR(T148="",T148="NOK"),"",IF(V148&lt;&gt;"",VLOOKUP(V148,Deflatores!$A$3:$C$58,3,0),0))</f>
        <v/>
      </c>
      <c r="AH148" s="49" t="str">
        <f t="shared" si="149"/>
        <v/>
      </c>
      <c r="AI148" s="246"/>
      <c r="AJ148" s="228"/>
      <c r="AK148" s="265"/>
      <c r="AL148" s="228"/>
      <c r="AM148" s="265"/>
      <c r="AN148" s="228"/>
      <c r="AO148" s="265"/>
      <c r="AP148" s="228"/>
    </row>
    <row r="149" spans="1:42" s="27" customFormat="1" ht="15" customHeight="1" x14ac:dyDescent="0.2">
      <c r="A149" s="37">
        <f t="shared" si="151"/>
        <v>137</v>
      </c>
      <c r="B149" s="291"/>
      <c r="C149" s="25"/>
      <c r="D149" s="24"/>
      <c r="E149" s="38"/>
      <c r="F149" s="238"/>
      <c r="G149" s="238"/>
      <c r="H149" s="238"/>
      <c r="I149" s="38"/>
      <c r="J149" s="26" t="str">
        <f t="shared" si="139"/>
        <v/>
      </c>
      <c r="K149" s="26" t="str">
        <f t="shared" si="140"/>
        <v/>
      </c>
      <c r="L149" s="49" t="str">
        <f t="shared" si="141"/>
        <v/>
      </c>
      <c r="M149" s="49">
        <f t="shared" si="142"/>
        <v>0</v>
      </c>
      <c r="N149" s="25">
        <f t="shared" si="143"/>
        <v>0</v>
      </c>
      <c r="O149" s="244">
        <f>IF(D149&lt;&gt;"",VLOOKUP(D149,Deflatores!$A$3:$C$100,3,0),0)</f>
        <v>0</v>
      </c>
      <c r="P149" s="49">
        <f t="shared" si="144"/>
        <v>0</v>
      </c>
      <c r="Q149" s="238"/>
      <c r="R149" s="238"/>
      <c r="S149" s="228"/>
      <c r="T149" s="24"/>
      <c r="U149" s="25"/>
      <c r="V149" s="36"/>
      <c r="W149" s="38"/>
      <c r="X149" s="238"/>
      <c r="Y149" s="38"/>
      <c r="Z149" s="238"/>
      <c r="AA149" s="38"/>
      <c r="AB149" s="26" t="str">
        <f t="shared" si="136"/>
        <v/>
      </c>
      <c r="AC149" s="26" t="str">
        <f t="shared" si="137"/>
        <v/>
      </c>
      <c r="AD149" s="49" t="str">
        <f t="shared" si="152"/>
        <v/>
      </c>
      <c r="AE149" s="49">
        <f t="shared" si="147"/>
        <v>0</v>
      </c>
      <c r="AF149" s="25">
        <f t="shared" si="148"/>
        <v>0</v>
      </c>
      <c r="AG149" s="37" t="str">
        <f>IF(OR(T149="",T149="NOK"),"",IF(V149&lt;&gt;"",VLOOKUP(V149,Deflatores!$A$3:$C$58,3,0),0))</f>
        <v/>
      </c>
      <c r="AH149" s="49" t="str">
        <f t="shared" si="149"/>
        <v/>
      </c>
      <c r="AI149" s="246"/>
      <c r="AJ149" s="228"/>
      <c r="AK149" s="265"/>
      <c r="AL149" s="228"/>
      <c r="AM149" s="265"/>
      <c r="AN149" s="228"/>
      <c r="AO149" s="265"/>
      <c r="AP149" s="228"/>
    </row>
    <row r="150" spans="1:42" s="27" customFormat="1" ht="15" customHeight="1" x14ac:dyDescent="0.2">
      <c r="A150" s="37">
        <f t="shared" si="151"/>
        <v>138</v>
      </c>
      <c r="B150" s="291"/>
      <c r="C150" s="25"/>
      <c r="D150" s="24"/>
      <c r="E150" s="38"/>
      <c r="F150" s="238"/>
      <c r="G150" s="238"/>
      <c r="H150" s="238"/>
      <c r="I150" s="38"/>
      <c r="J150" s="26" t="str">
        <f t="shared" si="139"/>
        <v/>
      </c>
      <c r="K150" s="26" t="str">
        <f t="shared" si="140"/>
        <v/>
      </c>
      <c r="L150" s="49" t="str">
        <f t="shared" si="141"/>
        <v/>
      </c>
      <c r="M150" s="49">
        <f t="shared" si="142"/>
        <v>0</v>
      </c>
      <c r="N150" s="25">
        <f t="shared" si="143"/>
        <v>0</v>
      </c>
      <c r="O150" s="244">
        <f>IF(D150&lt;&gt;"",VLOOKUP(D150,Deflatores!$A$3:$C$100,3,0),0)</f>
        <v>0</v>
      </c>
      <c r="P150" s="49">
        <f t="shared" si="144"/>
        <v>0</v>
      </c>
      <c r="Q150" s="238"/>
      <c r="R150" s="238"/>
      <c r="S150" s="228"/>
      <c r="T150" s="24"/>
      <c r="U150" s="25"/>
      <c r="V150" s="36"/>
      <c r="W150" s="38"/>
      <c r="X150" s="238"/>
      <c r="Y150" s="38"/>
      <c r="Z150" s="238"/>
      <c r="AA150" s="38"/>
      <c r="AB150" s="26" t="str">
        <f t="shared" si="136"/>
        <v/>
      </c>
      <c r="AC150" s="26" t="str">
        <f t="shared" si="137"/>
        <v/>
      </c>
      <c r="AD150" s="49" t="str">
        <f t="shared" si="152"/>
        <v/>
      </c>
      <c r="AE150" s="49">
        <f t="shared" si="147"/>
        <v>0</v>
      </c>
      <c r="AF150" s="25">
        <f t="shared" si="148"/>
        <v>0</v>
      </c>
      <c r="AG150" s="37" t="str">
        <f>IF(OR(T150="",T150="NOK"),"",IF(V150&lt;&gt;"",VLOOKUP(V150,Deflatores!$A$3:$C$58,3,0),0))</f>
        <v/>
      </c>
      <c r="AH150" s="49" t="str">
        <f t="shared" si="149"/>
        <v/>
      </c>
      <c r="AI150" s="246"/>
      <c r="AJ150" s="228"/>
      <c r="AK150" s="265"/>
      <c r="AL150" s="228"/>
      <c r="AM150" s="265"/>
      <c r="AN150" s="228"/>
      <c r="AO150" s="265"/>
      <c r="AP150" s="228"/>
    </row>
    <row r="151" spans="1:42" s="27" customFormat="1" ht="15" customHeight="1" x14ac:dyDescent="0.2">
      <c r="A151" s="37">
        <f t="shared" si="151"/>
        <v>139</v>
      </c>
      <c r="B151" s="291"/>
      <c r="C151" s="25"/>
      <c r="D151" s="24"/>
      <c r="E151" s="38"/>
      <c r="F151" s="238"/>
      <c r="G151" s="238"/>
      <c r="H151" s="238"/>
      <c r="I151" s="38"/>
      <c r="J151" s="26" t="str">
        <f t="shared" si="139"/>
        <v/>
      </c>
      <c r="K151" s="26" t="str">
        <f t="shared" si="140"/>
        <v/>
      </c>
      <c r="L151" s="49" t="str">
        <f t="shared" si="141"/>
        <v/>
      </c>
      <c r="M151" s="49">
        <f t="shared" si="142"/>
        <v>0</v>
      </c>
      <c r="N151" s="25">
        <f t="shared" si="143"/>
        <v>0</v>
      </c>
      <c r="O151" s="244">
        <f>IF(D151&lt;&gt;"",VLOOKUP(D151,Deflatores!$A$3:$C$100,3,0),0)</f>
        <v>0</v>
      </c>
      <c r="P151" s="49">
        <f t="shared" si="144"/>
        <v>0</v>
      </c>
      <c r="Q151" s="238"/>
      <c r="R151" s="238"/>
      <c r="S151" s="228"/>
      <c r="T151" s="24"/>
      <c r="U151" s="25"/>
      <c r="V151" s="36"/>
      <c r="W151" s="38"/>
      <c r="X151" s="238"/>
      <c r="Y151" s="38"/>
      <c r="Z151" s="238"/>
      <c r="AA151" s="38"/>
      <c r="AB151" s="26" t="str">
        <f t="shared" ref="AB151:AB214" si="153">IF(OR(T151="",T151="NOK"),"",IF(U151="EE",IF(OR(AND(OR(Y151=1,Y151=0),W151&gt;0,W151&lt;5),AND(OR(Y151=1,Y151=0),W151&gt;4,W151&lt;16),AND(Y151=2,W151&gt;0,W151&lt;5)),"Simples",IF(OR(AND(OR(Y151=1,Y151=0),W151&gt;15),AND(Y151=2,W151&gt;4,W151&lt;16),AND(Y151&gt;2,W151&gt;0,W151&lt;5)),"Médio",IF(OR(AND(Y151=2,W151&gt;15),AND(Y151&gt;2,W151&gt;4,W151&lt;16),AND(Y151&gt;2,W151&gt;15)),"Complexo",""))),
IF(OR(U151="CE",U151="SE"),IF(OR(AND(OR(Y151=1,Y151=0),W151&gt;0,W151&lt;6),AND(OR(Y151=1,Y151=0),W151&gt;5,W151&lt;20),AND(Y151&gt;1,Y151&lt;4,W151&gt;0,W151&lt;6)),"Simples",IF(OR(AND(OR(Y151=1,Y151=0),W151&gt;19),AND(Y151&gt;1,Y151&lt;4,W151&gt;5,W151&lt;20),AND(Y151&gt;3,W151&gt;0,W151&lt;6)),"Médio",IF(OR(AND(Y151&gt;1,Y151&lt;4,W151&gt;19),AND(Y151&gt;3,W151&gt;5,W151&lt;20),AND(Y151&gt;3,W151&gt;19)),"Complexo",""))),"")))</f>
        <v/>
      </c>
      <c r="AC151" s="26" t="str">
        <f t="shared" ref="AC151:AC214" si="154">IF(OR(T151="",T151="NOK"),"",IF(U151="ALI",IF(OR(AND(OR(Y151=1,Y151=0),W151&gt;0,W151&lt;20),AND(OR(Y151=1,Y151=0),W151&gt;19,W151&lt;51),AND(Y151&gt;1,Y151&lt;6,W151&gt;0,W151&lt;20)),"Simples",IF(OR(AND(OR(Y151=1,Y151=0),W151&gt;50),AND(Y151&gt;1,Y151&lt;6,W151&gt;19,W151&lt;51),AND(Y151&gt;5,W151&gt;0,W151&lt;20)),"Médio",IF(OR(AND(Y151&gt;1,Y151&lt;6,W151&gt;50),AND(Y151&gt;5,W151&gt;19,W151&lt;51),AND(Y151&gt;5,W151&gt;50)),"Complexo",""))),
IF(U151="AIE",IF(OR(AND(OR(Y151=1, Y151=0),W151&gt;0,W151&lt;20),AND(OR(Y151=1, Y151=0),W151&gt;19,W151&lt;51),AND(Y151&gt;1,Y151&lt;6,W151&gt;0,W151&lt;20)),"Simples",IF(OR(AND(OR(Y151=1, Y151=0),W151&gt;50),AND(Y151&gt;1,Y151&lt;6,W151&gt;19,W151&lt;51),AND(Y151&gt;5,W151&gt;0,W151&lt;20)),"Médio",IF(OR(AND(Y151&gt;1,Y151&lt;6,W151&gt;50),AND(Y151&gt;5,W151&gt;19,W151&lt;51),AND(Y151&gt;5,W151&gt;50)),"Complexo",""))),"")))</f>
        <v/>
      </c>
      <c r="AD151" s="49" t="str">
        <f t="shared" si="152"/>
        <v/>
      </c>
      <c r="AE151" s="49">
        <f t="shared" si="147"/>
        <v>0</v>
      </c>
      <c r="AF151" s="25">
        <f t="shared" si="148"/>
        <v>0</v>
      </c>
      <c r="AG151" s="37" t="str">
        <f>IF(OR(T151="",T151="NOK"),"",IF(V151&lt;&gt;"",VLOOKUP(V151,Deflatores!$A$3:$C$58,3,0),0))</f>
        <v/>
      </c>
      <c r="AH151" s="49" t="str">
        <f t="shared" si="149"/>
        <v/>
      </c>
      <c r="AI151" s="246"/>
      <c r="AJ151" s="228"/>
      <c r="AK151" s="265"/>
      <c r="AL151" s="228"/>
      <c r="AM151" s="265"/>
      <c r="AN151" s="228"/>
      <c r="AO151" s="265"/>
      <c r="AP151" s="228"/>
    </row>
    <row r="152" spans="1:42" s="27" customFormat="1" ht="15" customHeight="1" x14ac:dyDescent="0.2">
      <c r="A152" s="37">
        <f t="shared" si="151"/>
        <v>140</v>
      </c>
      <c r="B152" s="291"/>
      <c r="C152" s="25"/>
      <c r="D152" s="24"/>
      <c r="E152" s="38"/>
      <c r="F152" s="238"/>
      <c r="G152" s="238"/>
      <c r="H152" s="238"/>
      <c r="I152" s="38"/>
      <c r="J152" s="26" t="str">
        <f t="shared" si="139"/>
        <v/>
      </c>
      <c r="K152" s="26" t="str">
        <f t="shared" si="140"/>
        <v/>
      </c>
      <c r="L152" s="49" t="str">
        <f t="shared" si="141"/>
        <v/>
      </c>
      <c r="M152" s="49">
        <f t="shared" si="142"/>
        <v>0</v>
      </c>
      <c r="N152" s="25">
        <f t="shared" si="143"/>
        <v>0</v>
      </c>
      <c r="O152" s="244">
        <f>IF(D152&lt;&gt;"",VLOOKUP(D152,Deflatores!$A$3:$C$100,3,0),0)</f>
        <v>0</v>
      </c>
      <c r="P152" s="49">
        <f t="shared" si="144"/>
        <v>0</v>
      </c>
      <c r="Q152" s="238"/>
      <c r="R152" s="238"/>
      <c r="S152" s="228"/>
      <c r="T152" s="24"/>
      <c r="U152" s="25"/>
      <c r="V152" s="36"/>
      <c r="W152" s="38"/>
      <c r="X152" s="238"/>
      <c r="Y152" s="38"/>
      <c r="Z152" s="238"/>
      <c r="AA152" s="38"/>
      <c r="AB152" s="26" t="str">
        <f t="shared" si="153"/>
        <v/>
      </c>
      <c r="AC152" s="26" t="str">
        <f t="shared" si="154"/>
        <v/>
      </c>
      <c r="AD152" s="49" t="str">
        <f t="shared" si="152"/>
        <v/>
      </c>
      <c r="AE152" s="49">
        <f t="shared" si="147"/>
        <v>0</v>
      </c>
      <c r="AF152" s="25">
        <f t="shared" si="148"/>
        <v>0</v>
      </c>
      <c r="AG152" s="37" t="str">
        <f>IF(OR(T152="",T152="NOK"),"",IF(V152&lt;&gt;"",VLOOKUP(V152,Deflatores!$A$3:$C$58,3,0),0))</f>
        <v/>
      </c>
      <c r="AH152" s="49" t="str">
        <f t="shared" si="149"/>
        <v/>
      </c>
      <c r="AI152" s="246"/>
      <c r="AJ152" s="228"/>
      <c r="AK152" s="265"/>
      <c r="AL152" s="228"/>
      <c r="AM152" s="265"/>
      <c r="AN152" s="228"/>
      <c r="AO152" s="265"/>
      <c r="AP152" s="228"/>
    </row>
    <row r="153" spans="1:42" s="27" customFormat="1" ht="15" customHeight="1" x14ac:dyDescent="0.2">
      <c r="A153" s="37">
        <f t="shared" si="151"/>
        <v>141</v>
      </c>
      <c r="B153" s="291"/>
      <c r="C153" s="25"/>
      <c r="D153" s="24"/>
      <c r="E153" s="38"/>
      <c r="F153" s="238"/>
      <c r="G153" s="238"/>
      <c r="H153" s="238"/>
      <c r="I153" s="38"/>
      <c r="J153" s="26" t="str">
        <f t="shared" si="139"/>
        <v/>
      </c>
      <c r="K153" s="26" t="str">
        <f t="shared" si="140"/>
        <v/>
      </c>
      <c r="L153" s="49" t="str">
        <f t="shared" si="141"/>
        <v/>
      </c>
      <c r="M153" s="49">
        <f t="shared" si="142"/>
        <v>0</v>
      </c>
      <c r="N153" s="25">
        <f t="shared" si="143"/>
        <v>0</v>
      </c>
      <c r="O153" s="244">
        <f>IF(D153&lt;&gt;"",VLOOKUP(D153,Deflatores!$A$3:$C$100,3,0),0)</f>
        <v>0</v>
      </c>
      <c r="P153" s="49">
        <f t="shared" si="144"/>
        <v>0</v>
      </c>
      <c r="Q153" s="238"/>
      <c r="R153" s="238"/>
      <c r="S153" s="228"/>
      <c r="T153" s="24"/>
      <c r="U153" s="25"/>
      <c r="V153" s="36"/>
      <c r="W153" s="38"/>
      <c r="X153" s="238"/>
      <c r="Y153" s="38"/>
      <c r="Z153" s="238"/>
      <c r="AA153" s="38"/>
      <c r="AB153" s="26" t="str">
        <f t="shared" si="153"/>
        <v/>
      </c>
      <c r="AC153" s="26" t="str">
        <f t="shared" si="154"/>
        <v/>
      </c>
      <c r="AD153" s="49" t="str">
        <f t="shared" si="152"/>
        <v/>
      </c>
      <c r="AE153" s="49">
        <f t="shared" si="147"/>
        <v>0</v>
      </c>
      <c r="AF153" s="25">
        <f t="shared" si="148"/>
        <v>0</v>
      </c>
      <c r="AG153" s="37" t="str">
        <f>IF(OR(T153="",T153="NOK"),"",IF(V153&lt;&gt;"",VLOOKUP(V153,Deflatores!$A$3:$C$58,3,0),0))</f>
        <v/>
      </c>
      <c r="AH153" s="49" t="str">
        <f t="shared" si="149"/>
        <v/>
      </c>
      <c r="AI153" s="246"/>
      <c r="AJ153" s="228"/>
      <c r="AK153" s="265"/>
      <c r="AL153" s="228"/>
      <c r="AM153" s="265"/>
      <c r="AN153" s="228"/>
      <c r="AO153" s="265"/>
      <c r="AP153" s="228"/>
    </row>
    <row r="154" spans="1:42" s="27" customFormat="1" ht="15" customHeight="1" x14ac:dyDescent="0.2">
      <c r="A154" s="37">
        <f t="shared" si="151"/>
        <v>142</v>
      </c>
      <c r="B154" s="291"/>
      <c r="C154" s="25"/>
      <c r="D154" s="24"/>
      <c r="E154" s="38"/>
      <c r="F154" s="238"/>
      <c r="G154" s="238"/>
      <c r="H154" s="238"/>
      <c r="I154" s="38"/>
      <c r="J154" s="26" t="str">
        <f t="shared" si="139"/>
        <v/>
      </c>
      <c r="K154" s="26" t="str">
        <f t="shared" si="140"/>
        <v/>
      </c>
      <c r="L154" s="49" t="str">
        <f t="shared" si="141"/>
        <v/>
      </c>
      <c r="M154" s="49">
        <f t="shared" si="142"/>
        <v>0</v>
      </c>
      <c r="N154" s="25">
        <f t="shared" si="143"/>
        <v>0</v>
      </c>
      <c r="O154" s="244">
        <f>IF(D154&lt;&gt;"",VLOOKUP(D154,Deflatores!$A$3:$C$100,3,0),0)</f>
        <v>0</v>
      </c>
      <c r="P154" s="49">
        <f t="shared" si="144"/>
        <v>0</v>
      </c>
      <c r="Q154" s="238"/>
      <c r="R154" s="238"/>
      <c r="S154" s="228"/>
      <c r="T154" s="24"/>
      <c r="U154" s="25"/>
      <c r="V154" s="36"/>
      <c r="W154" s="38"/>
      <c r="X154" s="238"/>
      <c r="Y154" s="38"/>
      <c r="Z154" s="238"/>
      <c r="AA154" s="38"/>
      <c r="AB154" s="26" t="str">
        <f t="shared" si="153"/>
        <v/>
      </c>
      <c r="AC154" s="26" t="str">
        <f t="shared" si="154"/>
        <v/>
      </c>
      <c r="AD154" s="49" t="str">
        <f t="shared" si="152"/>
        <v/>
      </c>
      <c r="AE154" s="49">
        <f t="shared" si="147"/>
        <v>0</v>
      </c>
      <c r="AF154" s="25">
        <f t="shared" si="148"/>
        <v>0</v>
      </c>
      <c r="AG154" s="37" t="str">
        <f>IF(OR(T154="",T154="NOK"),"",IF(V154&lt;&gt;"",VLOOKUP(V154,Deflatores!$A$3:$C$58,3,0),0))</f>
        <v/>
      </c>
      <c r="AH154" s="49" t="str">
        <f t="shared" si="149"/>
        <v/>
      </c>
      <c r="AI154" s="246"/>
      <c r="AJ154" s="228"/>
      <c r="AK154" s="265"/>
      <c r="AL154" s="228"/>
      <c r="AM154" s="265"/>
      <c r="AN154" s="228"/>
      <c r="AO154" s="265"/>
      <c r="AP154" s="228"/>
    </row>
    <row r="155" spans="1:42" s="27" customFormat="1" ht="15" customHeight="1" x14ac:dyDescent="0.2">
      <c r="A155" s="37">
        <f t="shared" si="151"/>
        <v>143</v>
      </c>
      <c r="B155" s="291"/>
      <c r="C155" s="25"/>
      <c r="D155" s="24"/>
      <c r="E155" s="38"/>
      <c r="F155" s="238"/>
      <c r="G155" s="238"/>
      <c r="H155" s="238"/>
      <c r="I155" s="38"/>
      <c r="J155" s="26" t="str">
        <f t="shared" si="139"/>
        <v/>
      </c>
      <c r="K155" s="26" t="str">
        <f t="shared" si="140"/>
        <v/>
      </c>
      <c r="L155" s="49" t="str">
        <f t="shared" si="141"/>
        <v/>
      </c>
      <c r="M155" s="49">
        <f t="shared" si="142"/>
        <v>0</v>
      </c>
      <c r="N155" s="25">
        <f t="shared" si="143"/>
        <v>0</v>
      </c>
      <c r="O155" s="244">
        <f>IF(D155&lt;&gt;"",VLOOKUP(D155,Deflatores!$A$3:$C$100,3,0),0)</f>
        <v>0</v>
      </c>
      <c r="P155" s="49">
        <f t="shared" si="144"/>
        <v>0</v>
      </c>
      <c r="Q155" s="238"/>
      <c r="R155" s="238"/>
      <c r="S155" s="228"/>
      <c r="T155" s="24"/>
      <c r="U155" s="25"/>
      <c r="V155" s="36"/>
      <c r="W155" s="38"/>
      <c r="X155" s="238"/>
      <c r="Y155" s="38"/>
      <c r="Z155" s="238"/>
      <c r="AA155" s="38"/>
      <c r="AB155" s="26" t="str">
        <f t="shared" si="153"/>
        <v/>
      </c>
      <c r="AC155" s="26" t="str">
        <f t="shared" si="154"/>
        <v/>
      </c>
      <c r="AD155" s="49" t="str">
        <f t="shared" si="152"/>
        <v/>
      </c>
      <c r="AE155" s="49">
        <f t="shared" si="147"/>
        <v>0</v>
      </c>
      <c r="AF155" s="25">
        <f t="shared" si="148"/>
        <v>0</v>
      </c>
      <c r="AG155" s="37" t="str">
        <f>IF(OR(T155="",T155="NOK"),"",IF(V155&lt;&gt;"",VLOOKUP(V155,Deflatores!$A$3:$C$58,3,0),0))</f>
        <v/>
      </c>
      <c r="AH155" s="49" t="str">
        <f t="shared" si="149"/>
        <v/>
      </c>
      <c r="AI155" s="246"/>
      <c r="AJ155" s="228"/>
      <c r="AK155" s="265"/>
      <c r="AL155" s="228"/>
      <c r="AM155" s="265"/>
      <c r="AN155" s="228"/>
      <c r="AO155" s="265"/>
      <c r="AP155" s="228"/>
    </row>
    <row r="156" spans="1:42" s="27" customFormat="1" ht="15" customHeight="1" x14ac:dyDescent="0.2">
      <c r="A156" s="37">
        <f t="shared" si="151"/>
        <v>144</v>
      </c>
      <c r="B156" s="291"/>
      <c r="C156" s="25"/>
      <c r="D156" s="24"/>
      <c r="E156" s="38"/>
      <c r="F156" s="238"/>
      <c r="G156" s="238"/>
      <c r="H156" s="238"/>
      <c r="I156" s="38"/>
      <c r="J156" s="26" t="str">
        <f t="shared" si="139"/>
        <v/>
      </c>
      <c r="K156" s="26" t="str">
        <f t="shared" si="140"/>
        <v/>
      </c>
      <c r="L156" s="49" t="str">
        <f t="shared" si="141"/>
        <v/>
      </c>
      <c r="M156" s="49">
        <f t="shared" si="142"/>
        <v>0</v>
      </c>
      <c r="N156" s="25">
        <f t="shared" si="143"/>
        <v>0</v>
      </c>
      <c r="O156" s="244">
        <f>IF(D156&lt;&gt;"",VLOOKUP(D156,Deflatores!$A$3:$C$100,3,0),0)</f>
        <v>0</v>
      </c>
      <c r="P156" s="49">
        <f t="shared" si="144"/>
        <v>0</v>
      </c>
      <c r="Q156" s="238"/>
      <c r="R156" s="238"/>
      <c r="S156" s="228"/>
      <c r="T156" s="24"/>
      <c r="U156" s="25"/>
      <c r="V156" s="36"/>
      <c r="W156" s="38"/>
      <c r="X156" s="238"/>
      <c r="Y156" s="38"/>
      <c r="Z156" s="238"/>
      <c r="AA156" s="38"/>
      <c r="AB156" s="26" t="str">
        <f t="shared" si="153"/>
        <v/>
      </c>
      <c r="AC156" s="26" t="str">
        <f t="shared" si="154"/>
        <v/>
      </c>
      <c r="AD156" s="49" t="str">
        <f t="shared" si="152"/>
        <v/>
      </c>
      <c r="AE156" s="49">
        <f t="shared" si="147"/>
        <v>0</v>
      </c>
      <c r="AF156" s="25">
        <f t="shared" si="148"/>
        <v>0</v>
      </c>
      <c r="AG156" s="37" t="str">
        <f>IF(OR(T156="",T156="NOK"),"",IF(V156&lt;&gt;"",VLOOKUP(V156,Deflatores!$A$3:$C$58,3,0),0))</f>
        <v/>
      </c>
      <c r="AH156" s="49" t="str">
        <f t="shared" si="149"/>
        <v/>
      </c>
      <c r="AI156" s="246"/>
      <c r="AJ156" s="228"/>
      <c r="AK156" s="265"/>
      <c r="AL156" s="228"/>
      <c r="AM156" s="265"/>
      <c r="AN156" s="228"/>
      <c r="AO156" s="265"/>
      <c r="AP156" s="228"/>
    </row>
    <row r="157" spans="1:42" s="27" customFormat="1" ht="15" customHeight="1" x14ac:dyDescent="0.2">
      <c r="A157" s="37">
        <f t="shared" si="151"/>
        <v>145</v>
      </c>
      <c r="B157" s="287"/>
      <c r="C157" s="25"/>
      <c r="D157" s="24"/>
      <c r="E157" s="38"/>
      <c r="F157" s="238"/>
      <c r="G157" s="238"/>
      <c r="H157" s="238"/>
      <c r="I157" s="38"/>
      <c r="J157" s="26" t="str">
        <f t="shared" si="139"/>
        <v/>
      </c>
      <c r="K157" s="26" t="str">
        <f t="shared" si="140"/>
        <v/>
      </c>
      <c r="L157" s="49" t="str">
        <f t="shared" si="141"/>
        <v/>
      </c>
      <c r="M157" s="49">
        <f t="shared" si="142"/>
        <v>0</v>
      </c>
      <c r="N157" s="25">
        <f t="shared" si="143"/>
        <v>0</v>
      </c>
      <c r="O157" s="244">
        <f>IF(D157&lt;&gt;"",VLOOKUP(D157,Deflatores!$A$3:$C$100,3,0),0)</f>
        <v>0</v>
      </c>
      <c r="P157" s="49">
        <f t="shared" si="144"/>
        <v>0</v>
      </c>
      <c r="Q157" s="238"/>
      <c r="R157" s="238"/>
      <c r="S157" s="228"/>
      <c r="T157" s="24"/>
      <c r="U157" s="25"/>
      <c r="V157" s="36"/>
      <c r="W157" s="38"/>
      <c r="X157" s="238"/>
      <c r="Y157" s="38"/>
      <c r="Z157" s="238"/>
      <c r="AA157" s="38"/>
      <c r="AB157" s="26" t="str">
        <f t="shared" si="153"/>
        <v/>
      </c>
      <c r="AC157" s="26" t="str">
        <f t="shared" si="154"/>
        <v/>
      </c>
      <c r="AD157" s="49" t="str">
        <f t="shared" si="152"/>
        <v/>
      </c>
      <c r="AE157" s="49">
        <f t="shared" si="147"/>
        <v>0</v>
      </c>
      <c r="AF157" s="25">
        <f t="shared" si="148"/>
        <v>0</v>
      </c>
      <c r="AG157" s="37" t="str">
        <f>IF(OR(T157="",T157="NOK"),"",IF(V157&lt;&gt;"",VLOOKUP(V157,Deflatores!$A$3:$C$58,3,0),0))</f>
        <v/>
      </c>
      <c r="AH157" s="49" t="str">
        <f t="shared" si="149"/>
        <v/>
      </c>
      <c r="AI157" s="246"/>
      <c r="AJ157" s="228"/>
      <c r="AK157" s="265"/>
      <c r="AL157" s="228"/>
      <c r="AM157" s="265"/>
      <c r="AN157" s="228"/>
      <c r="AO157" s="265"/>
      <c r="AP157" s="228"/>
    </row>
    <row r="158" spans="1:42" s="27" customFormat="1" ht="15" customHeight="1" x14ac:dyDescent="0.2">
      <c r="A158" s="37">
        <f t="shared" si="151"/>
        <v>146</v>
      </c>
      <c r="B158" s="287"/>
      <c r="C158" s="25"/>
      <c r="D158" s="24"/>
      <c r="E158" s="38"/>
      <c r="F158" s="238"/>
      <c r="G158" s="238"/>
      <c r="H158" s="238"/>
      <c r="I158" s="38"/>
      <c r="J158" s="26" t="str">
        <f t="shared" si="139"/>
        <v/>
      </c>
      <c r="K158" s="26" t="str">
        <f t="shared" si="140"/>
        <v/>
      </c>
      <c r="L158" s="49" t="str">
        <f t="shared" si="141"/>
        <v/>
      </c>
      <c r="M158" s="49">
        <f t="shared" si="142"/>
        <v>0</v>
      </c>
      <c r="N158" s="25">
        <f t="shared" si="143"/>
        <v>0</v>
      </c>
      <c r="O158" s="244">
        <f>IF(D158&lt;&gt;"",VLOOKUP(D158,Deflatores!$A$3:$C$100,3,0),0)</f>
        <v>0</v>
      </c>
      <c r="P158" s="49">
        <f t="shared" si="144"/>
        <v>0</v>
      </c>
      <c r="Q158" s="238"/>
      <c r="R158" s="238"/>
      <c r="S158" s="228"/>
      <c r="T158" s="24"/>
      <c r="U158" s="25"/>
      <c r="V158" s="36"/>
      <c r="W158" s="38"/>
      <c r="X158" s="238"/>
      <c r="Y158" s="38"/>
      <c r="Z158" s="238"/>
      <c r="AA158" s="38"/>
      <c r="AB158" s="26" t="str">
        <f t="shared" si="153"/>
        <v/>
      </c>
      <c r="AC158" s="26" t="str">
        <f t="shared" si="154"/>
        <v/>
      </c>
      <c r="AD158" s="49" t="str">
        <f t="shared" si="152"/>
        <v/>
      </c>
      <c r="AE158" s="49">
        <f t="shared" si="147"/>
        <v>0</v>
      </c>
      <c r="AF158" s="25">
        <f t="shared" si="148"/>
        <v>0</v>
      </c>
      <c r="AG158" s="37" t="str">
        <f>IF(OR(T158="",T158="NOK"),"",IF(V158&lt;&gt;"",VLOOKUP(V158,Deflatores!$A$3:$C$58,3,0),0))</f>
        <v/>
      </c>
      <c r="AH158" s="49" t="str">
        <f t="shared" si="149"/>
        <v/>
      </c>
      <c r="AI158" s="246"/>
      <c r="AJ158" s="228"/>
      <c r="AK158" s="265"/>
      <c r="AL158" s="228"/>
      <c r="AM158" s="265"/>
      <c r="AN158" s="228"/>
      <c r="AO158" s="265"/>
      <c r="AP158" s="228"/>
    </row>
    <row r="159" spans="1:42" s="27" customFormat="1" ht="15" customHeight="1" x14ac:dyDescent="0.2">
      <c r="A159" s="37">
        <f t="shared" si="151"/>
        <v>147</v>
      </c>
      <c r="B159" s="291"/>
      <c r="C159" s="25"/>
      <c r="D159" s="24"/>
      <c r="E159" s="38"/>
      <c r="F159" s="238"/>
      <c r="G159" s="238"/>
      <c r="H159" s="238"/>
      <c r="I159" s="38"/>
      <c r="J159" s="26" t="str">
        <f t="shared" si="139"/>
        <v/>
      </c>
      <c r="K159" s="26" t="str">
        <f t="shared" si="140"/>
        <v/>
      </c>
      <c r="L159" s="49" t="str">
        <f t="shared" si="141"/>
        <v/>
      </c>
      <c r="M159" s="49">
        <f t="shared" si="142"/>
        <v>0</v>
      </c>
      <c r="N159" s="25">
        <f t="shared" si="143"/>
        <v>0</v>
      </c>
      <c r="O159" s="244">
        <f>IF(D159&lt;&gt;"",VLOOKUP(D159,Deflatores!$A$3:$C$100,3,0),0)</f>
        <v>0</v>
      </c>
      <c r="P159" s="49">
        <f t="shared" si="144"/>
        <v>0</v>
      </c>
      <c r="Q159" s="238"/>
      <c r="R159" s="238"/>
      <c r="S159" s="228"/>
      <c r="T159" s="24"/>
      <c r="U159" s="25"/>
      <c r="V159" s="36"/>
      <c r="W159" s="38"/>
      <c r="X159" s="238"/>
      <c r="Y159" s="38"/>
      <c r="Z159" s="238"/>
      <c r="AA159" s="38"/>
      <c r="AB159" s="26" t="str">
        <f t="shared" si="153"/>
        <v/>
      </c>
      <c r="AC159" s="26" t="str">
        <f t="shared" si="154"/>
        <v/>
      </c>
      <c r="AD159" s="49" t="str">
        <f t="shared" si="152"/>
        <v/>
      </c>
      <c r="AE159" s="49">
        <f t="shared" si="147"/>
        <v>0</v>
      </c>
      <c r="AF159" s="25">
        <f t="shared" si="148"/>
        <v>0</v>
      </c>
      <c r="AG159" s="37" t="str">
        <f>IF(OR(T159="",T159="NOK"),"",IF(V159&lt;&gt;"",VLOOKUP(V159,Deflatores!$A$3:$C$58,3,0),0))</f>
        <v/>
      </c>
      <c r="AH159" s="49" t="str">
        <f t="shared" si="149"/>
        <v/>
      </c>
      <c r="AI159" s="246"/>
      <c r="AJ159" s="228"/>
      <c r="AK159" s="265"/>
      <c r="AL159" s="228"/>
      <c r="AM159" s="265"/>
      <c r="AN159" s="228"/>
      <c r="AO159" s="265"/>
      <c r="AP159" s="228"/>
    </row>
    <row r="160" spans="1:42" s="27" customFormat="1" ht="15" customHeight="1" x14ac:dyDescent="0.2">
      <c r="A160" s="37">
        <f t="shared" si="151"/>
        <v>148</v>
      </c>
      <c r="B160" s="291"/>
      <c r="C160" s="25"/>
      <c r="D160" s="24"/>
      <c r="E160" s="38"/>
      <c r="F160" s="238"/>
      <c r="G160" s="238"/>
      <c r="H160" s="238"/>
      <c r="I160" s="38"/>
      <c r="J160" s="26" t="str">
        <f t="shared" si="139"/>
        <v/>
      </c>
      <c r="K160" s="26" t="str">
        <f t="shared" si="140"/>
        <v/>
      </c>
      <c r="L160" s="49" t="str">
        <f t="shared" si="141"/>
        <v/>
      </c>
      <c r="M160" s="49">
        <f t="shared" si="142"/>
        <v>0</v>
      </c>
      <c r="N160" s="25">
        <f t="shared" si="143"/>
        <v>0</v>
      </c>
      <c r="O160" s="244">
        <f>IF(D160&lt;&gt;"",VLOOKUP(D160,Deflatores!$A$3:$C$100,3,0),0)</f>
        <v>0</v>
      </c>
      <c r="P160" s="49">
        <f t="shared" si="144"/>
        <v>0</v>
      </c>
      <c r="Q160" s="238"/>
      <c r="R160" s="238"/>
      <c r="S160" s="228"/>
      <c r="T160" s="24"/>
      <c r="U160" s="25"/>
      <c r="V160" s="36"/>
      <c r="W160" s="38"/>
      <c r="X160" s="238"/>
      <c r="Y160" s="38"/>
      <c r="Z160" s="238"/>
      <c r="AA160" s="38"/>
      <c r="AB160" s="26" t="str">
        <f t="shared" si="153"/>
        <v/>
      </c>
      <c r="AC160" s="26" t="str">
        <f t="shared" si="154"/>
        <v/>
      </c>
      <c r="AD160" s="49" t="str">
        <f t="shared" si="152"/>
        <v/>
      </c>
      <c r="AE160" s="49">
        <f t="shared" si="147"/>
        <v>0</v>
      </c>
      <c r="AF160" s="25">
        <f t="shared" si="148"/>
        <v>0</v>
      </c>
      <c r="AG160" s="37" t="str">
        <f>IF(OR(T160="",T160="NOK"),"",IF(V160&lt;&gt;"",VLOOKUP(V160,Deflatores!$A$3:$C$58,3,0),0))</f>
        <v/>
      </c>
      <c r="AH160" s="49" t="str">
        <f t="shared" si="149"/>
        <v/>
      </c>
      <c r="AI160" s="246"/>
      <c r="AJ160" s="228"/>
      <c r="AK160" s="265"/>
      <c r="AL160" s="228"/>
      <c r="AM160" s="265"/>
      <c r="AN160" s="228"/>
      <c r="AO160" s="265"/>
      <c r="AP160" s="228"/>
    </row>
    <row r="161" spans="1:42" s="27" customFormat="1" ht="15" customHeight="1" x14ac:dyDescent="0.2">
      <c r="A161" s="37">
        <f t="shared" si="151"/>
        <v>149</v>
      </c>
      <c r="B161" s="291"/>
      <c r="C161" s="25"/>
      <c r="D161" s="24"/>
      <c r="E161" s="38"/>
      <c r="F161" s="238"/>
      <c r="G161" s="238"/>
      <c r="H161" s="238"/>
      <c r="I161" s="38"/>
      <c r="J161" s="26" t="str">
        <f t="shared" si="139"/>
        <v/>
      </c>
      <c r="K161" s="26" t="str">
        <f t="shared" si="140"/>
        <v/>
      </c>
      <c r="L161" s="49" t="str">
        <f t="shared" si="141"/>
        <v/>
      </c>
      <c r="M161" s="49">
        <f t="shared" si="142"/>
        <v>0</v>
      </c>
      <c r="N161" s="25">
        <f t="shared" si="143"/>
        <v>0</v>
      </c>
      <c r="O161" s="244">
        <f>IF(D161&lt;&gt;"",VLOOKUP(D161,Deflatores!$A$3:$C$100,3,0),0)</f>
        <v>0</v>
      </c>
      <c r="P161" s="49">
        <f t="shared" si="144"/>
        <v>0</v>
      </c>
      <c r="Q161" s="238"/>
      <c r="R161" s="238"/>
      <c r="S161" s="228"/>
      <c r="T161" s="24"/>
      <c r="U161" s="25"/>
      <c r="V161" s="36"/>
      <c r="W161" s="38"/>
      <c r="X161" s="238"/>
      <c r="Y161" s="38"/>
      <c r="Z161" s="238"/>
      <c r="AA161" s="38"/>
      <c r="AB161" s="26" t="str">
        <f t="shared" si="153"/>
        <v/>
      </c>
      <c r="AC161" s="26" t="str">
        <f t="shared" si="154"/>
        <v/>
      </c>
      <c r="AD161" s="49" t="str">
        <f t="shared" si="152"/>
        <v/>
      </c>
      <c r="AE161" s="49">
        <f t="shared" si="147"/>
        <v>0</v>
      </c>
      <c r="AF161" s="25">
        <f t="shared" si="148"/>
        <v>0</v>
      </c>
      <c r="AG161" s="37" t="str">
        <f>IF(OR(T161="",T161="NOK"),"",IF(V161&lt;&gt;"",VLOOKUP(V161,Deflatores!$A$3:$C$58,3,0),0))</f>
        <v/>
      </c>
      <c r="AH161" s="49" t="str">
        <f t="shared" si="149"/>
        <v/>
      </c>
      <c r="AI161" s="246"/>
      <c r="AJ161" s="228"/>
      <c r="AK161" s="265"/>
      <c r="AL161" s="228"/>
      <c r="AM161" s="265"/>
      <c r="AN161" s="228"/>
      <c r="AO161" s="265"/>
      <c r="AP161" s="228"/>
    </row>
    <row r="162" spans="1:42" s="27" customFormat="1" ht="15" customHeight="1" x14ac:dyDescent="0.2">
      <c r="A162" s="37">
        <f t="shared" si="151"/>
        <v>150</v>
      </c>
      <c r="B162" s="291"/>
      <c r="C162" s="25"/>
      <c r="D162" s="24"/>
      <c r="E162" s="38"/>
      <c r="F162" s="238"/>
      <c r="G162" s="238"/>
      <c r="H162" s="238"/>
      <c r="I162" s="38"/>
      <c r="J162" s="26" t="str">
        <f t="shared" si="139"/>
        <v/>
      </c>
      <c r="K162" s="26" t="str">
        <f t="shared" si="140"/>
        <v/>
      </c>
      <c r="L162" s="49" t="str">
        <f t="shared" si="141"/>
        <v/>
      </c>
      <c r="M162" s="49">
        <f t="shared" si="142"/>
        <v>0</v>
      </c>
      <c r="N162" s="25">
        <f t="shared" si="143"/>
        <v>0</v>
      </c>
      <c r="O162" s="244">
        <f>IF(D162&lt;&gt;"",VLOOKUP(D162,Deflatores!$A$3:$C$100,3,0),0)</f>
        <v>0</v>
      </c>
      <c r="P162" s="49">
        <f t="shared" si="144"/>
        <v>0</v>
      </c>
      <c r="Q162" s="238"/>
      <c r="R162" s="238"/>
      <c r="S162" s="228"/>
      <c r="T162" s="24"/>
      <c r="U162" s="25"/>
      <c r="V162" s="36"/>
      <c r="W162" s="38"/>
      <c r="X162" s="238"/>
      <c r="Y162" s="38"/>
      <c r="Z162" s="238"/>
      <c r="AA162" s="38"/>
      <c r="AB162" s="26" t="str">
        <f t="shared" si="153"/>
        <v/>
      </c>
      <c r="AC162" s="26" t="str">
        <f t="shared" si="154"/>
        <v/>
      </c>
      <c r="AD162" s="49" t="str">
        <f t="shared" si="152"/>
        <v/>
      </c>
      <c r="AE162" s="49">
        <f t="shared" si="147"/>
        <v>0</v>
      </c>
      <c r="AF162" s="25">
        <f t="shared" si="148"/>
        <v>0</v>
      </c>
      <c r="AG162" s="37" t="str">
        <f>IF(OR(T162="",T162="NOK"),"",IF(V162&lt;&gt;"",VLOOKUP(V162,Deflatores!$A$3:$C$58,3,0),0))</f>
        <v/>
      </c>
      <c r="AH162" s="49" t="str">
        <f t="shared" si="149"/>
        <v/>
      </c>
      <c r="AI162" s="246"/>
      <c r="AJ162" s="228"/>
      <c r="AK162" s="265"/>
      <c r="AL162" s="228"/>
      <c r="AM162" s="265"/>
      <c r="AN162" s="228"/>
      <c r="AO162" s="265"/>
      <c r="AP162" s="228"/>
    </row>
    <row r="163" spans="1:42" s="27" customFormat="1" ht="15" customHeight="1" x14ac:dyDescent="0.2">
      <c r="A163" s="37">
        <f t="shared" si="151"/>
        <v>151</v>
      </c>
      <c r="B163" s="291"/>
      <c r="C163" s="25"/>
      <c r="D163" s="24"/>
      <c r="E163" s="38"/>
      <c r="F163" s="238"/>
      <c r="G163" s="238"/>
      <c r="H163" s="238"/>
      <c r="I163" s="38"/>
      <c r="J163" s="26" t="str">
        <f t="shared" si="139"/>
        <v/>
      </c>
      <c r="K163" s="26" t="str">
        <f t="shared" si="140"/>
        <v/>
      </c>
      <c r="L163" s="49" t="str">
        <f t="shared" si="141"/>
        <v/>
      </c>
      <c r="M163" s="49">
        <f t="shared" si="142"/>
        <v>0</v>
      </c>
      <c r="N163" s="25">
        <f t="shared" si="143"/>
        <v>0</v>
      </c>
      <c r="O163" s="244">
        <f>IF(D163&lt;&gt;"",VLOOKUP(D163,Deflatores!$A$3:$C$100,3,0),0)</f>
        <v>0</v>
      </c>
      <c r="P163" s="49">
        <f t="shared" si="144"/>
        <v>0</v>
      </c>
      <c r="Q163" s="238"/>
      <c r="R163" s="238"/>
      <c r="S163" s="228"/>
      <c r="T163" s="24"/>
      <c r="U163" s="25"/>
      <c r="V163" s="36"/>
      <c r="W163" s="38"/>
      <c r="X163" s="238"/>
      <c r="Y163" s="38"/>
      <c r="Z163" s="238"/>
      <c r="AA163" s="38"/>
      <c r="AB163" s="26" t="str">
        <f t="shared" si="153"/>
        <v/>
      </c>
      <c r="AC163" s="26" t="str">
        <f t="shared" si="154"/>
        <v/>
      </c>
      <c r="AD163" s="49" t="str">
        <f t="shared" si="152"/>
        <v/>
      </c>
      <c r="AE163" s="49">
        <f t="shared" si="147"/>
        <v>0</v>
      </c>
      <c r="AF163" s="25">
        <f t="shared" si="148"/>
        <v>0</v>
      </c>
      <c r="AG163" s="37" t="str">
        <f>IF(OR(T163="",T163="NOK"),"",IF(V163&lt;&gt;"",VLOOKUP(V163,Deflatores!$A$3:$C$58,3,0),0))</f>
        <v/>
      </c>
      <c r="AH163" s="49" t="str">
        <f t="shared" si="149"/>
        <v/>
      </c>
      <c r="AI163" s="246"/>
      <c r="AJ163" s="228"/>
      <c r="AK163" s="265"/>
      <c r="AL163" s="228"/>
      <c r="AM163" s="265"/>
      <c r="AN163" s="228"/>
      <c r="AO163" s="265"/>
      <c r="AP163" s="228"/>
    </row>
    <row r="164" spans="1:42" s="27" customFormat="1" ht="15" customHeight="1" x14ac:dyDescent="0.2">
      <c r="A164" s="37">
        <f t="shared" si="151"/>
        <v>152</v>
      </c>
      <c r="B164" s="291"/>
      <c r="C164" s="25"/>
      <c r="D164" s="24"/>
      <c r="E164" s="38"/>
      <c r="F164" s="238"/>
      <c r="G164" s="238"/>
      <c r="H164" s="238"/>
      <c r="I164" s="38"/>
      <c r="J164" s="26" t="str">
        <f t="shared" si="139"/>
        <v/>
      </c>
      <c r="K164" s="26" t="str">
        <f t="shared" si="140"/>
        <v/>
      </c>
      <c r="L164" s="49" t="str">
        <f t="shared" si="141"/>
        <v/>
      </c>
      <c r="M164" s="49">
        <f t="shared" si="142"/>
        <v>0</v>
      </c>
      <c r="N164" s="25">
        <f t="shared" si="143"/>
        <v>0</v>
      </c>
      <c r="O164" s="244">
        <f>IF(D164&lt;&gt;"",VLOOKUP(D164,Deflatores!$A$3:$C$100,3,0),0)</f>
        <v>0</v>
      </c>
      <c r="P164" s="49">
        <f t="shared" si="144"/>
        <v>0</v>
      </c>
      <c r="Q164" s="238"/>
      <c r="R164" s="238"/>
      <c r="S164" s="228"/>
      <c r="T164" s="24"/>
      <c r="U164" s="25"/>
      <c r="V164" s="36"/>
      <c r="W164" s="38"/>
      <c r="X164" s="238"/>
      <c r="Y164" s="38"/>
      <c r="Z164" s="238"/>
      <c r="AA164" s="38"/>
      <c r="AB164" s="26" t="str">
        <f t="shared" si="153"/>
        <v/>
      </c>
      <c r="AC164" s="26" t="str">
        <f t="shared" si="154"/>
        <v/>
      </c>
      <c r="AD164" s="49" t="str">
        <f t="shared" si="152"/>
        <v/>
      </c>
      <c r="AE164" s="49">
        <f t="shared" si="147"/>
        <v>0</v>
      </c>
      <c r="AF164" s="25">
        <f t="shared" si="148"/>
        <v>0</v>
      </c>
      <c r="AG164" s="37" t="str">
        <f>IF(OR(T164="",T164="NOK"),"",IF(V164&lt;&gt;"",VLOOKUP(V164,Deflatores!$A$3:$C$58,3,0),0))</f>
        <v/>
      </c>
      <c r="AH164" s="49" t="str">
        <f t="shared" si="149"/>
        <v/>
      </c>
      <c r="AI164" s="246"/>
      <c r="AJ164" s="228"/>
      <c r="AK164" s="265"/>
      <c r="AL164" s="228"/>
      <c r="AM164" s="265"/>
      <c r="AN164" s="228"/>
      <c r="AO164" s="265"/>
      <c r="AP164" s="228"/>
    </row>
    <row r="165" spans="1:42" s="27" customFormat="1" ht="15" customHeight="1" x14ac:dyDescent="0.2">
      <c r="A165" s="37">
        <f t="shared" si="151"/>
        <v>153</v>
      </c>
      <c r="B165" s="291"/>
      <c r="C165" s="25"/>
      <c r="D165" s="24"/>
      <c r="E165" s="38"/>
      <c r="F165" s="238"/>
      <c r="G165" s="238"/>
      <c r="H165" s="238"/>
      <c r="I165" s="38"/>
      <c r="J165" s="26" t="str">
        <f t="shared" ref="J165:J228" si="155">IF(C165="EE",IF(OR(AND(OR(G165=1,G165=0),E165&gt;0,E165&lt;5),AND(OR(G165=1,G165=0),E165&gt;4,E165&lt;16),AND(G165=2,E165&gt;0,E165&lt;5)),"Simples",IF(OR(AND(OR(G165=1,G165=0),E165&gt;15),AND(G165=2,E165&gt;4,E165&lt;16),AND(G165&gt;2,E165&gt;0,E165&lt;5)),"Médio",IF(OR(AND(G165=2,E165&gt;15),AND(G165&gt;2,E165&gt;4,E165&lt;16),AND(G165&gt;2,E165&gt;15)),"Complexo",""))),
IF(OR(C165="CE",C165="SE"),IF(OR(AND(OR(G165=1,G165=0),E165&gt;0,E165&lt;6),AND(OR(G165=1,G165=0),E165&gt;5,E165&lt;20),AND(G165&gt;1,G165&lt;4,E165&gt;0,E165&lt;6)),"Simples",IF(OR(AND(OR(G165=1,G165=0),E165&gt;19),AND(G165&gt;1,G165&lt;4,E165&gt;5,E165&lt;20),AND(G165&gt;3,E165&gt;0,E165&lt;6)),"Médio",IF(OR(AND(G165&gt;1,G165&lt;4,E165&gt;19),AND(G165&gt;3,E165&gt;5,E165&lt;20),AND(G165&gt;3,E165&gt;19)),"Complexo",""))),""))</f>
        <v/>
      </c>
      <c r="K165" s="26" t="str">
        <f t="shared" ref="K165:K228" si="156">IF(C165="ALI",IF(OR(AND(OR(G165=1,G165=0),E165&gt;0,E165&lt;20),AND(OR(G165=1,G165=0),E165&gt;19,E165&lt;51),AND(G165&gt;1,G165&lt;6,E165&gt;0,E165&lt;20)),"Simples",IF(OR(AND(OR(G165=1,G165=0),E165&gt;50),AND(G165&gt;1,G165&lt;6,E165&gt;19,E165&lt;51),AND(G165&gt;5,E165&gt;0,E165&lt;20)),"Médio",IF(OR(AND(G165&gt;1,G165&lt;6,E165&gt;50),AND(G165&gt;5,E165&gt;19,E165&lt;51),AND(G165&gt;5,E165&gt;50)),"Complexo",""))),
IF(C165="AIE",IF(OR(AND(OR(G165=1, G165=0),E165&gt;0,E165&lt;20),AND(OR(G165=1, G165=0),E165&gt;19,E165&lt;51),AND(G165&gt;1,G165&lt;6,E165&gt;0,E165&lt;20)),"Simples",IF(OR(AND(OR(G165=1, G165=0),E165&gt;50),AND(G165&gt;1,G165&lt;6,E165&gt;19,E165&lt;51),AND(G165&gt;5,E165&gt;0,E165&lt;20)),"Médio",IF(OR(AND(G165&gt;1,G165&lt;6,E165&gt;50),AND(G165&gt;5,E165&gt;19,E165&lt;51),AND(G165&gt;5,E165&gt;50)),"Complexo",""))),""))</f>
        <v/>
      </c>
      <c r="L165" s="49" t="str">
        <f t="shared" ref="L165:L228" si="157">IF(J165="",K165,IF(K165="",J165,""))</f>
        <v/>
      </c>
      <c r="M165" s="49">
        <f t="shared" ref="M165:M228" si="158">IF(AND(OR(C165="EE",C165="CE"),L165="Simples"),3,
IF(AND(OR(C165="EE",C165="CE"),L165="Médio"),4,
IF(AND(OR(C165="EE",C165="CE"),L165="Complexo"),6,
IF(AND(C165="SE",L165="Simples"),4,
IF(AND(C165="SE",L165="Médio"),5,
IF(AND(C165="SE",L165="Complexo"),7,
IF(AND(C165="ALI",K165="Simples"),7,
IF(AND(C165="ALI",K165="Médio"),10,
IF(AND(C165="ALI",K165="Complexo"),15,
IF(AND(C165="AIE",K165="Simples"),5,
IF(AND(C165="AIE",K165="Médio"),7,
IF(AND(C165="INM",K165=""),P165,
IF(AND(C165="AIE",K165="Complexo"),10,0)))))))))))))</f>
        <v>0</v>
      </c>
      <c r="N165" s="25">
        <f t="shared" ref="N165:N228" si="159">IF(AND(C165="ALI",K165="Simples"),7,
IF(AND(C165="ALI",K165="Médio"),10,
IF(AND(C165="ALI",K165="Complexo"),15,
IF(AND(C165="AIE",K165="Simples"),5,
IF(AND(C165="AIE",K165="Médio"),7,
IF(AND(C165="AIE",K165="Complexo"),10,0))))))</f>
        <v>0</v>
      </c>
      <c r="O165" s="244">
        <f>IF(D165&lt;&gt;"",VLOOKUP(D165,Deflatores!$A$3:$C$100,3,0),0)</f>
        <v>0</v>
      </c>
      <c r="P165" s="49">
        <f t="shared" ref="P165:P228" si="160">IF(C165="EE",M165*O165,IF(C165="CE",M165*O165,IF(C165="SE",M165*O165,IF(C165="ALI",M165*O165,IF(C165="AIE",M165*O165,IF(C165="INM",O165*I165,0))))))</f>
        <v>0</v>
      </c>
      <c r="Q165" s="238"/>
      <c r="R165" s="238"/>
      <c r="S165" s="228"/>
      <c r="T165" s="24"/>
      <c r="U165" s="25"/>
      <c r="V165" s="36"/>
      <c r="W165" s="38"/>
      <c r="X165" s="238"/>
      <c r="Y165" s="38"/>
      <c r="Z165" s="238"/>
      <c r="AA165" s="38"/>
      <c r="AB165" s="26" t="str">
        <f t="shared" si="153"/>
        <v/>
      </c>
      <c r="AC165" s="26" t="str">
        <f t="shared" si="154"/>
        <v/>
      </c>
      <c r="AD165" s="49" t="str">
        <f t="shared" si="152"/>
        <v/>
      </c>
      <c r="AE165" s="49">
        <f t="shared" si="147"/>
        <v>0</v>
      </c>
      <c r="AF165" s="25">
        <f t="shared" si="148"/>
        <v>0</v>
      </c>
      <c r="AG165" s="37" t="str">
        <f>IF(OR(T165="",T165="NOK"),"",IF(V165&lt;&gt;"",VLOOKUP(V165,Deflatores!$A$3:$C$58,3,0),0))</f>
        <v/>
      </c>
      <c r="AH165" s="49" t="str">
        <f t="shared" si="149"/>
        <v/>
      </c>
      <c r="AI165" s="246"/>
      <c r="AJ165" s="228"/>
      <c r="AK165" s="265"/>
      <c r="AL165" s="228"/>
      <c r="AM165" s="265"/>
      <c r="AN165" s="228"/>
      <c r="AO165" s="265"/>
      <c r="AP165" s="228"/>
    </row>
    <row r="166" spans="1:42" s="27" customFormat="1" ht="15" customHeight="1" x14ac:dyDescent="0.2">
      <c r="A166" s="37">
        <f t="shared" si="151"/>
        <v>154</v>
      </c>
      <c r="B166" s="291"/>
      <c r="C166" s="25"/>
      <c r="D166" s="24"/>
      <c r="E166" s="38"/>
      <c r="F166" s="238"/>
      <c r="G166" s="238"/>
      <c r="H166" s="238"/>
      <c r="I166" s="38"/>
      <c r="J166" s="26" t="str">
        <f t="shared" si="155"/>
        <v/>
      </c>
      <c r="K166" s="26" t="str">
        <f t="shared" si="156"/>
        <v/>
      </c>
      <c r="L166" s="49" t="str">
        <f t="shared" si="157"/>
        <v/>
      </c>
      <c r="M166" s="49">
        <f t="shared" si="158"/>
        <v>0</v>
      </c>
      <c r="N166" s="25">
        <f t="shared" si="159"/>
        <v>0</v>
      </c>
      <c r="O166" s="244">
        <f>IF(D166&lt;&gt;"",VLOOKUP(D166,Deflatores!$A$3:$C$100,3,0),0)</f>
        <v>0</v>
      </c>
      <c r="P166" s="49">
        <f t="shared" si="160"/>
        <v>0</v>
      </c>
      <c r="Q166" s="238"/>
      <c r="R166" s="238"/>
      <c r="S166" s="228"/>
      <c r="T166" s="24"/>
      <c r="U166" s="25"/>
      <c r="V166" s="36"/>
      <c r="W166" s="38"/>
      <c r="X166" s="238"/>
      <c r="Y166" s="38"/>
      <c r="Z166" s="238"/>
      <c r="AA166" s="38"/>
      <c r="AB166" s="26" t="str">
        <f t="shared" si="153"/>
        <v/>
      </c>
      <c r="AC166" s="26" t="str">
        <f t="shared" si="154"/>
        <v/>
      </c>
      <c r="AD166" s="49" t="str">
        <f t="shared" si="152"/>
        <v/>
      </c>
      <c r="AE166" s="49">
        <f t="shared" si="147"/>
        <v>0</v>
      </c>
      <c r="AF166" s="25">
        <f t="shared" si="148"/>
        <v>0</v>
      </c>
      <c r="AG166" s="37" t="str">
        <f>IF(OR(T166="",T166="NOK"),"",IF(V166&lt;&gt;"",VLOOKUP(V166,Deflatores!$A$3:$C$58,3,0),0))</f>
        <v/>
      </c>
      <c r="AH166" s="49" t="str">
        <f t="shared" si="149"/>
        <v/>
      </c>
      <c r="AI166" s="246"/>
      <c r="AJ166" s="228"/>
      <c r="AK166" s="265"/>
      <c r="AL166" s="228"/>
      <c r="AM166" s="265"/>
      <c r="AN166" s="228"/>
      <c r="AO166" s="265"/>
      <c r="AP166" s="228"/>
    </row>
    <row r="167" spans="1:42" s="27" customFormat="1" ht="15" customHeight="1" x14ac:dyDescent="0.2">
      <c r="A167" s="37">
        <f t="shared" si="151"/>
        <v>155</v>
      </c>
      <c r="B167" s="291"/>
      <c r="C167" s="25"/>
      <c r="D167" s="24"/>
      <c r="E167" s="38"/>
      <c r="F167" s="238"/>
      <c r="G167" s="238"/>
      <c r="H167" s="238"/>
      <c r="I167" s="38"/>
      <c r="J167" s="26" t="str">
        <f t="shared" si="155"/>
        <v/>
      </c>
      <c r="K167" s="26" t="str">
        <f t="shared" si="156"/>
        <v/>
      </c>
      <c r="L167" s="49" t="str">
        <f t="shared" si="157"/>
        <v/>
      </c>
      <c r="M167" s="49">
        <f t="shared" si="158"/>
        <v>0</v>
      </c>
      <c r="N167" s="25">
        <f t="shared" si="159"/>
        <v>0</v>
      </c>
      <c r="O167" s="244">
        <f>IF(D167&lt;&gt;"",VLOOKUP(D167,Deflatores!$A$3:$C$100,3,0),0)</f>
        <v>0</v>
      </c>
      <c r="P167" s="49">
        <f t="shared" si="160"/>
        <v>0</v>
      </c>
      <c r="Q167" s="238"/>
      <c r="R167" s="238"/>
      <c r="S167" s="228"/>
      <c r="T167" s="24"/>
      <c r="U167" s="25"/>
      <c r="V167" s="36"/>
      <c r="W167" s="38"/>
      <c r="X167" s="238"/>
      <c r="Y167" s="38"/>
      <c r="Z167" s="238"/>
      <c r="AA167" s="38"/>
      <c r="AB167" s="26" t="str">
        <f t="shared" si="153"/>
        <v/>
      </c>
      <c r="AC167" s="26" t="str">
        <f t="shared" si="154"/>
        <v/>
      </c>
      <c r="AD167" s="49" t="str">
        <f t="shared" si="152"/>
        <v/>
      </c>
      <c r="AE167" s="49">
        <f t="shared" si="147"/>
        <v>0</v>
      </c>
      <c r="AF167" s="25">
        <f t="shared" si="148"/>
        <v>0</v>
      </c>
      <c r="AG167" s="37" t="str">
        <f>IF(OR(T167="",T167="NOK"),"",IF(V167&lt;&gt;"",VLOOKUP(V167,Deflatores!$A$3:$C$58,3,0),0))</f>
        <v/>
      </c>
      <c r="AH167" s="49" t="str">
        <f t="shared" si="149"/>
        <v/>
      </c>
      <c r="AI167" s="246"/>
      <c r="AJ167" s="228"/>
      <c r="AK167" s="265"/>
      <c r="AL167" s="228"/>
      <c r="AM167" s="265"/>
      <c r="AN167" s="228"/>
      <c r="AO167" s="265"/>
      <c r="AP167" s="228"/>
    </row>
    <row r="168" spans="1:42" s="27" customFormat="1" ht="15" customHeight="1" x14ac:dyDescent="0.2">
      <c r="A168" s="37">
        <f t="shared" si="151"/>
        <v>156</v>
      </c>
      <c r="B168" s="291"/>
      <c r="C168" s="25"/>
      <c r="D168" s="24"/>
      <c r="E168" s="38"/>
      <c r="F168" s="238"/>
      <c r="G168" s="238"/>
      <c r="H168" s="238"/>
      <c r="I168" s="38"/>
      <c r="J168" s="26" t="str">
        <f t="shared" si="155"/>
        <v/>
      </c>
      <c r="K168" s="26" t="str">
        <f t="shared" si="156"/>
        <v/>
      </c>
      <c r="L168" s="49" t="str">
        <f t="shared" si="157"/>
        <v/>
      </c>
      <c r="M168" s="49">
        <f t="shared" si="158"/>
        <v>0</v>
      </c>
      <c r="N168" s="25">
        <f t="shared" si="159"/>
        <v>0</v>
      </c>
      <c r="O168" s="244">
        <f>IF(D168&lt;&gt;"",VLOOKUP(D168,Deflatores!$A$3:$C$100,3,0),0)</f>
        <v>0</v>
      </c>
      <c r="P168" s="49">
        <f t="shared" si="160"/>
        <v>0</v>
      </c>
      <c r="Q168" s="238"/>
      <c r="R168" s="238"/>
      <c r="S168" s="228"/>
      <c r="T168" s="24"/>
      <c r="U168" s="25"/>
      <c r="V168" s="36"/>
      <c r="W168" s="38"/>
      <c r="X168" s="238"/>
      <c r="Y168" s="38"/>
      <c r="Z168" s="238"/>
      <c r="AA168" s="38"/>
      <c r="AB168" s="26" t="str">
        <f t="shared" si="153"/>
        <v/>
      </c>
      <c r="AC168" s="26" t="str">
        <f t="shared" si="154"/>
        <v/>
      </c>
      <c r="AD168" s="49" t="str">
        <f t="shared" si="152"/>
        <v/>
      </c>
      <c r="AE168" s="49">
        <f t="shared" si="147"/>
        <v>0</v>
      </c>
      <c r="AF168" s="25">
        <f t="shared" si="148"/>
        <v>0</v>
      </c>
      <c r="AG168" s="37" t="str">
        <f>IF(OR(T168="",T168="NOK"),"",IF(V168&lt;&gt;"",VLOOKUP(V168,Deflatores!$A$3:$C$58,3,0),0))</f>
        <v/>
      </c>
      <c r="AH168" s="49" t="str">
        <f t="shared" si="149"/>
        <v/>
      </c>
      <c r="AI168" s="246"/>
      <c r="AJ168" s="228"/>
      <c r="AK168" s="265"/>
      <c r="AL168" s="228"/>
      <c r="AM168" s="265"/>
      <c r="AN168" s="228"/>
      <c r="AO168" s="265"/>
      <c r="AP168" s="228"/>
    </row>
    <row r="169" spans="1:42" s="27" customFormat="1" ht="15" customHeight="1" x14ac:dyDescent="0.2">
      <c r="A169" s="37">
        <f t="shared" si="151"/>
        <v>157</v>
      </c>
      <c r="B169" s="291"/>
      <c r="C169" s="25"/>
      <c r="D169" s="24"/>
      <c r="E169" s="38"/>
      <c r="F169" s="238"/>
      <c r="G169" s="238"/>
      <c r="H169" s="238"/>
      <c r="I169" s="38"/>
      <c r="J169" s="26" t="str">
        <f t="shared" si="155"/>
        <v/>
      </c>
      <c r="K169" s="26" t="str">
        <f t="shared" si="156"/>
        <v/>
      </c>
      <c r="L169" s="49" t="str">
        <f t="shared" si="157"/>
        <v/>
      </c>
      <c r="M169" s="49">
        <f t="shared" si="158"/>
        <v>0</v>
      </c>
      <c r="N169" s="25">
        <f t="shared" si="159"/>
        <v>0</v>
      </c>
      <c r="O169" s="244">
        <f>IF(D169&lt;&gt;"",VLOOKUP(D169,Deflatores!$A$3:$C$100,3,0),0)</f>
        <v>0</v>
      </c>
      <c r="P169" s="49">
        <f t="shared" si="160"/>
        <v>0</v>
      </c>
      <c r="Q169" s="238"/>
      <c r="R169" s="238"/>
      <c r="S169" s="228"/>
      <c r="T169" s="24"/>
      <c r="U169" s="25"/>
      <c r="V169" s="36"/>
      <c r="W169" s="38"/>
      <c r="X169" s="238"/>
      <c r="Y169" s="38"/>
      <c r="Z169" s="238"/>
      <c r="AA169" s="38"/>
      <c r="AB169" s="26" t="str">
        <f t="shared" si="153"/>
        <v/>
      </c>
      <c r="AC169" s="26" t="str">
        <f t="shared" si="154"/>
        <v/>
      </c>
      <c r="AD169" s="49" t="str">
        <f t="shared" si="152"/>
        <v/>
      </c>
      <c r="AE169" s="49">
        <f t="shared" si="147"/>
        <v>0</v>
      </c>
      <c r="AF169" s="25">
        <f t="shared" si="148"/>
        <v>0</v>
      </c>
      <c r="AG169" s="37" t="str">
        <f>IF(OR(T169="",T169="NOK"),"",IF(V169&lt;&gt;"",VLOOKUP(V169,Deflatores!$A$3:$C$58,3,0),0))</f>
        <v/>
      </c>
      <c r="AH169" s="49" t="str">
        <f t="shared" si="149"/>
        <v/>
      </c>
      <c r="AI169" s="246"/>
      <c r="AJ169" s="228"/>
      <c r="AK169" s="265"/>
      <c r="AL169" s="228"/>
      <c r="AM169" s="265"/>
      <c r="AN169" s="228"/>
      <c r="AO169" s="265"/>
      <c r="AP169" s="228"/>
    </row>
    <row r="170" spans="1:42" s="27" customFormat="1" ht="15" customHeight="1" x14ac:dyDescent="0.2">
      <c r="A170" s="37">
        <f t="shared" si="151"/>
        <v>158</v>
      </c>
      <c r="B170" s="291"/>
      <c r="C170" s="25"/>
      <c r="D170" s="24"/>
      <c r="E170" s="38"/>
      <c r="F170" s="238"/>
      <c r="G170" s="238"/>
      <c r="H170" s="238"/>
      <c r="I170" s="38"/>
      <c r="J170" s="26" t="str">
        <f t="shared" si="155"/>
        <v/>
      </c>
      <c r="K170" s="26" t="str">
        <f t="shared" si="156"/>
        <v/>
      </c>
      <c r="L170" s="49" t="str">
        <f t="shared" si="157"/>
        <v/>
      </c>
      <c r="M170" s="49">
        <f t="shared" si="158"/>
        <v>0</v>
      </c>
      <c r="N170" s="25">
        <f t="shared" si="159"/>
        <v>0</v>
      </c>
      <c r="O170" s="244">
        <f>IF(D170&lt;&gt;"",VLOOKUP(D170,Deflatores!$A$3:$C$100,3,0),0)</f>
        <v>0</v>
      </c>
      <c r="P170" s="49">
        <f t="shared" si="160"/>
        <v>0</v>
      </c>
      <c r="Q170" s="238"/>
      <c r="R170" s="238"/>
      <c r="S170" s="228"/>
      <c r="T170" s="24"/>
      <c r="U170" s="25"/>
      <c r="V170" s="36"/>
      <c r="W170" s="38"/>
      <c r="X170" s="238"/>
      <c r="Y170" s="38"/>
      <c r="Z170" s="238"/>
      <c r="AA170" s="38"/>
      <c r="AB170" s="26" t="str">
        <f t="shared" si="153"/>
        <v/>
      </c>
      <c r="AC170" s="26" t="str">
        <f t="shared" si="154"/>
        <v/>
      </c>
      <c r="AD170" s="49" t="str">
        <f t="shared" si="152"/>
        <v/>
      </c>
      <c r="AE170" s="49">
        <f t="shared" si="147"/>
        <v>0</v>
      </c>
      <c r="AF170" s="25">
        <f t="shared" si="148"/>
        <v>0</v>
      </c>
      <c r="AG170" s="37" t="str">
        <f>IF(OR(T170="",T170="NOK"),"",IF(V170&lt;&gt;"",VLOOKUP(V170,Deflatores!$A$3:$C$58,3,0),0))</f>
        <v/>
      </c>
      <c r="AH170" s="49" t="str">
        <f t="shared" si="149"/>
        <v/>
      </c>
      <c r="AI170" s="246"/>
      <c r="AJ170" s="228"/>
      <c r="AK170" s="265"/>
      <c r="AL170" s="228"/>
      <c r="AM170" s="265"/>
      <c r="AN170" s="228"/>
      <c r="AO170" s="265"/>
      <c r="AP170" s="228"/>
    </row>
    <row r="171" spans="1:42" s="27" customFormat="1" ht="15" customHeight="1" x14ac:dyDescent="0.2">
      <c r="A171" s="37">
        <f t="shared" si="151"/>
        <v>159</v>
      </c>
      <c r="B171" s="291"/>
      <c r="C171" s="25"/>
      <c r="D171" s="24"/>
      <c r="E171" s="38"/>
      <c r="F171" s="238"/>
      <c r="G171" s="238"/>
      <c r="H171" s="238"/>
      <c r="I171" s="38"/>
      <c r="J171" s="26" t="str">
        <f t="shared" si="155"/>
        <v/>
      </c>
      <c r="K171" s="26" t="str">
        <f t="shared" si="156"/>
        <v/>
      </c>
      <c r="L171" s="49" t="str">
        <f t="shared" si="157"/>
        <v/>
      </c>
      <c r="M171" s="49">
        <f t="shared" si="158"/>
        <v>0</v>
      </c>
      <c r="N171" s="25">
        <f t="shared" si="159"/>
        <v>0</v>
      </c>
      <c r="O171" s="244">
        <f>IF(D171&lt;&gt;"",VLOOKUP(D171,Deflatores!$A$3:$C$100,3,0),0)</f>
        <v>0</v>
      </c>
      <c r="P171" s="49">
        <f t="shared" si="160"/>
        <v>0</v>
      </c>
      <c r="Q171" s="238"/>
      <c r="R171" s="238"/>
      <c r="S171" s="228"/>
      <c r="T171" s="24"/>
      <c r="U171" s="25"/>
      <c r="V171" s="36"/>
      <c r="W171" s="38"/>
      <c r="X171" s="238"/>
      <c r="Y171" s="38"/>
      <c r="Z171" s="238"/>
      <c r="AA171" s="38"/>
      <c r="AB171" s="26" t="str">
        <f t="shared" si="153"/>
        <v/>
      </c>
      <c r="AC171" s="26" t="str">
        <f t="shared" si="154"/>
        <v/>
      </c>
      <c r="AD171" s="49" t="str">
        <f t="shared" si="152"/>
        <v/>
      </c>
      <c r="AE171" s="49">
        <f t="shared" si="147"/>
        <v>0</v>
      </c>
      <c r="AF171" s="25">
        <f t="shared" si="148"/>
        <v>0</v>
      </c>
      <c r="AG171" s="37" t="str">
        <f>IF(OR(T171="",T171="NOK"),"",IF(V171&lt;&gt;"",VLOOKUP(V171,Deflatores!$A$3:$C$58,3,0),0))</f>
        <v/>
      </c>
      <c r="AH171" s="49" t="str">
        <f t="shared" si="149"/>
        <v/>
      </c>
      <c r="AI171" s="246"/>
      <c r="AJ171" s="228"/>
      <c r="AK171" s="265"/>
      <c r="AL171" s="228"/>
      <c r="AM171" s="265"/>
      <c r="AN171" s="228"/>
      <c r="AO171" s="265"/>
      <c r="AP171" s="228"/>
    </row>
    <row r="172" spans="1:42" s="27" customFormat="1" ht="15" customHeight="1" x14ac:dyDescent="0.2">
      <c r="A172" s="37">
        <f t="shared" si="151"/>
        <v>160</v>
      </c>
      <c r="B172" s="291"/>
      <c r="C172" s="25"/>
      <c r="D172" s="24"/>
      <c r="E172" s="38"/>
      <c r="F172" s="238"/>
      <c r="G172" s="238"/>
      <c r="H172" s="238"/>
      <c r="I172" s="38"/>
      <c r="J172" s="26" t="str">
        <f t="shared" si="155"/>
        <v/>
      </c>
      <c r="K172" s="26" t="str">
        <f t="shared" si="156"/>
        <v/>
      </c>
      <c r="L172" s="49" t="str">
        <f t="shared" si="157"/>
        <v/>
      </c>
      <c r="M172" s="49">
        <f t="shared" si="158"/>
        <v>0</v>
      </c>
      <c r="N172" s="25">
        <f t="shared" si="159"/>
        <v>0</v>
      </c>
      <c r="O172" s="244">
        <f>IF(D172&lt;&gt;"",VLOOKUP(D172,Deflatores!$A$3:$C$100,3,0),0)</f>
        <v>0</v>
      </c>
      <c r="P172" s="49">
        <f t="shared" si="160"/>
        <v>0</v>
      </c>
      <c r="Q172" s="238"/>
      <c r="R172" s="238"/>
      <c r="S172" s="228"/>
      <c r="T172" s="24"/>
      <c r="U172" s="25"/>
      <c r="V172" s="36"/>
      <c r="W172" s="38"/>
      <c r="X172" s="238"/>
      <c r="Y172" s="38"/>
      <c r="Z172" s="238"/>
      <c r="AA172" s="38"/>
      <c r="AB172" s="26" t="str">
        <f t="shared" si="153"/>
        <v/>
      </c>
      <c r="AC172" s="26" t="str">
        <f t="shared" si="154"/>
        <v/>
      </c>
      <c r="AD172" s="49" t="str">
        <f t="shared" si="152"/>
        <v/>
      </c>
      <c r="AE172" s="49">
        <f t="shared" si="147"/>
        <v>0</v>
      </c>
      <c r="AF172" s="25">
        <f t="shared" si="148"/>
        <v>0</v>
      </c>
      <c r="AG172" s="37" t="str">
        <f>IF(OR(T172="",T172="NOK"),"",IF(V172&lt;&gt;"",VLOOKUP(V172,Deflatores!$A$3:$C$58,3,0),0))</f>
        <v/>
      </c>
      <c r="AH172" s="49" t="str">
        <f t="shared" si="149"/>
        <v/>
      </c>
      <c r="AI172" s="246"/>
      <c r="AJ172" s="228"/>
      <c r="AK172" s="265"/>
      <c r="AL172" s="228"/>
      <c r="AM172" s="265"/>
      <c r="AN172" s="228"/>
      <c r="AO172" s="265"/>
      <c r="AP172" s="228"/>
    </row>
    <row r="173" spans="1:42" s="27" customFormat="1" ht="15" customHeight="1" x14ac:dyDescent="0.2">
      <c r="A173" s="37">
        <f t="shared" si="151"/>
        <v>161</v>
      </c>
      <c r="B173" s="291"/>
      <c r="C173" s="25"/>
      <c r="D173" s="24"/>
      <c r="E173" s="38"/>
      <c r="F173" s="238"/>
      <c r="G173" s="238"/>
      <c r="H173" s="238"/>
      <c r="I173" s="38"/>
      <c r="J173" s="26" t="str">
        <f t="shared" si="155"/>
        <v/>
      </c>
      <c r="K173" s="26" t="str">
        <f t="shared" si="156"/>
        <v/>
      </c>
      <c r="L173" s="49" t="str">
        <f t="shared" si="157"/>
        <v/>
      </c>
      <c r="M173" s="49">
        <f t="shared" si="158"/>
        <v>0</v>
      </c>
      <c r="N173" s="25">
        <f t="shared" si="159"/>
        <v>0</v>
      </c>
      <c r="O173" s="244">
        <f>IF(D173&lt;&gt;"",VLOOKUP(D173,Deflatores!$A$3:$C$100,3,0),0)</f>
        <v>0</v>
      </c>
      <c r="P173" s="49">
        <f t="shared" si="160"/>
        <v>0</v>
      </c>
      <c r="Q173" s="238"/>
      <c r="R173" s="238"/>
      <c r="S173" s="228"/>
      <c r="T173" s="24"/>
      <c r="U173" s="25"/>
      <c r="V173" s="36"/>
      <c r="W173" s="38"/>
      <c r="X173" s="238"/>
      <c r="Y173" s="38"/>
      <c r="Z173" s="238"/>
      <c r="AA173" s="38"/>
      <c r="AB173" s="26" t="str">
        <f t="shared" si="153"/>
        <v/>
      </c>
      <c r="AC173" s="26" t="str">
        <f t="shared" si="154"/>
        <v/>
      </c>
      <c r="AD173" s="49" t="str">
        <f t="shared" si="152"/>
        <v/>
      </c>
      <c r="AE173" s="49">
        <f t="shared" si="147"/>
        <v>0</v>
      </c>
      <c r="AF173" s="25">
        <f t="shared" si="148"/>
        <v>0</v>
      </c>
      <c r="AG173" s="37" t="str">
        <f>IF(OR(T173="",T173="NOK"),"",IF(V173&lt;&gt;"",VLOOKUP(V173,Deflatores!$A$3:$C$58,3,0),0))</f>
        <v/>
      </c>
      <c r="AH173" s="49" t="str">
        <f t="shared" si="149"/>
        <v/>
      </c>
      <c r="AI173" s="246"/>
      <c r="AJ173" s="228"/>
      <c r="AK173" s="265"/>
      <c r="AL173" s="228"/>
      <c r="AM173" s="265"/>
      <c r="AN173" s="228"/>
      <c r="AO173" s="265"/>
      <c r="AP173" s="228"/>
    </row>
    <row r="174" spans="1:42" s="27" customFormat="1" ht="15" customHeight="1" x14ac:dyDescent="0.2">
      <c r="A174" s="37">
        <f t="shared" si="151"/>
        <v>162</v>
      </c>
      <c r="B174" s="291"/>
      <c r="C174" s="25"/>
      <c r="D174" s="24"/>
      <c r="E174" s="38"/>
      <c r="F174" s="238"/>
      <c r="G174" s="238"/>
      <c r="H174" s="238"/>
      <c r="I174" s="38"/>
      <c r="J174" s="26" t="str">
        <f t="shared" si="155"/>
        <v/>
      </c>
      <c r="K174" s="26" t="str">
        <f t="shared" si="156"/>
        <v/>
      </c>
      <c r="L174" s="49" t="str">
        <f t="shared" si="157"/>
        <v/>
      </c>
      <c r="M174" s="49">
        <f t="shared" si="158"/>
        <v>0</v>
      </c>
      <c r="N174" s="25">
        <f t="shared" si="159"/>
        <v>0</v>
      </c>
      <c r="O174" s="244">
        <f>IF(D174&lt;&gt;"",VLOOKUP(D174,Deflatores!$A$3:$C$100,3,0),0)</f>
        <v>0</v>
      </c>
      <c r="P174" s="49">
        <f t="shared" si="160"/>
        <v>0</v>
      </c>
      <c r="Q174" s="238"/>
      <c r="R174" s="238"/>
      <c r="S174" s="228"/>
      <c r="T174" s="24"/>
      <c r="U174" s="25"/>
      <c r="V174" s="36"/>
      <c r="W174" s="38"/>
      <c r="X174" s="238"/>
      <c r="Y174" s="38"/>
      <c r="Z174" s="238"/>
      <c r="AA174" s="38"/>
      <c r="AB174" s="26" t="str">
        <f t="shared" si="153"/>
        <v/>
      </c>
      <c r="AC174" s="26" t="str">
        <f t="shared" si="154"/>
        <v/>
      </c>
      <c r="AD174" s="49" t="str">
        <f t="shared" si="152"/>
        <v/>
      </c>
      <c r="AE174" s="49">
        <f t="shared" si="147"/>
        <v>0</v>
      </c>
      <c r="AF174" s="25">
        <f t="shared" si="148"/>
        <v>0</v>
      </c>
      <c r="AG174" s="37" t="str">
        <f>IF(OR(T174="",T174="NOK"),"",IF(V174&lt;&gt;"",VLOOKUP(V174,Deflatores!$A$3:$C$58,3,0),0))</f>
        <v/>
      </c>
      <c r="AH174" s="49" t="str">
        <f t="shared" si="149"/>
        <v/>
      </c>
      <c r="AI174" s="246"/>
      <c r="AJ174" s="228"/>
      <c r="AK174" s="265"/>
      <c r="AL174" s="228"/>
      <c r="AM174" s="265"/>
      <c r="AN174" s="228"/>
      <c r="AO174" s="265"/>
      <c r="AP174" s="228"/>
    </row>
    <row r="175" spans="1:42" s="27" customFormat="1" ht="15" customHeight="1" x14ac:dyDescent="0.2">
      <c r="A175" s="37">
        <f t="shared" si="151"/>
        <v>163</v>
      </c>
      <c r="B175" s="291"/>
      <c r="C175" s="25"/>
      <c r="D175" s="24"/>
      <c r="E175" s="38"/>
      <c r="F175" s="238"/>
      <c r="G175" s="238"/>
      <c r="H175" s="238"/>
      <c r="I175" s="38"/>
      <c r="J175" s="26" t="str">
        <f t="shared" si="155"/>
        <v/>
      </c>
      <c r="K175" s="26" t="str">
        <f t="shared" si="156"/>
        <v/>
      </c>
      <c r="L175" s="49" t="str">
        <f t="shared" si="157"/>
        <v/>
      </c>
      <c r="M175" s="49">
        <f t="shared" si="158"/>
        <v>0</v>
      </c>
      <c r="N175" s="25">
        <f t="shared" si="159"/>
        <v>0</v>
      </c>
      <c r="O175" s="244">
        <f>IF(D175&lt;&gt;"",VLOOKUP(D175,Deflatores!$A$3:$C$100,3,0),0)</f>
        <v>0</v>
      </c>
      <c r="P175" s="49">
        <f t="shared" si="160"/>
        <v>0</v>
      </c>
      <c r="Q175" s="238"/>
      <c r="R175" s="238"/>
      <c r="S175" s="228"/>
      <c r="T175" s="24"/>
      <c r="U175" s="25"/>
      <c r="V175" s="36"/>
      <c r="W175" s="38"/>
      <c r="X175" s="238"/>
      <c r="Y175" s="38"/>
      <c r="Z175" s="238"/>
      <c r="AA175" s="38"/>
      <c r="AB175" s="26" t="str">
        <f t="shared" si="153"/>
        <v/>
      </c>
      <c r="AC175" s="26" t="str">
        <f t="shared" si="154"/>
        <v/>
      </c>
      <c r="AD175" s="49" t="str">
        <f t="shared" si="152"/>
        <v/>
      </c>
      <c r="AE175" s="49">
        <f t="shared" si="147"/>
        <v>0</v>
      </c>
      <c r="AF175" s="25">
        <f t="shared" si="148"/>
        <v>0</v>
      </c>
      <c r="AG175" s="37" t="str">
        <f>IF(OR(T175="",T175="NOK"),"",IF(V175&lt;&gt;"",VLOOKUP(V175,Deflatores!$A$3:$C$58,3,0),0))</f>
        <v/>
      </c>
      <c r="AH175" s="49" t="str">
        <f t="shared" si="149"/>
        <v/>
      </c>
      <c r="AI175" s="246"/>
      <c r="AJ175" s="228"/>
      <c r="AK175" s="265"/>
      <c r="AL175" s="228"/>
      <c r="AM175" s="265"/>
      <c r="AN175" s="228"/>
      <c r="AO175" s="265"/>
      <c r="AP175" s="228"/>
    </row>
    <row r="176" spans="1:42" s="27" customFormat="1" ht="15" customHeight="1" x14ac:dyDescent="0.2">
      <c r="A176" s="37">
        <f t="shared" si="151"/>
        <v>164</v>
      </c>
      <c r="B176" s="291"/>
      <c r="C176" s="25"/>
      <c r="D176" s="24"/>
      <c r="E176" s="38"/>
      <c r="F176" s="238"/>
      <c r="G176" s="238"/>
      <c r="H176" s="238"/>
      <c r="I176" s="38"/>
      <c r="J176" s="26" t="str">
        <f t="shared" si="155"/>
        <v/>
      </c>
      <c r="K176" s="26" t="str">
        <f t="shared" si="156"/>
        <v/>
      </c>
      <c r="L176" s="49" t="str">
        <f t="shared" si="157"/>
        <v/>
      </c>
      <c r="M176" s="49">
        <f t="shared" si="158"/>
        <v>0</v>
      </c>
      <c r="N176" s="25">
        <f t="shared" si="159"/>
        <v>0</v>
      </c>
      <c r="O176" s="244">
        <f>IF(D176&lt;&gt;"",VLOOKUP(D176,Deflatores!$A$3:$C$100,3,0),0)</f>
        <v>0</v>
      </c>
      <c r="P176" s="49">
        <f t="shared" si="160"/>
        <v>0</v>
      </c>
      <c r="Q176" s="238"/>
      <c r="R176" s="238"/>
      <c r="S176" s="228"/>
      <c r="T176" s="24"/>
      <c r="U176" s="25"/>
      <c r="V176" s="36"/>
      <c r="W176" s="38"/>
      <c r="X176" s="238"/>
      <c r="Y176" s="38"/>
      <c r="Z176" s="238"/>
      <c r="AA176" s="38"/>
      <c r="AB176" s="26" t="str">
        <f t="shared" si="153"/>
        <v/>
      </c>
      <c r="AC176" s="26" t="str">
        <f t="shared" si="154"/>
        <v/>
      </c>
      <c r="AD176" s="49" t="str">
        <f t="shared" si="152"/>
        <v/>
      </c>
      <c r="AE176" s="49">
        <f t="shared" si="147"/>
        <v>0</v>
      </c>
      <c r="AF176" s="25">
        <f t="shared" si="148"/>
        <v>0</v>
      </c>
      <c r="AG176" s="37" t="str">
        <f>IF(OR(T176="",T176="NOK"),"",IF(V176&lt;&gt;"",VLOOKUP(V176,Deflatores!$A$3:$C$58,3,0),0))</f>
        <v/>
      </c>
      <c r="AH176" s="49" t="str">
        <f t="shared" si="149"/>
        <v/>
      </c>
      <c r="AI176" s="246"/>
      <c r="AJ176" s="228"/>
      <c r="AK176" s="265"/>
      <c r="AL176" s="228"/>
      <c r="AM176" s="265"/>
      <c r="AN176" s="228"/>
      <c r="AO176" s="265"/>
      <c r="AP176" s="228"/>
    </row>
    <row r="177" spans="1:42" s="27" customFormat="1" ht="15" customHeight="1" x14ac:dyDescent="0.2">
      <c r="A177" s="37">
        <f t="shared" si="151"/>
        <v>165</v>
      </c>
      <c r="B177" s="291"/>
      <c r="C177" s="25"/>
      <c r="D177" s="24"/>
      <c r="E177" s="38"/>
      <c r="F177" s="238"/>
      <c r="G177" s="238"/>
      <c r="H177" s="238"/>
      <c r="I177" s="38"/>
      <c r="J177" s="26" t="str">
        <f t="shared" si="155"/>
        <v/>
      </c>
      <c r="K177" s="26" t="str">
        <f t="shared" si="156"/>
        <v/>
      </c>
      <c r="L177" s="49" t="str">
        <f t="shared" si="157"/>
        <v/>
      </c>
      <c r="M177" s="49">
        <f t="shared" si="158"/>
        <v>0</v>
      </c>
      <c r="N177" s="25">
        <f t="shared" si="159"/>
        <v>0</v>
      </c>
      <c r="O177" s="244">
        <f>IF(D177&lt;&gt;"",VLOOKUP(D177,Deflatores!$A$3:$C$100,3,0),0)</f>
        <v>0</v>
      </c>
      <c r="P177" s="49">
        <f t="shared" si="160"/>
        <v>0</v>
      </c>
      <c r="Q177" s="238"/>
      <c r="R177" s="238"/>
      <c r="S177" s="228"/>
      <c r="T177" s="24"/>
      <c r="U177" s="25"/>
      <c r="V177" s="36"/>
      <c r="W177" s="38"/>
      <c r="X177" s="238"/>
      <c r="Y177" s="38"/>
      <c r="Z177" s="238"/>
      <c r="AA177" s="38"/>
      <c r="AB177" s="26" t="str">
        <f t="shared" si="153"/>
        <v/>
      </c>
      <c r="AC177" s="26" t="str">
        <f t="shared" si="154"/>
        <v/>
      </c>
      <c r="AD177" s="49" t="str">
        <f t="shared" si="152"/>
        <v/>
      </c>
      <c r="AE177" s="49">
        <f t="shared" si="147"/>
        <v>0</v>
      </c>
      <c r="AF177" s="25">
        <f t="shared" si="148"/>
        <v>0</v>
      </c>
      <c r="AG177" s="37" t="str">
        <f>IF(OR(T177="",T177="NOK"),"",IF(V177&lt;&gt;"",VLOOKUP(V177,Deflatores!$A$3:$C$58,3,0),0))</f>
        <v/>
      </c>
      <c r="AH177" s="49" t="str">
        <f t="shared" si="149"/>
        <v/>
      </c>
      <c r="AI177" s="246"/>
      <c r="AJ177" s="228"/>
      <c r="AK177" s="265"/>
      <c r="AL177" s="228"/>
      <c r="AM177" s="265"/>
      <c r="AN177" s="228"/>
      <c r="AO177" s="265"/>
      <c r="AP177" s="228"/>
    </row>
    <row r="178" spans="1:42" s="27" customFormat="1" ht="15" customHeight="1" x14ac:dyDescent="0.2">
      <c r="A178" s="37">
        <f t="shared" si="151"/>
        <v>166</v>
      </c>
      <c r="B178" s="291"/>
      <c r="C178" s="25"/>
      <c r="D178" s="24"/>
      <c r="E178" s="38"/>
      <c r="F178" s="238"/>
      <c r="G178" s="238"/>
      <c r="H178" s="238"/>
      <c r="I178" s="38"/>
      <c r="J178" s="26" t="str">
        <f t="shared" si="155"/>
        <v/>
      </c>
      <c r="K178" s="26" t="str">
        <f t="shared" si="156"/>
        <v/>
      </c>
      <c r="L178" s="49" t="str">
        <f t="shared" si="157"/>
        <v/>
      </c>
      <c r="M178" s="49">
        <f t="shared" si="158"/>
        <v>0</v>
      </c>
      <c r="N178" s="25">
        <f t="shared" si="159"/>
        <v>0</v>
      </c>
      <c r="O178" s="244">
        <f>IF(D178&lt;&gt;"",VLOOKUP(D178,Deflatores!$A$3:$C$100,3,0),0)</f>
        <v>0</v>
      </c>
      <c r="P178" s="49">
        <f t="shared" si="160"/>
        <v>0</v>
      </c>
      <c r="Q178" s="238"/>
      <c r="R178" s="238"/>
      <c r="S178" s="228"/>
      <c r="T178" s="24"/>
      <c r="U178" s="25"/>
      <c r="V178" s="36"/>
      <c r="W178" s="38"/>
      <c r="X178" s="238"/>
      <c r="Y178" s="38"/>
      <c r="Z178" s="238"/>
      <c r="AA178" s="38"/>
      <c r="AB178" s="26" t="str">
        <f t="shared" si="153"/>
        <v/>
      </c>
      <c r="AC178" s="26" t="str">
        <f t="shared" si="154"/>
        <v/>
      </c>
      <c r="AD178" s="49" t="str">
        <f t="shared" si="152"/>
        <v/>
      </c>
      <c r="AE178" s="49">
        <f t="shared" si="147"/>
        <v>0</v>
      </c>
      <c r="AF178" s="25">
        <f t="shared" si="148"/>
        <v>0</v>
      </c>
      <c r="AG178" s="37" t="str">
        <f>IF(OR(T178="",T178="NOK"),"",IF(V178&lt;&gt;"",VLOOKUP(V178,Deflatores!$A$3:$C$58,3,0),0))</f>
        <v/>
      </c>
      <c r="AH178" s="49" t="str">
        <f t="shared" si="149"/>
        <v/>
      </c>
      <c r="AI178" s="246"/>
      <c r="AJ178" s="228"/>
      <c r="AK178" s="265"/>
      <c r="AL178" s="228"/>
      <c r="AM178" s="265"/>
      <c r="AN178" s="228"/>
      <c r="AO178" s="265"/>
      <c r="AP178" s="228"/>
    </row>
    <row r="179" spans="1:42" s="27" customFormat="1" ht="15" customHeight="1" x14ac:dyDescent="0.2">
      <c r="A179" s="37">
        <f t="shared" si="151"/>
        <v>167</v>
      </c>
      <c r="B179" s="291"/>
      <c r="C179" s="25"/>
      <c r="D179" s="24"/>
      <c r="E179" s="38"/>
      <c r="F179" s="238"/>
      <c r="G179" s="238"/>
      <c r="H179" s="238"/>
      <c r="I179" s="38"/>
      <c r="J179" s="26" t="str">
        <f t="shared" si="155"/>
        <v/>
      </c>
      <c r="K179" s="26" t="str">
        <f t="shared" si="156"/>
        <v/>
      </c>
      <c r="L179" s="49" t="str">
        <f t="shared" si="157"/>
        <v/>
      </c>
      <c r="M179" s="49">
        <f t="shared" si="158"/>
        <v>0</v>
      </c>
      <c r="N179" s="25">
        <f t="shared" si="159"/>
        <v>0</v>
      </c>
      <c r="O179" s="244">
        <f>IF(D179&lt;&gt;"",VLOOKUP(D179,Deflatores!$A$3:$C$100,3,0),0)</f>
        <v>0</v>
      </c>
      <c r="P179" s="49">
        <f t="shared" si="160"/>
        <v>0</v>
      </c>
      <c r="Q179" s="238"/>
      <c r="R179" s="238"/>
      <c r="S179" s="228"/>
      <c r="T179" s="24"/>
      <c r="U179" s="25"/>
      <c r="V179" s="36"/>
      <c r="W179" s="38"/>
      <c r="X179" s="238"/>
      <c r="Y179" s="38"/>
      <c r="Z179" s="238"/>
      <c r="AA179" s="38"/>
      <c r="AB179" s="26" t="str">
        <f t="shared" si="153"/>
        <v/>
      </c>
      <c r="AC179" s="26" t="str">
        <f t="shared" si="154"/>
        <v/>
      </c>
      <c r="AD179" s="49" t="str">
        <f t="shared" si="152"/>
        <v/>
      </c>
      <c r="AE179" s="49">
        <f t="shared" si="147"/>
        <v>0</v>
      </c>
      <c r="AF179" s="25">
        <f t="shared" si="148"/>
        <v>0</v>
      </c>
      <c r="AG179" s="37" t="str">
        <f>IF(OR(T179="",T179="NOK"),"",IF(V179&lt;&gt;"",VLOOKUP(V179,Deflatores!$A$3:$C$58,3,0),0))</f>
        <v/>
      </c>
      <c r="AH179" s="49" t="str">
        <f t="shared" si="149"/>
        <v/>
      </c>
      <c r="AI179" s="246"/>
      <c r="AJ179" s="228"/>
      <c r="AK179" s="265"/>
      <c r="AL179" s="228"/>
      <c r="AM179" s="265"/>
      <c r="AN179" s="228"/>
      <c r="AO179" s="265"/>
      <c r="AP179" s="228"/>
    </row>
    <row r="180" spans="1:42" s="27" customFormat="1" ht="15" customHeight="1" x14ac:dyDescent="0.2">
      <c r="A180" s="37">
        <f t="shared" si="151"/>
        <v>168</v>
      </c>
      <c r="B180" s="291"/>
      <c r="C180" s="25"/>
      <c r="D180" s="24"/>
      <c r="E180" s="38"/>
      <c r="F180" s="238"/>
      <c r="G180" s="238"/>
      <c r="H180" s="238"/>
      <c r="I180" s="38"/>
      <c r="J180" s="26" t="str">
        <f t="shared" si="155"/>
        <v/>
      </c>
      <c r="K180" s="26" t="str">
        <f t="shared" si="156"/>
        <v/>
      </c>
      <c r="L180" s="49" t="str">
        <f t="shared" si="157"/>
        <v/>
      </c>
      <c r="M180" s="49">
        <f t="shared" si="158"/>
        <v>0</v>
      </c>
      <c r="N180" s="25">
        <f t="shared" si="159"/>
        <v>0</v>
      </c>
      <c r="O180" s="244">
        <f>IF(D180&lt;&gt;"",VLOOKUP(D180,Deflatores!$A$3:$C$100,3,0),0)</f>
        <v>0</v>
      </c>
      <c r="P180" s="49">
        <f t="shared" si="160"/>
        <v>0</v>
      </c>
      <c r="Q180" s="238"/>
      <c r="R180" s="238"/>
      <c r="S180" s="228"/>
      <c r="T180" s="24"/>
      <c r="U180" s="25"/>
      <c r="V180" s="36"/>
      <c r="W180" s="38"/>
      <c r="X180" s="238"/>
      <c r="Y180" s="38"/>
      <c r="Z180" s="238"/>
      <c r="AA180" s="38"/>
      <c r="AB180" s="26" t="str">
        <f t="shared" si="153"/>
        <v/>
      </c>
      <c r="AC180" s="26" t="str">
        <f t="shared" si="154"/>
        <v/>
      </c>
      <c r="AD180" s="49" t="str">
        <f t="shared" si="152"/>
        <v/>
      </c>
      <c r="AE180" s="49">
        <f t="shared" si="147"/>
        <v>0</v>
      </c>
      <c r="AF180" s="25">
        <f t="shared" si="148"/>
        <v>0</v>
      </c>
      <c r="AG180" s="37" t="str">
        <f>IF(OR(T180="",T180="NOK"),"",IF(V180&lt;&gt;"",VLOOKUP(V180,Deflatores!$A$3:$C$58,3,0),0))</f>
        <v/>
      </c>
      <c r="AH180" s="49" t="str">
        <f t="shared" si="149"/>
        <v/>
      </c>
      <c r="AI180" s="246"/>
      <c r="AJ180" s="228"/>
      <c r="AK180" s="265"/>
      <c r="AL180" s="228"/>
      <c r="AM180" s="265"/>
      <c r="AN180" s="228"/>
      <c r="AO180" s="265"/>
      <c r="AP180" s="228"/>
    </row>
    <row r="181" spans="1:42" s="27" customFormat="1" ht="15" customHeight="1" x14ac:dyDescent="0.2">
      <c r="A181" s="37">
        <f t="shared" si="151"/>
        <v>169</v>
      </c>
      <c r="B181" s="291"/>
      <c r="C181" s="25"/>
      <c r="D181" s="24"/>
      <c r="E181" s="38"/>
      <c r="F181" s="238"/>
      <c r="G181" s="238"/>
      <c r="H181" s="238"/>
      <c r="I181" s="38"/>
      <c r="J181" s="26" t="str">
        <f t="shared" si="155"/>
        <v/>
      </c>
      <c r="K181" s="26" t="str">
        <f t="shared" si="156"/>
        <v/>
      </c>
      <c r="L181" s="49" t="str">
        <f t="shared" si="157"/>
        <v/>
      </c>
      <c r="M181" s="49">
        <f t="shared" si="158"/>
        <v>0</v>
      </c>
      <c r="N181" s="25">
        <f t="shared" si="159"/>
        <v>0</v>
      </c>
      <c r="O181" s="244">
        <f>IF(D181&lt;&gt;"",VLOOKUP(D181,Deflatores!$A$3:$C$100,3,0),0)</f>
        <v>0</v>
      </c>
      <c r="P181" s="49">
        <f t="shared" si="160"/>
        <v>0</v>
      </c>
      <c r="Q181" s="238"/>
      <c r="R181" s="238"/>
      <c r="S181" s="228"/>
      <c r="T181" s="24"/>
      <c r="U181" s="25"/>
      <c r="V181" s="36"/>
      <c r="W181" s="38"/>
      <c r="X181" s="238"/>
      <c r="Y181" s="38"/>
      <c r="Z181" s="238"/>
      <c r="AA181" s="38"/>
      <c r="AB181" s="26" t="str">
        <f t="shared" si="153"/>
        <v/>
      </c>
      <c r="AC181" s="26" t="str">
        <f t="shared" si="154"/>
        <v/>
      </c>
      <c r="AD181" s="49" t="str">
        <f t="shared" si="152"/>
        <v/>
      </c>
      <c r="AE181" s="49">
        <f t="shared" si="147"/>
        <v>0</v>
      </c>
      <c r="AF181" s="25">
        <f t="shared" si="148"/>
        <v>0</v>
      </c>
      <c r="AG181" s="37" t="str">
        <f>IF(OR(T181="",T181="NOK"),"",IF(V181&lt;&gt;"",VLOOKUP(V181,Deflatores!$A$3:$C$58,3,0),0))</f>
        <v/>
      </c>
      <c r="AH181" s="49" t="str">
        <f t="shared" si="149"/>
        <v/>
      </c>
      <c r="AI181" s="246"/>
      <c r="AJ181" s="228"/>
      <c r="AK181" s="265"/>
      <c r="AL181" s="228"/>
      <c r="AM181" s="265"/>
      <c r="AN181" s="228"/>
      <c r="AO181" s="265"/>
      <c r="AP181" s="228"/>
    </row>
    <row r="182" spans="1:42" s="27" customFormat="1" ht="15" customHeight="1" x14ac:dyDescent="0.2">
      <c r="A182" s="37">
        <f t="shared" si="151"/>
        <v>170</v>
      </c>
      <c r="B182" s="291"/>
      <c r="C182" s="25"/>
      <c r="D182" s="24"/>
      <c r="E182" s="38"/>
      <c r="F182" s="238"/>
      <c r="G182" s="238"/>
      <c r="H182" s="238"/>
      <c r="I182" s="38"/>
      <c r="J182" s="26" t="str">
        <f t="shared" si="155"/>
        <v/>
      </c>
      <c r="K182" s="26" t="str">
        <f t="shared" si="156"/>
        <v/>
      </c>
      <c r="L182" s="49" t="str">
        <f t="shared" si="157"/>
        <v/>
      </c>
      <c r="M182" s="49">
        <f t="shared" si="158"/>
        <v>0</v>
      </c>
      <c r="N182" s="25">
        <f t="shared" si="159"/>
        <v>0</v>
      </c>
      <c r="O182" s="244">
        <f>IF(D182&lt;&gt;"",VLOOKUP(D182,Deflatores!$A$3:$C$100,3,0),0)</f>
        <v>0</v>
      </c>
      <c r="P182" s="49">
        <f t="shared" si="160"/>
        <v>0</v>
      </c>
      <c r="Q182" s="238"/>
      <c r="R182" s="238"/>
      <c r="S182" s="228"/>
      <c r="T182" s="24"/>
      <c r="U182" s="25"/>
      <c r="V182" s="36"/>
      <c r="W182" s="38"/>
      <c r="X182" s="238"/>
      <c r="Y182" s="38"/>
      <c r="Z182" s="238"/>
      <c r="AA182" s="38"/>
      <c r="AB182" s="26" t="str">
        <f t="shared" si="153"/>
        <v/>
      </c>
      <c r="AC182" s="26" t="str">
        <f t="shared" si="154"/>
        <v/>
      </c>
      <c r="AD182" s="49" t="str">
        <f t="shared" si="152"/>
        <v/>
      </c>
      <c r="AE182" s="49">
        <f t="shared" si="147"/>
        <v>0</v>
      </c>
      <c r="AF182" s="25">
        <f t="shared" si="148"/>
        <v>0</v>
      </c>
      <c r="AG182" s="37" t="str">
        <f>IF(OR(T182="",T182="NOK"),"",IF(V182&lt;&gt;"",VLOOKUP(V182,Deflatores!$A$3:$C$58,3,0),0))</f>
        <v/>
      </c>
      <c r="AH182" s="49" t="str">
        <f t="shared" si="149"/>
        <v/>
      </c>
      <c r="AI182" s="246"/>
      <c r="AJ182" s="228"/>
      <c r="AK182" s="265"/>
      <c r="AL182" s="228"/>
      <c r="AM182" s="265"/>
      <c r="AN182" s="228"/>
      <c r="AO182" s="265"/>
      <c r="AP182" s="228"/>
    </row>
    <row r="183" spans="1:42" s="27" customFormat="1" ht="15" customHeight="1" x14ac:dyDescent="0.2">
      <c r="A183" s="37">
        <f t="shared" si="151"/>
        <v>171</v>
      </c>
      <c r="B183" s="291"/>
      <c r="C183" s="25"/>
      <c r="D183" s="24"/>
      <c r="E183" s="38"/>
      <c r="F183" s="238"/>
      <c r="G183" s="238"/>
      <c r="H183" s="238"/>
      <c r="I183" s="38"/>
      <c r="J183" s="26" t="str">
        <f t="shared" si="155"/>
        <v/>
      </c>
      <c r="K183" s="26" t="str">
        <f t="shared" si="156"/>
        <v/>
      </c>
      <c r="L183" s="49" t="str">
        <f t="shared" si="157"/>
        <v/>
      </c>
      <c r="M183" s="49">
        <f t="shared" si="158"/>
        <v>0</v>
      </c>
      <c r="N183" s="25">
        <f t="shared" si="159"/>
        <v>0</v>
      </c>
      <c r="O183" s="244">
        <f>IF(D183&lt;&gt;"",VLOOKUP(D183,Deflatores!$A$3:$C$100,3,0),0)</f>
        <v>0</v>
      </c>
      <c r="P183" s="49">
        <f t="shared" si="160"/>
        <v>0</v>
      </c>
      <c r="Q183" s="238"/>
      <c r="R183" s="238"/>
      <c r="S183" s="228"/>
      <c r="T183" s="24"/>
      <c r="U183" s="25"/>
      <c r="V183" s="36"/>
      <c r="W183" s="38"/>
      <c r="X183" s="238"/>
      <c r="Y183" s="38"/>
      <c r="Z183" s="238"/>
      <c r="AA183" s="38"/>
      <c r="AB183" s="26" t="str">
        <f t="shared" si="153"/>
        <v/>
      </c>
      <c r="AC183" s="26" t="str">
        <f t="shared" si="154"/>
        <v/>
      </c>
      <c r="AD183" s="49" t="str">
        <f t="shared" si="152"/>
        <v/>
      </c>
      <c r="AE183" s="49">
        <f t="shared" si="147"/>
        <v>0</v>
      </c>
      <c r="AF183" s="25">
        <f t="shared" si="148"/>
        <v>0</v>
      </c>
      <c r="AG183" s="37" t="str">
        <f>IF(OR(T183="",T183="NOK"),"",IF(V183&lt;&gt;"",VLOOKUP(V183,Deflatores!$A$3:$C$58,3,0),0))</f>
        <v/>
      </c>
      <c r="AH183" s="49" t="str">
        <f t="shared" si="149"/>
        <v/>
      </c>
      <c r="AI183" s="246"/>
      <c r="AJ183" s="228"/>
      <c r="AK183" s="265"/>
      <c r="AL183" s="228"/>
      <c r="AM183" s="265"/>
      <c r="AN183" s="228"/>
      <c r="AO183" s="265"/>
      <c r="AP183" s="228"/>
    </row>
    <row r="184" spans="1:42" s="27" customFormat="1" ht="15" customHeight="1" x14ac:dyDescent="0.2">
      <c r="A184" s="37">
        <f t="shared" si="151"/>
        <v>172</v>
      </c>
      <c r="B184" s="291"/>
      <c r="C184" s="25"/>
      <c r="D184" s="24"/>
      <c r="E184" s="38"/>
      <c r="F184" s="238"/>
      <c r="G184" s="238"/>
      <c r="H184" s="238"/>
      <c r="I184" s="38"/>
      <c r="J184" s="26" t="str">
        <f t="shared" si="155"/>
        <v/>
      </c>
      <c r="K184" s="26" t="str">
        <f t="shared" si="156"/>
        <v/>
      </c>
      <c r="L184" s="49" t="str">
        <f t="shared" si="157"/>
        <v/>
      </c>
      <c r="M184" s="49">
        <f t="shared" si="158"/>
        <v>0</v>
      </c>
      <c r="N184" s="25">
        <f t="shared" si="159"/>
        <v>0</v>
      </c>
      <c r="O184" s="244">
        <f>IF(D184&lt;&gt;"",VLOOKUP(D184,Deflatores!$A$3:$C$100,3,0),0)</f>
        <v>0</v>
      </c>
      <c r="P184" s="49">
        <f t="shared" si="160"/>
        <v>0</v>
      </c>
      <c r="Q184" s="238"/>
      <c r="R184" s="238"/>
      <c r="S184" s="228"/>
      <c r="T184" s="24"/>
      <c r="U184" s="25"/>
      <c r="V184" s="36"/>
      <c r="W184" s="38"/>
      <c r="X184" s="238"/>
      <c r="Y184" s="38"/>
      <c r="Z184" s="238"/>
      <c r="AA184" s="38"/>
      <c r="AB184" s="26" t="str">
        <f t="shared" si="153"/>
        <v/>
      </c>
      <c r="AC184" s="26" t="str">
        <f t="shared" si="154"/>
        <v/>
      </c>
      <c r="AD184" s="49" t="str">
        <f t="shared" si="152"/>
        <v/>
      </c>
      <c r="AE184" s="49">
        <f t="shared" si="147"/>
        <v>0</v>
      </c>
      <c r="AF184" s="25">
        <f t="shared" si="148"/>
        <v>0</v>
      </c>
      <c r="AG184" s="37" t="str">
        <f>IF(OR(T184="",T184="NOK"),"",IF(V184&lt;&gt;"",VLOOKUP(V184,Deflatores!$A$3:$C$58,3,0),0))</f>
        <v/>
      </c>
      <c r="AH184" s="49" t="str">
        <f t="shared" si="149"/>
        <v/>
      </c>
      <c r="AI184" s="246"/>
      <c r="AJ184" s="228"/>
      <c r="AK184" s="265"/>
      <c r="AL184" s="228"/>
      <c r="AM184" s="265"/>
      <c r="AN184" s="228"/>
      <c r="AO184" s="265"/>
      <c r="AP184" s="228"/>
    </row>
    <row r="185" spans="1:42" s="27" customFormat="1" ht="15" customHeight="1" x14ac:dyDescent="0.2">
      <c r="A185" s="37">
        <f t="shared" si="151"/>
        <v>173</v>
      </c>
      <c r="B185" s="291"/>
      <c r="C185" s="25"/>
      <c r="D185" s="24"/>
      <c r="E185" s="38"/>
      <c r="F185" s="238"/>
      <c r="G185" s="238"/>
      <c r="H185" s="238"/>
      <c r="I185" s="38"/>
      <c r="J185" s="26" t="str">
        <f t="shared" si="155"/>
        <v/>
      </c>
      <c r="K185" s="26" t="str">
        <f t="shared" si="156"/>
        <v/>
      </c>
      <c r="L185" s="49" t="str">
        <f t="shared" si="157"/>
        <v/>
      </c>
      <c r="M185" s="49">
        <f t="shared" si="158"/>
        <v>0</v>
      </c>
      <c r="N185" s="25">
        <f t="shared" si="159"/>
        <v>0</v>
      </c>
      <c r="O185" s="244">
        <f>IF(D185&lt;&gt;"",VLOOKUP(D185,Deflatores!$A$3:$C$100,3,0),0)</f>
        <v>0</v>
      </c>
      <c r="P185" s="49">
        <f t="shared" si="160"/>
        <v>0</v>
      </c>
      <c r="Q185" s="238"/>
      <c r="R185" s="238"/>
      <c r="S185" s="228"/>
      <c r="T185" s="24"/>
      <c r="U185" s="25"/>
      <c r="V185" s="36"/>
      <c r="W185" s="38"/>
      <c r="X185" s="238"/>
      <c r="Y185" s="38"/>
      <c r="Z185" s="238"/>
      <c r="AA185" s="38"/>
      <c r="AB185" s="26" t="str">
        <f t="shared" si="153"/>
        <v/>
      </c>
      <c r="AC185" s="26" t="str">
        <f t="shared" si="154"/>
        <v/>
      </c>
      <c r="AD185" s="49" t="str">
        <f t="shared" si="152"/>
        <v/>
      </c>
      <c r="AE185" s="49">
        <f t="shared" si="147"/>
        <v>0</v>
      </c>
      <c r="AF185" s="25">
        <f t="shared" si="148"/>
        <v>0</v>
      </c>
      <c r="AG185" s="37" t="str">
        <f>IF(OR(T185="",T185="NOK"),"",IF(V185&lt;&gt;"",VLOOKUP(V185,Deflatores!$A$3:$C$58,3,0),0))</f>
        <v/>
      </c>
      <c r="AH185" s="49" t="str">
        <f t="shared" si="149"/>
        <v/>
      </c>
      <c r="AI185" s="246"/>
      <c r="AJ185" s="228"/>
      <c r="AK185" s="265"/>
      <c r="AL185" s="228"/>
      <c r="AM185" s="265"/>
      <c r="AN185" s="228"/>
      <c r="AO185" s="265"/>
      <c r="AP185" s="228"/>
    </row>
    <row r="186" spans="1:42" s="27" customFormat="1" ht="15" customHeight="1" x14ac:dyDescent="0.2">
      <c r="A186" s="37">
        <f t="shared" si="151"/>
        <v>174</v>
      </c>
      <c r="B186" s="291"/>
      <c r="C186" s="25"/>
      <c r="D186" s="24"/>
      <c r="E186" s="38"/>
      <c r="F186" s="238"/>
      <c r="G186" s="238"/>
      <c r="H186" s="238"/>
      <c r="I186" s="38"/>
      <c r="J186" s="26" t="str">
        <f t="shared" si="155"/>
        <v/>
      </c>
      <c r="K186" s="26" t="str">
        <f t="shared" si="156"/>
        <v/>
      </c>
      <c r="L186" s="49" t="str">
        <f t="shared" si="157"/>
        <v/>
      </c>
      <c r="M186" s="49">
        <f t="shared" si="158"/>
        <v>0</v>
      </c>
      <c r="N186" s="25">
        <f t="shared" si="159"/>
        <v>0</v>
      </c>
      <c r="O186" s="244">
        <f>IF(D186&lt;&gt;"",VLOOKUP(D186,Deflatores!$A$3:$C$100,3,0),0)</f>
        <v>0</v>
      </c>
      <c r="P186" s="49">
        <f t="shared" si="160"/>
        <v>0</v>
      </c>
      <c r="Q186" s="238"/>
      <c r="R186" s="238"/>
      <c r="S186" s="228"/>
      <c r="T186" s="24"/>
      <c r="U186" s="25"/>
      <c r="V186" s="36"/>
      <c r="W186" s="38"/>
      <c r="X186" s="238"/>
      <c r="Y186" s="38"/>
      <c r="Z186" s="238"/>
      <c r="AA186" s="38"/>
      <c r="AB186" s="26" t="str">
        <f t="shared" si="153"/>
        <v/>
      </c>
      <c r="AC186" s="26" t="str">
        <f t="shared" si="154"/>
        <v/>
      </c>
      <c r="AD186" s="49" t="str">
        <f t="shared" si="152"/>
        <v/>
      </c>
      <c r="AE186" s="49">
        <f t="shared" si="147"/>
        <v>0</v>
      </c>
      <c r="AF186" s="25">
        <f t="shared" si="148"/>
        <v>0</v>
      </c>
      <c r="AG186" s="37" t="str">
        <f>IF(OR(T186="",T186="NOK"),"",IF(V186&lt;&gt;"",VLOOKUP(V186,Deflatores!$A$3:$C$58,3,0),0))</f>
        <v/>
      </c>
      <c r="AH186" s="49" t="str">
        <f t="shared" si="149"/>
        <v/>
      </c>
      <c r="AI186" s="246"/>
      <c r="AJ186" s="228"/>
      <c r="AK186" s="265"/>
      <c r="AL186" s="228"/>
      <c r="AM186" s="265"/>
      <c r="AN186" s="228"/>
      <c r="AO186" s="265"/>
      <c r="AP186" s="228"/>
    </row>
    <row r="187" spans="1:42" s="27" customFormat="1" ht="15" customHeight="1" x14ac:dyDescent="0.2">
      <c r="A187" s="37">
        <f t="shared" si="151"/>
        <v>175</v>
      </c>
      <c r="B187" s="291"/>
      <c r="C187" s="25"/>
      <c r="D187" s="24"/>
      <c r="E187" s="38"/>
      <c r="F187" s="238"/>
      <c r="G187" s="238"/>
      <c r="H187" s="238"/>
      <c r="I187" s="38"/>
      <c r="J187" s="26" t="str">
        <f t="shared" si="155"/>
        <v/>
      </c>
      <c r="K187" s="26" t="str">
        <f t="shared" si="156"/>
        <v/>
      </c>
      <c r="L187" s="49" t="str">
        <f t="shared" si="157"/>
        <v/>
      </c>
      <c r="M187" s="49">
        <f t="shared" si="158"/>
        <v>0</v>
      </c>
      <c r="N187" s="25">
        <f t="shared" si="159"/>
        <v>0</v>
      </c>
      <c r="O187" s="244">
        <f>IF(D187&lt;&gt;"",VLOOKUP(D187,Deflatores!$A$3:$C$100,3,0),0)</f>
        <v>0</v>
      </c>
      <c r="P187" s="49">
        <f t="shared" si="160"/>
        <v>0</v>
      </c>
      <c r="Q187" s="238"/>
      <c r="R187" s="238"/>
      <c r="S187" s="228"/>
      <c r="T187" s="24"/>
      <c r="U187" s="25"/>
      <c r="V187" s="36"/>
      <c r="W187" s="38"/>
      <c r="X187" s="238"/>
      <c r="Y187" s="38"/>
      <c r="Z187" s="238"/>
      <c r="AA187" s="38"/>
      <c r="AB187" s="26" t="str">
        <f t="shared" si="153"/>
        <v/>
      </c>
      <c r="AC187" s="26" t="str">
        <f t="shared" si="154"/>
        <v/>
      </c>
      <c r="AD187" s="49" t="str">
        <f t="shared" si="152"/>
        <v/>
      </c>
      <c r="AE187" s="49">
        <f t="shared" si="147"/>
        <v>0</v>
      </c>
      <c r="AF187" s="25">
        <f t="shared" si="148"/>
        <v>0</v>
      </c>
      <c r="AG187" s="37" t="str">
        <f>IF(OR(T187="",T187="NOK"),"",IF(V187&lt;&gt;"",VLOOKUP(V187,Deflatores!$A$3:$C$58,3,0),0))</f>
        <v/>
      </c>
      <c r="AH187" s="49" t="str">
        <f t="shared" si="149"/>
        <v/>
      </c>
      <c r="AI187" s="246"/>
      <c r="AJ187" s="228"/>
      <c r="AK187" s="265"/>
      <c r="AL187" s="228"/>
      <c r="AM187" s="265"/>
      <c r="AN187" s="228"/>
      <c r="AO187" s="265"/>
      <c r="AP187" s="228"/>
    </row>
    <row r="188" spans="1:42" s="27" customFormat="1" ht="15" customHeight="1" x14ac:dyDescent="0.2">
      <c r="A188" s="37">
        <f t="shared" si="151"/>
        <v>176</v>
      </c>
      <c r="B188" s="291"/>
      <c r="C188" s="25"/>
      <c r="D188" s="24"/>
      <c r="E188" s="38"/>
      <c r="F188" s="238"/>
      <c r="G188" s="238"/>
      <c r="H188" s="238"/>
      <c r="I188" s="38"/>
      <c r="J188" s="26" t="str">
        <f t="shared" si="155"/>
        <v/>
      </c>
      <c r="K188" s="26" t="str">
        <f t="shared" si="156"/>
        <v/>
      </c>
      <c r="L188" s="49" t="str">
        <f t="shared" si="157"/>
        <v/>
      </c>
      <c r="M188" s="49">
        <f t="shared" si="158"/>
        <v>0</v>
      </c>
      <c r="N188" s="25">
        <f t="shared" si="159"/>
        <v>0</v>
      </c>
      <c r="O188" s="244">
        <f>IF(D188&lt;&gt;"",VLOOKUP(D188,Deflatores!$A$3:$C$100,3,0),0)</f>
        <v>0</v>
      </c>
      <c r="P188" s="49">
        <f t="shared" si="160"/>
        <v>0</v>
      </c>
      <c r="Q188" s="238"/>
      <c r="R188" s="238"/>
      <c r="S188" s="228"/>
      <c r="T188" s="24"/>
      <c r="U188" s="25"/>
      <c r="V188" s="36"/>
      <c r="W188" s="38"/>
      <c r="X188" s="238"/>
      <c r="Y188" s="38"/>
      <c r="Z188" s="238"/>
      <c r="AA188" s="38"/>
      <c r="AB188" s="26" t="str">
        <f t="shared" si="153"/>
        <v/>
      </c>
      <c r="AC188" s="26" t="str">
        <f t="shared" si="154"/>
        <v/>
      </c>
      <c r="AD188" s="49" t="str">
        <f t="shared" si="152"/>
        <v/>
      </c>
      <c r="AE188" s="49">
        <f t="shared" si="147"/>
        <v>0</v>
      </c>
      <c r="AF188" s="25">
        <f t="shared" si="148"/>
        <v>0</v>
      </c>
      <c r="AG188" s="37" t="str">
        <f>IF(OR(T188="",T188="NOK"),"",IF(V188&lt;&gt;"",VLOOKUP(V188,Deflatores!$A$3:$C$58,3,0),0))</f>
        <v/>
      </c>
      <c r="AH188" s="49" t="str">
        <f t="shared" si="149"/>
        <v/>
      </c>
      <c r="AI188" s="246"/>
      <c r="AJ188" s="228"/>
      <c r="AK188" s="265"/>
      <c r="AL188" s="228"/>
      <c r="AM188" s="265"/>
      <c r="AN188" s="228"/>
      <c r="AO188" s="265"/>
      <c r="AP188" s="228"/>
    </row>
    <row r="189" spans="1:42" s="27" customFormat="1" ht="15" customHeight="1" x14ac:dyDescent="0.2">
      <c r="A189" s="37">
        <f t="shared" si="151"/>
        <v>177</v>
      </c>
      <c r="B189" s="291"/>
      <c r="C189" s="25"/>
      <c r="D189" s="24"/>
      <c r="E189" s="38"/>
      <c r="F189" s="238"/>
      <c r="G189" s="238"/>
      <c r="H189" s="238"/>
      <c r="I189" s="38"/>
      <c r="J189" s="26" t="str">
        <f t="shared" si="155"/>
        <v/>
      </c>
      <c r="K189" s="26" t="str">
        <f t="shared" si="156"/>
        <v/>
      </c>
      <c r="L189" s="49" t="str">
        <f t="shared" si="157"/>
        <v/>
      </c>
      <c r="M189" s="49">
        <f t="shared" si="158"/>
        <v>0</v>
      </c>
      <c r="N189" s="25">
        <f t="shared" si="159"/>
        <v>0</v>
      </c>
      <c r="O189" s="244">
        <f>IF(D189&lt;&gt;"",VLOOKUP(D189,Deflatores!$A$3:$C$100,3,0),0)</f>
        <v>0</v>
      </c>
      <c r="P189" s="49">
        <f t="shared" si="160"/>
        <v>0</v>
      </c>
      <c r="Q189" s="238"/>
      <c r="R189" s="238"/>
      <c r="S189" s="228"/>
      <c r="T189" s="24"/>
      <c r="U189" s="25"/>
      <c r="V189" s="36"/>
      <c r="W189" s="38"/>
      <c r="X189" s="238"/>
      <c r="Y189" s="38"/>
      <c r="Z189" s="238"/>
      <c r="AA189" s="38"/>
      <c r="AB189" s="26" t="str">
        <f t="shared" si="153"/>
        <v/>
      </c>
      <c r="AC189" s="26" t="str">
        <f t="shared" si="154"/>
        <v/>
      </c>
      <c r="AD189" s="49" t="str">
        <f t="shared" si="152"/>
        <v/>
      </c>
      <c r="AE189" s="49">
        <f t="shared" si="147"/>
        <v>0</v>
      </c>
      <c r="AF189" s="25">
        <f t="shared" si="148"/>
        <v>0</v>
      </c>
      <c r="AG189" s="37" t="str">
        <f>IF(OR(T189="",T189="NOK"),"",IF(V189&lt;&gt;"",VLOOKUP(V189,Deflatores!$A$3:$C$58,3,0),0))</f>
        <v/>
      </c>
      <c r="AH189" s="49" t="str">
        <f t="shared" si="149"/>
        <v/>
      </c>
      <c r="AI189" s="246"/>
      <c r="AJ189" s="228"/>
      <c r="AK189" s="265"/>
      <c r="AL189" s="228"/>
      <c r="AM189" s="265"/>
      <c r="AN189" s="228"/>
      <c r="AO189" s="265"/>
      <c r="AP189" s="228"/>
    </row>
    <row r="190" spans="1:42" s="27" customFormat="1" ht="15" customHeight="1" x14ac:dyDescent="0.2">
      <c r="A190" s="37">
        <f t="shared" si="151"/>
        <v>178</v>
      </c>
      <c r="B190" s="291"/>
      <c r="C190" s="25"/>
      <c r="D190" s="24"/>
      <c r="E190" s="38"/>
      <c r="F190" s="238"/>
      <c r="G190" s="238"/>
      <c r="H190" s="238"/>
      <c r="I190" s="38"/>
      <c r="J190" s="26" t="str">
        <f t="shared" si="155"/>
        <v/>
      </c>
      <c r="K190" s="26" t="str">
        <f t="shared" si="156"/>
        <v/>
      </c>
      <c r="L190" s="49" t="str">
        <f t="shared" si="157"/>
        <v/>
      </c>
      <c r="M190" s="49">
        <f t="shared" si="158"/>
        <v>0</v>
      </c>
      <c r="N190" s="25">
        <f t="shared" si="159"/>
        <v>0</v>
      </c>
      <c r="O190" s="244">
        <f>IF(D190&lt;&gt;"",VLOOKUP(D190,Deflatores!$A$3:$C$100,3,0),0)</f>
        <v>0</v>
      </c>
      <c r="P190" s="49">
        <f t="shared" si="160"/>
        <v>0</v>
      </c>
      <c r="Q190" s="238"/>
      <c r="R190" s="238"/>
      <c r="S190" s="228"/>
      <c r="T190" s="24"/>
      <c r="U190" s="25"/>
      <c r="V190" s="36"/>
      <c r="W190" s="38"/>
      <c r="X190" s="238"/>
      <c r="Y190" s="38"/>
      <c r="Z190" s="238"/>
      <c r="AA190" s="38"/>
      <c r="AB190" s="26" t="str">
        <f t="shared" si="153"/>
        <v/>
      </c>
      <c r="AC190" s="26" t="str">
        <f t="shared" si="154"/>
        <v/>
      </c>
      <c r="AD190" s="49" t="str">
        <f t="shared" si="152"/>
        <v/>
      </c>
      <c r="AE190" s="49">
        <f t="shared" si="147"/>
        <v>0</v>
      </c>
      <c r="AF190" s="25">
        <f t="shared" si="148"/>
        <v>0</v>
      </c>
      <c r="AG190" s="37" t="str">
        <f>IF(OR(T190="",T190="NOK"),"",IF(V190&lt;&gt;"",VLOOKUP(V190,Deflatores!$A$3:$C$58,3,0),0))</f>
        <v/>
      </c>
      <c r="AH190" s="49" t="str">
        <f t="shared" si="149"/>
        <v/>
      </c>
      <c r="AI190" s="246"/>
      <c r="AJ190" s="228"/>
      <c r="AK190" s="265"/>
      <c r="AL190" s="228"/>
      <c r="AM190" s="265"/>
      <c r="AN190" s="228"/>
      <c r="AO190" s="265"/>
      <c r="AP190" s="228"/>
    </row>
    <row r="191" spans="1:42" s="27" customFormat="1" ht="15" customHeight="1" x14ac:dyDescent="0.2">
      <c r="A191" s="37">
        <f t="shared" si="151"/>
        <v>179</v>
      </c>
      <c r="B191" s="291"/>
      <c r="C191" s="25"/>
      <c r="D191" s="24"/>
      <c r="E191" s="38"/>
      <c r="F191" s="238"/>
      <c r="G191" s="238"/>
      <c r="H191" s="238"/>
      <c r="I191" s="38"/>
      <c r="J191" s="26" t="str">
        <f t="shared" si="155"/>
        <v/>
      </c>
      <c r="K191" s="26" t="str">
        <f t="shared" si="156"/>
        <v/>
      </c>
      <c r="L191" s="49" t="str">
        <f t="shared" si="157"/>
        <v/>
      </c>
      <c r="M191" s="49">
        <f t="shared" si="158"/>
        <v>0</v>
      </c>
      <c r="N191" s="25">
        <f t="shared" si="159"/>
        <v>0</v>
      </c>
      <c r="O191" s="244">
        <f>IF(D191&lt;&gt;"",VLOOKUP(D191,Deflatores!$A$3:$C$100,3,0),0)</f>
        <v>0</v>
      </c>
      <c r="P191" s="49">
        <f t="shared" si="160"/>
        <v>0</v>
      </c>
      <c r="Q191" s="238"/>
      <c r="R191" s="238"/>
      <c r="S191" s="228"/>
      <c r="T191" s="24"/>
      <c r="U191" s="25"/>
      <c r="V191" s="36"/>
      <c r="W191" s="38"/>
      <c r="X191" s="238"/>
      <c r="Y191" s="38"/>
      <c r="Z191" s="238"/>
      <c r="AA191" s="38"/>
      <c r="AB191" s="26" t="str">
        <f t="shared" si="153"/>
        <v/>
      </c>
      <c r="AC191" s="26" t="str">
        <f t="shared" si="154"/>
        <v/>
      </c>
      <c r="AD191" s="49" t="str">
        <f t="shared" si="152"/>
        <v/>
      </c>
      <c r="AE191" s="49">
        <f t="shared" si="147"/>
        <v>0</v>
      </c>
      <c r="AF191" s="25">
        <f t="shared" si="148"/>
        <v>0</v>
      </c>
      <c r="AG191" s="37" t="str">
        <f>IF(OR(T191="",T191="NOK"),"",IF(V191&lt;&gt;"",VLOOKUP(V191,Deflatores!$A$3:$C$58,3,0),0))</f>
        <v/>
      </c>
      <c r="AH191" s="49" t="str">
        <f t="shared" si="149"/>
        <v/>
      </c>
      <c r="AI191" s="246"/>
      <c r="AJ191" s="228"/>
      <c r="AK191" s="265"/>
      <c r="AL191" s="228"/>
      <c r="AM191" s="265"/>
      <c r="AN191" s="228"/>
      <c r="AO191" s="265"/>
      <c r="AP191" s="228"/>
    </row>
    <row r="192" spans="1:42" s="27" customFormat="1" ht="15" customHeight="1" x14ac:dyDescent="0.2">
      <c r="A192" s="37">
        <f t="shared" si="151"/>
        <v>180</v>
      </c>
      <c r="B192" s="291"/>
      <c r="C192" s="25"/>
      <c r="D192" s="24"/>
      <c r="E192" s="38"/>
      <c r="F192" s="238"/>
      <c r="G192" s="238"/>
      <c r="H192" s="238"/>
      <c r="I192" s="38"/>
      <c r="J192" s="26" t="str">
        <f t="shared" si="155"/>
        <v/>
      </c>
      <c r="K192" s="26" t="str">
        <f t="shared" si="156"/>
        <v/>
      </c>
      <c r="L192" s="49" t="str">
        <f t="shared" si="157"/>
        <v/>
      </c>
      <c r="M192" s="49">
        <f t="shared" si="158"/>
        <v>0</v>
      </c>
      <c r="N192" s="25">
        <f t="shared" si="159"/>
        <v>0</v>
      </c>
      <c r="O192" s="244">
        <f>IF(D192&lt;&gt;"",VLOOKUP(D192,Deflatores!$A$3:$C$100,3,0),0)</f>
        <v>0</v>
      </c>
      <c r="P192" s="49">
        <f t="shared" si="160"/>
        <v>0</v>
      </c>
      <c r="Q192" s="238"/>
      <c r="R192" s="238"/>
      <c r="S192" s="228"/>
      <c r="T192" s="24"/>
      <c r="U192" s="25"/>
      <c r="V192" s="36"/>
      <c r="W192" s="38"/>
      <c r="X192" s="238"/>
      <c r="Y192" s="38"/>
      <c r="Z192" s="238"/>
      <c r="AA192" s="38"/>
      <c r="AB192" s="26" t="str">
        <f t="shared" si="153"/>
        <v/>
      </c>
      <c r="AC192" s="26" t="str">
        <f t="shared" si="154"/>
        <v/>
      </c>
      <c r="AD192" s="49" t="str">
        <f t="shared" si="152"/>
        <v/>
      </c>
      <c r="AE192" s="49">
        <f t="shared" si="147"/>
        <v>0</v>
      </c>
      <c r="AF192" s="25">
        <f t="shared" si="148"/>
        <v>0</v>
      </c>
      <c r="AG192" s="37" t="str">
        <f>IF(OR(T192="",T192="NOK"),"",IF(V192&lt;&gt;"",VLOOKUP(V192,Deflatores!$A$3:$C$58,3,0),0))</f>
        <v/>
      </c>
      <c r="AH192" s="49" t="str">
        <f t="shared" si="149"/>
        <v/>
      </c>
      <c r="AI192" s="246"/>
      <c r="AJ192" s="228"/>
      <c r="AK192" s="265"/>
      <c r="AL192" s="228"/>
      <c r="AM192" s="265"/>
      <c r="AN192" s="228"/>
      <c r="AO192" s="265"/>
      <c r="AP192" s="228"/>
    </row>
    <row r="193" spans="1:42" s="27" customFormat="1" ht="15" customHeight="1" x14ac:dyDescent="0.2">
      <c r="A193" s="37">
        <f t="shared" si="151"/>
        <v>181</v>
      </c>
      <c r="B193" s="291"/>
      <c r="C193" s="25"/>
      <c r="D193" s="24"/>
      <c r="E193" s="38"/>
      <c r="F193" s="238"/>
      <c r="G193" s="238"/>
      <c r="H193" s="238"/>
      <c r="I193" s="38"/>
      <c r="J193" s="26" t="str">
        <f t="shared" si="155"/>
        <v/>
      </c>
      <c r="K193" s="26" t="str">
        <f t="shared" si="156"/>
        <v/>
      </c>
      <c r="L193" s="49" t="str">
        <f t="shared" si="157"/>
        <v/>
      </c>
      <c r="M193" s="49">
        <f t="shared" si="158"/>
        <v>0</v>
      </c>
      <c r="N193" s="25">
        <f t="shared" si="159"/>
        <v>0</v>
      </c>
      <c r="O193" s="244">
        <f>IF(D193&lt;&gt;"",VLOOKUP(D193,Deflatores!$A$3:$C$100,3,0),0)</f>
        <v>0</v>
      </c>
      <c r="P193" s="49">
        <f t="shared" si="160"/>
        <v>0</v>
      </c>
      <c r="Q193" s="238"/>
      <c r="R193" s="238"/>
      <c r="S193" s="228"/>
      <c r="T193" s="24"/>
      <c r="U193" s="25"/>
      <c r="V193" s="36"/>
      <c r="W193" s="38"/>
      <c r="X193" s="238"/>
      <c r="Y193" s="38"/>
      <c r="Z193" s="238"/>
      <c r="AA193" s="38"/>
      <c r="AB193" s="26" t="str">
        <f t="shared" si="153"/>
        <v/>
      </c>
      <c r="AC193" s="26" t="str">
        <f t="shared" si="154"/>
        <v/>
      </c>
      <c r="AD193" s="49" t="str">
        <f t="shared" si="152"/>
        <v/>
      </c>
      <c r="AE193" s="49">
        <f t="shared" si="147"/>
        <v>0</v>
      </c>
      <c r="AF193" s="25">
        <f t="shared" si="148"/>
        <v>0</v>
      </c>
      <c r="AG193" s="37" t="str">
        <f>IF(OR(T193="",T193="NOK"),"",IF(V193&lt;&gt;"",VLOOKUP(V193,Deflatores!$A$3:$C$58,3,0),0))</f>
        <v/>
      </c>
      <c r="AH193" s="49" t="str">
        <f t="shared" si="149"/>
        <v/>
      </c>
      <c r="AI193" s="246"/>
      <c r="AJ193" s="228"/>
      <c r="AK193" s="265"/>
      <c r="AL193" s="228"/>
      <c r="AM193" s="265"/>
      <c r="AN193" s="228"/>
      <c r="AO193" s="265"/>
      <c r="AP193" s="228"/>
    </row>
    <row r="194" spans="1:42" s="27" customFormat="1" ht="15" customHeight="1" x14ac:dyDescent="0.2">
      <c r="A194" s="37">
        <f t="shared" si="151"/>
        <v>182</v>
      </c>
      <c r="B194" s="291"/>
      <c r="C194" s="25"/>
      <c r="D194" s="24"/>
      <c r="E194" s="38"/>
      <c r="F194" s="238"/>
      <c r="G194" s="238"/>
      <c r="H194" s="238"/>
      <c r="I194" s="38"/>
      <c r="J194" s="26" t="str">
        <f t="shared" si="155"/>
        <v/>
      </c>
      <c r="K194" s="26" t="str">
        <f t="shared" si="156"/>
        <v/>
      </c>
      <c r="L194" s="49" t="str">
        <f t="shared" si="157"/>
        <v/>
      </c>
      <c r="M194" s="49">
        <f t="shared" si="158"/>
        <v>0</v>
      </c>
      <c r="N194" s="25">
        <f t="shared" si="159"/>
        <v>0</v>
      </c>
      <c r="O194" s="244">
        <f>IF(D194&lt;&gt;"",VLOOKUP(D194,Deflatores!$A$3:$C$100,3,0),0)</f>
        <v>0</v>
      </c>
      <c r="P194" s="49">
        <f t="shared" si="160"/>
        <v>0</v>
      </c>
      <c r="Q194" s="238"/>
      <c r="R194" s="238"/>
      <c r="S194" s="228"/>
      <c r="T194" s="24"/>
      <c r="U194" s="25"/>
      <c r="V194" s="36"/>
      <c r="W194" s="38"/>
      <c r="X194" s="238"/>
      <c r="Y194" s="38"/>
      <c r="Z194" s="238"/>
      <c r="AA194" s="38"/>
      <c r="AB194" s="26" t="str">
        <f t="shared" si="153"/>
        <v/>
      </c>
      <c r="AC194" s="26" t="str">
        <f t="shared" si="154"/>
        <v/>
      </c>
      <c r="AD194" s="49" t="str">
        <f t="shared" si="152"/>
        <v/>
      </c>
      <c r="AE194" s="49">
        <f t="shared" ref="AE194:AE239" si="161">IF(AND(OR(U194="EE",U194="CE"),AD194="Simples"),3,
IF(AND(OR(U194="EE",U194="CE"),AD194="Médio"),4,
IF(AND(OR(U194="EE",U194="CE"),AD194="Complexo"),6,
IF(AND(U194="SE",AD194="Simples"),4,
IF(AND(U194="SE",AD194="Médio"),5,
IF(AND(U194="SE",AD194="Complexo"),7,
IF(AND(U194="ALI",AC194="Simples"),7,
IF(AND(U194="ALI",AC194="Médio"),10,
IF(AND(U194="ALI",AC194="Complexo"),15,
IF(AND(U194="AIE",AC194="Simples"),5,
IF(AND(U194="AIE",AC194="Médio"),7,
IF(AND(U194="INM",AC194=""),AH194,
IF(AND(U194="AIE",AC194="Complexo"),10,0)))))))))))))</f>
        <v>0</v>
      </c>
      <c r="AF194" s="25">
        <f t="shared" ref="AF194:AF239" si="162">IF(AND(U194="ALI",AC194="Simples"),7,
IF(AND(U194="ALI",AC194="Médio"),10,
IF(AND(U194="ALI",AC194="Complexo"),15,
IF(AND(U194="AIE",AC194="Simples"),5,
IF(AND(U194="AIE",AC194="Médio"),7,
IF(AND(U194="AIE",AC194="Complexo"),10,0))))))</f>
        <v>0</v>
      </c>
      <c r="AG194" s="37" t="str">
        <f>IF(OR(T194="",T194="NOK"),"",IF(V194&lt;&gt;"",VLOOKUP(V194,Deflatores!$A$3:$C$58,3,0),0))</f>
        <v/>
      </c>
      <c r="AH194" s="49" t="str">
        <f t="shared" si="149"/>
        <v/>
      </c>
      <c r="AI194" s="246"/>
      <c r="AJ194" s="228"/>
      <c r="AK194" s="265"/>
      <c r="AL194" s="228"/>
      <c r="AM194" s="265"/>
      <c r="AN194" s="228"/>
      <c r="AO194" s="265"/>
      <c r="AP194" s="228"/>
    </row>
    <row r="195" spans="1:42" s="27" customFormat="1" ht="15" customHeight="1" x14ac:dyDescent="0.2">
      <c r="A195" s="37">
        <f t="shared" si="151"/>
        <v>183</v>
      </c>
      <c r="B195" s="291"/>
      <c r="C195" s="25"/>
      <c r="D195" s="24"/>
      <c r="E195" s="38"/>
      <c r="F195" s="238"/>
      <c r="G195" s="238"/>
      <c r="H195" s="238"/>
      <c r="I195" s="38"/>
      <c r="J195" s="26" t="str">
        <f t="shared" si="155"/>
        <v/>
      </c>
      <c r="K195" s="26" t="str">
        <f t="shared" si="156"/>
        <v/>
      </c>
      <c r="L195" s="49" t="str">
        <f t="shared" si="157"/>
        <v/>
      </c>
      <c r="M195" s="49">
        <f t="shared" si="158"/>
        <v>0</v>
      </c>
      <c r="N195" s="25">
        <f t="shared" si="159"/>
        <v>0</v>
      </c>
      <c r="O195" s="244">
        <f>IF(D195&lt;&gt;"",VLOOKUP(D195,Deflatores!$A$3:$C$100,3,0),0)</f>
        <v>0</v>
      </c>
      <c r="P195" s="49">
        <f t="shared" si="160"/>
        <v>0</v>
      </c>
      <c r="Q195" s="238"/>
      <c r="R195" s="238"/>
      <c r="S195" s="228"/>
      <c r="T195" s="24"/>
      <c r="U195" s="25"/>
      <c r="V195" s="36"/>
      <c r="W195" s="38"/>
      <c r="X195" s="238"/>
      <c r="Y195" s="38"/>
      <c r="Z195" s="238"/>
      <c r="AA195" s="38"/>
      <c r="AB195" s="26" t="str">
        <f t="shared" si="153"/>
        <v/>
      </c>
      <c r="AC195" s="26" t="str">
        <f t="shared" si="154"/>
        <v/>
      </c>
      <c r="AD195" s="49" t="str">
        <f t="shared" si="152"/>
        <v/>
      </c>
      <c r="AE195" s="49">
        <f t="shared" si="161"/>
        <v>0</v>
      </c>
      <c r="AF195" s="25">
        <f t="shared" si="162"/>
        <v>0</v>
      </c>
      <c r="AG195" s="37" t="str">
        <f>IF(OR(T195="",T195="NOK"),"",IF(V195&lt;&gt;"",VLOOKUP(V195,Deflatores!$A$3:$C$58,3,0),0))</f>
        <v/>
      </c>
      <c r="AH195" s="49" t="str">
        <f t="shared" ref="AH195:AH239" si="163">IF(OR(T195="",T195="NOK"),"",IF(U195="EE",AE195*AG195,IF(U195="CE",AE195*AG195,IF(U195="SE",AE195*AG195,IF(U195="ALI",AE195*AG195,IF(U195="AIE",AE195*AG195,IF(U195="INM",AG195*AA195,0)))))))</f>
        <v/>
      </c>
      <c r="AI195" s="246"/>
      <c r="AJ195" s="228"/>
      <c r="AK195" s="265"/>
      <c r="AL195" s="228"/>
      <c r="AM195" s="265"/>
      <c r="AN195" s="228"/>
      <c r="AO195" s="265"/>
      <c r="AP195" s="228"/>
    </row>
    <row r="196" spans="1:42" s="27" customFormat="1" ht="15" customHeight="1" x14ac:dyDescent="0.2">
      <c r="A196" s="37">
        <f t="shared" si="151"/>
        <v>184</v>
      </c>
      <c r="B196" s="291"/>
      <c r="C196" s="25"/>
      <c r="D196" s="24"/>
      <c r="E196" s="38"/>
      <c r="F196" s="238"/>
      <c r="G196" s="238"/>
      <c r="H196" s="238"/>
      <c r="I196" s="38"/>
      <c r="J196" s="26" t="str">
        <f t="shared" si="155"/>
        <v/>
      </c>
      <c r="K196" s="26" t="str">
        <f t="shared" si="156"/>
        <v/>
      </c>
      <c r="L196" s="49" t="str">
        <f t="shared" si="157"/>
        <v/>
      </c>
      <c r="M196" s="49">
        <f t="shared" si="158"/>
        <v>0</v>
      </c>
      <c r="N196" s="25">
        <f t="shared" si="159"/>
        <v>0</v>
      </c>
      <c r="O196" s="244">
        <f>IF(D196&lt;&gt;"",VLOOKUP(D196,Deflatores!$A$3:$C$100,3,0),0)</f>
        <v>0</v>
      </c>
      <c r="P196" s="49">
        <f t="shared" si="160"/>
        <v>0</v>
      </c>
      <c r="Q196" s="238"/>
      <c r="R196" s="238"/>
      <c r="S196" s="228"/>
      <c r="T196" s="24"/>
      <c r="U196" s="25"/>
      <c r="V196" s="36"/>
      <c r="W196" s="38"/>
      <c r="X196" s="238"/>
      <c r="Y196" s="38"/>
      <c r="Z196" s="238"/>
      <c r="AA196" s="38"/>
      <c r="AB196" s="26" t="str">
        <f t="shared" si="153"/>
        <v/>
      </c>
      <c r="AC196" s="26" t="str">
        <f t="shared" si="154"/>
        <v/>
      </c>
      <c r="AD196" s="49" t="str">
        <f t="shared" si="152"/>
        <v/>
      </c>
      <c r="AE196" s="49">
        <f t="shared" si="161"/>
        <v>0</v>
      </c>
      <c r="AF196" s="25">
        <f t="shared" si="162"/>
        <v>0</v>
      </c>
      <c r="AG196" s="37" t="str">
        <f>IF(OR(T196="",T196="NOK"),"",IF(V196&lt;&gt;"",VLOOKUP(V196,Deflatores!$A$3:$C$58,3,0),0))</f>
        <v/>
      </c>
      <c r="AH196" s="49" t="str">
        <f t="shared" si="163"/>
        <v/>
      </c>
      <c r="AI196" s="246"/>
      <c r="AJ196" s="228"/>
      <c r="AK196" s="265"/>
      <c r="AL196" s="228"/>
      <c r="AM196" s="265"/>
      <c r="AN196" s="228"/>
      <c r="AO196" s="265"/>
      <c r="AP196" s="228"/>
    </row>
    <row r="197" spans="1:42" s="27" customFormat="1" ht="15" customHeight="1" x14ac:dyDescent="0.2">
      <c r="A197" s="37">
        <f t="shared" si="151"/>
        <v>185</v>
      </c>
      <c r="B197" s="291"/>
      <c r="C197" s="25"/>
      <c r="D197" s="24"/>
      <c r="E197" s="38"/>
      <c r="F197" s="238"/>
      <c r="G197" s="238"/>
      <c r="H197" s="238"/>
      <c r="I197" s="38"/>
      <c r="J197" s="26" t="str">
        <f t="shared" si="155"/>
        <v/>
      </c>
      <c r="K197" s="26" t="str">
        <f t="shared" si="156"/>
        <v/>
      </c>
      <c r="L197" s="49" t="str">
        <f t="shared" si="157"/>
        <v/>
      </c>
      <c r="M197" s="49">
        <f t="shared" si="158"/>
        <v>0</v>
      </c>
      <c r="N197" s="25">
        <f t="shared" si="159"/>
        <v>0</v>
      </c>
      <c r="O197" s="244">
        <f>IF(D197&lt;&gt;"",VLOOKUP(D197,Deflatores!$A$3:$C$100,3,0),0)</f>
        <v>0</v>
      </c>
      <c r="P197" s="49">
        <f t="shared" si="160"/>
        <v>0</v>
      </c>
      <c r="Q197" s="238"/>
      <c r="R197" s="238"/>
      <c r="S197" s="228"/>
      <c r="T197" s="24"/>
      <c r="U197" s="25"/>
      <c r="V197" s="36"/>
      <c r="W197" s="38"/>
      <c r="X197" s="238"/>
      <c r="Y197" s="38"/>
      <c r="Z197" s="238"/>
      <c r="AA197" s="38"/>
      <c r="AB197" s="26" t="str">
        <f t="shared" si="153"/>
        <v/>
      </c>
      <c r="AC197" s="26" t="str">
        <f t="shared" si="154"/>
        <v/>
      </c>
      <c r="AD197" s="49" t="str">
        <f t="shared" si="152"/>
        <v/>
      </c>
      <c r="AE197" s="49">
        <f t="shared" si="161"/>
        <v>0</v>
      </c>
      <c r="AF197" s="25">
        <f t="shared" si="162"/>
        <v>0</v>
      </c>
      <c r="AG197" s="37" t="str">
        <f>IF(OR(T197="",T197="NOK"),"",IF(V197&lt;&gt;"",VLOOKUP(V197,Deflatores!$A$3:$C$58,3,0),0))</f>
        <v/>
      </c>
      <c r="AH197" s="49" t="str">
        <f t="shared" si="163"/>
        <v/>
      </c>
      <c r="AI197" s="246"/>
      <c r="AJ197" s="228"/>
      <c r="AK197" s="265"/>
      <c r="AL197" s="228"/>
      <c r="AM197" s="265"/>
      <c r="AN197" s="228"/>
      <c r="AO197" s="265"/>
      <c r="AP197" s="228"/>
    </row>
    <row r="198" spans="1:42" s="27" customFormat="1" ht="15" customHeight="1" x14ac:dyDescent="0.2">
      <c r="A198" s="37">
        <f t="shared" si="151"/>
        <v>186</v>
      </c>
      <c r="B198" s="291"/>
      <c r="C198" s="25"/>
      <c r="D198" s="24"/>
      <c r="E198" s="38"/>
      <c r="F198" s="238"/>
      <c r="G198" s="238"/>
      <c r="H198" s="238"/>
      <c r="I198" s="38"/>
      <c r="J198" s="26" t="str">
        <f t="shared" si="155"/>
        <v/>
      </c>
      <c r="K198" s="26" t="str">
        <f t="shared" si="156"/>
        <v/>
      </c>
      <c r="L198" s="49" t="str">
        <f t="shared" si="157"/>
        <v/>
      </c>
      <c r="M198" s="49">
        <f t="shared" si="158"/>
        <v>0</v>
      </c>
      <c r="N198" s="25">
        <f t="shared" si="159"/>
        <v>0</v>
      </c>
      <c r="O198" s="244">
        <f>IF(D198&lt;&gt;"",VLOOKUP(D198,Deflatores!$A$3:$C$100,3,0),0)</f>
        <v>0</v>
      </c>
      <c r="P198" s="49">
        <f t="shared" si="160"/>
        <v>0</v>
      </c>
      <c r="Q198" s="238"/>
      <c r="R198" s="238"/>
      <c r="S198" s="228"/>
      <c r="T198" s="24"/>
      <c r="U198" s="25"/>
      <c r="V198" s="36"/>
      <c r="W198" s="38"/>
      <c r="X198" s="238"/>
      <c r="Y198" s="38"/>
      <c r="Z198" s="238"/>
      <c r="AA198" s="38"/>
      <c r="AB198" s="26" t="str">
        <f t="shared" si="153"/>
        <v/>
      </c>
      <c r="AC198" s="26" t="str">
        <f t="shared" si="154"/>
        <v/>
      </c>
      <c r="AD198" s="49" t="str">
        <f t="shared" si="152"/>
        <v/>
      </c>
      <c r="AE198" s="49">
        <f t="shared" si="161"/>
        <v>0</v>
      </c>
      <c r="AF198" s="25">
        <f t="shared" si="162"/>
        <v>0</v>
      </c>
      <c r="AG198" s="37" t="str">
        <f>IF(OR(T198="",T198="NOK"),"",IF(V198&lt;&gt;"",VLOOKUP(V198,Deflatores!$A$3:$C$58,3,0),0))</f>
        <v/>
      </c>
      <c r="AH198" s="49" t="str">
        <f t="shared" si="163"/>
        <v/>
      </c>
      <c r="AI198" s="246"/>
      <c r="AJ198" s="228"/>
      <c r="AK198" s="265"/>
      <c r="AL198" s="228"/>
      <c r="AM198" s="265"/>
      <c r="AN198" s="228"/>
      <c r="AO198" s="265"/>
      <c r="AP198" s="228"/>
    </row>
    <row r="199" spans="1:42" s="27" customFormat="1" ht="15" customHeight="1" x14ac:dyDescent="0.2">
      <c r="A199" s="37">
        <f t="shared" si="151"/>
        <v>187</v>
      </c>
      <c r="B199" s="291"/>
      <c r="C199" s="25"/>
      <c r="D199" s="24"/>
      <c r="E199" s="38"/>
      <c r="F199" s="238"/>
      <c r="G199" s="238"/>
      <c r="H199" s="238"/>
      <c r="I199" s="38"/>
      <c r="J199" s="26" t="str">
        <f t="shared" si="155"/>
        <v/>
      </c>
      <c r="K199" s="26" t="str">
        <f t="shared" si="156"/>
        <v/>
      </c>
      <c r="L199" s="49" t="str">
        <f t="shared" si="157"/>
        <v/>
      </c>
      <c r="M199" s="49">
        <f t="shared" si="158"/>
        <v>0</v>
      </c>
      <c r="N199" s="25">
        <f t="shared" si="159"/>
        <v>0</v>
      </c>
      <c r="O199" s="244">
        <f>IF(D199&lt;&gt;"",VLOOKUP(D199,Deflatores!$A$3:$C$100,3,0),0)</f>
        <v>0</v>
      </c>
      <c r="P199" s="49">
        <f t="shared" si="160"/>
        <v>0</v>
      </c>
      <c r="Q199" s="238"/>
      <c r="R199" s="238"/>
      <c r="S199" s="228"/>
      <c r="T199" s="24"/>
      <c r="U199" s="25"/>
      <c r="V199" s="36"/>
      <c r="W199" s="38"/>
      <c r="X199" s="238"/>
      <c r="Y199" s="38"/>
      <c r="Z199" s="238"/>
      <c r="AA199" s="38"/>
      <c r="AB199" s="26" t="str">
        <f t="shared" si="153"/>
        <v/>
      </c>
      <c r="AC199" s="26" t="str">
        <f t="shared" si="154"/>
        <v/>
      </c>
      <c r="AD199" s="49" t="str">
        <f t="shared" si="152"/>
        <v/>
      </c>
      <c r="AE199" s="49">
        <f t="shared" si="161"/>
        <v>0</v>
      </c>
      <c r="AF199" s="25">
        <f t="shared" si="162"/>
        <v>0</v>
      </c>
      <c r="AG199" s="37" t="str">
        <f>IF(OR(T199="",T199="NOK"),"",IF(V199&lt;&gt;"",VLOOKUP(V199,Deflatores!$A$3:$C$58,3,0),0))</f>
        <v/>
      </c>
      <c r="AH199" s="49" t="str">
        <f t="shared" si="163"/>
        <v/>
      </c>
      <c r="AI199" s="246"/>
      <c r="AJ199" s="228"/>
      <c r="AK199" s="265"/>
      <c r="AL199" s="228"/>
      <c r="AM199" s="265"/>
      <c r="AN199" s="228"/>
      <c r="AO199" s="265"/>
      <c r="AP199" s="228"/>
    </row>
    <row r="200" spans="1:42" s="27" customFormat="1" ht="15" customHeight="1" x14ac:dyDescent="0.2">
      <c r="A200" s="37">
        <f t="shared" si="151"/>
        <v>188</v>
      </c>
      <c r="B200" s="291"/>
      <c r="C200" s="25"/>
      <c r="D200" s="24"/>
      <c r="E200" s="38"/>
      <c r="F200" s="238"/>
      <c r="G200" s="238"/>
      <c r="H200" s="238"/>
      <c r="I200" s="38"/>
      <c r="J200" s="26" t="str">
        <f t="shared" si="155"/>
        <v/>
      </c>
      <c r="K200" s="26" t="str">
        <f t="shared" si="156"/>
        <v/>
      </c>
      <c r="L200" s="49" t="str">
        <f t="shared" si="157"/>
        <v/>
      </c>
      <c r="M200" s="49">
        <f t="shared" si="158"/>
        <v>0</v>
      </c>
      <c r="N200" s="25">
        <f t="shared" si="159"/>
        <v>0</v>
      </c>
      <c r="O200" s="244">
        <f>IF(D200&lt;&gt;"",VLOOKUP(D200,Deflatores!$A$3:$C$100,3,0),0)</f>
        <v>0</v>
      </c>
      <c r="P200" s="49">
        <f t="shared" si="160"/>
        <v>0</v>
      </c>
      <c r="Q200" s="238"/>
      <c r="R200" s="238"/>
      <c r="S200" s="228"/>
      <c r="T200" s="24"/>
      <c r="U200" s="25"/>
      <c r="V200" s="36"/>
      <c r="W200" s="38"/>
      <c r="X200" s="238"/>
      <c r="Y200" s="38"/>
      <c r="Z200" s="238"/>
      <c r="AA200" s="38"/>
      <c r="AB200" s="26" t="str">
        <f t="shared" si="153"/>
        <v/>
      </c>
      <c r="AC200" s="26" t="str">
        <f t="shared" si="154"/>
        <v/>
      </c>
      <c r="AD200" s="49" t="str">
        <f t="shared" si="152"/>
        <v/>
      </c>
      <c r="AE200" s="49">
        <f t="shared" si="161"/>
        <v>0</v>
      </c>
      <c r="AF200" s="25">
        <f t="shared" si="162"/>
        <v>0</v>
      </c>
      <c r="AG200" s="37" t="str">
        <f>IF(OR(T200="",T200="NOK"),"",IF(V200&lt;&gt;"",VLOOKUP(V200,Deflatores!$A$3:$C$58,3,0),0))</f>
        <v/>
      </c>
      <c r="AH200" s="49" t="str">
        <f t="shared" si="163"/>
        <v/>
      </c>
      <c r="AI200" s="246"/>
      <c r="AJ200" s="228"/>
      <c r="AK200" s="265"/>
      <c r="AL200" s="228"/>
      <c r="AM200" s="265"/>
      <c r="AN200" s="228"/>
      <c r="AO200" s="265"/>
      <c r="AP200" s="228"/>
    </row>
    <row r="201" spans="1:42" s="27" customFormat="1" ht="15" customHeight="1" x14ac:dyDescent="0.2">
      <c r="A201" s="37">
        <f t="shared" si="151"/>
        <v>189</v>
      </c>
      <c r="B201" s="291"/>
      <c r="C201" s="25"/>
      <c r="D201" s="24"/>
      <c r="E201" s="38"/>
      <c r="F201" s="238"/>
      <c r="G201" s="238"/>
      <c r="H201" s="238"/>
      <c r="I201" s="38"/>
      <c r="J201" s="26" t="str">
        <f t="shared" si="155"/>
        <v/>
      </c>
      <c r="K201" s="26" t="str">
        <f t="shared" si="156"/>
        <v/>
      </c>
      <c r="L201" s="49" t="str">
        <f t="shared" si="157"/>
        <v/>
      </c>
      <c r="M201" s="49">
        <f t="shared" si="158"/>
        <v>0</v>
      </c>
      <c r="N201" s="25">
        <f t="shared" si="159"/>
        <v>0</v>
      </c>
      <c r="O201" s="244">
        <f>IF(D201&lt;&gt;"",VLOOKUP(D201,Deflatores!$A$3:$C$100,3,0),0)</f>
        <v>0</v>
      </c>
      <c r="P201" s="49">
        <f t="shared" si="160"/>
        <v>0</v>
      </c>
      <c r="Q201" s="238"/>
      <c r="R201" s="238"/>
      <c r="S201" s="228"/>
      <c r="T201" s="24"/>
      <c r="U201" s="25"/>
      <c r="V201" s="36"/>
      <c r="W201" s="38"/>
      <c r="X201" s="238"/>
      <c r="Y201" s="38"/>
      <c r="Z201" s="238"/>
      <c r="AA201" s="38"/>
      <c r="AB201" s="26" t="str">
        <f t="shared" si="153"/>
        <v/>
      </c>
      <c r="AC201" s="26" t="str">
        <f t="shared" si="154"/>
        <v/>
      </c>
      <c r="AD201" s="49" t="str">
        <f t="shared" si="152"/>
        <v/>
      </c>
      <c r="AE201" s="49">
        <f t="shared" si="161"/>
        <v>0</v>
      </c>
      <c r="AF201" s="25">
        <f t="shared" si="162"/>
        <v>0</v>
      </c>
      <c r="AG201" s="37" t="str">
        <f>IF(OR(T201="",T201="NOK"),"",IF(V201&lt;&gt;"",VLOOKUP(V201,Deflatores!$A$3:$C$58,3,0),0))</f>
        <v/>
      </c>
      <c r="AH201" s="49" t="str">
        <f t="shared" si="163"/>
        <v/>
      </c>
      <c r="AI201" s="246"/>
      <c r="AJ201" s="228"/>
      <c r="AK201" s="265"/>
      <c r="AL201" s="228"/>
      <c r="AM201" s="265"/>
      <c r="AN201" s="228"/>
      <c r="AO201" s="265"/>
      <c r="AP201" s="228"/>
    </row>
    <row r="202" spans="1:42" s="27" customFormat="1" ht="15" customHeight="1" x14ac:dyDescent="0.2">
      <c r="A202" s="37">
        <f t="shared" si="151"/>
        <v>190</v>
      </c>
      <c r="B202" s="291"/>
      <c r="C202" s="25"/>
      <c r="D202" s="24"/>
      <c r="E202" s="38"/>
      <c r="F202" s="238"/>
      <c r="G202" s="238"/>
      <c r="H202" s="238"/>
      <c r="I202" s="38"/>
      <c r="J202" s="26" t="str">
        <f t="shared" si="155"/>
        <v/>
      </c>
      <c r="K202" s="26" t="str">
        <f t="shared" si="156"/>
        <v/>
      </c>
      <c r="L202" s="49" t="str">
        <f t="shared" si="157"/>
        <v/>
      </c>
      <c r="M202" s="49">
        <f t="shared" si="158"/>
        <v>0</v>
      </c>
      <c r="N202" s="25">
        <f t="shared" si="159"/>
        <v>0</v>
      </c>
      <c r="O202" s="244">
        <f>IF(D202&lt;&gt;"",VLOOKUP(D202,Deflatores!$A$3:$C$100,3,0),0)</f>
        <v>0</v>
      </c>
      <c r="P202" s="49">
        <f t="shared" si="160"/>
        <v>0</v>
      </c>
      <c r="Q202" s="238"/>
      <c r="R202" s="238"/>
      <c r="S202" s="228"/>
      <c r="T202" s="24"/>
      <c r="U202" s="25"/>
      <c r="V202" s="36"/>
      <c r="W202" s="38"/>
      <c r="X202" s="238"/>
      <c r="Y202" s="38"/>
      <c r="Z202" s="238"/>
      <c r="AA202" s="38"/>
      <c r="AB202" s="26" t="str">
        <f t="shared" si="153"/>
        <v/>
      </c>
      <c r="AC202" s="26" t="str">
        <f t="shared" si="154"/>
        <v/>
      </c>
      <c r="AD202" s="49" t="str">
        <f t="shared" si="152"/>
        <v/>
      </c>
      <c r="AE202" s="49">
        <f t="shared" si="161"/>
        <v>0</v>
      </c>
      <c r="AF202" s="25">
        <f t="shared" si="162"/>
        <v>0</v>
      </c>
      <c r="AG202" s="37" t="str">
        <f>IF(OR(T202="",T202="NOK"),"",IF(V202&lt;&gt;"",VLOOKUP(V202,Deflatores!$A$3:$C$58,3,0),0))</f>
        <v/>
      </c>
      <c r="AH202" s="49" t="str">
        <f t="shared" si="163"/>
        <v/>
      </c>
      <c r="AI202" s="246"/>
      <c r="AJ202" s="228"/>
      <c r="AK202" s="265"/>
      <c r="AL202" s="228"/>
      <c r="AM202" s="265"/>
      <c r="AN202" s="228"/>
      <c r="AO202" s="265"/>
      <c r="AP202" s="228"/>
    </row>
    <row r="203" spans="1:42" s="27" customFormat="1" ht="15" customHeight="1" x14ac:dyDescent="0.2">
      <c r="A203" s="37">
        <f t="shared" si="151"/>
        <v>191</v>
      </c>
      <c r="B203" s="291"/>
      <c r="C203" s="25"/>
      <c r="D203" s="24"/>
      <c r="E203" s="38"/>
      <c r="F203" s="238"/>
      <c r="G203" s="238"/>
      <c r="H203" s="238"/>
      <c r="I203" s="38"/>
      <c r="J203" s="26" t="str">
        <f t="shared" si="155"/>
        <v/>
      </c>
      <c r="K203" s="26" t="str">
        <f t="shared" si="156"/>
        <v/>
      </c>
      <c r="L203" s="49" t="str">
        <f t="shared" si="157"/>
        <v/>
      </c>
      <c r="M203" s="49">
        <f t="shared" si="158"/>
        <v>0</v>
      </c>
      <c r="N203" s="25">
        <f t="shared" si="159"/>
        <v>0</v>
      </c>
      <c r="O203" s="244">
        <f>IF(D203&lt;&gt;"",VLOOKUP(D203,Deflatores!$A$3:$C$100,3,0),0)</f>
        <v>0</v>
      </c>
      <c r="P203" s="49">
        <f t="shared" si="160"/>
        <v>0</v>
      </c>
      <c r="Q203" s="238"/>
      <c r="R203" s="238"/>
      <c r="S203" s="228"/>
      <c r="T203" s="24"/>
      <c r="U203" s="25"/>
      <c r="V203" s="36"/>
      <c r="W203" s="38"/>
      <c r="X203" s="238"/>
      <c r="Y203" s="38"/>
      <c r="Z203" s="238"/>
      <c r="AA203" s="38"/>
      <c r="AB203" s="26" t="str">
        <f t="shared" si="153"/>
        <v/>
      </c>
      <c r="AC203" s="26" t="str">
        <f t="shared" si="154"/>
        <v/>
      </c>
      <c r="AD203" s="49" t="str">
        <f t="shared" si="152"/>
        <v/>
      </c>
      <c r="AE203" s="49">
        <f t="shared" si="161"/>
        <v>0</v>
      </c>
      <c r="AF203" s="25">
        <f t="shared" si="162"/>
        <v>0</v>
      </c>
      <c r="AG203" s="37" t="str">
        <f>IF(OR(T203="",T203="NOK"),"",IF(V203&lt;&gt;"",VLOOKUP(V203,Deflatores!$A$3:$C$58,3,0),0))</f>
        <v/>
      </c>
      <c r="AH203" s="49" t="str">
        <f t="shared" si="163"/>
        <v/>
      </c>
      <c r="AI203" s="246"/>
      <c r="AJ203" s="228"/>
      <c r="AK203" s="265"/>
      <c r="AL203" s="228"/>
      <c r="AM203" s="265"/>
      <c r="AN203" s="228"/>
      <c r="AO203" s="265"/>
      <c r="AP203" s="228"/>
    </row>
    <row r="204" spans="1:42" s="27" customFormat="1" ht="15" customHeight="1" x14ac:dyDescent="0.2">
      <c r="A204" s="37">
        <f t="shared" si="151"/>
        <v>192</v>
      </c>
      <c r="B204" s="291"/>
      <c r="C204" s="25"/>
      <c r="D204" s="24"/>
      <c r="E204" s="38"/>
      <c r="F204" s="238"/>
      <c r="G204" s="238"/>
      <c r="H204" s="238"/>
      <c r="I204" s="38"/>
      <c r="J204" s="26" t="str">
        <f t="shared" si="155"/>
        <v/>
      </c>
      <c r="K204" s="26" t="str">
        <f t="shared" si="156"/>
        <v/>
      </c>
      <c r="L204" s="49" t="str">
        <f t="shared" si="157"/>
        <v/>
      </c>
      <c r="M204" s="49">
        <f t="shared" si="158"/>
        <v>0</v>
      </c>
      <c r="N204" s="25">
        <f t="shared" si="159"/>
        <v>0</v>
      </c>
      <c r="O204" s="244">
        <f>IF(D204&lt;&gt;"",VLOOKUP(D204,Deflatores!$A$3:$C$100,3,0),0)</f>
        <v>0</v>
      </c>
      <c r="P204" s="49">
        <f t="shared" si="160"/>
        <v>0</v>
      </c>
      <c r="Q204" s="238"/>
      <c r="R204" s="238"/>
      <c r="S204" s="228"/>
      <c r="T204" s="24"/>
      <c r="U204" s="25"/>
      <c r="V204" s="36"/>
      <c r="W204" s="38"/>
      <c r="X204" s="238"/>
      <c r="Y204" s="38"/>
      <c r="Z204" s="238"/>
      <c r="AA204" s="38"/>
      <c r="AB204" s="26" t="str">
        <f t="shared" si="153"/>
        <v/>
      </c>
      <c r="AC204" s="26" t="str">
        <f t="shared" si="154"/>
        <v/>
      </c>
      <c r="AD204" s="49" t="str">
        <f t="shared" si="152"/>
        <v/>
      </c>
      <c r="AE204" s="49">
        <f t="shared" si="161"/>
        <v>0</v>
      </c>
      <c r="AF204" s="25">
        <f t="shared" si="162"/>
        <v>0</v>
      </c>
      <c r="AG204" s="37" t="str">
        <f>IF(OR(T204="",T204="NOK"),"",IF(V204&lt;&gt;"",VLOOKUP(V204,Deflatores!$A$3:$C$58,3,0),0))</f>
        <v/>
      </c>
      <c r="AH204" s="49" t="str">
        <f t="shared" si="163"/>
        <v/>
      </c>
      <c r="AI204" s="246"/>
      <c r="AJ204" s="228"/>
      <c r="AK204" s="265"/>
      <c r="AL204" s="228"/>
      <c r="AM204" s="265"/>
      <c r="AN204" s="228"/>
      <c r="AO204" s="265"/>
      <c r="AP204" s="228"/>
    </row>
    <row r="205" spans="1:42" s="27" customFormat="1" ht="15" customHeight="1" x14ac:dyDescent="0.2">
      <c r="A205" s="37">
        <f t="shared" si="151"/>
        <v>193</v>
      </c>
      <c r="B205" s="291"/>
      <c r="C205" s="25"/>
      <c r="D205" s="24"/>
      <c r="E205" s="38"/>
      <c r="F205" s="238"/>
      <c r="G205" s="238"/>
      <c r="H205" s="238"/>
      <c r="I205" s="38"/>
      <c r="J205" s="26" t="str">
        <f t="shared" si="155"/>
        <v/>
      </c>
      <c r="K205" s="26" t="str">
        <f t="shared" si="156"/>
        <v/>
      </c>
      <c r="L205" s="49" t="str">
        <f t="shared" si="157"/>
        <v/>
      </c>
      <c r="M205" s="49">
        <f t="shared" si="158"/>
        <v>0</v>
      </c>
      <c r="N205" s="25">
        <f t="shared" si="159"/>
        <v>0</v>
      </c>
      <c r="O205" s="244">
        <f>IF(D205&lt;&gt;"",VLOOKUP(D205,Deflatores!$A$3:$C$100,3,0),0)</f>
        <v>0</v>
      </c>
      <c r="P205" s="49">
        <f t="shared" si="160"/>
        <v>0</v>
      </c>
      <c r="Q205" s="238"/>
      <c r="R205" s="238"/>
      <c r="S205" s="228"/>
      <c r="T205" s="24"/>
      <c r="U205" s="25"/>
      <c r="V205" s="36"/>
      <c r="W205" s="38"/>
      <c r="X205" s="238"/>
      <c r="Y205" s="38"/>
      <c r="Z205" s="238"/>
      <c r="AA205" s="38"/>
      <c r="AB205" s="26" t="str">
        <f t="shared" si="153"/>
        <v/>
      </c>
      <c r="AC205" s="26" t="str">
        <f t="shared" si="154"/>
        <v/>
      </c>
      <c r="AD205" s="49" t="str">
        <f t="shared" si="152"/>
        <v/>
      </c>
      <c r="AE205" s="49">
        <f t="shared" si="161"/>
        <v>0</v>
      </c>
      <c r="AF205" s="25">
        <f t="shared" si="162"/>
        <v>0</v>
      </c>
      <c r="AG205" s="37" t="str">
        <f>IF(OR(T205="",T205="NOK"),"",IF(V205&lt;&gt;"",VLOOKUP(V205,Deflatores!$A$3:$C$58,3,0),0))</f>
        <v/>
      </c>
      <c r="AH205" s="49" t="str">
        <f t="shared" si="163"/>
        <v/>
      </c>
      <c r="AI205" s="246"/>
      <c r="AJ205" s="228"/>
      <c r="AK205" s="265"/>
      <c r="AL205" s="228"/>
      <c r="AM205" s="265"/>
      <c r="AN205" s="228"/>
      <c r="AO205" s="265"/>
      <c r="AP205" s="228"/>
    </row>
    <row r="206" spans="1:42" s="27" customFormat="1" ht="15" customHeight="1" x14ac:dyDescent="0.2">
      <c r="A206" s="37">
        <f t="shared" si="151"/>
        <v>194</v>
      </c>
      <c r="B206" s="291"/>
      <c r="C206" s="25"/>
      <c r="D206" s="24"/>
      <c r="E206" s="38"/>
      <c r="F206" s="238"/>
      <c r="G206" s="238"/>
      <c r="H206" s="238"/>
      <c r="I206" s="38"/>
      <c r="J206" s="26" t="str">
        <f t="shared" si="155"/>
        <v/>
      </c>
      <c r="K206" s="26" t="str">
        <f t="shared" si="156"/>
        <v/>
      </c>
      <c r="L206" s="49" t="str">
        <f t="shared" si="157"/>
        <v/>
      </c>
      <c r="M206" s="49">
        <f t="shared" si="158"/>
        <v>0</v>
      </c>
      <c r="N206" s="25">
        <f t="shared" si="159"/>
        <v>0</v>
      </c>
      <c r="O206" s="244">
        <f>IF(D206&lt;&gt;"",VLOOKUP(D206,Deflatores!$A$3:$C$100,3,0),0)</f>
        <v>0</v>
      </c>
      <c r="P206" s="49">
        <f t="shared" si="160"/>
        <v>0</v>
      </c>
      <c r="Q206" s="238"/>
      <c r="R206" s="238"/>
      <c r="S206" s="228"/>
      <c r="T206" s="24"/>
      <c r="U206" s="25"/>
      <c r="V206" s="36"/>
      <c r="W206" s="38"/>
      <c r="X206" s="238"/>
      <c r="Y206" s="38"/>
      <c r="Z206" s="238"/>
      <c r="AA206" s="38"/>
      <c r="AB206" s="26" t="str">
        <f t="shared" si="153"/>
        <v/>
      </c>
      <c r="AC206" s="26" t="str">
        <f t="shared" si="154"/>
        <v/>
      </c>
      <c r="AD206" s="49" t="str">
        <f t="shared" si="152"/>
        <v/>
      </c>
      <c r="AE206" s="49">
        <f t="shared" si="161"/>
        <v>0</v>
      </c>
      <c r="AF206" s="25">
        <f t="shared" si="162"/>
        <v>0</v>
      </c>
      <c r="AG206" s="37" t="str">
        <f>IF(OR(T206="",T206="NOK"),"",IF(V206&lt;&gt;"",VLOOKUP(V206,Deflatores!$A$3:$C$58,3,0),0))</f>
        <v/>
      </c>
      <c r="AH206" s="49" t="str">
        <f t="shared" si="163"/>
        <v/>
      </c>
      <c r="AI206" s="246"/>
      <c r="AJ206" s="228"/>
      <c r="AK206" s="265"/>
      <c r="AL206" s="228"/>
      <c r="AM206" s="265"/>
      <c r="AN206" s="228"/>
      <c r="AO206" s="265"/>
      <c r="AP206" s="228"/>
    </row>
    <row r="207" spans="1:42" s="27" customFormat="1" ht="15" customHeight="1" x14ac:dyDescent="0.2">
      <c r="A207" s="37">
        <f t="shared" ref="A207:A270" si="164">A206+1</f>
        <v>195</v>
      </c>
      <c r="B207" s="291"/>
      <c r="C207" s="25"/>
      <c r="D207" s="24"/>
      <c r="E207" s="38"/>
      <c r="F207" s="238"/>
      <c r="G207" s="238"/>
      <c r="H207" s="238"/>
      <c r="I207" s="38"/>
      <c r="J207" s="26" t="str">
        <f t="shared" si="155"/>
        <v/>
      </c>
      <c r="K207" s="26" t="str">
        <f t="shared" si="156"/>
        <v/>
      </c>
      <c r="L207" s="49" t="str">
        <f t="shared" si="157"/>
        <v/>
      </c>
      <c r="M207" s="49">
        <f t="shared" si="158"/>
        <v>0</v>
      </c>
      <c r="N207" s="25">
        <f t="shared" si="159"/>
        <v>0</v>
      </c>
      <c r="O207" s="244">
        <f>IF(D207&lt;&gt;"",VLOOKUP(D207,Deflatores!$A$3:$C$100,3,0),0)</f>
        <v>0</v>
      </c>
      <c r="P207" s="49">
        <f t="shared" si="160"/>
        <v>0</v>
      </c>
      <c r="Q207" s="238"/>
      <c r="R207" s="238"/>
      <c r="S207" s="228"/>
      <c r="T207" s="24"/>
      <c r="U207" s="25"/>
      <c r="V207" s="36"/>
      <c r="W207" s="38"/>
      <c r="X207" s="238"/>
      <c r="Y207" s="38"/>
      <c r="Z207" s="238"/>
      <c r="AA207" s="38"/>
      <c r="AB207" s="26" t="str">
        <f t="shared" si="153"/>
        <v/>
      </c>
      <c r="AC207" s="26" t="str">
        <f t="shared" si="154"/>
        <v/>
      </c>
      <c r="AD207" s="49" t="str">
        <f t="shared" si="152"/>
        <v/>
      </c>
      <c r="AE207" s="49">
        <f t="shared" si="161"/>
        <v>0</v>
      </c>
      <c r="AF207" s="25">
        <f t="shared" si="162"/>
        <v>0</v>
      </c>
      <c r="AG207" s="37" t="str">
        <f>IF(OR(T207="",T207="NOK"),"",IF(V207&lt;&gt;"",VLOOKUP(V207,Deflatores!$A$3:$C$58,3,0),0))</f>
        <v/>
      </c>
      <c r="AH207" s="49" t="str">
        <f t="shared" si="163"/>
        <v/>
      </c>
      <c r="AI207" s="246"/>
      <c r="AJ207" s="228"/>
      <c r="AK207" s="265"/>
      <c r="AL207" s="228"/>
      <c r="AM207" s="265"/>
      <c r="AN207" s="228"/>
      <c r="AO207" s="265"/>
      <c r="AP207" s="228"/>
    </row>
    <row r="208" spans="1:42" s="27" customFormat="1" ht="15" customHeight="1" x14ac:dyDescent="0.2">
      <c r="A208" s="37">
        <f t="shared" si="164"/>
        <v>196</v>
      </c>
      <c r="B208" s="291"/>
      <c r="C208" s="25"/>
      <c r="D208" s="24"/>
      <c r="E208" s="38"/>
      <c r="F208" s="238"/>
      <c r="G208" s="238"/>
      <c r="H208" s="238"/>
      <c r="I208" s="38"/>
      <c r="J208" s="26" t="str">
        <f t="shared" si="155"/>
        <v/>
      </c>
      <c r="K208" s="26" t="str">
        <f t="shared" si="156"/>
        <v/>
      </c>
      <c r="L208" s="49" t="str">
        <f t="shared" si="157"/>
        <v/>
      </c>
      <c r="M208" s="49">
        <f t="shared" si="158"/>
        <v>0</v>
      </c>
      <c r="N208" s="25">
        <f t="shared" si="159"/>
        <v>0</v>
      </c>
      <c r="O208" s="244">
        <f>IF(D208&lt;&gt;"",VLOOKUP(D208,Deflatores!$A$3:$C$100,3,0),0)</f>
        <v>0</v>
      </c>
      <c r="P208" s="49">
        <f t="shared" si="160"/>
        <v>0</v>
      </c>
      <c r="Q208" s="238"/>
      <c r="R208" s="238"/>
      <c r="S208" s="228"/>
      <c r="T208" s="24"/>
      <c r="U208" s="25"/>
      <c r="V208" s="36"/>
      <c r="W208" s="38"/>
      <c r="X208" s="238"/>
      <c r="Y208" s="38"/>
      <c r="Z208" s="238"/>
      <c r="AA208" s="38"/>
      <c r="AB208" s="26" t="str">
        <f t="shared" si="153"/>
        <v/>
      </c>
      <c r="AC208" s="26" t="str">
        <f t="shared" si="154"/>
        <v/>
      </c>
      <c r="AD208" s="49" t="str">
        <f t="shared" si="152"/>
        <v/>
      </c>
      <c r="AE208" s="49">
        <f t="shared" si="161"/>
        <v>0</v>
      </c>
      <c r="AF208" s="25">
        <f t="shared" si="162"/>
        <v>0</v>
      </c>
      <c r="AG208" s="37" t="str">
        <f>IF(OR(T208="",T208="NOK"),"",IF(V208&lt;&gt;"",VLOOKUP(V208,Deflatores!$A$3:$C$58,3,0),0))</f>
        <v/>
      </c>
      <c r="AH208" s="49" t="str">
        <f t="shared" si="163"/>
        <v/>
      </c>
      <c r="AI208" s="246"/>
      <c r="AJ208" s="228"/>
      <c r="AK208" s="265"/>
      <c r="AL208" s="228"/>
      <c r="AM208" s="265"/>
      <c r="AN208" s="228"/>
      <c r="AO208" s="265"/>
      <c r="AP208" s="228"/>
    </row>
    <row r="209" spans="1:42" s="27" customFormat="1" ht="15" customHeight="1" x14ac:dyDescent="0.2">
      <c r="A209" s="37">
        <f t="shared" si="164"/>
        <v>197</v>
      </c>
      <c r="B209" s="291"/>
      <c r="C209" s="25"/>
      <c r="D209" s="24"/>
      <c r="E209" s="38"/>
      <c r="F209" s="238"/>
      <c r="G209" s="238"/>
      <c r="H209" s="238"/>
      <c r="I209" s="38"/>
      <c r="J209" s="26" t="str">
        <f t="shared" si="155"/>
        <v/>
      </c>
      <c r="K209" s="26" t="str">
        <f t="shared" si="156"/>
        <v/>
      </c>
      <c r="L209" s="49" t="str">
        <f t="shared" si="157"/>
        <v/>
      </c>
      <c r="M209" s="49">
        <f t="shared" si="158"/>
        <v>0</v>
      </c>
      <c r="N209" s="25">
        <f t="shared" si="159"/>
        <v>0</v>
      </c>
      <c r="O209" s="244">
        <f>IF(D209&lt;&gt;"",VLOOKUP(D209,Deflatores!$A$3:$C$100,3,0),0)</f>
        <v>0</v>
      </c>
      <c r="P209" s="49">
        <f t="shared" si="160"/>
        <v>0</v>
      </c>
      <c r="Q209" s="238"/>
      <c r="R209" s="238"/>
      <c r="S209" s="228"/>
      <c r="T209" s="24"/>
      <c r="U209" s="25"/>
      <c r="V209" s="36"/>
      <c r="W209" s="38"/>
      <c r="X209" s="238"/>
      <c r="Y209" s="38"/>
      <c r="Z209" s="238"/>
      <c r="AA209" s="38"/>
      <c r="AB209" s="26" t="str">
        <f t="shared" si="153"/>
        <v/>
      </c>
      <c r="AC209" s="26" t="str">
        <f t="shared" si="154"/>
        <v/>
      </c>
      <c r="AD209" s="49" t="str">
        <f t="shared" si="152"/>
        <v/>
      </c>
      <c r="AE209" s="49">
        <f t="shared" si="161"/>
        <v>0</v>
      </c>
      <c r="AF209" s="25">
        <f t="shared" si="162"/>
        <v>0</v>
      </c>
      <c r="AG209" s="37" t="str">
        <f>IF(OR(T209="",T209="NOK"),"",IF(V209&lt;&gt;"",VLOOKUP(V209,Deflatores!$A$3:$C$58,3,0),0))</f>
        <v/>
      </c>
      <c r="AH209" s="49" t="str">
        <f t="shared" si="163"/>
        <v/>
      </c>
      <c r="AI209" s="246"/>
      <c r="AJ209" s="228"/>
      <c r="AK209" s="265"/>
      <c r="AL209" s="228"/>
      <c r="AM209" s="265"/>
      <c r="AN209" s="228"/>
      <c r="AO209" s="265"/>
      <c r="AP209" s="228"/>
    </row>
    <row r="210" spans="1:42" s="27" customFormat="1" ht="15" customHeight="1" x14ac:dyDescent="0.2">
      <c r="A210" s="37">
        <f t="shared" si="164"/>
        <v>198</v>
      </c>
      <c r="B210" s="291"/>
      <c r="C210" s="25"/>
      <c r="D210" s="24"/>
      <c r="E210" s="38"/>
      <c r="F210" s="238"/>
      <c r="G210" s="238"/>
      <c r="H210" s="238"/>
      <c r="I210" s="38"/>
      <c r="J210" s="26" t="str">
        <f t="shared" si="155"/>
        <v/>
      </c>
      <c r="K210" s="26" t="str">
        <f t="shared" si="156"/>
        <v/>
      </c>
      <c r="L210" s="49" t="str">
        <f t="shared" si="157"/>
        <v/>
      </c>
      <c r="M210" s="49">
        <f t="shared" si="158"/>
        <v>0</v>
      </c>
      <c r="N210" s="25">
        <f t="shared" si="159"/>
        <v>0</v>
      </c>
      <c r="O210" s="244">
        <f>IF(D210&lt;&gt;"",VLOOKUP(D210,Deflatores!$A$3:$C$100,3,0),0)</f>
        <v>0</v>
      </c>
      <c r="P210" s="49">
        <f t="shared" si="160"/>
        <v>0</v>
      </c>
      <c r="Q210" s="238"/>
      <c r="R210" s="238"/>
      <c r="S210" s="228"/>
      <c r="T210" s="24"/>
      <c r="U210" s="25"/>
      <c r="V210" s="36"/>
      <c r="W210" s="38"/>
      <c r="X210" s="238"/>
      <c r="Y210" s="38"/>
      <c r="Z210" s="238"/>
      <c r="AA210" s="38"/>
      <c r="AB210" s="26" t="str">
        <f t="shared" si="153"/>
        <v/>
      </c>
      <c r="AC210" s="26" t="str">
        <f t="shared" si="154"/>
        <v/>
      </c>
      <c r="AD210" s="49" t="str">
        <f t="shared" si="152"/>
        <v/>
      </c>
      <c r="AE210" s="49">
        <f t="shared" si="161"/>
        <v>0</v>
      </c>
      <c r="AF210" s="25">
        <f t="shared" si="162"/>
        <v>0</v>
      </c>
      <c r="AG210" s="37" t="str">
        <f>IF(OR(T210="",T210="NOK"),"",IF(V210&lt;&gt;"",VLOOKUP(V210,Deflatores!$A$3:$C$58,3,0),0))</f>
        <v/>
      </c>
      <c r="AH210" s="49" t="str">
        <f t="shared" si="163"/>
        <v/>
      </c>
      <c r="AI210" s="246"/>
      <c r="AJ210" s="228"/>
      <c r="AK210" s="265"/>
      <c r="AL210" s="228"/>
      <c r="AM210" s="265"/>
      <c r="AN210" s="228"/>
      <c r="AO210" s="265"/>
      <c r="AP210" s="228"/>
    </row>
    <row r="211" spans="1:42" s="27" customFormat="1" ht="15" customHeight="1" x14ac:dyDescent="0.2">
      <c r="A211" s="37">
        <f t="shared" si="164"/>
        <v>199</v>
      </c>
      <c r="B211" s="291"/>
      <c r="C211" s="25"/>
      <c r="D211" s="24"/>
      <c r="E211" s="38"/>
      <c r="F211" s="238"/>
      <c r="G211" s="238"/>
      <c r="H211" s="238"/>
      <c r="I211" s="38"/>
      <c r="J211" s="26" t="str">
        <f t="shared" si="155"/>
        <v/>
      </c>
      <c r="K211" s="26" t="str">
        <f t="shared" si="156"/>
        <v/>
      </c>
      <c r="L211" s="49" t="str">
        <f t="shared" si="157"/>
        <v/>
      </c>
      <c r="M211" s="49">
        <f t="shared" si="158"/>
        <v>0</v>
      </c>
      <c r="N211" s="25">
        <f t="shared" si="159"/>
        <v>0</v>
      </c>
      <c r="O211" s="244">
        <f>IF(D211&lt;&gt;"",VLOOKUP(D211,Deflatores!$A$3:$C$100,3,0),0)</f>
        <v>0</v>
      </c>
      <c r="P211" s="49">
        <f t="shared" si="160"/>
        <v>0</v>
      </c>
      <c r="Q211" s="238"/>
      <c r="R211" s="238"/>
      <c r="S211" s="228"/>
      <c r="T211" s="24"/>
      <c r="U211" s="25"/>
      <c r="V211" s="36"/>
      <c r="W211" s="38"/>
      <c r="X211" s="238"/>
      <c r="Y211" s="38"/>
      <c r="Z211" s="238"/>
      <c r="AA211" s="38"/>
      <c r="AB211" s="26" t="str">
        <f t="shared" si="153"/>
        <v/>
      </c>
      <c r="AC211" s="26" t="str">
        <f t="shared" si="154"/>
        <v/>
      </c>
      <c r="AD211" s="49" t="str">
        <f t="shared" si="152"/>
        <v/>
      </c>
      <c r="AE211" s="49">
        <f t="shared" si="161"/>
        <v>0</v>
      </c>
      <c r="AF211" s="25">
        <f t="shared" si="162"/>
        <v>0</v>
      </c>
      <c r="AG211" s="37" t="str">
        <f>IF(OR(T211="",T211="NOK"),"",IF(V211&lt;&gt;"",VLOOKUP(V211,Deflatores!$A$3:$C$58,3,0),0))</f>
        <v/>
      </c>
      <c r="AH211" s="49" t="str">
        <f t="shared" si="163"/>
        <v/>
      </c>
      <c r="AI211" s="246"/>
      <c r="AJ211" s="228"/>
      <c r="AK211" s="265"/>
      <c r="AL211" s="228"/>
      <c r="AM211" s="265"/>
      <c r="AN211" s="228"/>
      <c r="AO211" s="265"/>
      <c r="AP211" s="228"/>
    </row>
    <row r="212" spans="1:42" s="27" customFormat="1" ht="15" customHeight="1" x14ac:dyDescent="0.2">
      <c r="A212" s="37">
        <f t="shared" si="164"/>
        <v>200</v>
      </c>
      <c r="B212" s="291"/>
      <c r="C212" s="25"/>
      <c r="D212" s="24"/>
      <c r="E212" s="38"/>
      <c r="F212" s="238"/>
      <c r="G212" s="238"/>
      <c r="H212" s="238"/>
      <c r="I212" s="38"/>
      <c r="J212" s="26" t="str">
        <f t="shared" si="155"/>
        <v/>
      </c>
      <c r="K212" s="26" t="str">
        <f t="shared" si="156"/>
        <v/>
      </c>
      <c r="L212" s="49" t="str">
        <f t="shared" si="157"/>
        <v/>
      </c>
      <c r="M212" s="49">
        <f t="shared" si="158"/>
        <v>0</v>
      </c>
      <c r="N212" s="25">
        <f t="shared" si="159"/>
        <v>0</v>
      </c>
      <c r="O212" s="244">
        <f>IF(D212&lt;&gt;"",VLOOKUP(D212,Deflatores!$A$3:$C$100,3,0),0)</f>
        <v>0</v>
      </c>
      <c r="P212" s="49">
        <f t="shared" si="160"/>
        <v>0</v>
      </c>
      <c r="Q212" s="238"/>
      <c r="R212" s="238"/>
      <c r="S212" s="228"/>
      <c r="T212" s="24"/>
      <c r="U212" s="25"/>
      <c r="V212" s="36"/>
      <c r="W212" s="38"/>
      <c r="X212" s="238"/>
      <c r="Y212" s="38"/>
      <c r="Z212" s="238"/>
      <c r="AA212" s="38"/>
      <c r="AB212" s="26" t="str">
        <f t="shared" si="153"/>
        <v/>
      </c>
      <c r="AC212" s="26" t="str">
        <f t="shared" si="154"/>
        <v/>
      </c>
      <c r="AD212" s="49" t="str">
        <f t="shared" ref="AD212:AD239" si="165">IF(AB212="",AC212,IF(AC212="",AB212,""))</f>
        <v/>
      </c>
      <c r="AE212" s="49">
        <f t="shared" si="161"/>
        <v>0</v>
      </c>
      <c r="AF212" s="25">
        <f t="shared" si="162"/>
        <v>0</v>
      </c>
      <c r="AG212" s="37" t="str">
        <f>IF(OR(T212="",T212="NOK"),"",IF(V212&lt;&gt;"",VLOOKUP(V212,Deflatores!$A$3:$C$58,3,0),0))</f>
        <v/>
      </c>
      <c r="AH212" s="49" t="str">
        <f t="shared" si="163"/>
        <v/>
      </c>
      <c r="AI212" s="246"/>
      <c r="AJ212" s="228"/>
      <c r="AK212" s="265"/>
      <c r="AL212" s="228"/>
      <c r="AM212" s="265"/>
      <c r="AN212" s="228"/>
      <c r="AO212" s="265"/>
      <c r="AP212" s="228"/>
    </row>
    <row r="213" spans="1:42" s="27" customFormat="1" ht="15" customHeight="1" x14ac:dyDescent="0.2">
      <c r="A213" s="37">
        <f t="shared" si="164"/>
        <v>201</v>
      </c>
      <c r="B213" s="291"/>
      <c r="C213" s="25"/>
      <c r="D213" s="24"/>
      <c r="E213" s="38"/>
      <c r="F213" s="238"/>
      <c r="G213" s="238"/>
      <c r="H213" s="238"/>
      <c r="I213" s="38"/>
      <c r="J213" s="26" t="str">
        <f t="shared" si="155"/>
        <v/>
      </c>
      <c r="K213" s="26" t="str">
        <f t="shared" si="156"/>
        <v/>
      </c>
      <c r="L213" s="49" t="str">
        <f t="shared" si="157"/>
        <v/>
      </c>
      <c r="M213" s="49">
        <f t="shared" si="158"/>
        <v>0</v>
      </c>
      <c r="N213" s="25">
        <f t="shared" si="159"/>
        <v>0</v>
      </c>
      <c r="O213" s="244">
        <f>IF(D213&lt;&gt;"",VLOOKUP(D213,Deflatores!$A$3:$C$100,3,0),0)</f>
        <v>0</v>
      </c>
      <c r="P213" s="49">
        <f t="shared" si="160"/>
        <v>0</v>
      </c>
      <c r="Q213" s="238"/>
      <c r="R213" s="238"/>
      <c r="S213" s="228"/>
      <c r="T213" s="24"/>
      <c r="U213" s="25"/>
      <c r="V213" s="36"/>
      <c r="W213" s="38"/>
      <c r="X213" s="238"/>
      <c r="Y213" s="38"/>
      <c r="Z213" s="238"/>
      <c r="AA213" s="38"/>
      <c r="AB213" s="26" t="str">
        <f t="shared" si="153"/>
        <v/>
      </c>
      <c r="AC213" s="26" t="str">
        <f t="shared" si="154"/>
        <v/>
      </c>
      <c r="AD213" s="49" t="str">
        <f t="shared" si="165"/>
        <v/>
      </c>
      <c r="AE213" s="49">
        <f t="shared" si="161"/>
        <v>0</v>
      </c>
      <c r="AF213" s="25">
        <f t="shared" si="162"/>
        <v>0</v>
      </c>
      <c r="AG213" s="37" t="str">
        <f>IF(OR(T213="",T213="NOK"),"",IF(V213&lt;&gt;"",VLOOKUP(V213,Deflatores!$A$3:$C$58,3,0),0))</f>
        <v/>
      </c>
      <c r="AH213" s="49" t="str">
        <f t="shared" si="163"/>
        <v/>
      </c>
      <c r="AI213" s="246"/>
      <c r="AJ213" s="228"/>
      <c r="AK213" s="265"/>
      <c r="AL213" s="228"/>
      <c r="AM213" s="265"/>
      <c r="AN213" s="228"/>
      <c r="AO213" s="265"/>
      <c r="AP213" s="228"/>
    </row>
    <row r="214" spans="1:42" s="27" customFormat="1" ht="15" customHeight="1" x14ac:dyDescent="0.2">
      <c r="A214" s="37">
        <f t="shared" si="164"/>
        <v>202</v>
      </c>
      <c r="B214" s="291"/>
      <c r="C214" s="25"/>
      <c r="D214" s="24"/>
      <c r="E214" s="38"/>
      <c r="F214" s="238"/>
      <c r="G214" s="238"/>
      <c r="H214" s="238"/>
      <c r="I214" s="38"/>
      <c r="J214" s="26" t="str">
        <f t="shared" si="155"/>
        <v/>
      </c>
      <c r="K214" s="26" t="str">
        <f t="shared" si="156"/>
        <v/>
      </c>
      <c r="L214" s="49" t="str">
        <f t="shared" si="157"/>
        <v/>
      </c>
      <c r="M214" s="49">
        <f t="shared" si="158"/>
        <v>0</v>
      </c>
      <c r="N214" s="25">
        <f t="shared" si="159"/>
        <v>0</v>
      </c>
      <c r="O214" s="244">
        <f>IF(D214&lt;&gt;"",VLOOKUP(D214,Deflatores!$A$3:$C$100,3,0),0)</f>
        <v>0</v>
      </c>
      <c r="P214" s="49">
        <f t="shared" si="160"/>
        <v>0</v>
      </c>
      <c r="Q214" s="238"/>
      <c r="R214" s="238"/>
      <c r="S214" s="228"/>
      <c r="T214" s="24"/>
      <c r="U214" s="25"/>
      <c r="V214" s="36"/>
      <c r="W214" s="38"/>
      <c r="X214" s="238"/>
      <c r="Y214" s="38"/>
      <c r="Z214" s="238"/>
      <c r="AA214" s="38"/>
      <c r="AB214" s="26" t="str">
        <f t="shared" si="153"/>
        <v/>
      </c>
      <c r="AC214" s="26" t="str">
        <f t="shared" si="154"/>
        <v/>
      </c>
      <c r="AD214" s="49" t="str">
        <f t="shared" si="165"/>
        <v/>
      </c>
      <c r="AE214" s="49">
        <f t="shared" si="161"/>
        <v>0</v>
      </c>
      <c r="AF214" s="25">
        <f t="shared" si="162"/>
        <v>0</v>
      </c>
      <c r="AG214" s="37" t="str">
        <f>IF(OR(T214="",T214="NOK"),"",IF(V214&lt;&gt;"",VLOOKUP(V214,Deflatores!$A$3:$C$58,3,0),0))</f>
        <v/>
      </c>
      <c r="AH214" s="49" t="str">
        <f t="shared" si="163"/>
        <v/>
      </c>
      <c r="AI214" s="246"/>
      <c r="AJ214" s="228"/>
      <c r="AK214" s="265"/>
      <c r="AL214" s="228"/>
      <c r="AM214" s="265"/>
      <c r="AN214" s="228"/>
      <c r="AO214" s="265"/>
      <c r="AP214" s="228"/>
    </row>
    <row r="215" spans="1:42" s="27" customFormat="1" ht="15" customHeight="1" x14ac:dyDescent="0.2">
      <c r="A215" s="37">
        <f t="shared" si="164"/>
        <v>203</v>
      </c>
      <c r="B215" s="291"/>
      <c r="C215" s="25"/>
      <c r="D215" s="24"/>
      <c r="E215" s="38"/>
      <c r="F215" s="238"/>
      <c r="G215" s="238"/>
      <c r="H215" s="238"/>
      <c r="I215" s="38"/>
      <c r="J215" s="26" t="str">
        <f t="shared" si="155"/>
        <v/>
      </c>
      <c r="K215" s="26" t="str">
        <f t="shared" si="156"/>
        <v/>
      </c>
      <c r="L215" s="49" t="str">
        <f t="shared" si="157"/>
        <v/>
      </c>
      <c r="M215" s="49">
        <f t="shared" si="158"/>
        <v>0</v>
      </c>
      <c r="N215" s="25">
        <f t="shared" si="159"/>
        <v>0</v>
      </c>
      <c r="O215" s="244">
        <f>IF(D215&lt;&gt;"",VLOOKUP(D215,Deflatores!$A$3:$C$100,3,0),0)</f>
        <v>0</v>
      </c>
      <c r="P215" s="49">
        <f t="shared" si="160"/>
        <v>0</v>
      </c>
      <c r="Q215" s="238"/>
      <c r="R215" s="238"/>
      <c r="S215" s="228"/>
      <c r="T215" s="24"/>
      <c r="U215" s="25"/>
      <c r="V215" s="36"/>
      <c r="W215" s="38"/>
      <c r="X215" s="238"/>
      <c r="Y215" s="38"/>
      <c r="Z215" s="238"/>
      <c r="AA215" s="38"/>
      <c r="AB215" s="26" t="str">
        <f t="shared" ref="AB215:AB241" si="166">IF(OR(T215="",T215="NOK"),"",IF(U215="EE",IF(OR(AND(OR(Y215=1,Y215=0),W215&gt;0,W215&lt;5),AND(OR(Y215=1,Y215=0),W215&gt;4,W215&lt;16),AND(Y215=2,W215&gt;0,W215&lt;5)),"Simples",IF(OR(AND(OR(Y215=1,Y215=0),W215&gt;15),AND(Y215=2,W215&gt;4,W215&lt;16),AND(Y215&gt;2,W215&gt;0,W215&lt;5)),"Médio",IF(OR(AND(Y215=2,W215&gt;15),AND(Y215&gt;2,W215&gt;4,W215&lt;16),AND(Y215&gt;2,W215&gt;15)),"Complexo",""))),
IF(OR(U215="CE",U215="SE"),IF(OR(AND(OR(Y215=1,Y215=0),W215&gt;0,W215&lt;6),AND(OR(Y215=1,Y215=0),W215&gt;5,W215&lt;20),AND(Y215&gt;1,Y215&lt;4,W215&gt;0,W215&lt;6)),"Simples",IF(OR(AND(OR(Y215=1,Y215=0),W215&gt;19),AND(Y215&gt;1,Y215&lt;4,W215&gt;5,W215&lt;20),AND(Y215&gt;3,W215&gt;0,W215&lt;6)),"Médio",IF(OR(AND(Y215&gt;1,Y215&lt;4,W215&gt;19),AND(Y215&gt;3,W215&gt;5,W215&lt;20),AND(Y215&gt;3,W215&gt;19)),"Complexo",""))),"")))</f>
        <v/>
      </c>
      <c r="AC215" s="26" t="str">
        <f t="shared" ref="AC215:AC241" si="167">IF(OR(T215="",T215="NOK"),"",IF(U215="ALI",IF(OR(AND(OR(Y215=1,Y215=0),W215&gt;0,W215&lt;20),AND(OR(Y215=1,Y215=0),W215&gt;19,W215&lt;51),AND(Y215&gt;1,Y215&lt;6,W215&gt;0,W215&lt;20)),"Simples",IF(OR(AND(OR(Y215=1,Y215=0),W215&gt;50),AND(Y215&gt;1,Y215&lt;6,W215&gt;19,W215&lt;51),AND(Y215&gt;5,W215&gt;0,W215&lt;20)),"Médio",IF(OR(AND(Y215&gt;1,Y215&lt;6,W215&gt;50),AND(Y215&gt;5,W215&gt;19,W215&lt;51),AND(Y215&gt;5,W215&gt;50)),"Complexo",""))),
IF(U215="AIE",IF(OR(AND(OR(Y215=1, Y215=0),W215&gt;0,W215&lt;20),AND(OR(Y215=1, Y215=0),W215&gt;19,W215&lt;51),AND(Y215&gt;1,Y215&lt;6,W215&gt;0,W215&lt;20)),"Simples",IF(OR(AND(OR(Y215=1, Y215=0),W215&gt;50),AND(Y215&gt;1,Y215&lt;6,W215&gt;19,W215&lt;51),AND(Y215&gt;5,W215&gt;0,W215&lt;20)),"Médio",IF(OR(AND(Y215&gt;1,Y215&lt;6,W215&gt;50),AND(Y215&gt;5,W215&gt;19,W215&lt;51),AND(Y215&gt;5,W215&gt;50)),"Complexo",""))),"")))</f>
        <v/>
      </c>
      <c r="AD215" s="49" t="str">
        <f t="shared" si="165"/>
        <v/>
      </c>
      <c r="AE215" s="49">
        <f t="shared" si="161"/>
        <v>0</v>
      </c>
      <c r="AF215" s="25">
        <f t="shared" si="162"/>
        <v>0</v>
      </c>
      <c r="AG215" s="37" t="str">
        <f>IF(OR(T215="",T215="NOK"),"",IF(V215&lt;&gt;"",VLOOKUP(V215,Deflatores!$A$3:$C$58,3,0),0))</f>
        <v/>
      </c>
      <c r="AH215" s="49" t="str">
        <f t="shared" si="163"/>
        <v/>
      </c>
      <c r="AI215" s="246"/>
      <c r="AJ215" s="228"/>
      <c r="AK215" s="265"/>
      <c r="AL215" s="228"/>
      <c r="AM215" s="265"/>
      <c r="AN215" s="228"/>
      <c r="AO215" s="265"/>
      <c r="AP215" s="228"/>
    </row>
    <row r="216" spans="1:42" s="27" customFormat="1" ht="15" customHeight="1" x14ac:dyDescent="0.2">
      <c r="A216" s="37">
        <f t="shared" si="164"/>
        <v>204</v>
      </c>
      <c r="B216" s="291"/>
      <c r="C216" s="25"/>
      <c r="D216" s="24"/>
      <c r="E216" s="38"/>
      <c r="F216" s="238"/>
      <c r="G216" s="238"/>
      <c r="H216" s="238"/>
      <c r="I216" s="38"/>
      <c r="J216" s="26" t="str">
        <f t="shared" si="155"/>
        <v/>
      </c>
      <c r="K216" s="26" t="str">
        <f t="shared" si="156"/>
        <v/>
      </c>
      <c r="L216" s="49" t="str">
        <f t="shared" si="157"/>
        <v/>
      </c>
      <c r="M216" s="49">
        <f t="shared" si="158"/>
        <v>0</v>
      </c>
      <c r="N216" s="25">
        <f t="shared" si="159"/>
        <v>0</v>
      </c>
      <c r="O216" s="244">
        <f>IF(D216&lt;&gt;"",VLOOKUP(D216,Deflatores!$A$3:$C$100,3,0),0)</f>
        <v>0</v>
      </c>
      <c r="P216" s="49">
        <f t="shared" si="160"/>
        <v>0</v>
      </c>
      <c r="Q216" s="238"/>
      <c r="R216" s="238"/>
      <c r="S216" s="228"/>
      <c r="T216" s="24"/>
      <c r="U216" s="25"/>
      <c r="V216" s="36"/>
      <c r="W216" s="38"/>
      <c r="X216" s="238"/>
      <c r="Y216" s="38"/>
      <c r="Z216" s="238"/>
      <c r="AA216" s="38"/>
      <c r="AB216" s="26" t="str">
        <f t="shared" si="166"/>
        <v/>
      </c>
      <c r="AC216" s="26" t="str">
        <f t="shared" si="167"/>
        <v/>
      </c>
      <c r="AD216" s="49" t="str">
        <f t="shared" si="165"/>
        <v/>
      </c>
      <c r="AE216" s="49">
        <f t="shared" si="161"/>
        <v>0</v>
      </c>
      <c r="AF216" s="25">
        <f t="shared" si="162"/>
        <v>0</v>
      </c>
      <c r="AG216" s="37" t="str">
        <f>IF(OR(T216="",T216="NOK"),"",IF(V216&lt;&gt;"",VLOOKUP(V216,Deflatores!$A$3:$C$58,3,0),0))</f>
        <v/>
      </c>
      <c r="AH216" s="49" t="str">
        <f t="shared" si="163"/>
        <v/>
      </c>
      <c r="AI216" s="246"/>
      <c r="AJ216" s="228"/>
      <c r="AK216" s="265"/>
      <c r="AL216" s="228"/>
      <c r="AM216" s="265"/>
      <c r="AN216" s="228"/>
      <c r="AO216" s="265"/>
      <c r="AP216" s="228"/>
    </row>
    <row r="217" spans="1:42" s="27" customFormat="1" ht="15" customHeight="1" x14ac:dyDescent="0.2">
      <c r="A217" s="37">
        <f t="shared" si="164"/>
        <v>205</v>
      </c>
      <c r="B217" s="291"/>
      <c r="C217" s="25"/>
      <c r="D217" s="24"/>
      <c r="E217" s="38"/>
      <c r="F217" s="238"/>
      <c r="G217" s="238"/>
      <c r="H217" s="238"/>
      <c r="I217" s="38"/>
      <c r="J217" s="26" t="str">
        <f t="shared" si="155"/>
        <v/>
      </c>
      <c r="K217" s="26" t="str">
        <f t="shared" si="156"/>
        <v/>
      </c>
      <c r="L217" s="49" t="str">
        <f t="shared" si="157"/>
        <v/>
      </c>
      <c r="M217" s="49">
        <f t="shared" si="158"/>
        <v>0</v>
      </c>
      <c r="N217" s="25">
        <f t="shared" si="159"/>
        <v>0</v>
      </c>
      <c r="O217" s="244">
        <f>IF(D217&lt;&gt;"",VLOOKUP(D217,Deflatores!$A$3:$C$100,3,0),0)</f>
        <v>0</v>
      </c>
      <c r="P217" s="49">
        <f t="shared" si="160"/>
        <v>0</v>
      </c>
      <c r="Q217" s="238"/>
      <c r="R217" s="238"/>
      <c r="S217" s="228"/>
      <c r="T217" s="24"/>
      <c r="U217" s="25"/>
      <c r="V217" s="36"/>
      <c r="W217" s="38"/>
      <c r="X217" s="238"/>
      <c r="Y217" s="38"/>
      <c r="Z217" s="238"/>
      <c r="AA217" s="38"/>
      <c r="AB217" s="26" t="str">
        <f t="shared" si="166"/>
        <v/>
      </c>
      <c r="AC217" s="26" t="str">
        <f t="shared" si="167"/>
        <v/>
      </c>
      <c r="AD217" s="49" t="str">
        <f t="shared" si="165"/>
        <v/>
      </c>
      <c r="AE217" s="49">
        <f t="shared" si="161"/>
        <v>0</v>
      </c>
      <c r="AF217" s="25">
        <f t="shared" si="162"/>
        <v>0</v>
      </c>
      <c r="AG217" s="37" t="str">
        <f>IF(OR(T217="",T217="NOK"),"",IF(V217&lt;&gt;"",VLOOKUP(V217,Deflatores!$A$3:$C$58,3,0),0))</f>
        <v/>
      </c>
      <c r="AH217" s="49" t="str">
        <f t="shared" si="163"/>
        <v/>
      </c>
      <c r="AI217" s="246"/>
      <c r="AJ217" s="228"/>
      <c r="AK217" s="265"/>
      <c r="AL217" s="228"/>
      <c r="AM217" s="265"/>
      <c r="AN217" s="228"/>
      <c r="AO217" s="265"/>
      <c r="AP217" s="228"/>
    </row>
    <row r="218" spans="1:42" s="27" customFormat="1" ht="15" customHeight="1" x14ac:dyDescent="0.2">
      <c r="A218" s="37">
        <f t="shared" si="164"/>
        <v>206</v>
      </c>
      <c r="B218" s="291"/>
      <c r="C218" s="25"/>
      <c r="D218" s="24"/>
      <c r="E218" s="38"/>
      <c r="F218" s="238"/>
      <c r="G218" s="238"/>
      <c r="H218" s="238"/>
      <c r="I218" s="38"/>
      <c r="J218" s="26" t="str">
        <f t="shared" si="155"/>
        <v/>
      </c>
      <c r="K218" s="26" t="str">
        <f t="shared" si="156"/>
        <v/>
      </c>
      <c r="L218" s="49" t="str">
        <f t="shared" si="157"/>
        <v/>
      </c>
      <c r="M218" s="49">
        <f t="shared" si="158"/>
        <v>0</v>
      </c>
      <c r="N218" s="25">
        <f t="shared" si="159"/>
        <v>0</v>
      </c>
      <c r="O218" s="244">
        <f>IF(D218&lt;&gt;"",VLOOKUP(D218,Deflatores!$A$3:$C$100,3,0),0)</f>
        <v>0</v>
      </c>
      <c r="P218" s="49">
        <f t="shared" si="160"/>
        <v>0</v>
      </c>
      <c r="Q218" s="238"/>
      <c r="R218" s="238"/>
      <c r="S218" s="228"/>
      <c r="T218" s="24"/>
      <c r="U218" s="25"/>
      <c r="V218" s="36"/>
      <c r="W218" s="38"/>
      <c r="X218" s="238"/>
      <c r="Y218" s="38"/>
      <c r="Z218" s="238"/>
      <c r="AA218" s="38"/>
      <c r="AB218" s="26" t="str">
        <f t="shared" si="166"/>
        <v/>
      </c>
      <c r="AC218" s="26" t="str">
        <f t="shared" si="167"/>
        <v/>
      </c>
      <c r="AD218" s="49" t="str">
        <f t="shared" si="165"/>
        <v/>
      </c>
      <c r="AE218" s="49">
        <f t="shared" si="161"/>
        <v>0</v>
      </c>
      <c r="AF218" s="25">
        <f t="shared" si="162"/>
        <v>0</v>
      </c>
      <c r="AG218" s="37" t="str">
        <f>IF(OR(T218="",T218="NOK"),"",IF(V218&lt;&gt;"",VLOOKUP(V218,Deflatores!$A$3:$C$58,3,0),0))</f>
        <v/>
      </c>
      <c r="AH218" s="49" t="str">
        <f t="shared" si="163"/>
        <v/>
      </c>
      <c r="AI218" s="246"/>
      <c r="AJ218" s="228"/>
      <c r="AK218" s="265"/>
      <c r="AL218" s="228"/>
      <c r="AM218" s="265"/>
      <c r="AN218" s="228"/>
      <c r="AO218" s="265"/>
      <c r="AP218" s="228"/>
    </row>
    <row r="219" spans="1:42" s="27" customFormat="1" ht="15" customHeight="1" x14ac:dyDescent="0.2">
      <c r="A219" s="37">
        <f t="shared" si="164"/>
        <v>207</v>
      </c>
      <c r="B219" s="291"/>
      <c r="C219" s="25"/>
      <c r="D219" s="24"/>
      <c r="E219" s="38"/>
      <c r="F219" s="238"/>
      <c r="G219" s="238"/>
      <c r="H219" s="238"/>
      <c r="I219" s="38"/>
      <c r="J219" s="26" t="str">
        <f t="shared" si="155"/>
        <v/>
      </c>
      <c r="K219" s="26" t="str">
        <f t="shared" si="156"/>
        <v/>
      </c>
      <c r="L219" s="49" t="str">
        <f t="shared" si="157"/>
        <v/>
      </c>
      <c r="M219" s="49">
        <f t="shared" si="158"/>
        <v>0</v>
      </c>
      <c r="N219" s="25">
        <f t="shared" si="159"/>
        <v>0</v>
      </c>
      <c r="O219" s="244">
        <f>IF(D219&lt;&gt;"",VLOOKUP(D219,Deflatores!$A$3:$C$100,3,0),0)</f>
        <v>0</v>
      </c>
      <c r="P219" s="49">
        <f t="shared" si="160"/>
        <v>0</v>
      </c>
      <c r="Q219" s="238"/>
      <c r="R219" s="238"/>
      <c r="S219" s="228"/>
      <c r="T219" s="24"/>
      <c r="U219" s="25"/>
      <c r="V219" s="36"/>
      <c r="W219" s="38"/>
      <c r="X219" s="238"/>
      <c r="Y219" s="38"/>
      <c r="Z219" s="238"/>
      <c r="AA219" s="38"/>
      <c r="AB219" s="26" t="str">
        <f t="shared" si="166"/>
        <v/>
      </c>
      <c r="AC219" s="26" t="str">
        <f t="shared" si="167"/>
        <v/>
      </c>
      <c r="AD219" s="49" t="str">
        <f t="shared" si="165"/>
        <v/>
      </c>
      <c r="AE219" s="49">
        <f t="shared" si="161"/>
        <v>0</v>
      </c>
      <c r="AF219" s="25">
        <f t="shared" si="162"/>
        <v>0</v>
      </c>
      <c r="AG219" s="37" t="str">
        <f>IF(OR(T219="",T219="NOK"),"",IF(V219&lt;&gt;"",VLOOKUP(V219,Deflatores!$A$3:$C$58,3,0),0))</f>
        <v/>
      </c>
      <c r="AH219" s="49" t="str">
        <f t="shared" si="163"/>
        <v/>
      </c>
      <c r="AI219" s="246"/>
      <c r="AJ219" s="228"/>
      <c r="AK219" s="265"/>
      <c r="AL219" s="228"/>
      <c r="AM219" s="265"/>
      <c r="AN219" s="228"/>
      <c r="AO219" s="265"/>
      <c r="AP219" s="228"/>
    </row>
    <row r="220" spans="1:42" s="27" customFormat="1" ht="15" customHeight="1" x14ac:dyDescent="0.2">
      <c r="A220" s="37">
        <f t="shared" si="164"/>
        <v>208</v>
      </c>
      <c r="B220" s="291"/>
      <c r="C220" s="25"/>
      <c r="D220" s="24"/>
      <c r="E220" s="38"/>
      <c r="F220" s="238"/>
      <c r="G220" s="238"/>
      <c r="H220" s="238"/>
      <c r="I220" s="38"/>
      <c r="J220" s="26" t="str">
        <f t="shared" si="155"/>
        <v/>
      </c>
      <c r="K220" s="26" t="str">
        <f t="shared" si="156"/>
        <v/>
      </c>
      <c r="L220" s="49" t="str">
        <f t="shared" si="157"/>
        <v/>
      </c>
      <c r="M220" s="49">
        <f t="shared" si="158"/>
        <v>0</v>
      </c>
      <c r="N220" s="25">
        <f t="shared" si="159"/>
        <v>0</v>
      </c>
      <c r="O220" s="244">
        <f>IF(D220&lt;&gt;"",VLOOKUP(D220,Deflatores!$A$3:$C$100,3,0),0)</f>
        <v>0</v>
      </c>
      <c r="P220" s="49">
        <f t="shared" si="160"/>
        <v>0</v>
      </c>
      <c r="Q220" s="238"/>
      <c r="R220" s="238"/>
      <c r="S220" s="228"/>
      <c r="T220" s="24"/>
      <c r="U220" s="25"/>
      <c r="V220" s="36"/>
      <c r="W220" s="38"/>
      <c r="X220" s="238"/>
      <c r="Y220" s="38"/>
      <c r="Z220" s="238"/>
      <c r="AA220" s="38"/>
      <c r="AB220" s="26" t="str">
        <f t="shared" si="166"/>
        <v/>
      </c>
      <c r="AC220" s="26" t="str">
        <f t="shared" si="167"/>
        <v/>
      </c>
      <c r="AD220" s="49" t="str">
        <f t="shared" si="165"/>
        <v/>
      </c>
      <c r="AE220" s="49">
        <f t="shared" si="161"/>
        <v>0</v>
      </c>
      <c r="AF220" s="25">
        <f t="shared" si="162"/>
        <v>0</v>
      </c>
      <c r="AG220" s="37" t="str">
        <f>IF(OR(T220="",T220="NOK"),"",IF(V220&lt;&gt;"",VLOOKUP(V220,Deflatores!$A$3:$C$58,3,0),0))</f>
        <v/>
      </c>
      <c r="AH220" s="49" t="str">
        <f t="shared" si="163"/>
        <v/>
      </c>
      <c r="AI220" s="246"/>
      <c r="AJ220" s="228"/>
      <c r="AK220" s="265"/>
      <c r="AL220" s="228"/>
      <c r="AM220" s="265"/>
      <c r="AN220" s="228"/>
      <c r="AO220" s="265"/>
      <c r="AP220" s="228"/>
    </row>
    <row r="221" spans="1:42" s="27" customFormat="1" ht="15" customHeight="1" x14ac:dyDescent="0.2">
      <c r="A221" s="37">
        <f t="shared" si="164"/>
        <v>209</v>
      </c>
      <c r="B221" s="291"/>
      <c r="C221" s="25"/>
      <c r="D221" s="24"/>
      <c r="E221" s="38"/>
      <c r="F221" s="238"/>
      <c r="G221" s="238"/>
      <c r="H221" s="238"/>
      <c r="I221" s="38"/>
      <c r="J221" s="26" t="str">
        <f t="shared" si="155"/>
        <v/>
      </c>
      <c r="K221" s="26" t="str">
        <f t="shared" si="156"/>
        <v/>
      </c>
      <c r="L221" s="49" t="str">
        <f t="shared" si="157"/>
        <v/>
      </c>
      <c r="M221" s="49">
        <f t="shared" si="158"/>
        <v>0</v>
      </c>
      <c r="N221" s="25">
        <f t="shared" si="159"/>
        <v>0</v>
      </c>
      <c r="O221" s="244">
        <f>IF(D221&lt;&gt;"",VLOOKUP(D221,Deflatores!$A$3:$C$100,3,0),0)</f>
        <v>0</v>
      </c>
      <c r="P221" s="49">
        <f t="shared" si="160"/>
        <v>0</v>
      </c>
      <c r="Q221" s="238"/>
      <c r="R221" s="238"/>
      <c r="S221" s="228"/>
      <c r="T221" s="24"/>
      <c r="U221" s="25"/>
      <c r="V221" s="36"/>
      <c r="W221" s="38"/>
      <c r="X221" s="238"/>
      <c r="Y221" s="38"/>
      <c r="Z221" s="238"/>
      <c r="AA221" s="38"/>
      <c r="AB221" s="26" t="str">
        <f t="shared" si="166"/>
        <v/>
      </c>
      <c r="AC221" s="26" t="str">
        <f t="shared" si="167"/>
        <v/>
      </c>
      <c r="AD221" s="49" t="str">
        <f t="shared" si="165"/>
        <v/>
      </c>
      <c r="AE221" s="49">
        <f t="shared" si="161"/>
        <v>0</v>
      </c>
      <c r="AF221" s="25">
        <f t="shared" si="162"/>
        <v>0</v>
      </c>
      <c r="AG221" s="37" t="str">
        <f>IF(OR(T221="",T221="NOK"),"",IF(V221&lt;&gt;"",VLOOKUP(V221,Deflatores!$A$3:$C$58,3,0),0))</f>
        <v/>
      </c>
      <c r="AH221" s="49" t="str">
        <f t="shared" si="163"/>
        <v/>
      </c>
      <c r="AI221" s="246"/>
      <c r="AJ221" s="228"/>
      <c r="AK221" s="265"/>
      <c r="AL221" s="228"/>
      <c r="AM221" s="265"/>
      <c r="AN221" s="228"/>
      <c r="AO221" s="265"/>
      <c r="AP221" s="228"/>
    </row>
    <row r="222" spans="1:42" s="27" customFormat="1" ht="15" customHeight="1" x14ac:dyDescent="0.2">
      <c r="A222" s="37">
        <f t="shared" si="164"/>
        <v>210</v>
      </c>
      <c r="B222" s="291"/>
      <c r="C222" s="25"/>
      <c r="D222" s="24"/>
      <c r="E222" s="38"/>
      <c r="F222" s="238"/>
      <c r="G222" s="238"/>
      <c r="H222" s="238"/>
      <c r="I222" s="38"/>
      <c r="J222" s="26" t="str">
        <f t="shared" si="155"/>
        <v/>
      </c>
      <c r="K222" s="26" t="str">
        <f t="shared" si="156"/>
        <v/>
      </c>
      <c r="L222" s="49" t="str">
        <f t="shared" si="157"/>
        <v/>
      </c>
      <c r="M222" s="49">
        <f t="shared" si="158"/>
        <v>0</v>
      </c>
      <c r="N222" s="25">
        <f t="shared" si="159"/>
        <v>0</v>
      </c>
      <c r="O222" s="244">
        <f>IF(D222&lt;&gt;"",VLOOKUP(D222,Deflatores!$A$3:$C$100,3,0),0)</f>
        <v>0</v>
      </c>
      <c r="P222" s="49">
        <f t="shared" si="160"/>
        <v>0</v>
      </c>
      <c r="Q222" s="238"/>
      <c r="R222" s="238"/>
      <c r="S222" s="228"/>
      <c r="T222" s="24"/>
      <c r="U222" s="25"/>
      <c r="V222" s="36"/>
      <c r="W222" s="38"/>
      <c r="X222" s="238"/>
      <c r="Y222" s="38"/>
      <c r="Z222" s="238"/>
      <c r="AA222" s="38"/>
      <c r="AB222" s="26" t="str">
        <f t="shared" si="166"/>
        <v/>
      </c>
      <c r="AC222" s="26" t="str">
        <f t="shared" si="167"/>
        <v/>
      </c>
      <c r="AD222" s="49" t="str">
        <f t="shared" si="165"/>
        <v/>
      </c>
      <c r="AE222" s="49">
        <f t="shared" si="161"/>
        <v>0</v>
      </c>
      <c r="AF222" s="25">
        <f t="shared" si="162"/>
        <v>0</v>
      </c>
      <c r="AG222" s="37" t="str">
        <f>IF(OR(T222="",T222="NOK"),"",IF(V222&lt;&gt;"",VLOOKUP(V222,Deflatores!$A$3:$C$58,3,0),0))</f>
        <v/>
      </c>
      <c r="AH222" s="49" t="str">
        <f t="shared" si="163"/>
        <v/>
      </c>
      <c r="AI222" s="246"/>
      <c r="AJ222" s="228"/>
      <c r="AK222" s="265"/>
      <c r="AL222" s="228"/>
      <c r="AM222" s="265"/>
      <c r="AN222" s="228"/>
      <c r="AO222" s="265"/>
      <c r="AP222" s="228"/>
    </row>
    <row r="223" spans="1:42" s="27" customFormat="1" ht="15" customHeight="1" x14ac:dyDescent="0.2">
      <c r="A223" s="37">
        <f t="shared" si="164"/>
        <v>211</v>
      </c>
      <c r="B223" s="291"/>
      <c r="C223" s="25"/>
      <c r="D223" s="24"/>
      <c r="E223" s="38"/>
      <c r="F223" s="238"/>
      <c r="G223" s="238"/>
      <c r="H223" s="238"/>
      <c r="I223" s="38"/>
      <c r="J223" s="26" t="str">
        <f t="shared" si="155"/>
        <v/>
      </c>
      <c r="K223" s="26" t="str">
        <f t="shared" si="156"/>
        <v/>
      </c>
      <c r="L223" s="49" t="str">
        <f t="shared" si="157"/>
        <v/>
      </c>
      <c r="M223" s="49">
        <f t="shared" si="158"/>
        <v>0</v>
      </c>
      <c r="N223" s="25">
        <f t="shared" si="159"/>
        <v>0</v>
      </c>
      <c r="O223" s="244">
        <f>IF(D223&lt;&gt;"",VLOOKUP(D223,Deflatores!$A$3:$C$100,3,0),0)</f>
        <v>0</v>
      </c>
      <c r="P223" s="49">
        <f t="shared" si="160"/>
        <v>0</v>
      </c>
      <c r="Q223" s="238"/>
      <c r="R223" s="238"/>
      <c r="S223" s="228"/>
      <c r="T223" s="24"/>
      <c r="U223" s="25"/>
      <c r="V223" s="36"/>
      <c r="W223" s="38"/>
      <c r="X223" s="238"/>
      <c r="Y223" s="38"/>
      <c r="Z223" s="238"/>
      <c r="AA223" s="38"/>
      <c r="AB223" s="26" t="str">
        <f t="shared" si="166"/>
        <v/>
      </c>
      <c r="AC223" s="26" t="str">
        <f t="shared" si="167"/>
        <v/>
      </c>
      <c r="AD223" s="49" t="str">
        <f t="shared" si="165"/>
        <v/>
      </c>
      <c r="AE223" s="49">
        <f t="shared" si="161"/>
        <v>0</v>
      </c>
      <c r="AF223" s="25">
        <f t="shared" si="162"/>
        <v>0</v>
      </c>
      <c r="AG223" s="37" t="str">
        <f>IF(OR(T223="",T223="NOK"),"",IF(V223&lt;&gt;"",VLOOKUP(V223,Deflatores!$A$3:$C$58,3,0),0))</f>
        <v/>
      </c>
      <c r="AH223" s="49" t="str">
        <f t="shared" si="163"/>
        <v/>
      </c>
      <c r="AI223" s="246"/>
      <c r="AJ223" s="228"/>
      <c r="AK223" s="265"/>
      <c r="AL223" s="228"/>
      <c r="AM223" s="265"/>
      <c r="AN223" s="228"/>
      <c r="AO223" s="265"/>
      <c r="AP223" s="228"/>
    </row>
    <row r="224" spans="1:42" s="27" customFormat="1" ht="15" customHeight="1" x14ac:dyDescent="0.2">
      <c r="A224" s="37">
        <f t="shared" si="164"/>
        <v>212</v>
      </c>
      <c r="B224" s="291"/>
      <c r="C224" s="25"/>
      <c r="D224" s="24"/>
      <c r="E224" s="38"/>
      <c r="F224" s="238"/>
      <c r="G224" s="238"/>
      <c r="H224" s="238"/>
      <c r="I224" s="38"/>
      <c r="J224" s="26" t="str">
        <f t="shared" si="155"/>
        <v/>
      </c>
      <c r="K224" s="26" t="str">
        <f t="shared" si="156"/>
        <v/>
      </c>
      <c r="L224" s="49" t="str">
        <f t="shared" si="157"/>
        <v/>
      </c>
      <c r="M224" s="49">
        <f t="shared" si="158"/>
        <v>0</v>
      </c>
      <c r="N224" s="25">
        <f t="shared" si="159"/>
        <v>0</v>
      </c>
      <c r="O224" s="244">
        <f>IF(D224&lt;&gt;"",VLOOKUP(D224,Deflatores!$A$3:$C$100,3,0),0)</f>
        <v>0</v>
      </c>
      <c r="P224" s="49">
        <f t="shared" si="160"/>
        <v>0</v>
      </c>
      <c r="Q224" s="238"/>
      <c r="R224" s="238"/>
      <c r="S224" s="228"/>
      <c r="T224" s="24"/>
      <c r="U224" s="25"/>
      <c r="V224" s="36"/>
      <c r="W224" s="38"/>
      <c r="X224" s="238"/>
      <c r="Y224" s="38"/>
      <c r="Z224" s="238"/>
      <c r="AA224" s="38"/>
      <c r="AB224" s="26" t="str">
        <f t="shared" si="166"/>
        <v/>
      </c>
      <c r="AC224" s="26" t="str">
        <f t="shared" si="167"/>
        <v/>
      </c>
      <c r="AD224" s="49" t="str">
        <f t="shared" si="165"/>
        <v/>
      </c>
      <c r="AE224" s="49">
        <f t="shared" si="161"/>
        <v>0</v>
      </c>
      <c r="AF224" s="25">
        <f t="shared" si="162"/>
        <v>0</v>
      </c>
      <c r="AG224" s="37" t="str">
        <f>IF(OR(T224="",T224="NOK"),"",IF(V224&lt;&gt;"",VLOOKUP(V224,Deflatores!$A$3:$C$58,3,0),0))</f>
        <v/>
      </c>
      <c r="AH224" s="49" t="str">
        <f t="shared" si="163"/>
        <v/>
      </c>
      <c r="AI224" s="246"/>
      <c r="AJ224" s="228"/>
      <c r="AK224" s="265"/>
      <c r="AL224" s="228"/>
      <c r="AM224" s="265"/>
      <c r="AN224" s="228"/>
      <c r="AO224" s="265"/>
      <c r="AP224" s="228"/>
    </row>
    <row r="225" spans="1:42" s="27" customFormat="1" ht="15" customHeight="1" x14ac:dyDescent="0.2">
      <c r="A225" s="37">
        <f t="shared" si="164"/>
        <v>213</v>
      </c>
      <c r="B225" s="291"/>
      <c r="C225" s="25"/>
      <c r="D225" s="24"/>
      <c r="E225" s="38"/>
      <c r="F225" s="238"/>
      <c r="G225" s="238"/>
      <c r="H225" s="238"/>
      <c r="I225" s="38"/>
      <c r="J225" s="26" t="str">
        <f t="shared" si="155"/>
        <v/>
      </c>
      <c r="K225" s="26" t="str">
        <f t="shared" si="156"/>
        <v/>
      </c>
      <c r="L225" s="49" t="str">
        <f t="shared" si="157"/>
        <v/>
      </c>
      <c r="M225" s="49">
        <f t="shared" si="158"/>
        <v>0</v>
      </c>
      <c r="N225" s="25">
        <f t="shared" si="159"/>
        <v>0</v>
      </c>
      <c r="O225" s="244">
        <f>IF(D225&lt;&gt;"",VLOOKUP(D225,Deflatores!$A$3:$C$100,3,0),0)</f>
        <v>0</v>
      </c>
      <c r="P225" s="49">
        <f t="shared" si="160"/>
        <v>0</v>
      </c>
      <c r="Q225" s="238"/>
      <c r="R225" s="238"/>
      <c r="S225" s="228"/>
      <c r="T225" s="24"/>
      <c r="U225" s="25"/>
      <c r="V225" s="36"/>
      <c r="W225" s="38"/>
      <c r="X225" s="238"/>
      <c r="Y225" s="38"/>
      <c r="Z225" s="238"/>
      <c r="AA225" s="38"/>
      <c r="AB225" s="26" t="str">
        <f t="shared" si="166"/>
        <v/>
      </c>
      <c r="AC225" s="26" t="str">
        <f t="shared" si="167"/>
        <v/>
      </c>
      <c r="AD225" s="49" t="str">
        <f t="shared" si="165"/>
        <v/>
      </c>
      <c r="AE225" s="49">
        <f t="shared" si="161"/>
        <v>0</v>
      </c>
      <c r="AF225" s="25">
        <f t="shared" si="162"/>
        <v>0</v>
      </c>
      <c r="AG225" s="37" t="str">
        <f>IF(OR(T225="",T225="NOK"),"",IF(V225&lt;&gt;"",VLOOKUP(V225,Deflatores!$A$3:$C$58,3,0),0))</f>
        <v/>
      </c>
      <c r="AH225" s="49" t="str">
        <f t="shared" si="163"/>
        <v/>
      </c>
      <c r="AI225" s="246"/>
      <c r="AJ225" s="228"/>
      <c r="AK225" s="265"/>
      <c r="AL225" s="228"/>
      <c r="AM225" s="265"/>
      <c r="AN225" s="228"/>
      <c r="AO225" s="265"/>
      <c r="AP225" s="228"/>
    </row>
    <row r="226" spans="1:42" s="27" customFormat="1" ht="15" customHeight="1" x14ac:dyDescent="0.2">
      <c r="A226" s="37">
        <f t="shared" si="164"/>
        <v>214</v>
      </c>
      <c r="B226" s="291"/>
      <c r="C226" s="25"/>
      <c r="D226" s="24"/>
      <c r="E226" s="38"/>
      <c r="F226" s="238"/>
      <c r="G226" s="238"/>
      <c r="H226" s="238"/>
      <c r="I226" s="38"/>
      <c r="J226" s="26" t="str">
        <f t="shared" si="155"/>
        <v/>
      </c>
      <c r="K226" s="26" t="str">
        <f t="shared" si="156"/>
        <v/>
      </c>
      <c r="L226" s="49" t="str">
        <f t="shared" si="157"/>
        <v/>
      </c>
      <c r="M226" s="49">
        <f t="shared" si="158"/>
        <v>0</v>
      </c>
      <c r="N226" s="25">
        <f t="shared" si="159"/>
        <v>0</v>
      </c>
      <c r="O226" s="244">
        <f>IF(D226&lt;&gt;"",VLOOKUP(D226,Deflatores!$A$3:$C$100,3,0),0)</f>
        <v>0</v>
      </c>
      <c r="P226" s="49">
        <f t="shared" si="160"/>
        <v>0</v>
      </c>
      <c r="Q226" s="238"/>
      <c r="R226" s="238"/>
      <c r="S226" s="228"/>
      <c r="T226" s="24"/>
      <c r="U226" s="25"/>
      <c r="V226" s="36"/>
      <c r="W226" s="38"/>
      <c r="X226" s="238"/>
      <c r="Y226" s="38"/>
      <c r="Z226" s="238"/>
      <c r="AA226" s="38"/>
      <c r="AB226" s="26" t="str">
        <f t="shared" si="166"/>
        <v/>
      </c>
      <c r="AC226" s="26" t="str">
        <f t="shared" si="167"/>
        <v/>
      </c>
      <c r="AD226" s="49" t="str">
        <f t="shared" si="165"/>
        <v/>
      </c>
      <c r="AE226" s="49">
        <f t="shared" si="161"/>
        <v>0</v>
      </c>
      <c r="AF226" s="25">
        <f t="shared" si="162"/>
        <v>0</v>
      </c>
      <c r="AG226" s="37" t="str">
        <f>IF(OR(T226="",T226="NOK"),"",IF(V226&lt;&gt;"",VLOOKUP(V226,Deflatores!$A$3:$C$58,3,0),0))</f>
        <v/>
      </c>
      <c r="AH226" s="49" t="str">
        <f t="shared" si="163"/>
        <v/>
      </c>
      <c r="AI226" s="246"/>
      <c r="AJ226" s="228"/>
      <c r="AK226" s="265"/>
      <c r="AL226" s="228"/>
      <c r="AM226" s="265"/>
      <c r="AN226" s="228"/>
      <c r="AO226" s="265"/>
      <c r="AP226" s="228"/>
    </row>
    <row r="227" spans="1:42" s="27" customFormat="1" ht="15" customHeight="1" x14ac:dyDescent="0.2">
      <c r="A227" s="37">
        <f t="shared" si="164"/>
        <v>215</v>
      </c>
      <c r="B227" s="291"/>
      <c r="C227" s="25"/>
      <c r="D227" s="24"/>
      <c r="E227" s="38"/>
      <c r="F227" s="238"/>
      <c r="G227" s="238"/>
      <c r="H227" s="238"/>
      <c r="I227" s="38"/>
      <c r="J227" s="26" t="str">
        <f t="shared" si="155"/>
        <v/>
      </c>
      <c r="K227" s="26" t="str">
        <f t="shared" si="156"/>
        <v/>
      </c>
      <c r="L227" s="49" t="str">
        <f t="shared" si="157"/>
        <v/>
      </c>
      <c r="M227" s="49">
        <f t="shared" si="158"/>
        <v>0</v>
      </c>
      <c r="N227" s="25">
        <f t="shared" si="159"/>
        <v>0</v>
      </c>
      <c r="O227" s="244">
        <f>IF(D227&lt;&gt;"",VLOOKUP(D227,Deflatores!$A$3:$C$100,3,0),0)</f>
        <v>0</v>
      </c>
      <c r="P227" s="49">
        <f t="shared" si="160"/>
        <v>0</v>
      </c>
      <c r="Q227" s="238"/>
      <c r="R227" s="238"/>
      <c r="S227" s="228"/>
      <c r="T227" s="24"/>
      <c r="U227" s="25"/>
      <c r="V227" s="36"/>
      <c r="W227" s="38"/>
      <c r="X227" s="238"/>
      <c r="Y227" s="38"/>
      <c r="Z227" s="238"/>
      <c r="AA227" s="38"/>
      <c r="AB227" s="26" t="str">
        <f t="shared" si="166"/>
        <v/>
      </c>
      <c r="AC227" s="26" t="str">
        <f t="shared" si="167"/>
        <v/>
      </c>
      <c r="AD227" s="49" t="str">
        <f t="shared" si="165"/>
        <v/>
      </c>
      <c r="AE227" s="49">
        <f t="shared" si="161"/>
        <v>0</v>
      </c>
      <c r="AF227" s="25">
        <f t="shared" si="162"/>
        <v>0</v>
      </c>
      <c r="AG227" s="37" t="str">
        <f>IF(OR(T227="",T227="NOK"),"",IF(V227&lt;&gt;"",VLOOKUP(V227,Deflatores!$A$3:$C$58,3,0),0))</f>
        <v/>
      </c>
      <c r="AH227" s="49" t="str">
        <f t="shared" si="163"/>
        <v/>
      </c>
      <c r="AI227" s="246"/>
      <c r="AJ227" s="228"/>
      <c r="AK227" s="265"/>
      <c r="AL227" s="228"/>
      <c r="AM227" s="265"/>
      <c r="AN227" s="228"/>
      <c r="AO227" s="265"/>
      <c r="AP227" s="228"/>
    </row>
    <row r="228" spans="1:42" s="27" customFormat="1" ht="15" customHeight="1" x14ac:dyDescent="0.2">
      <c r="A228" s="37">
        <f t="shared" si="164"/>
        <v>216</v>
      </c>
      <c r="B228" s="291"/>
      <c r="C228" s="25"/>
      <c r="D228" s="24"/>
      <c r="E228" s="38"/>
      <c r="F228" s="238"/>
      <c r="G228" s="238"/>
      <c r="H228" s="238"/>
      <c r="I228" s="38"/>
      <c r="J228" s="26" t="str">
        <f t="shared" si="155"/>
        <v/>
      </c>
      <c r="K228" s="26" t="str">
        <f t="shared" si="156"/>
        <v/>
      </c>
      <c r="L228" s="49" t="str">
        <f t="shared" si="157"/>
        <v/>
      </c>
      <c r="M228" s="49">
        <f t="shared" si="158"/>
        <v>0</v>
      </c>
      <c r="N228" s="25">
        <f t="shared" si="159"/>
        <v>0</v>
      </c>
      <c r="O228" s="244">
        <f>IF(D228&lt;&gt;"",VLOOKUP(D228,Deflatores!$A$3:$C$100,3,0),0)</f>
        <v>0</v>
      </c>
      <c r="P228" s="49">
        <f t="shared" si="160"/>
        <v>0</v>
      </c>
      <c r="Q228" s="238"/>
      <c r="R228" s="238"/>
      <c r="S228" s="228"/>
      <c r="T228" s="24"/>
      <c r="U228" s="25"/>
      <c r="V228" s="36"/>
      <c r="W228" s="38"/>
      <c r="X228" s="238"/>
      <c r="Y228" s="38"/>
      <c r="Z228" s="238"/>
      <c r="AA228" s="38"/>
      <c r="AB228" s="26" t="str">
        <f t="shared" si="166"/>
        <v/>
      </c>
      <c r="AC228" s="26" t="str">
        <f t="shared" si="167"/>
        <v/>
      </c>
      <c r="AD228" s="49" t="str">
        <f t="shared" si="165"/>
        <v/>
      </c>
      <c r="AE228" s="49">
        <f t="shared" si="161"/>
        <v>0</v>
      </c>
      <c r="AF228" s="25">
        <f t="shared" si="162"/>
        <v>0</v>
      </c>
      <c r="AG228" s="37" t="str">
        <f>IF(OR(T228="",T228="NOK"),"",IF(V228&lt;&gt;"",VLOOKUP(V228,Deflatores!$A$3:$C$58,3,0),0))</f>
        <v/>
      </c>
      <c r="AH228" s="49" t="str">
        <f t="shared" si="163"/>
        <v/>
      </c>
      <c r="AI228" s="246"/>
      <c r="AJ228" s="228"/>
      <c r="AK228" s="265"/>
      <c r="AL228" s="228"/>
      <c r="AM228" s="265"/>
      <c r="AN228" s="228"/>
      <c r="AO228" s="265"/>
      <c r="AP228" s="228"/>
    </row>
    <row r="229" spans="1:42" s="27" customFormat="1" ht="15" customHeight="1" x14ac:dyDescent="0.2">
      <c r="A229" s="37">
        <f t="shared" si="164"/>
        <v>217</v>
      </c>
      <c r="B229" s="291"/>
      <c r="C229" s="25"/>
      <c r="D229" s="24"/>
      <c r="E229" s="38"/>
      <c r="F229" s="238"/>
      <c r="G229" s="238"/>
      <c r="H229" s="238"/>
      <c r="I229" s="38"/>
      <c r="J229" s="26" t="str">
        <f t="shared" ref="J229:J292" si="168">IF(C229="EE",IF(OR(AND(OR(G229=1,G229=0),E229&gt;0,E229&lt;5),AND(OR(G229=1,G229=0),E229&gt;4,E229&lt;16),AND(G229=2,E229&gt;0,E229&lt;5)),"Simples",IF(OR(AND(OR(G229=1,G229=0),E229&gt;15),AND(G229=2,E229&gt;4,E229&lt;16),AND(G229&gt;2,E229&gt;0,E229&lt;5)),"Médio",IF(OR(AND(G229=2,E229&gt;15),AND(G229&gt;2,E229&gt;4,E229&lt;16),AND(G229&gt;2,E229&gt;15)),"Complexo",""))),
IF(OR(C229="CE",C229="SE"),IF(OR(AND(OR(G229=1,G229=0),E229&gt;0,E229&lt;6),AND(OR(G229=1,G229=0),E229&gt;5,E229&lt;20),AND(G229&gt;1,G229&lt;4,E229&gt;0,E229&lt;6)),"Simples",IF(OR(AND(OR(G229=1,G229=0),E229&gt;19),AND(G229&gt;1,G229&lt;4,E229&gt;5,E229&lt;20),AND(G229&gt;3,E229&gt;0,E229&lt;6)),"Médio",IF(OR(AND(G229&gt;1,G229&lt;4,E229&gt;19),AND(G229&gt;3,E229&gt;5,E229&lt;20),AND(G229&gt;3,E229&gt;19)),"Complexo",""))),""))</f>
        <v/>
      </c>
      <c r="K229" s="26" t="str">
        <f t="shared" ref="K229:K292" si="169">IF(C229="ALI",IF(OR(AND(OR(G229=1,G229=0),E229&gt;0,E229&lt;20),AND(OR(G229=1,G229=0),E229&gt;19,E229&lt;51),AND(G229&gt;1,G229&lt;6,E229&gt;0,E229&lt;20)),"Simples",IF(OR(AND(OR(G229=1,G229=0),E229&gt;50),AND(G229&gt;1,G229&lt;6,E229&gt;19,E229&lt;51),AND(G229&gt;5,E229&gt;0,E229&lt;20)),"Médio",IF(OR(AND(G229&gt;1,G229&lt;6,E229&gt;50),AND(G229&gt;5,E229&gt;19,E229&lt;51),AND(G229&gt;5,E229&gt;50)),"Complexo",""))),
IF(C229="AIE",IF(OR(AND(OR(G229=1, G229=0),E229&gt;0,E229&lt;20),AND(OR(G229=1, G229=0),E229&gt;19,E229&lt;51),AND(G229&gt;1,G229&lt;6,E229&gt;0,E229&lt;20)),"Simples",IF(OR(AND(OR(G229=1, G229=0),E229&gt;50),AND(G229&gt;1,G229&lt;6,E229&gt;19,E229&lt;51),AND(G229&gt;5,E229&gt;0,E229&lt;20)),"Médio",IF(OR(AND(G229&gt;1,G229&lt;6,E229&gt;50),AND(G229&gt;5,E229&gt;19,E229&lt;51),AND(G229&gt;5,E229&gt;50)),"Complexo",""))),""))</f>
        <v/>
      </c>
      <c r="L229" s="49" t="str">
        <f t="shared" ref="L229:L292" si="170">IF(J229="",K229,IF(K229="",J229,""))</f>
        <v/>
      </c>
      <c r="M229" s="49">
        <f t="shared" ref="M229:M292" si="171">IF(AND(OR(C229="EE",C229="CE"),L229="Simples"),3,
IF(AND(OR(C229="EE",C229="CE"),L229="Médio"),4,
IF(AND(OR(C229="EE",C229="CE"),L229="Complexo"),6,
IF(AND(C229="SE",L229="Simples"),4,
IF(AND(C229="SE",L229="Médio"),5,
IF(AND(C229="SE",L229="Complexo"),7,
IF(AND(C229="ALI",K229="Simples"),7,
IF(AND(C229="ALI",K229="Médio"),10,
IF(AND(C229="ALI",K229="Complexo"),15,
IF(AND(C229="AIE",K229="Simples"),5,
IF(AND(C229="AIE",K229="Médio"),7,
IF(AND(C229="INM",K229=""),P229,
IF(AND(C229="AIE",K229="Complexo"),10,0)))))))))))))</f>
        <v>0</v>
      </c>
      <c r="N229" s="25">
        <f t="shared" ref="N229:N292" si="172">IF(AND(C229="ALI",K229="Simples"),7,
IF(AND(C229="ALI",K229="Médio"),10,
IF(AND(C229="ALI",K229="Complexo"),15,
IF(AND(C229="AIE",K229="Simples"),5,
IF(AND(C229="AIE",K229="Médio"),7,
IF(AND(C229="AIE",K229="Complexo"),10,0))))))</f>
        <v>0</v>
      </c>
      <c r="O229" s="244">
        <f>IF(D229&lt;&gt;"",VLOOKUP(D229,Deflatores!$A$3:$C$100,3,0),0)</f>
        <v>0</v>
      </c>
      <c r="P229" s="49">
        <f t="shared" ref="P229:P292" si="173">IF(C229="EE",M229*O229,IF(C229="CE",M229*O229,IF(C229="SE",M229*O229,IF(C229="ALI",M229*O229,IF(C229="AIE",M229*O229,IF(C229="INM",O229*I229,0))))))</f>
        <v>0</v>
      </c>
      <c r="Q229" s="238"/>
      <c r="R229" s="238"/>
      <c r="S229" s="228"/>
      <c r="T229" s="24"/>
      <c r="U229" s="25"/>
      <c r="V229" s="36"/>
      <c r="W229" s="38"/>
      <c r="X229" s="238"/>
      <c r="Y229" s="38"/>
      <c r="Z229" s="238"/>
      <c r="AA229" s="38"/>
      <c r="AB229" s="26" t="str">
        <f t="shared" si="166"/>
        <v/>
      </c>
      <c r="AC229" s="26" t="str">
        <f t="shared" si="167"/>
        <v/>
      </c>
      <c r="AD229" s="49" t="str">
        <f t="shared" si="165"/>
        <v/>
      </c>
      <c r="AE229" s="49">
        <f t="shared" si="161"/>
        <v>0</v>
      </c>
      <c r="AF229" s="25">
        <f t="shared" si="162"/>
        <v>0</v>
      </c>
      <c r="AG229" s="37" t="str">
        <f>IF(OR(T229="",T229="NOK"),"",IF(V229&lt;&gt;"",VLOOKUP(V229,Deflatores!$A$3:$C$58,3,0),0))</f>
        <v/>
      </c>
      <c r="AH229" s="49" t="str">
        <f t="shared" si="163"/>
        <v/>
      </c>
      <c r="AI229" s="246"/>
      <c r="AJ229" s="228"/>
      <c r="AK229" s="265"/>
      <c r="AL229" s="228"/>
      <c r="AM229" s="265"/>
      <c r="AN229" s="228"/>
      <c r="AO229" s="265"/>
      <c r="AP229" s="228"/>
    </row>
    <row r="230" spans="1:42" s="27" customFormat="1" ht="15" customHeight="1" x14ac:dyDescent="0.2">
      <c r="A230" s="37">
        <f t="shared" si="164"/>
        <v>218</v>
      </c>
      <c r="B230" s="291"/>
      <c r="C230" s="25"/>
      <c r="D230" s="24"/>
      <c r="E230" s="38"/>
      <c r="F230" s="238"/>
      <c r="G230" s="238"/>
      <c r="H230" s="238"/>
      <c r="I230" s="38"/>
      <c r="J230" s="26" t="str">
        <f t="shared" si="168"/>
        <v/>
      </c>
      <c r="K230" s="26" t="str">
        <f t="shared" si="169"/>
        <v/>
      </c>
      <c r="L230" s="49" t="str">
        <f t="shared" si="170"/>
        <v/>
      </c>
      <c r="M230" s="49">
        <f t="shared" si="171"/>
        <v>0</v>
      </c>
      <c r="N230" s="25">
        <f t="shared" si="172"/>
        <v>0</v>
      </c>
      <c r="O230" s="244">
        <f>IF(D230&lt;&gt;"",VLOOKUP(D230,Deflatores!$A$3:$C$100,3,0),0)</f>
        <v>0</v>
      </c>
      <c r="P230" s="49">
        <f t="shared" si="173"/>
        <v>0</v>
      </c>
      <c r="Q230" s="238"/>
      <c r="R230" s="238"/>
      <c r="S230" s="228"/>
      <c r="T230" s="24"/>
      <c r="U230" s="25"/>
      <c r="V230" s="36"/>
      <c r="W230" s="38"/>
      <c r="X230" s="238"/>
      <c r="Y230" s="38"/>
      <c r="Z230" s="238"/>
      <c r="AA230" s="38"/>
      <c r="AB230" s="26" t="str">
        <f t="shared" si="166"/>
        <v/>
      </c>
      <c r="AC230" s="26" t="str">
        <f t="shared" si="167"/>
        <v/>
      </c>
      <c r="AD230" s="49" t="str">
        <f t="shared" si="165"/>
        <v/>
      </c>
      <c r="AE230" s="49">
        <f t="shared" si="161"/>
        <v>0</v>
      </c>
      <c r="AF230" s="25">
        <f t="shared" si="162"/>
        <v>0</v>
      </c>
      <c r="AG230" s="37" t="str">
        <f>IF(OR(T230="",T230="NOK"),"",IF(V230&lt;&gt;"",VLOOKUP(V230,Deflatores!$A$3:$C$58,3,0),0))</f>
        <v/>
      </c>
      <c r="AH230" s="49" t="str">
        <f t="shared" si="163"/>
        <v/>
      </c>
      <c r="AI230" s="246"/>
      <c r="AJ230" s="228"/>
      <c r="AK230" s="265"/>
      <c r="AL230" s="228"/>
      <c r="AM230" s="265"/>
      <c r="AN230" s="228"/>
      <c r="AO230" s="265"/>
      <c r="AP230" s="228"/>
    </row>
    <row r="231" spans="1:42" s="27" customFormat="1" ht="15" customHeight="1" x14ac:dyDescent="0.2">
      <c r="A231" s="37">
        <f t="shared" si="164"/>
        <v>219</v>
      </c>
      <c r="B231" s="291"/>
      <c r="C231" s="25"/>
      <c r="D231" s="24"/>
      <c r="E231" s="38"/>
      <c r="F231" s="238"/>
      <c r="G231" s="238"/>
      <c r="H231" s="238"/>
      <c r="I231" s="38"/>
      <c r="J231" s="26" t="str">
        <f t="shared" si="168"/>
        <v/>
      </c>
      <c r="K231" s="26" t="str">
        <f t="shared" si="169"/>
        <v/>
      </c>
      <c r="L231" s="49" t="str">
        <f t="shared" si="170"/>
        <v/>
      </c>
      <c r="M231" s="49">
        <f t="shared" si="171"/>
        <v>0</v>
      </c>
      <c r="N231" s="25">
        <f t="shared" si="172"/>
        <v>0</v>
      </c>
      <c r="O231" s="244">
        <f>IF(D231&lt;&gt;"",VLOOKUP(D231,Deflatores!$A$3:$C$100,3,0),0)</f>
        <v>0</v>
      </c>
      <c r="P231" s="49">
        <f t="shared" si="173"/>
        <v>0</v>
      </c>
      <c r="Q231" s="238"/>
      <c r="R231" s="238"/>
      <c r="S231" s="228"/>
      <c r="T231" s="24"/>
      <c r="U231" s="25"/>
      <c r="V231" s="36"/>
      <c r="W231" s="38"/>
      <c r="X231" s="238"/>
      <c r="Y231" s="38"/>
      <c r="Z231" s="238"/>
      <c r="AA231" s="38"/>
      <c r="AB231" s="26" t="str">
        <f t="shared" si="166"/>
        <v/>
      </c>
      <c r="AC231" s="26" t="str">
        <f t="shared" si="167"/>
        <v/>
      </c>
      <c r="AD231" s="49" t="str">
        <f t="shared" si="165"/>
        <v/>
      </c>
      <c r="AE231" s="49">
        <f t="shared" si="161"/>
        <v>0</v>
      </c>
      <c r="AF231" s="25">
        <f t="shared" si="162"/>
        <v>0</v>
      </c>
      <c r="AG231" s="37" t="str">
        <f>IF(OR(T231="",T231="NOK"),"",IF(V231&lt;&gt;"",VLOOKUP(V231,Deflatores!$A$3:$C$58,3,0),0))</f>
        <v/>
      </c>
      <c r="AH231" s="49" t="str">
        <f t="shared" si="163"/>
        <v/>
      </c>
      <c r="AI231" s="246"/>
      <c r="AJ231" s="228"/>
      <c r="AK231" s="265"/>
      <c r="AL231" s="228"/>
      <c r="AM231" s="265"/>
      <c r="AN231" s="228"/>
      <c r="AO231" s="265"/>
      <c r="AP231" s="228"/>
    </row>
    <row r="232" spans="1:42" s="27" customFormat="1" ht="15" customHeight="1" x14ac:dyDescent="0.2">
      <c r="A232" s="37">
        <f t="shared" si="164"/>
        <v>220</v>
      </c>
      <c r="B232" s="291"/>
      <c r="C232" s="25"/>
      <c r="D232" s="24"/>
      <c r="E232" s="38"/>
      <c r="F232" s="238"/>
      <c r="G232" s="238"/>
      <c r="H232" s="238"/>
      <c r="I232" s="38"/>
      <c r="J232" s="26" t="str">
        <f t="shared" si="168"/>
        <v/>
      </c>
      <c r="K232" s="26" t="str">
        <f t="shared" si="169"/>
        <v/>
      </c>
      <c r="L232" s="49" t="str">
        <f t="shared" si="170"/>
        <v/>
      </c>
      <c r="M232" s="49">
        <f t="shared" si="171"/>
        <v>0</v>
      </c>
      <c r="N232" s="25">
        <f t="shared" si="172"/>
        <v>0</v>
      </c>
      <c r="O232" s="244">
        <f>IF(D232&lt;&gt;"",VLOOKUP(D232,Deflatores!$A$3:$C$100,3,0),0)</f>
        <v>0</v>
      </c>
      <c r="P232" s="49">
        <f t="shared" si="173"/>
        <v>0</v>
      </c>
      <c r="Q232" s="238"/>
      <c r="R232" s="238"/>
      <c r="S232" s="228"/>
      <c r="T232" s="24"/>
      <c r="U232" s="25"/>
      <c r="V232" s="36"/>
      <c r="W232" s="38"/>
      <c r="X232" s="238"/>
      <c r="Y232" s="38"/>
      <c r="Z232" s="238"/>
      <c r="AA232" s="38"/>
      <c r="AB232" s="26" t="str">
        <f t="shared" si="166"/>
        <v/>
      </c>
      <c r="AC232" s="26" t="str">
        <f t="shared" si="167"/>
        <v/>
      </c>
      <c r="AD232" s="49" t="str">
        <f t="shared" si="165"/>
        <v/>
      </c>
      <c r="AE232" s="49">
        <f t="shared" si="161"/>
        <v>0</v>
      </c>
      <c r="AF232" s="25">
        <f t="shared" si="162"/>
        <v>0</v>
      </c>
      <c r="AG232" s="37" t="str">
        <f>IF(OR(T232="",T232="NOK"),"",IF(V232&lt;&gt;"",VLOOKUP(V232,Deflatores!$A$3:$C$58,3,0),0))</f>
        <v/>
      </c>
      <c r="AH232" s="49" t="str">
        <f t="shared" si="163"/>
        <v/>
      </c>
      <c r="AI232" s="246"/>
      <c r="AJ232" s="228"/>
      <c r="AK232" s="265"/>
      <c r="AL232" s="228"/>
      <c r="AM232" s="265"/>
      <c r="AN232" s="228"/>
      <c r="AO232" s="265"/>
      <c r="AP232" s="228"/>
    </row>
    <row r="233" spans="1:42" s="27" customFormat="1" ht="15" customHeight="1" x14ac:dyDescent="0.2">
      <c r="A233" s="37">
        <f t="shared" si="164"/>
        <v>221</v>
      </c>
      <c r="B233" s="291"/>
      <c r="C233" s="25"/>
      <c r="D233" s="24"/>
      <c r="E233" s="38"/>
      <c r="F233" s="238"/>
      <c r="G233" s="238"/>
      <c r="H233" s="238"/>
      <c r="I233" s="38"/>
      <c r="J233" s="26" t="str">
        <f t="shared" si="168"/>
        <v/>
      </c>
      <c r="K233" s="26" t="str">
        <f t="shared" si="169"/>
        <v/>
      </c>
      <c r="L233" s="49" t="str">
        <f t="shared" si="170"/>
        <v/>
      </c>
      <c r="M233" s="49">
        <f t="shared" si="171"/>
        <v>0</v>
      </c>
      <c r="N233" s="25">
        <f t="shared" si="172"/>
        <v>0</v>
      </c>
      <c r="O233" s="244">
        <f>IF(D233&lt;&gt;"",VLOOKUP(D233,Deflatores!$A$3:$C$100,3,0),0)</f>
        <v>0</v>
      </c>
      <c r="P233" s="49">
        <f t="shared" si="173"/>
        <v>0</v>
      </c>
      <c r="Q233" s="238"/>
      <c r="R233" s="238"/>
      <c r="S233" s="228"/>
      <c r="T233" s="24"/>
      <c r="U233" s="25"/>
      <c r="V233" s="36"/>
      <c r="W233" s="38"/>
      <c r="X233" s="238"/>
      <c r="Y233" s="38"/>
      <c r="Z233" s="238"/>
      <c r="AA233" s="38"/>
      <c r="AB233" s="26" t="str">
        <f t="shared" si="166"/>
        <v/>
      </c>
      <c r="AC233" s="26" t="str">
        <f t="shared" si="167"/>
        <v/>
      </c>
      <c r="AD233" s="49" t="str">
        <f t="shared" si="165"/>
        <v/>
      </c>
      <c r="AE233" s="49">
        <f t="shared" si="161"/>
        <v>0</v>
      </c>
      <c r="AF233" s="25">
        <f t="shared" si="162"/>
        <v>0</v>
      </c>
      <c r="AG233" s="37" t="str">
        <f>IF(OR(T233="",T233="NOK"),"",IF(V233&lt;&gt;"",VLOOKUP(V233,Deflatores!$A$3:$C$58,3,0),0))</f>
        <v/>
      </c>
      <c r="AH233" s="49" t="str">
        <f t="shared" si="163"/>
        <v/>
      </c>
      <c r="AI233" s="246"/>
      <c r="AJ233" s="228"/>
      <c r="AK233" s="265"/>
      <c r="AL233" s="228"/>
      <c r="AM233" s="265"/>
      <c r="AN233" s="228"/>
      <c r="AO233" s="265"/>
      <c r="AP233" s="228"/>
    </row>
    <row r="234" spans="1:42" s="27" customFormat="1" ht="15" customHeight="1" x14ac:dyDescent="0.2">
      <c r="A234" s="37">
        <f t="shared" si="164"/>
        <v>222</v>
      </c>
      <c r="B234" s="291"/>
      <c r="C234" s="25"/>
      <c r="D234" s="24"/>
      <c r="E234" s="38"/>
      <c r="F234" s="238"/>
      <c r="G234" s="238"/>
      <c r="H234" s="238"/>
      <c r="I234" s="38"/>
      <c r="J234" s="26" t="str">
        <f t="shared" si="168"/>
        <v/>
      </c>
      <c r="K234" s="26" t="str">
        <f t="shared" si="169"/>
        <v/>
      </c>
      <c r="L234" s="49" t="str">
        <f t="shared" si="170"/>
        <v/>
      </c>
      <c r="M234" s="49">
        <f t="shared" si="171"/>
        <v>0</v>
      </c>
      <c r="N234" s="25">
        <f t="shared" si="172"/>
        <v>0</v>
      </c>
      <c r="O234" s="244">
        <f>IF(D234&lt;&gt;"",VLOOKUP(D234,Deflatores!$A$3:$C$100,3,0),0)</f>
        <v>0</v>
      </c>
      <c r="P234" s="49">
        <f t="shared" si="173"/>
        <v>0</v>
      </c>
      <c r="Q234" s="238"/>
      <c r="R234" s="238"/>
      <c r="S234" s="228"/>
      <c r="T234" s="24"/>
      <c r="U234" s="25"/>
      <c r="V234" s="36"/>
      <c r="W234" s="38"/>
      <c r="X234" s="238"/>
      <c r="Y234" s="38"/>
      <c r="Z234" s="238"/>
      <c r="AA234" s="38"/>
      <c r="AB234" s="26" t="str">
        <f t="shared" si="166"/>
        <v/>
      </c>
      <c r="AC234" s="26" t="str">
        <f t="shared" si="167"/>
        <v/>
      </c>
      <c r="AD234" s="49" t="str">
        <f t="shared" si="165"/>
        <v/>
      </c>
      <c r="AE234" s="49">
        <f t="shared" si="161"/>
        <v>0</v>
      </c>
      <c r="AF234" s="25">
        <f t="shared" si="162"/>
        <v>0</v>
      </c>
      <c r="AG234" s="37" t="str">
        <f>IF(OR(T234="",T234="NOK"),"",IF(V234&lt;&gt;"",VLOOKUP(V234,Deflatores!$A$3:$C$58,3,0),0))</f>
        <v/>
      </c>
      <c r="AH234" s="49" t="str">
        <f t="shared" si="163"/>
        <v/>
      </c>
      <c r="AI234" s="246"/>
      <c r="AJ234" s="228"/>
      <c r="AK234" s="265"/>
      <c r="AL234" s="228"/>
      <c r="AM234" s="265"/>
      <c r="AN234" s="228"/>
      <c r="AO234" s="265"/>
      <c r="AP234" s="228"/>
    </row>
    <row r="235" spans="1:42" s="27" customFormat="1" ht="15" customHeight="1" x14ac:dyDescent="0.2">
      <c r="A235" s="37">
        <f t="shared" si="164"/>
        <v>223</v>
      </c>
      <c r="B235" s="291"/>
      <c r="C235" s="25"/>
      <c r="D235" s="24"/>
      <c r="E235" s="38"/>
      <c r="F235" s="238"/>
      <c r="G235" s="238"/>
      <c r="H235" s="238"/>
      <c r="I235" s="38"/>
      <c r="J235" s="26" t="str">
        <f t="shared" si="168"/>
        <v/>
      </c>
      <c r="K235" s="26" t="str">
        <f t="shared" si="169"/>
        <v/>
      </c>
      <c r="L235" s="49" t="str">
        <f t="shared" si="170"/>
        <v/>
      </c>
      <c r="M235" s="49">
        <f t="shared" si="171"/>
        <v>0</v>
      </c>
      <c r="N235" s="25">
        <f t="shared" si="172"/>
        <v>0</v>
      </c>
      <c r="O235" s="244">
        <f>IF(D235&lt;&gt;"",VLOOKUP(D235,Deflatores!$A$3:$C$100,3,0),0)</f>
        <v>0</v>
      </c>
      <c r="P235" s="49">
        <f t="shared" si="173"/>
        <v>0</v>
      </c>
      <c r="Q235" s="238"/>
      <c r="R235" s="238"/>
      <c r="S235" s="228"/>
      <c r="T235" s="24"/>
      <c r="U235" s="25"/>
      <c r="V235" s="36"/>
      <c r="W235" s="38"/>
      <c r="X235" s="238"/>
      <c r="Y235" s="38"/>
      <c r="Z235" s="238"/>
      <c r="AA235" s="38"/>
      <c r="AB235" s="26" t="str">
        <f t="shared" si="166"/>
        <v/>
      </c>
      <c r="AC235" s="26" t="str">
        <f t="shared" si="167"/>
        <v/>
      </c>
      <c r="AD235" s="49" t="str">
        <f t="shared" si="165"/>
        <v/>
      </c>
      <c r="AE235" s="49">
        <f t="shared" si="161"/>
        <v>0</v>
      </c>
      <c r="AF235" s="25">
        <f t="shared" si="162"/>
        <v>0</v>
      </c>
      <c r="AG235" s="37" t="str">
        <f>IF(OR(T235="",T235="NOK"),"",IF(V235&lt;&gt;"",VLOOKUP(V235,Deflatores!$A$3:$C$58,3,0),0))</f>
        <v/>
      </c>
      <c r="AH235" s="49" t="str">
        <f t="shared" si="163"/>
        <v/>
      </c>
      <c r="AI235" s="246"/>
      <c r="AJ235" s="228"/>
      <c r="AK235" s="265"/>
      <c r="AL235" s="228"/>
      <c r="AM235" s="265"/>
      <c r="AN235" s="228"/>
      <c r="AO235" s="265"/>
      <c r="AP235" s="228"/>
    </row>
    <row r="236" spans="1:42" s="27" customFormat="1" ht="15" customHeight="1" x14ac:dyDescent="0.2">
      <c r="A236" s="37">
        <f t="shared" si="164"/>
        <v>224</v>
      </c>
      <c r="B236" s="291"/>
      <c r="C236" s="25"/>
      <c r="D236" s="24"/>
      <c r="E236" s="38"/>
      <c r="F236" s="238"/>
      <c r="G236" s="238"/>
      <c r="H236" s="238"/>
      <c r="I236" s="38"/>
      <c r="J236" s="26" t="str">
        <f t="shared" si="168"/>
        <v/>
      </c>
      <c r="K236" s="26" t="str">
        <f t="shared" si="169"/>
        <v/>
      </c>
      <c r="L236" s="49" t="str">
        <f t="shared" si="170"/>
        <v/>
      </c>
      <c r="M236" s="49">
        <f t="shared" si="171"/>
        <v>0</v>
      </c>
      <c r="N236" s="25">
        <f t="shared" si="172"/>
        <v>0</v>
      </c>
      <c r="O236" s="244">
        <f>IF(D236&lt;&gt;"",VLOOKUP(D236,Deflatores!$A$3:$C$100,3,0),0)</f>
        <v>0</v>
      </c>
      <c r="P236" s="49">
        <f t="shared" si="173"/>
        <v>0</v>
      </c>
      <c r="Q236" s="238"/>
      <c r="R236" s="238"/>
      <c r="S236" s="228"/>
      <c r="T236" s="24"/>
      <c r="U236" s="25"/>
      <c r="V236" s="36"/>
      <c r="W236" s="38"/>
      <c r="X236" s="238"/>
      <c r="Y236" s="38"/>
      <c r="Z236" s="238"/>
      <c r="AA236" s="38"/>
      <c r="AB236" s="26" t="str">
        <f t="shared" si="166"/>
        <v/>
      </c>
      <c r="AC236" s="26" t="str">
        <f t="shared" si="167"/>
        <v/>
      </c>
      <c r="AD236" s="49" t="str">
        <f t="shared" si="165"/>
        <v/>
      </c>
      <c r="AE236" s="49">
        <f t="shared" si="161"/>
        <v>0</v>
      </c>
      <c r="AF236" s="25">
        <f t="shared" si="162"/>
        <v>0</v>
      </c>
      <c r="AG236" s="37" t="str">
        <f>IF(OR(T236="",T236="NOK"),"",IF(V236&lt;&gt;"",VLOOKUP(V236,Deflatores!$A$3:$C$58,3,0),0))</f>
        <v/>
      </c>
      <c r="AH236" s="49" t="str">
        <f t="shared" si="163"/>
        <v/>
      </c>
      <c r="AI236" s="246"/>
      <c r="AJ236" s="228"/>
      <c r="AK236" s="265"/>
      <c r="AL236" s="228"/>
      <c r="AM236" s="265"/>
      <c r="AN236" s="228"/>
      <c r="AO236" s="265"/>
      <c r="AP236" s="228"/>
    </row>
    <row r="237" spans="1:42" s="27" customFormat="1" ht="15" customHeight="1" x14ac:dyDescent="0.2">
      <c r="A237" s="37">
        <f t="shared" si="164"/>
        <v>225</v>
      </c>
      <c r="B237" s="291"/>
      <c r="C237" s="25"/>
      <c r="D237" s="24"/>
      <c r="E237" s="38"/>
      <c r="F237" s="238"/>
      <c r="G237" s="238"/>
      <c r="H237" s="238"/>
      <c r="I237" s="38"/>
      <c r="J237" s="26" t="str">
        <f t="shared" si="168"/>
        <v/>
      </c>
      <c r="K237" s="26" t="str">
        <f t="shared" si="169"/>
        <v/>
      </c>
      <c r="L237" s="49" t="str">
        <f t="shared" si="170"/>
        <v/>
      </c>
      <c r="M237" s="49">
        <f t="shared" si="171"/>
        <v>0</v>
      </c>
      <c r="N237" s="25">
        <f t="shared" si="172"/>
        <v>0</v>
      </c>
      <c r="O237" s="244">
        <f>IF(D237&lt;&gt;"",VLOOKUP(D237,Deflatores!$A$3:$C$100,3,0),0)</f>
        <v>0</v>
      </c>
      <c r="P237" s="49">
        <f t="shared" si="173"/>
        <v>0</v>
      </c>
      <c r="Q237" s="238"/>
      <c r="R237" s="238"/>
      <c r="S237" s="228"/>
      <c r="T237" s="24"/>
      <c r="U237" s="25"/>
      <c r="V237" s="36"/>
      <c r="W237" s="38"/>
      <c r="X237" s="238"/>
      <c r="Y237" s="38"/>
      <c r="Z237" s="238"/>
      <c r="AA237" s="38"/>
      <c r="AB237" s="26" t="str">
        <f t="shared" si="166"/>
        <v/>
      </c>
      <c r="AC237" s="26" t="str">
        <f t="shared" si="167"/>
        <v/>
      </c>
      <c r="AD237" s="49" t="str">
        <f t="shared" si="165"/>
        <v/>
      </c>
      <c r="AE237" s="49">
        <f t="shared" si="161"/>
        <v>0</v>
      </c>
      <c r="AF237" s="25">
        <f t="shared" si="162"/>
        <v>0</v>
      </c>
      <c r="AG237" s="37" t="str">
        <f>IF(OR(T237="",T237="NOK"),"",IF(V237&lt;&gt;"",VLOOKUP(V237,Deflatores!$A$3:$C$58,3,0),0))</f>
        <v/>
      </c>
      <c r="AH237" s="49" t="str">
        <f t="shared" si="163"/>
        <v/>
      </c>
      <c r="AI237" s="246"/>
      <c r="AJ237" s="228"/>
      <c r="AK237" s="265"/>
      <c r="AL237" s="228"/>
      <c r="AM237" s="265"/>
      <c r="AN237" s="228"/>
      <c r="AO237" s="265"/>
      <c r="AP237" s="228"/>
    </row>
    <row r="238" spans="1:42" s="27" customFormat="1" ht="15" customHeight="1" x14ac:dyDescent="0.2">
      <c r="A238" s="37">
        <f t="shared" si="164"/>
        <v>226</v>
      </c>
      <c r="B238" s="291"/>
      <c r="C238" s="25"/>
      <c r="D238" s="24"/>
      <c r="E238" s="38"/>
      <c r="F238" s="238"/>
      <c r="G238" s="238"/>
      <c r="H238" s="238"/>
      <c r="I238" s="38"/>
      <c r="J238" s="26" t="str">
        <f t="shared" si="168"/>
        <v/>
      </c>
      <c r="K238" s="26" t="str">
        <f t="shared" si="169"/>
        <v/>
      </c>
      <c r="L238" s="49" t="str">
        <f t="shared" si="170"/>
        <v/>
      </c>
      <c r="M238" s="49">
        <f t="shared" si="171"/>
        <v>0</v>
      </c>
      <c r="N238" s="25">
        <f t="shared" si="172"/>
        <v>0</v>
      </c>
      <c r="O238" s="244">
        <f>IF(D238&lt;&gt;"",VLOOKUP(D238,Deflatores!$A$3:$C$100,3,0),0)</f>
        <v>0</v>
      </c>
      <c r="P238" s="49">
        <f t="shared" si="173"/>
        <v>0</v>
      </c>
      <c r="Q238" s="238"/>
      <c r="R238" s="238"/>
      <c r="S238" s="228"/>
      <c r="T238" s="24"/>
      <c r="U238" s="25"/>
      <c r="V238" s="36"/>
      <c r="W238" s="38"/>
      <c r="X238" s="238"/>
      <c r="Y238" s="38"/>
      <c r="Z238" s="238"/>
      <c r="AA238" s="38"/>
      <c r="AB238" s="26" t="str">
        <f t="shared" si="166"/>
        <v/>
      </c>
      <c r="AC238" s="26" t="str">
        <f t="shared" si="167"/>
        <v/>
      </c>
      <c r="AD238" s="49" t="str">
        <f t="shared" si="165"/>
        <v/>
      </c>
      <c r="AE238" s="49">
        <f t="shared" si="161"/>
        <v>0</v>
      </c>
      <c r="AF238" s="25">
        <f t="shared" si="162"/>
        <v>0</v>
      </c>
      <c r="AG238" s="37" t="str">
        <f>IF(OR(T238="",T238="NOK"),"",IF(V238&lt;&gt;"",VLOOKUP(V238,Deflatores!$A$3:$C$58,3,0),0))</f>
        <v/>
      </c>
      <c r="AH238" s="49" t="str">
        <f t="shared" si="163"/>
        <v/>
      </c>
      <c r="AI238" s="246"/>
      <c r="AJ238" s="228"/>
      <c r="AK238" s="265"/>
      <c r="AL238" s="228"/>
      <c r="AM238" s="265"/>
      <c r="AN238" s="228"/>
      <c r="AO238" s="265"/>
      <c r="AP238" s="228"/>
    </row>
    <row r="239" spans="1:42" s="27" customFormat="1" ht="15" customHeight="1" x14ac:dyDescent="0.2">
      <c r="A239" s="37">
        <f t="shared" si="164"/>
        <v>227</v>
      </c>
      <c r="B239" s="291"/>
      <c r="C239" s="25"/>
      <c r="D239" s="24"/>
      <c r="E239" s="38"/>
      <c r="F239" s="238"/>
      <c r="G239" s="238"/>
      <c r="H239" s="238"/>
      <c r="I239" s="38"/>
      <c r="J239" s="26" t="str">
        <f t="shared" si="168"/>
        <v/>
      </c>
      <c r="K239" s="26" t="str">
        <f t="shared" si="169"/>
        <v/>
      </c>
      <c r="L239" s="49" t="str">
        <f t="shared" si="170"/>
        <v/>
      </c>
      <c r="M239" s="49">
        <f t="shared" si="171"/>
        <v>0</v>
      </c>
      <c r="N239" s="25">
        <f t="shared" si="172"/>
        <v>0</v>
      </c>
      <c r="O239" s="244">
        <f>IF(D239&lt;&gt;"",VLOOKUP(D239,Deflatores!$A$3:$C$100,3,0),0)</f>
        <v>0</v>
      </c>
      <c r="P239" s="49">
        <f t="shared" si="173"/>
        <v>0</v>
      </c>
      <c r="Q239" s="238"/>
      <c r="R239" s="238"/>
      <c r="S239" s="228"/>
      <c r="T239" s="24"/>
      <c r="U239" s="25"/>
      <c r="V239" s="36"/>
      <c r="W239" s="38"/>
      <c r="X239" s="238"/>
      <c r="Y239" s="38"/>
      <c r="Z239" s="238"/>
      <c r="AA239" s="38"/>
      <c r="AB239" s="26" t="str">
        <f t="shared" si="166"/>
        <v/>
      </c>
      <c r="AC239" s="26" t="str">
        <f t="shared" si="167"/>
        <v/>
      </c>
      <c r="AD239" s="49" t="str">
        <f t="shared" si="165"/>
        <v/>
      </c>
      <c r="AE239" s="49">
        <f t="shared" si="161"/>
        <v>0</v>
      </c>
      <c r="AF239" s="25">
        <f t="shared" si="162"/>
        <v>0</v>
      </c>
      <c r="AG239" s="37" t="str">
        <f>IF(OR(T239="",T239="NOK"),"",IF(V239&lt;&gt;"",VLOOKUP(V239,Deflatores!$A$3:$C$58,3,0),0))</f>
        <v/>
      </c>
      <c r="AH239" s="49" t="str">
        <f t="shared" si="163"/>
        <v/>
      </c>
      <c r="AI239" s="246"/>
      <c r="AJ239" s="228"/>
      <c r="AK239" s="265"/>
      <c r="AL239" s="228"/>
      <c r="AM239" s="265"/>
      <c r="AN239" s="228"/>
      <c r="AO239" s="265"/>
      <c r="AP239" s="228"/>
    </row>
    <row r="240" spans="1:42" s="27" customFormat="1" ht="15" customHeight="1" x14ac:dyDescent="0.2">
      <c r="A240" s="37">
        <f t="shared" si="164"/>
        <v>228</v>
      </c>
      <c r="B240" s="291"/>
      <c r="C240" s="25"/>
      <c r="D240" s="24"/>
      <c r="E240" s="38"/>
      <c r="F240" s="238"/>
      <c r="G240" s="238"/>
      <c r="H240" s="238"/>
      <c r="I240" s="38"/>
      <c r="J240" s="26" t="str">
        <f t="shared" si="168"/>
        <v/>
      </c>
      <c r="K240" s="26" t="str">
        <f t="shared" si="169"/>
        <v/>
      </c>
      <c r="L240" s="49" t="str">
        <f t="shared" si="170"/>
        <v/>
      </c>
      <c r="M240" s="49">
        <f t="shared" si="171"/>
        <v>0</v>
      </c>
      <c r="N240" s="25">
        <f t="shared" si="172"/>
        <v>0</v>
      </c>
      <c r="O240" s="244">
        <f>IF(D240&lt;&gt;"",VLOOKUP(D240,Deflatores!$A$3:$C$100,3,0),0)</f>
        <v>0</v>
      </c>
      <c r="P240" s="49">
        <f t="shared" si="173"/>
        <v>0</v>
      </c>
      <c r="Q240" s="238"/>
      <c r="R240" s="238"/>
      <c r="S240" s="228"/>
      <c r="T240" s="24"/>
      <c r="U240" s="25"/>
      <c r="V240" s="36"/>
      <c r="W240" s="38"/>
      <c r="X240" s="238"/>
      <c r="Y240" s="38"/>
      <c r="Z240" s="238"/>
      <c r="AA240" s="38"/>
      <c r="AB240" s="26" t="str">
        <f t="shared" si="166"/>
        <v/>
      </c>
      <c r="AC240" s="26" t="str">
        <f t="shared" si="167"/>
        <v/>
      </c>
      <c r="AD240" s="49" t="str">
        <f t="shared" ref="AD240:AD302" si="174">IF(AB240="",AC240,IF(AC240="",AB240,""))</f>
        <v/>
      </c>
      <c r="AE240" s="49">
        <f t="shared" ref="AE240:AE284" si="175">IF(AND(OR(U240="EE",U240="CE"),AD240="Simples"),3,
IF(AND(OR(U240="EE",U240="CE"),AD240="Médio"),4,
IF(AND(OR(U240="EE",U240="CE"),AD240="Complexo"),6,
IF(AND(U240="SE",AD240="Simples"),4,
IF(AND(U240="SE",AD240="Médio"),5,
IF(AND(U240="SE",AD240="Complexo"),7,
IF(AND(U240="ALI",AC240="Simples"),7,
IF(AND(U240="ALI",AC240="Médio"),10,
IF(AND(U240="ALI",AC240="Complexo"),15,
IF(AND(U240="AIE",AC240="Simples"),5,
IF(AND(U240="AIE",AC240="Médio"),7,
IF(AND(U240="INM",AC240=""),AH240,
IF(AND(U240="AIE",AC240="Complexo"),10,0)))))))))))))</f>
        <v>0</v>
      </c>
      <c r="AF240" s="25">
        <f t="shared" ref="AF240:AF284" si="176">IF(AND(U240="ALI",AC240="Simples"),7,
IF(AND(U240="ALI",AC240="Médio"),10,
IF(AND(U240="ALI",AC240="Complexo"),15,
IF(AND(U240="AIE",AC240="Simples"),5,
IF(AND(U240="AIE",AC240="Médio"),7,
IF(AND(U240="AIE",AC240="Complexo"),10,0))))))</f>
        <v>0</v>
      </c>
      <c r="AG240" s="37" t="str">
        <f>IF(OR(T240="",T240="NOK"),"",IF(V240&lt;&gt;"",VLOOKUP(V240,Deflatores!$A$3:$C$58,3,0),0))</f>
        <v/>
      </c>
      <c r="AH240" s="49" t="str">
        <f t="shared" ref="AH240:AH285" si="177">IF(OR(T240="",T240="NOK"),"",IF(U240="EE",AE240*AG240,IF(U240="CE",AE240*AG240,IF(U240="SE",AE240*AG240,IF(U240="ALI",AE240*AG240,IF(U240="AIE",AE240*AG240,IF(U240="INM",AG240*AA240,0)))))))</f>
        <v/>
      </c>
      <c r="AI240" s="246"/>
      <c r="AJ240" s="228"/>
      <c r="AK240" s="265"/>
      <c r="AL240" s="228"/>
      <c r="AM240" s="265"/>
      <c r="AN240" s="228"/>
      <c r="AO240" s="265"/>
      <c r="AP240" s="228"/>
    </row>
    <row r="241" spans="1:42" s="27" customFormat="1" ht="15" customHeight="1" x14ac:dyDescent="0.2">
      <c r="A241" s="37">
        <f t="shared" si="164"/>
        <v>229</v>
      </c>
      <c r="B241" s="291"/>
      <c r="C241" s="25"/>
      <c r="D241" s="24"/>
      <c r="E241" s="38"/>
      <c r="F241" s="238"/>
      <c r="G241" s="238"/>
      <c r="H241" s="238"/>
      <c r="I241" s="38"/>
      <c r="J241" s="26" t="str">
        <f t="shared" si="168"/>
        <v/>
      </c>
      <c r="K241" s="26" t="str">
        <f t="shared" si="169"/>
        <v/>
      </c>
      <c r="L241" s="49" t="str">
        <f t="shared" si="170"/>
        <v/>
      </c>
      <c r="M241" s="49">
        <f t="shared" si="171"/>
        <v>0</v>
      </c>
      <c r="N241" s="25">
        <f t="shared" si="172"/>
        <v>0</v>
      </c>
      <c r="O241" s="244">
        <f>IF(D241&lt;&gt;"",VLOOKUP(D241,Deflatores!$A$3:$C$100,3,0),0)</f>
        <v>0</v>
      </c>
      <c r="P241" s="49">
        <f t="shared" si="173"/>
        <v>0</v>
      </c>
      <c r="Q241" s="238"/>
      <c r="R241" s="238"/>
      <c r="S241" s="228"/>
      <c r="T241" s="24"/>
      <c r="U241" s="25"/>
      <c r="V241" s="36"/>
      <c r="W241" s="38"/>
      <c r="X241" s="238"/>
      <c r="Y241" s="38"/>
      <c r="Z241" s="238"/>
      <c r="AA241" s="38"/>
      <c r="AB241" s="26" t="str">
        <f t="shared" si="166"/>
        <v/>
      </c>
      <c r="AC241" s="26" t="str">
        <f t="shared" si="167"/>
        <v/>
      </c>
      <c r="AD241" s="49" t="str">
        <f t="shared" si="174"/>
        <v/>
      </c>
      <c r="AE241" s="49">
        <f t="shared" si="175"/>
        <v>0</v>
      </c>
      <c r="AF241" s="25">
        <f t="shared" si="176"/>
        <v>0</v>
      </c>
      <c r="AG241" s="37" t="str">
        <f>IF(OR(T241="",T241="NOK"),"",IF(V241&lt;&gt;"",VLOOKUP(V241,Deflatores!$A$3:$C$58,3,0),0))</f>
        <v/>
      </c>
      <c r="AH241" s="49" t="str">
        <f t="shared" si="177"/>
        <v/>
      </c>
      <c r="AI241" s="246"/>
      <c r="AJ241" s="228"/>
      <c r="AK241" s="265"/>
      <c r="AL241" s="228"/>
      <c r="AM241" s="265"/>
      <c r="AN241" s="228"/>
      <c r="AO241" s="265"/>
      <c r="AP241" s="228"/>
    </row>
    <row r="242" spans="1:42" s="27" customFormat="1" ht="15" customHeight="1" x14ac:dyDescent="0.2">
      <c r="A242" s="37">
        <f t="shared" si="164"/>
        <v>230</v>
      </c>
      <c r="B242" s="291"/>
      <c r="C242" s="25"/>
      <c r="D242" s="24"/>
      <c r="E242" s="38"/>
      <c r="F242" s="238"/>
      <c r="G242" s="238"/>
      <c r="H242" s="238"/>
      <c r="I242" s="38"/>
      <c r="J242" s="26" t="str">
        <f t="shared" si="168"/>
        <v/>
      </c>
      <c r="K242" s="26" t="str">
        <f t="shared" si="169"/>
        <v/>
      </c>
      <c r="L242" s="49" t="str">
        <f t="shared" si="170"/>
        <v/>
      </c>
      <c r="M242" s="49">
        <f t="shared" si="171"/>
        <v>0</v>
      </c>
      <c r="N242" s="25">
        <f t="shared" si="172"/>
        <v>0</v>
      </c>
      <c r="O242" s="244">
        <f>IF(D242&lt;&gt;"",VLOOKUP(D242,Deflatores!$A$3:$C$100,3,0),0)</f>
        <v>0</v>
      </c>
      <c r="P242" s="49">
        <f t="shared" si="173"/>
        <v>0</v>
      </c>
      <c r="Q242" s="238"/>
      <c r="R242" s="238"/>
      <c r="S242" s="228"/>
      <c r="T242" s="24"/>
      <c r="U242" s="25"/>
      <c r="V242" s="36"/>
      <c r="W242" s="38"/>
      <c r="X242" s="238"/>
      <c r="Y242" s="38"/>
      <c r="Z242" s="238"/>
      <c r="AA242" s="38"/>
      <c r="AB242" s="26" t="str">
        <f t="shared" ref="AB242:AB305" si="178">IF(OR(T242="",T242="NOK"),"",IF(U242="EE",IF(OR(AND(OR(Y242=1,Y242=0),W242&gt;0,W242&lt;5),AND(OR(Y242=1,Y242=0),W242&gt;4,W242&lt;16),AND(Y242=2,W242&gt;0,W242&lt;5)),"Simples",IF(OR(AND(OR(Y242=1,Y242=0),W242&gt;15),AND(Y242=2,W242&gt;4,W242&lt;16),AND(Y242&gt;2,W242&gt;0,W242&lt;5)),"Médio",IF(OR(AND(Y242=2,W242&gt;15),AND(Y242&gt;2,W242&gt;4,W242&lt;16),AND(Y242&gt;2,W242&gt;15)),"Complexo",""))),
IF(OR(U242="CE",U242="SE"),IF(OR(AND(OR(Y242=1,Y242=0),W242&gt;0,W242&lt;6),AND(OR(Y242=1,Y242=0),W242&gt;5,W242&lt;20),AND(Y242&gt;1,Y242&lt;4,W242&gt;0,W242&lt;6)),"Simples",IF(OR(AND(OR(Y242=1,Y242=0),W242&gt;19),AND(Y242&gt;1,Y242&lt;4,W242&gt;5,W242&lt;20),AND(Y242&gt;3,W242&gt;0,W242&lt;6)),"Médio",IF(OR(AND(Y242&gt;1,Y242&lt;4,W242&gt;19),AND(Y242&gt;3,W242&gt;5,W242&lt;20),AND(Y242&gt;3,W242&gt;19)),"Complexo",""))),"")))</f>
        <v/>
      </c>
      <c r="AC242" s="26" t="str">
        <f t="shared" ref="AC242:AC305" si="179">IF(OR(T242="",T242="NOK"),"",IF(U242="ALI",IF(OR(AND(OR(Y242=1,Y242=0),W242&gt;0,W242&lt;20),AND(OR(Y242=1,Y242=0),W242&gt;19,W242&lt;51),AND(Y242&gt;1,Y242&lt;6,W242&gt;0,W242&lt;20)),"Simples",IF(OR(AND(OR(Y242=1,Y242=0),W242&gt;50),AND(Y242&gt;1,Y242&lt;6,W242&gt;19,W242&lt;51),AND(Y242&gt;5,W242&gt;0,W242&lt;20)),"Médio",IF(OR(AND(Y242&gt;1,Y242&lt;6,W242&gt;50),AND(Y242&gt;5,W242&gt;19,W242&lt;51),AND(Y242&gt;5,W242&gt;50)),"Complexo",""))),
IF(U242="AIE",IF(OR(AND(OR(Y242=1, Y242=0),W242&gt;0,W242&lt;20),AND(OR(Y242=1, Y242=0),W242&gt;19,W242&lt;51),AND(Y242&gt;1,Y242&lt;6,W242&gt;0,W242&lt;20)),"Simples",IF(OR(AND(OR(Y242=1, Y242=0),W242&gt;50),AND(Y242&gt;1,Y242&lt;6,W242&gt;19,W242&lt;51),AND(Y242&gt;5,W242&gt;0,W242&lt;20)),"Médio",IF(OR(AND(Y242&gt;1,Y242&lt;6,W242&gt;50),AND(Y242&gt;5,W242&gt;19,W242&lt;51),AND(Y242&gt;5,W242&gt;50)),"Complexo",""))),"")))</f>
        <v/>
      </c>
      <c r="AD242" s="49" t="str">
        <f t="shared" si="174"/>
        <v/>
      </c>
      <c r="AE242" s="49">
        <f t="shared" si="175"/>
        <v>0</v>
      </c>
      <c r="AF242" s="25">
        <f t="shared" si="176"/>
        <v>0</v>
      </c>
      <c r="AG242" s="37" t="str">
        <f>IF(OR(T242="",T242="NOK"),"",IF(V242&lt;&gt;"",VLOOKUP(V242,Deflatores!$A$3:$C$58,3,0),0))</f>
        <v/>
      </c>
      <c r="AH242" s="49" t="str">
        <f t="shared" si="177"/>
        <v/>
      </c>
      <c r="AI242" s="246"/>
      <c r="AJ242" s="228"/>
      <c r="AK242" s="265"/>
      <c r="AL242" s="228"/>
      <c r="AM242" s="265"/>
      <c r="AN242" s="228"/>
      <c r="AO242" s="265"/>
      <c r="AP242" s="228"/>
    </row>
    <row r="243" spans="1:42" s="27" customFormat="1" ht="15" customHeight="1" x14ac:dyDescent="0.2">
      <c r="A243" s="37">
        <f t="shared" si="164"/>
        <v>231</v>
      </c>
      <c r="B243" s="291"/>
      <c r="C243" s="25"/>
      <c r="D243" s="24"/>
      <c r="E243" s="38"/>
      <c r="F243" s="238"/>
      <c r="G243" s="238"/>
      <c r="H243" s="238"/>
      <c r="I243" s="38"/>
      <c r="J243" s="26" t="str">
        <f t="shared" si="168"/>
        <v/>
      </c>
      <c r="K243" s="26" t="str">
        <f t="shared" si="169"/>
        <v/>
      </c>
      <c r="L243" s="49" t="str">
        <f t="shared" si="170"/>
        <v/>
      </c>
      <c r="M243" s="49">
        <f t="shared" si="171"/>
        <v>0</v>
      </c>
      <c r="N243" s="25">
        <f t="shared" si="172"/>
        <v>0</v>
      </c>
      <c r="O243" s="244">
        <f>IF(D243&lt;&gt;"",VLOOKUP(D243,Deflatores!$A$3:$C$100,3,0),0)</f>
        <v>0</v>
      </c>
      <c r="P243" s="49">
        <f t="shared" si="173"/>
        <v>0</v>
      </c>
      <c r="Q243" s="238"/>
      <c r="R243" s="238"/>
      <c r="S243" s="228"/>
      <c r="T243" s="24"/>
      <c r="U243" s="25"/>
      <c r="V243" s="36"/>
      <c r="W243" s="38"/>
      <c r="X243" s="238"/>
      <c r="Y243" s="38"/>
      <c r="Z243" s="238"/>
      <c r="AA243" s="38"/>
      <c r="AB243" s="26" t="str">
        <f t="shared" si="178"/>
        <v/>
      </c>
      <c r="AC243" s="26" t="str">
        <f t="shared" si="179"/>
        <v/>
      </c>
      <c r="AD243" s="49" t="str">
        <f t="shared" si="174"/>
        <v/>
      </c>
      <c r="AE243" s="49">
        <f t="shared" si="175"/>
        <v>0</v>
      </c>
      <c r="AF243" s="25">
        <f t="shared" si="176"/>
        <v>0</v>
      </c>
      <c r="AG243" s="37" t="str">
        <f>IF(OR(T243="",T243="NOK"),"",IF(V243&lt;&gt;"",VLOOKUP(V243,Deflatores!$A$3:$C$58,3,0),0))</f>
        <v/>
      </c>
      <c r="AH243" s="49" t="str">
        <f t="shared" si="177"/>
        <v/>
      </c>
      <c r="AI243" s="246"/>
      <c r="AJ243" s="228"/>
      <c r="AK243" s="265"/>
      <c r="AL243" s="228"/>
      <c r="AM243" s="265"/>
      <c r="AN243" s="228"/>
      <c r="AO243" s="265"/>
      <c r="AP243" s="228"/>
    </row>
    <row r="244" spans="1:42" s="27" customFormat="1" ht="15" customHeight="1" x14ac:dyDescent="0.2">
      <c r="A244" s="37">
        <f t="shared" si="164"/>
        <v>232</v>
      </c>
      <c r="B244" s="291"/>
      <c r="C244" s="25"/>
      <c r="D244" s="24"/>
      <c r="E244" s="38"/>
      <c r="F244" s="238"/>
      <c r="G244" s="238"/>
      <c r="H244" s="238"/>
      <c r="I244" s="38"/>
      <c r="J244" s="26" t="str">
        <f t="shared" si="168"/>
        <v/>
      </c>
      <c r="K244" s="26" t="str">
        <f t="shared" si="169"/>
        <v/>
      </c>
      <c r="L244" s="49" t="str">
        <f t="shared" si="170"/>
        <v/>
      </c>
      <c r="M244" s="49">
        <f t="shared" si="171"/>
        <v>0</v>
      </c>
      <c r="N244" s="25">
        <f t="shared" si="172"/>
        <v>0</v>
      </c>
      <c r="O244" s="244">
        <f>IF(D244&lt;&gt;"",VLOOKUP(D244,Deflatores!$A$3:$C$100,3,0),0)</f>
        <v>0</v>
      </c>
      <c r="P244" s="49">
        <f t="shared" si="173"/>
        <v>0</v>
      </c>
      <c r="Q244" s="238"/>
      <c r="R244" s="238"/>
      <c r="S244" s="228"/>
      <c r="T244" s="24"/>
      <c r="U244" s="25"/>
      <c r="V244" s="36"/>
      <c r="W244" s="38"/>
      <c r="X244" s="238"/>
      <c r="Y244" s="38"/>
      <c r="Z244" s="238"/>
      <c r="AA244" s="38"/>
      <c r="AB244" s="26" t="str">
        <f t="shared" si="178"/>
        <v/>
      </c>
      <c r="AC244" s="26" t="str">
        <f t="shared" si="179"/>
        <v/>
      </c>
      <c r="AD244" s="49" t="str">
        <f t="shared" si="174"/>
        <v/>
      </c>
      <c r="AE244" s="49">
        <f t="shared" si="175"/>
        <v>0</v>
      </c>
      <c r="AF244" s="25">
        <f t="shared" si="176"/>
        <v>0</v>
      </c>
      <c r="AG244" s="37" t="str">
        <f>IF(OR(T244="",T244="NOK"),"",IF(V244&lt;&gt;"",VLOOKUP(V244,Deflatores!$A$3:$C$58,3,0),0))</f>
        <v/>
      </c>
      <c r="AH244" s="49" t="str">
        <f t="shared" si="177"/>
        <v/>
      </c>
      <c r="AI244" s="246"/>
      <c r="AJ244" s="228"/>
      <c r="AK244" s="265"/>
      <c r="AL244" s="228"/>
      <c r="AM244" s="265"/>
      <c r="AN244" s="228"/>
      <c r="AO244" s="265"/>
      <c r="AP244" s="228"/>
    </row>
    <row r="245" spans="1:42" s="27" customFormat="1" ht="15" customHeight="1" x14ac:dyDescent="0.2">
      <c r="A245" s="37">
        <f t="shared" si="164"/>
        <v>233</v>
      </c>
      <c r="B245" s="291"/>
      <c r="C245" s="25"/>
      <c r="D245" s="24"/>
      <c r="E245" s="38"/>
      <c r="F245" s="238"/>
      <c r="G245" s="238"/>
      <c r="H245" s="238"/>
      <c r="I245" s="38"/>
      <c r="J245" s="26" t="str">
        <f t="shared" si="168"/>
        <v/>
      </c>
      <c r="K245" s="26" t="str">
        <f t="shared" si="169"/>
        <v/>
      </c>
      <c r="L245" s="49" t="str">
        <f t="shared" si="170"/>
        <v/>
      </c>
      <c r="M245" s="49">
        <f t="shared" si="171"/>
        <v>0</v>
      </c>
      <c r="N245" s="25">
        <f t="shared" si="172"/>
        <v>0</v>
      </c>
      <c r="O245" s="244">
        <f>IF(D245&lt;&gt;"",VLOOKUP(D245,Deflatores!$A$3:$C$100,3,0),0)</f>
        <v>0</v>
      </c>
      <c r="P245" s="49">
        <f t="shared" si="173"/>
        <v>0</v>
      </c>
      <c r="Q245" s="238"/>
      <c r="R245" s="238"/>
      <c r="S245" s="228"/>
      <c r="T245" s="24"/>
      <c r="U245" s="25"/>
      <c r="V245" s="36"/>
      <c r="W245" s="38"/>
      <c r="X245" s="238"/>
      <c r="Y245" s="38"/>
      <c r="Z245" s="238"/>
      <c r="AA245" s="38"/>
      <c r="AB245" s="26" t="str">
        <f t="shared" si="178"/>
        <v/>
      </c>
      <c r="AC245" s="26" t="str">
        <f t="shared" si="179"/>
        <v/>
      </c>
      <c r="AD245" s="49" t="str">
        <f t="shared" si="174"/>
        <v/>
      </c>
      <c r="AE245" s="49">
        <f t="shared" si="175"/>
        <v>0</v>
      </c>
      <c r="AF245" s="25">
        <f t="shared" si="176"/>
        <v>0</v>
      </c>
      <c r="AG245" s="37" t="str">
        <f>IF(OR(T245="",T245="NOK"),"",IF(V245&lt;&gt;"",VLOOKUP(V245,Deflatores!$A$3:$C$58,3,0),0))</f>
        <v/>
      </c>
      <c r="AH245" s="49" t="str">
        <f t="shared" si="177"/>
        <v/>
      </c>
      <c r="AI245" s="246"/>
      <c r="AJ245" s="228"/>
      <c r="AK245" s="265"/>
      <c r="AL245" s="228"/>
      <c r="AM245" s="265"/>
      <c r="AN245" s="228"/>
      <c r="AO245" s="265"/>
      <c r="AP245" s="228"/>
    </row>
    <row r="246" spans="1:42" s="27" customFormat="1" ht="15" customHeight="1" x14ac:dyDescent="0.2">
      <c r="A246" s="37">
        <f t="shared" si="164"/>
        <v>234</v>
      </c>
      <c r="B246" s="291"/>
      <c r="C246" s="25"/>
      <c r="D246" s="24"/>
      <c r="E246" s="38"/>
      <c r="F246" s="238"/>
      <c r="G246" s="238"/>
      <c r="H246" s="238"/>
      <c r="I246" s="38"/>
      <c r="J246" s="26" t="str">
        <f t="shared" si="168"/>
        <v/>
      </c>
      <c r="K246" s="26" t="str">
        <f t="shared" si="169"/>
        <v/>
      </c>
      <c r="L246" s="49" t="str">
        <f t="shared" si="170"/>
        <v/>
      </c>
      <c r="M246" s="49">
        <f t="shared" si="171"/>
        <v>0</v>
      </c>
      <c r="N246" s="25">
        <f t="shared" si="172"/>
        <v>0</v>
      </c>
      <c r="O246" s="244">
        <f>IF(D246&lt;&gt;"",VLOOKUP(D246,Deflatores!$A$3:$C$100,3,0),0)</f>
        <v>0</v>
      </c>
      <c r="P246" s="49">
        <f t="shared" si="173"/>
        <v>0</v>
      </c>
      <c r="Q246" s="238"/>
      <c r="R246" s="238"/>
      <c r="S246" s="228"/>
      <c r="T246" s="24"/>
      <c r="U246" s="25"/>
      <c r="V246" s="36"/>
      <c r="W246" s="38"/>
      <c r="X246" s="238"/>
      <c r="Y246" s="38"/>
      <c r="Z246" s="238"/>
      <c r="AA246" s="38"/>
      <c r="AB246" s="26" t="str">
        <f t="shared" si="178"/>
        <v/>
      </c>
      <c r="AC246" s="26" t="str">
        <f t="shared" si="179"/>
        <v/>
      </c>
      <c r="AD246" s="49" t="str">
        <f t="shared" si="174"/>
        <v/>
      </c>
      <c r="AE246" s="49">
        <f t="shared" si="175"/>
        <v>0</v>
      </c>
      <c r="AF246" s="25">
        <f t="shared" si="176"/>
        <v>0</v>
      </c>
      <c r="AG246" s="37" t="str">
        <f>IF(OR(T246="",T246="NOK"),"",IF(V246&lt;&gt;"",VLOOKUP(V246,Deflatores!$A$3:$C$58,3,0),0))</f>
        <v/>
      </c>
      <c r="AH246" s="49" t="str">
        <f t="shared" si="177"/>
        <v/>
      </c>
      <c r="AI246" s="246"/>
      <c r="AJ246" s="228"/>
      <c r="AK246" s="265"/>
      <c r="AL246" s="228"/>
      <c r="AM246" s="265"/>
      <c r="AN246" s="228"/>
      <c r="AO246" s="265"/>
      <c r="AP246" s="228"/>
    </row>
    <row r="247" spans="1:42" s="27" customFormat="1" ht="15" customHeight="1" x14ac:dyDescent="0.2">
      <c r="A247" s="37">
        <f t="shared" si="164"/>
        <v>235</v>
      </c>
      <c r="B247" s="291"/>
      <c r="C247" s="25"/>
      <c r="D247" s="24"/>
      <c r="E247" s="38"/>
      <c r="F247" s="238"/>
      <c r="G247" s="238"/>
      <c r="H247" s="238"/>
      <c r="I247" s="38"/>
      <c r="J247" s="26" t="str">
        <f t="shared" si="168"/>
        <v/>
      </c>
      <c r="K247" s="26" t="str">
        <f t="shared" si="169"/>
        <v/>
      </c>
      <c r="L247" s="49" t="str">
        <f t="shared" si="170"/>
        <v/>
      </c>
      <c r="M247" s="49">
        <f t="shared" si="171"/>
        <v>0</v>
      </c>
      <c r="N247" s="25">
        <f t="shared" si="172"/>
        <v>0</v>
      </c>
      <c r="O247" s="244">
        <f>IF(D247&lt;&gt;"",VLOOKUP(D247,Deflatores!$A$3:$C$100,3,0),0)</f>
        <v>0</v>
      </c>
      <c r="P247" s="49">
        <f t="shared" si="173"/>
        <v>0</v>
      </c>
      <c r="Q247" s="238"/>
      <c r="R247" s="238"/>
      <c r="S247" s="228"/>
      <c r="T247" s="24"/>
      <c r="U247" s="25"/>
      <c r="V247" s="36"/>
      <c r="W247" s="38"/>
      <c r="X247" s="238"/>
      <c r="Y247" s="38"/>
      <c r="Z247" s="238"/>
      <c r="AA247" s="38"/>
      <c r="AB247" s="26" t="str">
        <f t="shared" si="178"/>
        <v/>
      </c>
      <c r="AC247" s="26" t="str">
        <f t="shared" si="179"/>
        <v/>
      </c>
      <c r="AD247" s="49" t="str">
        <f t="shared" si="174"/>
        <v/>
      </c>
      <c r="AE247" s="49">
        <f t="shared" si="175"/>
        <v>0</v>
      </c>
      <c r="AF247" s="25">
        <f t="shared" si="176"/>
        <v>0</v>
      </c>
      <c r="AG247" s="37" t="str">
        <f>IF(OR(T247="",T247="NOK"),"",IF(V247&lt;&gt;"",VLOOKUP(V247,Deflatores!$A$3:$C$58,3,0),0))</f>
        <v/>
      </c>
      <c r="AH247" s="49" t="str">
        <f t="shared" si="177"/>
        <v/>
      </c>
      <c r="AI247" s="246"/>
      <c r="AJ247" s="228"/>
      <c r="AK247" s="265"/>
      <c r="AL247" s="228"/>
      <c r="AM247" s="265"/>
      <c r="AN247" s="228"/>
      <c r="AO247" s="265"/>
      <c r="AP247" s="228"/>
    </row>
    <row r="248" spans="1:42" s="27" customFormat="1" ht="15" customHeight="1" x14ac:dyDescent="0.2">
      <c r="A248" s="37">
        <f t="shared" si="164"/>
        <v>236</v>
      </c>
      <c r="B248" s="291"/>
      <c r="C248" s="25"/>
      <c r="D248" s="24"/>
      <c r="E248" s="38"/>
      <c r="F248" s="238"/>
      <c r="G248" s="238"/>
      <c r="H248" s="238"/>
      <c r="I248" s="38"/>
      <c r="J248" s="26" t="str">
        <f t="shared" si="168"/>
        <v/>
      </c>
      <c r="K248" s="26" t="str">
        <f t="shared" si="169"/>
        <v/>
      </c>
      <c r="L248" s="49" t="str">
        <f t="shared" si="170"/>
        <v/>
      </c>
      <c r="M248" s="49">
        <f t="shared" si="171"/>
        <v>0</v>
      </c>
      <c r="N248" s="25">
        <f t="shared" si="172"/>
        <v>0</v>
      </c>
      <c r="O248" s="244">
        <f>IF(D248&lt;&gt;"",VLOOKUP(D248,Deflatores!$A$3:$C$100,3,0),0)</f>
        <v>0</v>
      </c>
      <c r="P248" s="49">
        <f t="shared" si="173"/>
        <v>0</v>
      </c>
      <c r="Q248" s="238"/>
      <c r="R248" s="238"/>
      <c r="S248" s="228"/>
      <c r="T248" s="24"/>
      <c r="U248" s="25"/>
      <c r="V248" s="36"/>
      <c r="W248" s="38"/>
      <c r="X248" s="238"/>
      <c r="Y248" s="38"/>
      <c r="Z248" s="238"/>
      <c r="AA248" s="38"/>
      <c r="AB248" s="26" t="str">
        <f t="shared" si="178"/>
        <v/>
      </c>
      <c r="AC248" s="26" t="str">
        <f t="shared" si="179"/>
        <v/>
      </c>
      <c r="AD248" s="49" t="str">
        <f t="shared" si="174"/>
        <v/>
      </c>
      <c r="AE248" s="49">
        <f t="shared" si="175"/>
        <v>0</v>
      </c>
      <c r="AF248" s="25">
        <f t="shared" si="176"/>
        <v>0</v>
      </c>
      <c r="AG248" s="37" t="str">
        <f>IF(OR(T248="",T248="NOK"),"",IF(V248&lt;&gt;"",VLOOKUP(V248,Deflatores!$A$3:$C$58,3,0),0))</f>
        <v/>
      </c>
      <c r="AH248" s="49" t="str">
        <f t="shared" si="177"/>
        <v/>
      </c>
      <c r="AI248" s="246"/>
      <c r="AJ248" s="228"/>
      <c r="AK248" s="265"/>
      <c r="AL248" s="228"/>
      <c r="AM248" s="265"/>
      <c r="AN248" s="228"/>
      <c r="AO248" s="265"/>
      <c r="AP248" s="228"/>
    </row>
    <row r="249" spans="1:42" s="27" customFormat="1" ht="15" customHeight="1" x14ac:dyDescent="0.2">
      <c r="A249" s="37">
        <f t="shared" si="164"/>
        <v>237</v>
      </c>
      <c r="B249" s="291"/>
      <c r="C249" s="25"/>
      <c r="D249" s="24"/>
      <c r="E249" s="38"/>
      <c r="F249" s="238"/>
      <c r="G249" s="238"/>
      <c r="H249" s="238"/>
      <c r="I249" s="38"/>
      <c r="J249" s="26" t="str">
        <f t="shared" si="168"/>
        <v/>
      </c>
      <c r="K249" s="26" t="str">
        <f t="shared" si="169"/>
        <v/>
      </c>
      <c r="L249" s="49" t="str">
        <f t="shared" si="170"/>
        <v/>
      </c>
      <c r="M249" s="49">
        <f t="shared" si="171"/>
        <v>0</v>
      </c>
      <c r="N249" s="25">
        <f t="shared" si="172"/>
        <v>0</v>
      </c>
      <c r="O249" s="244">
        <f>IF(D249&lt;&gt;"",VLOOKUP(D249,Deflatores!$A$3:$C$100,3,0),0)</f>
        <v>0</v>
      </c>
      <c r="P249" s="49">
        <f t="shared" si="173"/>
        <v>0</v>
      </c>
      <c r="Q249" s="238"/>
      <c r="R249" s="238"/>
      <c r="S249" s="228"/>
      <c r="T249" s="24"/>
      <c r="U249" s="25"/>
      <c r="V249" s="36"/>
      <c r="W249" s="38"/>
      <c r="X249" s="238"/>
      <c r="Y249" s="38"/>
      <c r="Z249" s="238"/>
      <c r="AA249" s="38"/>
      <c r="AB249" s="26" t="str">
        <f t="shared" si="178"/>
        <v/>
      </c>
      <c r="AC249" s="26" t="str">
        <f t="shared" si="179"/>
        <v/>
      </c>
      <c r="AD249" s="49" t="str">
        <f t="shared" si="174"/>
        <v/>
      </c>
      <c r="AE249" s="49">
        <f t="shared" si="175"/>
        <v>0</v>
      </c>
      <c r="AF249" s="25">
        <f t="shared" si="176"/>
        <v>0</v>
      </c>
      <c r="AG249" s="37" t="str">
        <f>IF(OR(T249="",T249="NOK"),"",IF(V249&lt;&gt;"",VLOOKUP(V249,Deflatores!$A$3:$C$58,3,0),0))</f>
        <v/>
      </c>
      <c r="AH249" s="49" t="str">
        <f t="shared" si="177"/>
        <v/>
      </c>
      <c r="AI249" s="246"/>
      <c r="AJ249" s="228"/>
      <c r="AK249" s="265"/>
      <c r="AL249" s="228"/>
      <c r="AM249" s="265"/>
      <c r="AN249" s="228"/>
      <c r="AO249" s="265"/>
      <c r="AP249" s="228"/>
    </row>
    <row r="250" spans="1:42" s="27" customFormat="1" ht="15" customHeight="1" x14ac:dyDescent="0.2">
      <c r="A250" s="37">
        <f t="shared" si="164"/>
        <v>238</v>
      </c>
      <c r="B250" s="291"/>
      <c r="C250" s="25"/>
      <c r="D250" s="24"/>
      <c r="E250" s="38"/>
      <c r="F250" s="238"/>
      <c r="G250" s="238"/>
      <c r="H250" s="238"/>
      <c r="I250" s="38"/>
      <c r="J250" s="26" t="str">
        <f t="shared" si="168"/>
        <v/>
      </c>
      <c r="K250" s="26" t="str">
        <f t="shared" si="169"/>
        <v/>
      </c>
      <c r="L250" s="49" t="str">
        <f t="shared" si="170"/>
        <v/>
      </c>
      <c r="M250" s="49">
        <f t="shared" si="171"/>
        <v>0</v>
      </c>
      <c r="N250" s="25">
        <f t="shared" si="172"/>
        <v>0</v>
      </c>
      <c r="O250" s="244">
        <f>IF(D250&lt;&gt;"",VLOOKUP(D250,Deflatores!$A$3:$C$100,3,0),0)</f>
        <v>0</v>
      </c>
      <c r="P250" s="49">
        <f t="shared" si="173"/>
        <v>0</v>
      </c>
      <c r="Q250" s="238"/>
      <c r="R250" s="238"/>
      <c r="S250" s="228"/>
      <c r="T250" s="24"/>
      <c r="U250" s="25"/>
      <c r="V250" s="36"/>
      <c r="W250" s="38"/>
      <c r="X250" s="238"/>
      <c r="Y250" s="38"/>
      <c r="Z250" s="238"/>
      <c r="AA250" s="38"/>
      <c r="AB250" s="26" t="str">
        <f t="shared" si="178"/>
        <v/>
      </c>
      <c r="AC250" s="26" t="str">
        <f t="shared" si="179"/>
        <v/>
      </c>
      <c r="AD250" s="49" t="str">
        <f t="shared" si="174"/>
        <v/>
      </c>
      <c r="AE250" s="49">
        <f t="shared" si="175"/>
        <v>0</v>
      </c>
      <c r="AF250" s="25">
        <f t="shared" si="176"/>
        <v>0</v>
      </c>
      <c r="AG250" s="37" t="str">
        <f>IF(OR(T250="",T250="NOK"),"",IF(V250&lt;&gt;"",VLOOKUP(V250,Deflatores!$A$3:$C$58,3,0),0))</f>
        <v/>
      </c>
      <c r="AH250" s="49" t="str">
        <f t="shared" si="177"/>
        <v/>
      </c>
      <c r="AI250" s="246"/>
      <c r="AJ250" s="228"/>
      <c r="AK250" s="265"/>
      <c r="AL250" s="228"/>
      <c r="AM250" s="265"/>
      <c r="AN250" s="228"/>
      <c r="AO250" s="265"/>
      <c r="AP250" s="228"/>
    </row>
    <row r="251" spans="1:42" s="27" customFormat="1" ht="15" customHeight="1" x14ac:dyDescent="0.2">
      <c r="A251" s="37">
        <f t="shared" si="164"/>
        <v>239</v>
      </c>
      <c r="B251" s="291"/>
      <c r="C251" s="25"/>
      <c r="D251" s="24"/>
      <c r="E251" s="38"/>
      <c r="F251" s="238"/>
      <c r="G251" s="238"/>
      <c r="H251" s="238"/>
      <c r="I251" s="38"/>
      <c r="J251" s="26" t="str">
        <f t="shared" si="168"/>
        <v/>
      </c>
      <c r="K251" s="26" t="str">
        <f t="shared" si="169"/>
        <v/>
      </c>
      <c r="L251" s="49" t="str">
        <f t="shared" si="170"/>
        <v/>
      </c>
      <c r="M251" s="49">
        <f t="shared" si="171"/>
        <v>0</v>
      </c>
      <c r="N251" s="25">
        <f t="shared" si="172"/>
        <v>0</v>
      </c>
      <c r="O251" s="244">
        <f>IF(D251&lt;&gt;"",VLOOKUP(D251,Deflatores!$A$3:$C$100,3,0),0)</f>
        <v>0</v>
      </c>
      <c r="P251" s="49">
        <f t="shared" si="173"/>
        <v>0</v>
      </c>
      <c r="Q251" s="238"/>
      <c r="R251" s="238"/>
      <c r="S251" s="228"/>
      <c r="T251" s="24"/>
      <c r="U251" s="25"/>
      <c r="V251" s="36"/>
      <c r="W251" s="38"/>
      <c r="X251" s="238"/>
      <c r="Y251" s="38"/>
      <c r="Z251" s="238"/>
      <c r="AA251" s="38"/>
      <c r="AB251" s="26" t="str">
        <f t="shared" si="178"/>
        <v/>
      </c>
      <c r="AC251" s="26" t="str">
        <f t="shared" si="179"/>
        <v/>
      </c>
      <c r="AD251" s="49" t="str">
        <f t="shared" si="174"/>
        <v/>
      </c>
      <c r="AE251" s="49">
        <f t="shared" si="175"/>
        <v>0</v>
      </c>
      <c r="AF251" s="25">
        <f t="shared" si="176"/>
        <v>0</v>
      </c>
      <c r="AG251" s="37" t="str">
        <f>IF(OR(T251="",T251="NOK"),"",IF(V251&lt;&gt;"",VLOOKUP(V251,Deflatores!$A$3:$C$58,3,0),0))</f>
        <v/>
      </c>
      <c r="AH251" s="49" t="str">
        <f t="shared" si="177"/>
        <v/>
      </c>
      <c r="AI251" s="246"/>
      <c r="AJ251" s="228"/>
      <c r="AK251" s="265"/>
      <c r="AL251" s="228"/>
      <c r="AM251" s="265"/>
      <c r="AN251" s="228"/>
      <c r="AO251" s="265"/>
      <c r="AP251" s="228"/>
    </row>
    <row r="252" spans="1:42" s="27" customFormat="1" ht="15" customHeight="1" x14ac:dyDescent="0.2">
      <c r="A252" s="37">
        <f t="shared" si="164"/>
        <v>240</v>
      </c>
      <c r="B252" s="291"/>
      <c r="C252" s="25"/>
      <c r="D252" s="24"/>
      <c r="E252" s="38"/>
      <c r="F252" s="238"/>
      <c r="G252" s="238"/>
      <c r="H252" s="238"/>
      <c r="I252" s="38"/>
      <c r="J252" s="26" t="str">
        <f t="shared" si="168"/>
        <v/>
      </c>
      <c r="K252" s="26" t="str">
        <f t="shared" si="169"/>
        <v/>
      </c>
      <c r="L252" s="49" t="str">
        <f t="shared" si="170"/>
        <v/>
      </c>
      <c r="M252" s="49">
        <f t="shared" si="171"/>
        <v>0</v>
      </c>
      <c r="N252" s="25">
        <f t="shared" si="172"/>
        <v>0</v>
      </c>
      <c r="O252" s="244">
        <f>IF(D252&lt;&gt;"",VLOOKUP(D252,Deflatores!$A$3:$C$100,3,0),0)</f>
        <v>0</v>
      </c>
      <c r="P252" s="49">
        <f t="shared" si="173"/>
        <v>0</v>
      </c>
      <c r="Q252" s="238"/>
      <c r="R252" s="238"/>
      <c r="S252" s="228"/>
      <c r="T252" s="24"/>
      <c r="U252" s="25"/>
      <c r="V252" s="36"/>
      <c r="W252" s="38"/>
      <c r="X252" s="238"/>
      <c r="Y252" s="38"/>
      <c r="Z252" s="238"/>
      <c r="AA252" s="38"/>
      <c r="AB252" s="26" t="str">
        <f t="shared" si="178"/>
        <v/>
      </c>
      <c r="AC252" s="26" t="str">
        <f t="shared" si="179"/>
        <v/>
      </c>
      <c r="AD252" s="49" t="str">
        <f t="shared" si="174"/>
        <v/>
      </c>
      <c r="AE252" s="49">
        <f t="shared" si="175"/>
        <v>0</v>
      </c>
      <c r="AF252" s="25">
        <f t="shared" si="176"/>
        <v>0</v>
      </c>
      <c r="AG252" s="37" t="str">
        <f>IF(OR(T252="",T252="NOK"),"",IF(V252&lt;&gt;"",VLOOKUP(V252,Deflatores!$A$3:$C$58,3,0),0))</f>
        <v/>
      </c>
      <c r="AH252" s="49" t="str">
        <f t="shared" si="177"/>
        <v/>
      </c>
      <c r="AI252" s="246"/>
      <c r="AJ252" s="228"/>
      <c r="AK252" s="265"/>
      <c r="AL252" s="228"/>
      <c r="AM252" s="265"/>
      <c r="AN252" s="228"/>
      <c r="AO252" s="265"/>
      <c r="AP252" s="228"/>
    </row>
    <row r="253" spans="1:42" s="27" customFormat="1" ht="15" customHeight="1" x14ac:dyDescent="0.2">
      <c r="A253" s="37">
        <f t="shared" si="164"/>
        <v>241</v>
      </c>
      <c r="B253" s="291"/>
      <c r="C253" s="25"/>
      <c r="D253" s="24"/>
      <c r="E253" s="38"/>
      <c r="F253" s="238"/>
      <c r="G253" s="238"/>
      <c r="H253" s="238"/>
      <c r="I253" s="38"/>
      <c r="J253" s="26" t="str">
        <f t="shared" si="168"/>
        <v/>
      </c>
      <c r="K253" s="26" t="str">
        <f t="shared" si="169"/>
        <v/>
      </c>
      <c r="L253" s="49" t="str">
        <f t="shared" si="170"/>
        <v/>
      </c>
      <c r="M253" s="49">
        <f t="shared" si="171"/>
        <v>0</v>
      </c>
      <c r="N253" s="25">
        <f t="shared" si="172"/>
        <v>0</v>
      </c>
      <c r="O253" s="244">
        <f>IF(D253&lt;&gt;"",VLOOKUP(D253,Deflatores!$A$3:$C$100,3,0),0)</f>
        <v>0</v>
      </c>
      <c r="P253" s="49">
        <f t="shared" si="173"/>
        <v>0</v>
      </c>
      <c r="Q253" s="238"/>
      <c r="R253" s="238"/>
      <c r="S253" s="228"/>
      <c r="T253" s="24"/>
      <c r="U253" s="25"/>
      <c r="V253" s="36"/>
      <c r="W253" s="38"/>
      <c r="X253" s="238"/>
      <c r="Y253" s="38"/>
      <c r="Z253" s="238"/>
      <c r="AA253" s="38"/>
      <c r="AB253" s="26" t="str">
        <f t="shared" si="178"/>
        <v/>
      </c>
      <c r="AC253" s="26" t="str">
        <f t="shared" si="179"/>
        <v/>
      </c>
      <c r="AD253" s="49" t="str">
        <f t="shared" si="174"/>
        <v/>
      </c>
      <c r="AE253" s="49">
        <f t="shared" si="175"/>
        <v>0</v>
      </c>
      <c r="AF253" s="25">
        <f t="shared" si="176"/>
        <v>0</v>
      </c>
      <c r="AG253" s="37" t="str">
        <f>IF(OR(T253="",T253="NOK"),"",IF(V253&lt;&gt;"",VLOOKUP(V253,Deflatores!$A$3:$C$58,3,0),0))</f>
        <v/>
      </c>
      <c r="AH253" s="49" t="str">
        <f t="shared" si="177"/>
        <v/>
      </c>
      <c r="AI253" s="246"/>
      <c r="AJ253" s="228"/>
      <c r="AK253" s="265"/>
      <c r="AL253" s="228"/>
      <c r="AM253" s="265"/>
      <c r="AN253" s="228"/>
      <c r="AO253" s="265"/>
      <c r="AP253" s="228"/>
    </row>
    <row r="254" spans="1:42" s="27" customFormat="1" ht="15" customHeight="1" x14ac:dyDescent="0.2">
      <c r="A254" s="37">
        <f t="shared" si="164"/>
        <v>242</v>
      </c>
      <c r="B254" s="291"/>
      <c r="C254" s="25"/>
      <c r="D254" s="24"/>
      <c r="E254" s="38"/>
      <c r="F254" s="238"/>
      <c r="G254" s="238"/>
      <c r="H254" s="238"/>
      <c r="I254" s="38"/>
      <c r="J254" s="26" t="str">
        <f t="shared" si="168"/>
        <v/>
      </c>
      <c r="K254" s="26" t="str">
        <f t="shared" si="169"/>
        <v/>
      </c>
      <c r="L254" s="49" t="str">
        <f t="shared" si="170"/>
        <v/>
      </c>
      <c r="M254" s="49">
        <f t="shared" si="171"/>
        <v>0</v>
      </c>
      <c r="N254" s="25">
        <f t="shared" si="172"/>
        <v>0</v>
      </c>
      <c r="O254" s="244">
        <f>IF(D254&lt;&gt;"",VLOOKUP(D254,Deflatores!$A$3:$C$100,3,0),0)</f>
        <v>0</v>
      </c>
      <c r="P254" s="49">
        <f t="shared" si="173"/>
        <v>0</v>
      </c>
      <c r="Q254" s="238"/>
      <c r="R254" s="238"/>
      <c r="S254" s="228"/>
      <c r="T254" s="24"/>
      <c r="U254" s="25"/>
      <c r="V254" s="36"/>
      <c r="W254" s="38"/>
      <c r="X254" s="238"/>
      <c r="Y254" s="38"/>
      <c r="Z254" s="238"/>
      <c r="AA254" s="38"/>
      <c r="AB254" s="26" t="str">
        <f t="shared" si="178"/>
        <v/>
      </c>
      <c r="AC254" s="26" t="str">
        <f t="shared" si="179"/>
        <v/>
      </c>
      <c r="AD254" s="49" t="str">
        <f t="shared" si="174"/>
        <v/>
      </c>
      <c r="AE254" s="49">
        <f t="shared" si="175"/>
        <v>0</v>
      </c>
      <c r="AF254" s="25">
        <f t="shared" si="176"/>
        <v>0</v>
      </c>
      <c r="AG254" s="37" t="str">
        <f>IF(OR(T254="",T254="NOK"),"",IF(V254&lt;&gt;"",VLOOKUP(V254,Deflatores!$A$3:$C$58,3,0),0))</f>
        <v/>
      </c>
      <c r="AH254" s="49" t="str">
        <f t="shared" si="177"/>
        <v/>
      </c>
      <c r="AI254" s="246"/>
      <c r="AJ254" s="228"/>
      <c r="AK254" s="265"/>
      <c r="AL254" s="228"/>
      <c r="AM254" s="265"/>
      <c r="AN254" s="228"/>
      <c r="AO254" s="265"/>
      <c r="AP254" s="228"/>
    </row>
    <row r="255" spans="1:42" s="27" customFormat="1" ht="15" customHeight="1" x14ac:dyDescent="0.2">
      <c r="A255" s="37">
        <f t="shared" si="164"/>
        <v>243</v>
      </c>
      <c r="B255" s="291"/>
      <c r="C255" s="25"/>
      <c r="D255" s="24"/>
      <c r="E255" s="38"/>
      <c r="F255" s="238"/>
      <c r="G255" s="238"/>
      <c r="H255" s="238"/>
      <c r="I255" s="38"/>
      <c r="J255" s="26" t="str">
        <f t="shared" si="168"/>
        <v/>
      </c>
      <c r="K255" s="26" t="str">
        <f t="shared" si="169"/>
        <v/>
      </c>
      <c r="L255" s="49" t="str">
        <f t="shared" si="170"/>
        <v/>
      </c>
      <c r="M255" s="49">
        <f t="shared" si="171"/>
        <v>0</v>
      </c>
      <c r="N255" s="25">
        <f t="shared" si="172"/>
        <v>0</v>
      </c>
      <c r="O255" s="244">
        <f>IF(D255&lt;&gt;"",VLOOKUP(D255,Deflatores!$A$3:$C$100,3,0),0)</f>
        <v>0</v>
      </c>
      <c r="P255" s="49">
        <f t="shared" si="173"/>
        <v>0</v>
      </c>
      <c r="Q255" s="238"/>
      <c r="R255" s="238"/>
      <c r="S255" s="228"/>
      <c r="T255" s="24"/>
      <c r="U255" s="25"/>
      <c r="V255" s="36"/>
      <c r="W255" s="38"/>
      <c r="X255" s="238"/>
      <c r="Y255" s="38"/>
      <c r="Z255" s="238"/>
      <c r="AA255" s="38"/>
      <c r="AB255" s="26" t="str">
        <f t="shared" si="178"/>
        <v/>
      </c>
      <c r="AC255" s="26" t="str">
        <f t="shared" si="179"/>
        <v/>
      </c>
      <c r="AD255" s="49" t="str">
        <f t="shared" si="174"/>
        <v/>
      </c>
      <c r="AE255" s="49">
        <f t="shared" si="175"/>
        <v>0</v>
      </c>
      <c r="AF255" s="25">
        <f t="shared" si="176"/>
        <v>0</v>
      </c>
      <c r="AG255" s="37" t="str">
        <f>IF(OR(T255="",T255="NOK"),"",IF(V255&lt;&gt;"",VLOOKUP(V255,Deflatores!$A$3:$C$58,3,0),0))</f>
        <v/>
      </c>
      <c r="AH255" s="49" t="str">
        <f t="shared" si="177"/>
        <v/>
      </c>
      <c r="AI255" s="246"/>
      <c r="AJ255" s="228"/>
      <c r="AK255" s="265"/>
      <c r="AL255" s="228"/>
      <c r="AM255" s="265"/>
      <c r="AN255" s="228"/>
      <c r="AO255" s="265"/>
      <c r="AP255" s="228"/>
    </row>
    <row r="256" spans="1:42" s="27" customFormat="1" ht="15" customHeight="1" x14ac:dyDescent="0.2">
      <c r="A256" s="37">
        <f t="shared" si="164"/>
        <v>244</v>
      </c>
      <c r="B256" s="291"/>
      <c r="C256" s="25"/>
      <c r="D256" s="24"/>
      <c r="E256" s="38"/>
      <c r="F256" s="238"/>
      <c r="G256" s="238"/>
      <c r="H256" s="238"/>
      <c r="I256" s="38"/>
      <c r="J256" s="26" t="str">
        <f t="shared" si="168"/>
        <v/>
      </c>
      <c r="K256" s="26" t="str">
        <f t="shared" si="169"/>
        <v/>
      </c>
      <c r="L256" s="49" t="str">
        <f t="shared" si="170"/>
        <v/>
      </c>
      <c r="M256" s="49">
        <f t="shared" si="171"/>
        <v>0</v>
      </c>
      <c r="N256" s="25">
        <f t="shared" si="172"/>
        <v>0</v>
      </c>
      <c r="O256" s="244">
        <f>IF(D256&lt;&gt;"",VLOOKUP(D256,Deflatores!$A$3:$C$100,3,0),0)</f>
        <v>0</v>
      </c>
      <c r="P256" s="49">
        <f t="shared" si="173"/>
        <v>0</v>
      </c>
      <c r="Q256" s="238"/>
      <c r="R256" s="238"/>
      <c r="S256" s="228"/>
      <c r="T256" s="24"/>
      <c r="U256" s="25"/>
      <c r="V256" s="36"/>
      <c r="W256" s="38"/>
      <c r="X256" s="238"/>
      <c r="Y256" s="38"/>
      <c r="Z256" s="238"/>
      <c r="AA256" s="38"/>
      <c r="AB256" s="26" t="str">
        <f t="shared" si="178"/>
        <v/>
      </c>
      <c r="AC256" s="26" t="str">
        <f t="shared" si="179"/>
        <v/>
      </c>
      <c r="AD256" s="49" t="str">
        <f t="shared" si="174"/>
        <v/>
      </c>
      <c r="AE256" s="49">
        <f t="shared" si="175"/>
        <v>0</v>
      </c>
      <c r="AF256" s="25">
        <f t="shared" si="176"/>
        <v>0</v>
      </c>
      <c r="AG256" s="37" t="str">
        <f>IF(OR(T256="",T256="NOK"),"",IF(V256&lt;&gt;"",VLOOKUP(V256,Deflatores!$A$3:$C$58,3,0),0))</f>
        <v/>
      </c>
      <c r="AH256" s="49" t="str">
        <f t="shared" si="177"/>
        <v/>
      </c>
      <c r="AI256" s="246"/>
      <c r="AJ256" s="228"/>
      <c r="AK256" s="265"/>
      <c r="AL256" s="228"/>
      <c r="AM256" s="265"/>
      <c r="AN256" s="228"/>
      <c r="AO256" s="265"/>
      <c r="AP256" s="228"/>
    </row>
    <row r="257" spans="1:42" s="27" customFormat="1" ht="15" customHeight="1" x14ac:dyDescent="0.2">
      <c r="A257" s="37">
        <f t="shared" si="164"/>
        <v>245</v>
      </c>
      <c r="B257" s="291"/>
      <c r="C257" s="25"/>
      <c r="D257" s="24"/>
      <c r="E257" s="38"/>
      <c r="F257" s="238"/>
      <c r="G257" s="238"/>
      <c r="H257" s="238"/>
      <c r="I257" s="38"/>
      <c r="J257" s="26" t="str">
        <f t="shared" si="168"/>
        <v/>
      </c>
      <c r="K257" s="26" t="str">
        <f t="shared" si="169"/>
        <v/>
      </c>
      <c r="L257" s="49" t="str">
        <f t="shared" si="170"/>
        <v/>
      </c>
      <c r="M257" s="49">
        <f t="shared" si="171"/>
        <v>0</v>
      </c>
      <c r="N257" s="25">
        <f t="shared" si="172"/>
        <v>0</v>
      </c>
      <c r="O257" s="244">
        <f>IF(D257&lt;&gt;"",VLOOKUP(D257,Deflatores!$A$3:$C$100,3,0),0)</f>
        <v>0</v>
      </c>
      <c r="P257" s="49">
        <f t="shared" si="173"/>
        <v>0</v>
      </c>
      <c r="Q257" s="238"/>
      <c r="R257" s="238"/>
      <c r="S257" s="228"/>
      <c r="T257" s="24"/>
      <c r="U257" s="25"/>
      <c r="V257" s="36"/>
      <c r="W257" s="38"/>
      <c r="X257" s="238"/>
      <c r="Y257" s="38"/>
      <c r="Z257" s="238"/>
      <c r="AA257" s="38"/>
      <c r="AB257" s="26" t="str">
        <f t="shared" si="178"/>
        <v/>
      </c>
      <c r="AC257" s="26" t="str">
        <f t="shared" si="179"/>
        <v/>
      </c>
      <c r="AD257" s="49" t="str">
        <f t="shared" si="174"/>
        <v/>
      </c>
      <c r="AE257" s="49">
        <f t="shared" si="175"/>
        <v>0</v>
      </c>
      <c r="AF257" s="25">
        <f t="shared" si="176"/>
        <v>0</v>
      </c>
      <c r="AG257" s="37" t="str">
        <f>IF(OR(T257="",T257="NOK"),"",IF(V257&lt;&gt;"",VLOOKUP(V257,Deflatores!$A$3:$C$58,3,0),0))</f>
        <v/>
      </c>
      <c r="AH257" s="49" t="str">
        <f t="shared" si="177"/>
        <v/>
      </c>
      <c r="AI257" s="246"/>
      <c r="AJ257" s="228"/>
      <c r="AK257" s="265"/>
      <c r="AL257" s="228"/>
      <c r="AM257" s="265"/>
      <c r="AN257" s="228"/>
      <c r="AO257" s="265"/>
      <c r="AP257" s="228"/>
    </row>
    <row r="258" spans="1:42" s="27" customFormat="1" ht="15" customHeight="1" x14ac:dyDescent="0.2">
      <c r="A258" s="37">
        <f t="shared" si="164"/>
        <v>246</v>
      </c>
      <c r="B258" s="291"/>
      <c r="C258" s="25"/>
      <c r="D258" s="24"/>
      <c r="E258" s="38"/>
      <c r="F258" s="238"/>
      <c r="G258" s="238"/>
      <c r="H258" s="238"/>
      <c r="I258" s="38"/>
      <c r="J258" s="26" t="str">
        <f t="shared" si="168"/>
        <v/>
      </c>
      <c r="K258" s="26" t="str">
        <f t="shared" si="169"/>
        <v/>
      </c>
      <c r="L258" s="49" t="str">
        <f t="shared" si="170"/>
        <v/>
      </c>
      <c r="M258" s="49">
        <f t="shared" si="171"/>
        <v>0</v>
      </c>
      <c r="N258" s="25">
        <f t="shared" si="172"/>
        <v>0</v>
      </c>
      <c r="O258" s="244">
        <f>IF(D258&lt;&gt;"",VLOOKUP(D258,Deflatores!$A$3:$C$100,3,0),0)</f>
        <v>0</v>
      </c>
      <c r="P258" s="49">
        <f t="shared" si="173"/>
        <v>0</v>
      </c>
      <c r="Q258" s="238"/>
      <c r="R258" s="238"/>
      <c r="S258" s="228"/>
      <c r="T258" s="24"/>
      <c r="U258" s="25"/>
      <c r="V258" s="36"/>
      <c r="W258" s="38"/>
      <c r="X258" s="238"/>
      <c r="Y258" s="38"/>
      <c r="Z258" s="238"/>
      <c r="AA258" s="38"/>
      <c r="AB258" s="26" t="str">
        <f t="shared" si="178"/>
        <v/>
      </c>
      <c r="AC258" s="26" t="str">
        <f t="shared" si="179"/>
        <v/>
      </c>
      <c r="AD258" s="49" t="str">
        <f t="shared" si="174"/>
        <v/>
      </c>
      <c r="AE258" s="49">
        <f t="shared" si="175"/>
        <v>0</v>
      </c>
      <c r="AF258" s="25">
        <f t="shared" si="176"/>
        <v>0</v>
      </c>
      <c r="AG258" s="37" t="str">
        <f>IF(OR(T258="",T258="NOK"),"",IF(V258&lt;&gt;"",VLOOKUP(V258,Deflatores!$A$3:$C$58,3,0),0))</f>
        <v/>
      </c>
      <c r="AH258" s="49" t="str">
        <f t="shared" si="177"/>
        <v/>
      </c>
      <c r="AI258" s="246"/>
      <c r="AJ258" s="228"/>
      <c r="AK258" s="265"/>
      <c r="AL258" s="228"/>
      <c r="AM258" s="265"/>
      <c r="AN258" s="228"/>
      <c r="AO258" s="265"/>
      <c r="AP258" s="228"/>
    </row>
    <row r="259" spans="1:42" s="27" customFormat="1" ht="15" customHeight="1" x14ac:dyDescent="0.2">
      <c r="A259" s="37">
        <f t="shared" si="164"/>
        <v>247</v>
      </c>
      <c r="B259" s="291"/>
      <c r="C259" s="25"/>
      <c r="D259" s="24"/>
      <c r="E259" s="38"/>
      <c r="F259" s="238"/>
      <c r="G259" s="238"/>
      <c r="H259" s="238"/>
      <c r="I259" s="38"/>
      <c r="J259" s="26" t="str">
        <f t="shared" si="168"/>
        <v/>
      </c>
      <c r="K259" s="26" t="str">
        <f t="shared" si="169"/>
        <v/>
      </c>
      <c r="L259" s="49" t="str">
        <f t="shared" si="170"/>
        <v/>
      </c>
      <c r="M259" s="49">
        <f t="shared" si="171"/>
        <v>0</v>
      </c>
      <c r="N259" s="25">
        <f t="shared" si="172"/>
        <v>0</v>
      </c>
      <c r="O259" s="244">
        <f>IF(D259&lt;&gt;"",VLOOKUP(D259,Deflatores!$A$3:$C$100,3,0),0)</f>
        <v>0</v>
      </c>
      <c r="P259" s="49">
        <f t="shared" si="173"/>
        <v>0</v>
      </c>
      <c r="Q259" s="238"/>
      <c r="R259" s="238"/>
      <c r="S259" s="228"/>
      <c r="T259" s="24"/>
      <c r="U259" s="25"/>
      <c r="V259" s="36"/>
      <c r="W259" s="38"/>
      <c r="X259" s="238"/>
      <c r="Y259" s="38"/>
      <c r="Z259" s="238"/>
      <c r="AA259" s="38"/>
      <c r="AB259" s="26" t="str">
        <f t="shared" si="178"/>
        <v/>
      </c>
      <c r="AC259" s="26" t="str">
        <f t="shared" si="179"/>
        <v/>
      </c>
      <c r="AD259" s="49" t="str">
        <f t="shared" si="174"/>
        <v/>
      </c>
      <c r="AE259" s="49">
        <f t="shared" si="175"/>
        <v>0</v>
      </c>
      <c r="AF259" s="25">
        <f t="shared" si="176"/>
        <v>0</v>
      </c>
      <c r="AG259" s="37" t="str">
        <f>IF(OR(T259="",T259="NOK"),"",IF(V259&lt;&gt;"",VLOOKUP(V259,Deflatores!$A$3:$C$58,3,0),0))</f>
        <v/>
      </c>
      <c r="AH259" s="49" t="str">
        <f t="shared" si="177"/>
        <v/>
      </c>
      <c r="AI259" s="246"/>
      <c r="AJ259" s="228"/>
      <c r="AK259" s="265"/>
      <c r="AL259" s="228"/>
      <c r="AM259" s="265"/>
      <c r="AN259" s="228"/>
      <c r="AO259" s="265"/>
      <c r="AP259" s="228"/>
    </row>
    <row r="260" spans="1:42" s="27" customFormat="1" ht="15" customHeight="1" x14ac:dyDescent="0.2">
      <c r="A260" s="37">
        <f t="shared" si="164"/>
        <v>248</v>
      </c>
      <c r="B260" s="291"/>
      <c r="C260" s="25"/>
      <c r="D260" s="24"/>
      <c r="E260" s="38"/>
      <c r="F260" s="238"/>
      <c r="G260" s="238"/>
      <c r="H260" s="238"/>
      <c r="I260" s="38"/>
      <c r="J260" s="26" t="str">
        <f t="shared" si="168"/>
        <v/>
      </c>
      <c r="K260" s="26" t="str">
        <f t="shared" si="169"/>
        <v/>
      </c>
      <c r="L260" s="49" t="str">
        <f t="shared" si="170"/>
        <v/>
      </c>
      <c r="M260" s="49">
        <f t="shared" si="171"/>
        <v>0</v>
      </c>
      <c r="N260" s="25">
        <f t="shared" si="172"/>
        <v>0</v>
      </c>
      <c r="O260" s="244">
        <f>IF(D260&lt;&gt;"",VLOOKUP(D260,Deflatores!$A$3:$C$100,3,0),0)</f>
        <v>0</v>
      </c>
      <c r="P260" s="49">
        <f t="shared" si="173"/>
        <v>0</v>
      </c>
      <c r="Q260" s="238"/>
      <c r="R260" s="238"/>
      <c r="S260" s="228"/>
      <c r="T260" s="24"/>
      <c r="U260" s="25"/>
      <c r="V260" s="36"/>
      <c r="W260" s="38"/>
      <c r="X260" s="238"/>
      <c r="Y260" s="38"/>
      <c r="Z260" s="238"/>
      <c r="AA260" s="38"/>
      <c r="AB260" s="26" t="str">
        <f t="shared" si="178"/>
        <v/>
      </c>
      <c r="AC260" s="26" t="str">
        <f t="shared" si="179"/>
        <v/>
      </c>
      <c r="AD260" s="49" t="str">
        <f t="shared" si="174"/>
        <v/>
      </c>
      <c r="AE260" s="49">
        <f t="shared" si="175"/>
        <v>0</v>
      </c>
      <c r="AF260" s="25">
        <f t="shared" si="176"/>
        <v>0</v>
      </c>
      <c r="AG260" s="37" t="str">
        <f>IF(OR(T260="",T260="NOK"),"",IF(V260&lt;&gt;"",VLOOKUP(V260,Deflatores!$A$3:$C$58,3,0),0))</f>
        <v/>
      </c>
      <c r="AH260" s="49" t="str">
        <f t="shared" si="177"/>
        <v/>
      </c>
      <c r="AI260" s="246"/>
      <c r="AJ260" s="228"/>
      <c r="AK260" s="265"/>
      <c r="AL260" s="228"/>
      <c r="AM260" s="265"/>
      <c r="AN260" s="228"/>
      <c r="AO260" s="265"/>
      <c r="AP260" s="228"/>
    </row>
    <row r="261" spans="1:42" s="27" customFormat="1" ht="15" customHeight="1" x14ac:dyDescent="0.2">
      <c r="A261" s="37">
        <f t="shared" si="164"/>
        <v>249</v>
      </c>
      <c r="B261" s="291"/>
      <c r="C261" s="25"/>
      <c r="D261" s="24"/>
      <c r="E261" s="38"/>
      <c r="F261" s="238"/>
      <c r="G261" s="238"/>
      <c r="H261" s="238"/>
      <c r="I261" s="38"/>
      <c r="J261" s="26" t="str">
        <f t="shared" si="168"/>
        <v/>
      </c>
      <c r="K261" s="26" t="str">
        <f t="shared" si="169"/>
        <v/>
      </c>
      <c r="L261" s="49" t="str">
        <f t="shared" si="170"/>
        <v/>
      </c>
      <c r="M261" s="49">
        <f t="shared" si="171"/>
        <v>0</v>
      </c>
      <c r="N261" s="25">
        <f t="shared" si="172"/>
        <v>0</v>
      </c>
      <c r="O261" s="244">
        <f>IF(D261&lt;&gt;"",VLOOKUP(D261,Deflatores!$A$3:$C$100,3,0),0)</f>
        <v>0</v>
      </c>
      <c r="P261" s="49">
        <f t="shared" si="173"/>
        <v>0</v>
      </c>
      <c r="Q261" s="238"/>
      <c r="R261" s="238"/>
      <c r="S261" s="228"/>
      <c r="T261" s="24"/>
      <c r="U261" s="25"/>
      <c r="V261" s="36"/>
      <c r="W261" s="38"/>
      <c r="X261" s="238"/>
      <c r="Y261" s="38"/>
      <c r="Z261" s="238"/>
      <c r="AA261" s="38"/>
      <c r="AB261" s="26" t="str">
        <f t="shared" si="178"/>
        <v/>
      </c>
      <c r="AC261" s="26" t="str">
        <f t="shared" si="179"/>
        <v/>
      </c>
      <c r="AD261" s="49" t="str">
        <f t="shared" si="174"/>
        <v/>
      </c>
      <c r="AE261" s="49">
        <f t="shared" si="175"/>
        <v>0</v>
      </c>
      <c r="AF261" s="25">
        <f t="shared" si="176"/>
        <v>0</v>
      </c>
      <c r="AG261" s="37" t="str">
        <f>IF(OR(T261="",T261="NOK"),"",IF(V261&lt;&gt;"",VLOOKUP(V261,Deflatores!$A$3:$C$58,3,0),0))</f>
        <v/>
      </c>
      <c r="AH261" s="49" t="str">
        <f t="shared" si="177"/>
        <v/>
      </c>
      <c r="AI261" s="246"/>
      <c r="AJ261" s="228"/>
      <c r="AK261" s="265"/>
      <c r="AL261" s="228"/>
      <c r="AM261" s="265"/>
      <c r="AN261" s="228"/>
      <c r="AO261" s="265"/>
      <c r="AP261" s="228"/>
    </row>
    <row r="262" spans="1:42" s="27" customFormat="1" ht="15" customHeight="1" x14ac:dyDescent="0.2">
      <c r="A262" s="37">
        <f t="shared" si="164"/>
        <v>250</v>
      </c>
      <c r="B262" s="291"/>
      <c r="C262" s="25"/>
      <c r="D262" s="24"/>
      <c r="E262" s="38"/>
      <c r="F262" s="238"/>
      <c r="G262" s="238"/>
      <c r="H262" s="238"/>
      <c r="I262" s="38"/>
      <c r="J262" s="26" t="str">
        <f t="shared" si="168"/>
        <v/>
      </c>
      <c r="K262" s="26" t="str">
        <f t="shared" si="169"/>
        <v/>
      </c>
      <c r="L262" s="49" t="str">
        <f t="shared" si="170"/>
        <v/>
      </c>
      <c r="M262" s="49">
        <f t="shared" si="171"/>
        <v>0</v>
      </c>
      <c r="N262" s="25">
        <f t="shared" si="172"/>
        <v>0</v>
      </c>
      <c r="O262" s="244">
        <f>IF(D262&lt;&gt;"",VLOOKUP(D262,Deflatores!$A$3:$C$100,3,0),0)</f>
        <v>0</v>
      </c>
      <c r="P262" s="49">
        <f t="shared" si="173"/>
        <v>0</v>
      </c>
      <c r="Q262" s="238"/>
      <c r="R262" s="238"/>
      <c r="S262" s="228"/>
      <c r="T262" s="24"/>
      <c r="U262" s="25"/>
      <c r="V262" s="36"/>
      <c r="W262" s="38"/>
      <c r="X262" s="238"/>
      <c r="Y262" s="38"/>
      <c r="Z262" s="238"/>
      <c r="AA262" s="38"/>
      <c r="AB262" s="26" t="str">
        <f t="shared" si="178"/>
        <v/>
      </c>
      <c r="AC262" s="26" t="str">
        <f t="shared" si="179"/>
        <v/>
      </c>
      <c r="AD262" s="49" t="str">
        <f t="shared" si="174"/>
        <v/>
      </c>
      <c r="AE262" s="49">
        <f t="shared" si="175"/>
        <v>0</v>
      </c>
      <c r="AF262" s="25">
        <f t="shared" si="176"/>
        <v>0</v>
      </c>
      <c r="AG262" s="37" t="str">
        <f>IF(OR(T262="",T262="NOK"),"",IF(V262&lt;&gt;"",VLOOKUP(V262,Deflatores!$A$3:$C$58,3,0),0))</f>
        <v/>
      </c>
      <c r="AH262" s="49" t="str">
        <f t="shared" si="177"/>
        <v/>
      </c>
      <c r="AI262" s="246"/>
      <c r="AJ262" s="228"/>
      <c r="AK262" s="265"/>
      <c r="AL262" s="228"/>
      <c r="AM262" s="265"/>
      <c r="AN262" s="228"/>
      <c r="AO262" s="265"/>
      <c r="AP262" s="228"/>
    </row>
    <row r="263" spans="1:42" s="27" customFormat="1" ht="15" customHeight="1" x14ac:dyDescent="0.2">
      <c r="A263" s="37">
        <f t="shared" si="164"/>
        <v>251</v>
      </c>
      <c r="B263" s="291"/>
      <c r="C263" s="25"/>
      <c r="D263" s="24"/>
      <c r="E263" s="38"/>
      <c r="F263" s="238"/>
      <c r="G263" s="238"/>
      <c r="H263" s="238"/>
      <c r="I263" s="38"/>
      <c r="J263" s="26" t="str">
        <f t="shared" si="168"/>
        <v/>
      </c>
      <c r="K263" s="26" t="str">
        <f t="shared" si="169"/>
        <v/>
      </c>
      <c r="L263" s="49" t="str">
        <f t="shared" si="170"/>
        <v/>
      </c>
      <c r="M263" s="49">
        <f t="shared" si="171"/>
        <v>0</v>
      </c>
      <c r="N263" s="25">
        <f t="shared" si="172"/>
        <v>0</v>
      </c>
      <c r="O263" s="244">
        <f>IF(D263&lt;&gt;"",VLOOKUP(D263,Deflatores!$A$3:$C$100,3,0),0)</f>
        <v>0</v>
      </c>
      <c r="P263" s="49">
        <f t="shared" si="173"/>
        <v>0</v>
      </c>
      <c r="Q263" s="238"/>
      <c r="R263" s="238"/>
      <c r="S263" s="228"/>
      <c r="T263" s="24"/>
      <c r="U263" s="25"/>
      <c r="V263" s="36"/>
      <c r="W263" s="38"/>
      <c r="X263" s="238"/>
      <c r="Y263" s="38"/>
      <c r="Z263" s="238"/>
      <c r="AA263" s="38"/>
      <c r="AB263" s="26" t="str">
        <f t="shared" si="178"/>
        <v/>
      </c>
      <c r="AC263" s="26" t="str">
        <f t="shared" si="179"/>
        <v/>
      </c>
      <c r="AD263" s="49" t="str">
        <f t="shared" si="174"/>
        <v/>
      </c>
      <c r="AE263" s="49">
        <f t="shared" si="175"/>
        <v>0</v>
      </c>
      <c r="AF263" s="25">
        <f t="shared" si="176"/>
        <v>0</v>
      </c>
      <c r="AG263" s="37" t="str">
        <f>IF(OR(T263="",T263="NOK"),"",IF(V263&lt;&gt;"",VLOOKUP(V263,Deflatores!$A$3:$C$58,3,0),0))</f>
        <v/>
      </c>
      <c r="AH263" s="49" t="str">
        <f t="shared" si="177"/>
        <v/>
      </c>
      <c r="AI263" s="246"/>
      <c r="AJ263" s="228"/>
      <c r="AK263" s="265"/>
      <c r="AL263" s="228"/>
      <c r="AM263" s="265"/>
      <c r="AN263" s="228"/>
      <c r="AO263" s="265"/>
      <c r="AP263" s="228"/>
    </row>
    <row r="264" spans="1:42" s="27" customFormat="1" ht="15" customHeight="1" x14ac:dyDescent="0.2">
      <c r="A264" s="37">
        <f t="shared" si="164"/>
        <v>252</v>
      </c>
      <c r="B264" s="291"/>
      <c r="C264" s="25"/>
      <c r="D264" s="24"/>
      <c r="E264" s="38"/>
      <c r="F264" s="238"/>
      <c r="G264" s="238"/>
      <c r="H264" s="238"/>
      <c r="I264" s="38"/>
      <c r="J264" s="26" t="str">
        <f t="shared" si="168"/>
        <v/>
      </c>
      <c r="K264" s="26" t="str">
        <f t="shared" si="169"/>
        <v/>
      </c>
      <c r="L264" s="49" t="str">
        <f t="shared" si="170"/>
        <v/>
      </c>
      <c r="M264" s="49">
        <f t="shared" si="171"/>
        <v>0</v>
      </c>
      <c r="N264" s="25">
        <f t="shared" si="172"/>
        <v>0</v>
      </c>
      <c r="O264" s="244">
        <f>IF(D264&lt;&gt;"",VLOOKUP(D264,Deflatores!$A$3:$C$100,3,0),0)</f>
        <v>0</v>
      </c>
      <c r="P264" s="49">
        <f t="shared" si="173"/>
        <v>0</v>
      </c>
      <c r="Q264" s="238"/>
      <c r="R264" s="238"/>
      <c r="S264" s="228"/>
      <c r="T264" s="24"/>
      <c r="U264" s="25"/>
      <c r="V264" s="36"/>
      <c r="W264" s="38"/>
      <c r="X264" s="238"/>
      <c r="Y264" s="38"/>
      <c r="Z264" s="238"/>
      <c r="AA264" s="38"/>
      <c r="AB264" s="26" t="str">
        <f t="shared" si="178"/>
        <v/>
      </c>
      <c r="AC264" s="26" t="str">
        <f t="shared" si="179"/>
        <v/>
      </c>
      <c r="AD264" s="49" t="str">
        <f t="shared" si="174"/>
        <v/>
      </c>
      <c r="AE264" s="49">
        <f t="shared" si="175"/>
        <v>0</v>
      </c>
      <c r="AF264" s="25">
        <f t="shared" si="176"/>
        <v>0</v>
      </c>
      <c r="AG264" s="37" t="str">
        <f>IF(OR(T264="",T264="NOK"),"",IF(V264&lt;&gt;"",VLOOKUP(V264,Deflatores!$A$3:$C$58,3,0),0))</f>
        <v/>
      </c>
      <c r="AH264" s="49" t="str">
        <f t="shared" si="177"/>
        <v/>
      </c>
      <c r="AI264" s="246"/>
      <c r="AJ264" s="228"/>
      <c r="AK264" s="265"/>
      <c r="AL264" s="228"/>
      <c r="AM264" s="265"/>
      <c r="AN264" s="228"/>
      <c r="AO264" s="265"/>
      <c r="AP264" s="228"/>
    </row>
    <row r="265" spans="1:42" s="27" customFormat="1" ht="15" customHeight="1" x14ac:dyDescent="0.2">
      <c r="A265" s="37">
        <f t="shared" si="164"/>
        <v>253</v>
      </c>
      <c r="B265" s="291"/>
      <c r="C265" s="25"/>
      <c r="D265" s="24"/>
      <c r="E265" s="38"/>
      <c r="F265" s="238"/>
      <c r="G265" s="238"/>
      <c r="H265" s="238"/>
      <c r="I265" s="38"/>
      <c r="J265" s="26" t="str">
        <f t="shared" si="168"/>
        <v/>
      </c>
      <c r="K265" s="26" t="str">
        <f t="shared" si="169"/>
        <v/>
      </c>
      <c r="L265" s="49" t="str">
        <f t="shared" si="170"/>
        <v/>
      </c>
      <c r="M265" s="49">
        <f t="shared" si="171"/>
        <v>0</v>
      </c>
      <c r="N265" s="25">
        <f t="shared" si="172"/>
        <v>0</v>
      </c>
      <c r="O265" s="244">
        <f>IF(D265&lt;&gt;"",VLOOKUP(D265,Deflatores!$A$3:$C$100,3,0),0)</f>
        <v>0</v>
      </c>
      <c r="P265" s="49">
        <f t="shared" si="173"/>
        <v>0</v>
      </c>
      <c r="Q265" s="238"/>
      <c r="R265" s="238"/>
      <c r="S265" s="228"/>
      <c r="T265" s="24"/>
      <c r="U265" s="25"/>
      <c r="V265" s="36"/>
      <c r="W265" s="38"/>
      <c r="X265" s="238"/>
      <c r="Y265" s="38"/>
      <c r="Z265" s="238"/>
      <c r="AA265" s="38"/>
      <c r="AB265" s="26" t="str">
        <f t="shared" si="178"/>
        <v/>
      </c>
      <c r="AC265" s="26" t="str">
        <f t="shared" si="179"/>
        <v/>
      </c>
      <c r="AD265" s="49" t="str">
        <f t="shared" si="174"/>
        <v/>
      </c>
      <c r="AE265" s="49">
        <f t="shared" si="175"/>
        <v>0</v>
      </c>
      <c r="AF265" s="25">
        <f t="shared" si="176"/>
        <v>0</v>
      </c>
      <c r="AG265" s="37" t="str">
        <f>IF(OR(T265="",T265="NOK"),"",IF(V265&lt;&gt;"",VLOOKUP(V265,Deflatores!$A$3:$C$58,3,0),0))</f>
        <v/>
      </c>
      <c r="AH265" s="49" t="str">
        <f t="shared" si="177"/>
        <v/>
      </c>
      <c r="AI265" s="246"/>
      <c r="AJ265" s="228"/>
      <c r="AK265" s="265"/>
      <c r="AL265" s="228"/>
      <c r="AM265" s="265"/>
      <c r="AN265" s="228"/>
      <c r="AO265" s="265"/>
      <c r="AP265" s="228"/>
    </row>
    <row r="266" spans="1:42" s="27" customFormat="1" ht="15" customHeight="1" x14ac:dyDescent="0.2">
      <c r="A266" s="37">
        <f t="shared" si="164"/>
        <v>254</v>
      </c>
      <c r="B266" s="291"/>
      <c r="C266" s="25"/>
      <c r="D266" s="24"/>
      <c r="E266" s="38"/>
      <c r="F266" s="238"/>
      <c r="G266" s="238"/>
      <c r="H266" s="238"/>
      <c r="I266" s="38"/>
      <c r="J266" s="26" t="str">
        <f t="shared" si="168"/>
        <v/>
      </c>
      <c r="K266" s="26" t="str">
        <f t="shared" si="169"/>
        <v/>
      </c>
      <c r="L266" s="49" t="str">
        <f t="shared" si="170"/>
        <v/>
      </c>
      <c r="M266" s="49">
        <f t="shared" si="171"/>
        <v>0</v>
      </c>
      <c r="N266" s="25">
        <f t="shared" si="172"/>
        <v>0</v>
      </c>
      <c r="O266" s="244">
        <f>IF(D266&lt;&gt;"",VLOOKUP(D266,Deflatores!$A$3:$C$100,3,0),0)</f>
        <v>0</v>
      </c>
      <c r="P266" s="49">
        <f t="shared" si="173"/>
        <v>0</v>
      </c>
      <c r="Q266" s="238"/>
      <c r="R266" s="238"/>
      <c r="S266" s="228"/>
      <c r="T266" s="24"/>
      <c r="U266" s="25"/>
      <c r="V266" s="36"/>
      <c r="W266" s="38"/>
      <c r="X266" s="238"/>
      <c r="Y266" s="38"/>
      <c r="Z266" s="238"/>
      <c r="AA266" s="38"/>
      <c r="AB266" s="26" t="str">
        <f t="shared" si="178"/>
        <v/>
      </c>
      <c r="AC266" s="26" t="str">
        <f t="shared" si="179"/>
        <v/>
      </c>
      <c r="AD266" s="49" t="str">
        <f t="shared" si="174"/>
        <v/>
      </c>
      <c r="AE266" s="49">
        <f t="shared" si="175"/>
        <v>0</v>
      </c>
      <c r="AF266" s="25">
        <f t="shared" si="176"/>
        <v>0</v>
      </c>
      <c r="AG266" s="37" t="str">
        <f>IF(OR(T266="",T266="NOK"),"",IF(V266&lt;&gt;"",VLOOKUP(V266,Deflatores!$A$3:$C$58,3,0),0))</f>
        <v/>
      </c>
      <c r="AH266" s="49" t="str">
        <f t="shared" si="177"/>
        <v/>
      </c>
      <c r="AI266" s="246"/>
      <c r="AJ266" s="228"/>
      <c r="AK266" s="265"/>
      <c r="AL266" s="228"/>
      <c r="AM266" s="265"/>
      <c r="AN266" s="228"/>
      <c r="AO266" s="265"/>
      <c r="AP266" s="228"/>
    </row>
    <row r="267" spans="1:42" s="27" customFormat="1" ht="15" customHeight="1" x14ac:dyDescent="0.2">
      <c r="A267" s="37">
        <f t="shared" si="164"/>
        <v>255</v>
      </c>
      <c r="B267" s="291"/>
      <c r="C267" s="25"/>
      <c r="D267" s="24"/>
      <c r="E267" s="38"/>
      <c r="F267" s="238"/>
      <c r="G267" s="238"/>
      <c r="H267" s="238"/>
      <c r="I267" s="38"/>
      <c r="J267" s="26" t="str">
        <f t="shared" si="168"/>
        <v/>
      </c>
      <c r="K267" s="26" t="str">
        <f t="shared" si="169"/>
        <v/>
      </c>
      <c r="L267" s="49" t="str">
        <f t="shared" si="170"/>
        <v/>
      </c>
      <c r="M267" s="49">
        <f t="shared" si="171"/>
        <v>0</v>
      </c>
      <c r="N267" s="25">
        <f t="shared" si="172"/>
        <v>0</v>
      </c>
      <c r="O267" s="244">
        <f>IF(D267&lt;&gt;"",VLOOKUP(D267,Deflatores!$A$3:$C$100,3,0),0)</f>
        <v>0</v>
      </c>
      <c r="P267" s="49">
        <f t="shared" si="173"/>
        <v>0</v>
      </c>
      <c r="Q267" s="238"/>
      <c r="R267" s="238"/>
      <c r="S267" s="228"/>
      <c r="T267" s="24"/>
      <c r="U267" s="25"/>
      <c r="V267" s="36"/>
      <c r="W267" s="38"/>
      <c r="X267" s="238"/>
      <c r="Y267" s="38"/>
      <c r="Z267" s="238"/>
      <c r="AA267" s="38"/>
      <c r="AB267" s="26" t="str">
        <f t="shared" si="178"/>
        <v/>
      </c>
      <c r="AC267" s="26" t="str">
        <f t="shared" si="179"/>
        <v/>
      </c>
      <c r="AD267" s="49" t="str">
        <f t="shared" si="174"/>
        <v/>
      </c>
      <c r="AE267" s="49">
        <f t="shared" si="175"/>
        <v>0</v>
      </c>
      <c r="AF267" s="25">
        <f t="shared" si="176"/>
        <v>0</v>
      </c>
      <c r="AG267" s="37" t="str">
        <f>IF(OR(T267="",T267="NOK"),"",IF(V267&lt;&gt;"",VLOOKUP(V267,Deflatores!$A$3:$C$58,3,0),0))</f>
        <v/>
      </c>
      <c r="AH267" s="49" t="str">
        <f t="shared" si="177"/>
        <v/>
      </c>
      <c r="AI267" s="246"/>
      <c r="AJ267" s="228"/>
      <c r="AK267" s="265"/>
      <c r="AL267" s="228"/>
      <c r="AM267" s="265"/>
      <c r="AN267" s="228"/>
      <c r="AO267" s="265"/>
      <c r="AP267" s="228"/>
    </row>
    <row r="268" spans="1:42" s="27" customFormat="1" ht="15" customHeight="1" x14ac:dyDescent="0.2">
      <c r="A268" s="37">
        <f t="shared" si="164"/>
        <v>256</v>
      </c>
      <c r="B268" s="291"/>
      <c r="C268" s="25"/>
      <c r="D268" s="24"/>
      <c r="E268" s="38"/>
      <c r="F268" s="238"/>
      <c r="G268" s="238"/>
      <c r="H268" s="238"/>
      <c r="I268" s="38"/>
      <c r="J268" s="26" t="str">
        <f t="shared" si="168"/>
        <v/>
      </c>
      <c r="K268" s="26" t="str">
        <f t="shared" si="169"/>
        <v/>
      </c>
      <c r="L268" s="49" t="str">
        <f t="shared" si="170"/>
        <v/>
      </c>
      <c r="M268" s="49">
        <f t="shared" si="171"/>
        <v>0</v>
      </c>
      <c r="N268" s="25">
        <f t="shared" si="172"/>
        <v>0</v>
      </c>
      <c r="O268" s="244">
        <f>IF(D268&lt;&gt;"",VLOOKUP(D268,Deflatores!$A$3:$C$100,3,0),0)</f>
        <v>0</v>
      </c>
      <c r="P268" s="49">
        <f t="shared" si="173"/>
        <v>0</v>
      </c>
      <c r="Q268" s="238"/>
      <c r="R268" s="238"/>
      <c r="S268" s="228"/>
      <c r="T268" s="24"/>
      <c r="U268" s="25"/>
      <c r="V268" s="36"/>
      <c r="W268" s="38"/>
      <c r="X268" s="238"/>
      <c r="Y268" s="38"/>
      <c r="Z268" s="238"/>
      <c r="AA268" s="38"/>
      <c r="AB268" s="26" t="str">
        <f t="shared" si="178"/>
        <v/>
      </c>
      <c r="AC268" s="26" t="str">
        <f t="shared" si="179"/>
        <v/>
      </c>
      <c r="AD268" s="49" t="str">
        <f t="shared" si="174"/>
        <v/>
      </c>
      <c r="AE268" s="49">
        <f t="shared" si="175"/>
        <v>0</v>
      </c>
      <c r="AF268" s="25">
        <f t="shared" si="176"/>
        <v>0</v>
      </c>
      <c r="AG268" s="37" t="str">
        <f>IF(OR(T268="",T268="NOK"),"",IF(V268&lt;&gt;"",VLOOKUP(V268,Deflatores!$A$3:$C$58,3,0),0))</f>
        <v/>
      </c>
      <c r="AH268" s="49" t="str">
        <f t="shared" si="177"/>
        <v/>
      </c>
      <c r="AI268" s="246"/>
      <c r="AJ268" s="228"/>
      <c r="AK268" s="265"/>
      <c r="AL268" s="228"/>
      <c r="AM268" s="265"/>
      <c r="AN268" s="228"/>
      <c r="AO268" s="265"/>
      <c r="AP268" s="228"/>
    </row>
    <row r="269" spans="1:42" s="27" customFormat="1" ht="15" customHeight="1" x14ac:dyDescent="0.2">
      <c r="A269" s="37">
        <f t="shared" si="164"/>
        <v>257</v>
      </c>
      <c r="B269" s="291"/>
      <c r="C269" s="25"/>
      <c r="D269" s="24"/>
      <c r="E269" s="38"/>
      <c r="F269" s="238"/>
      <c r="G269" s="238"/>
      <c r="H269" s="238"/>
      <c r="I269" s="38"/>
      <c r="J269" s="26" t="str">
        <f t="shared" si="168"/>
        <v/>
      </c>
      <c r="K269" s="26" t="str">
        <f t="shared" si="169"/>
        <v/>
      </c>
      <c r="L269" s="49" t="str">
        <f t="shared" si="170"/>
        <v/>
      </c>
      <c r="M269" s="49">
        <f t="shared" si="171"/>
        <v>0</v>
      </c>
      <c r="N269" s="25">
        <f t="shared" si="172"/>
        <v>0</v>
      </c>
      <c r="O269" s="244">
        <f>IF(D269&lt;&gt;"",VLOOKUP(D269,Deflatores!$A$3:$C$100,3,0),0)</f>
        <v>0</v>
      </c>
      <c r="P269" s="49">
        <f t="shared" si="173"/>
        <v>0</v>
      </c>
      <c r="Q269" s="238"/>
      <c r="R269" s="238"/>
      <c r="S269" s="228"/>
      <c r="T269" s="24"/>
      <c r="U269" s="25"/>
      <c r="V269" s="36"/>
      <c r="W269" s="38"/>
      <c r="X269" s="238"/>
      <c r="Y269" s="38"/>
      <c r="Z269" s="238"/>
      <c r="AA269" s="38"/>
      <c r="AB269" s="26" t="str">
        <f t="shared" si="178"/>
        <v/>
      </c>
      <c r="AC269" s="26" t="str">
        <f t="shared" si="179"/>
        <v/>
      </c>
      <c r="AD269" s="49" t="str">
        <f t="shared" si="174"/>
        <v/>
      </c>
      <c r="AE269" s="49">
        <f t="shared" si="175"/>
        <v>0</v>
      </c>
      <c r="AF269" s="25">
        <f t="shared" si="176"/>
        <v>0</v>
      </c>
      <c r="AG269" s="37" t="str">
        <f>IF(OR(T269="",T269="NOK"),"",IF(V269&lt;&gt;"",VLOOKUP(V269,Deflatores!$A$3:$C$58,3,0),0))</f>
        <v/>
      </c>
      <c r="AH269" s="49" t="str">
        <f t="shared" si="177"/>
        <v/>
      </c>
      <c r="AI269" s="246"/>
      <c r="AJ269" s="228"/>
      <c r="AK269" s="265"/>
      <c r="AL269" s="228"/>
      <c r="AM269" s="265"/>
      <c r="AN269" s="228"/>
      <c r="AO269" s="265"/>
      <c r="AP269" s="228"/>
    </row>
    <row r="270" spans="1:42" s="27" customFormat="1" ht="15" customHeight="1" x14ac:dyDescent="0.2">
      <c r="A270" s="37">
        <f t="shared" si="164"/>
        <v>258</v>
      </c>
      <c r="B270" s="291"/>
      <c r="C270" s="25"/>
      <c r="D270" s="24"/>
      <c r="E270" s="38"/>
      <c r="F270" s="238"/>
      <c r="G270" s="238"/>
      <c r="H270" s="238"/>
      <c r="I270" s="38"/>
      <c r="J270" s="26" t="str">
        <f t="shared" si="168"/>
        <v/>
      </c>
      <c r="K270" s="26" t="str">
        <f t="shared" si="169"/>
        <v/>
      </c>
      <c r="L270" s="49" t="str">
        <f t="shared" si="170"/>
        <v/>
      </c>
      <c r="M270" s="49">
        <f t="shared" si="171"/>
        <v>0</v>
      </c>
      <c r="N270" s="25">
        <f t="shared" si="172"/>
        <v>0</v>
      </c>
      <c r="O270" s="244">
        <f>IF(D270&lt;&gt;"",VLOOKUP(D270,Deflatores!$A$3:$C$100,3,0),0)</f>
        <v>0</v>
      </c>
      <c r="P270" s="49">
        <f t="shared" si="173"/>
        <v>0</v>
      </c>
      <c r="Q270" s="238"/>
      <c r="R270" s="238"/>
      <c r="S270" s="228"/>
      <c r="T270" s="24"/>
      <c r="U270" s="25"/>
      <c r="V270" s="36"/>
      <c r="W270" s="38"/>
      <c r="X270" s="238"/>
      <c r="Y270" s="38"/>
      <c r="Z270" s="238"/>
      <c r="AA270" s="38"/>
      <c r="AB270" s="26" t="str">
        <f t="shared" si="178"/>
        <v/>
      </c>
      <c r="AC270" s="26" t="str">
        <f t="shared" si="179"/>
        <v/>
      </c>
      <c r="AD270" s="49" t="str">
        <f t="shared" si="174"/>
        <v/>
      </c>
      <c r="AE270" s="49">
        <f t="shared" si="175"/>
        <v>0</v>
      </c>
      <c r="AF270" s="25">
        <f t="shared" si="176"/>
        <v>0</v>
      </c>
      <c r="AG270" s="37" t="str">
        <f>IF(OR(T270="",T270="NOK"),"",IF(V270&lt;&gt;"",VLOOKUP(V270,Deflatores!$A$3:$C$58,3,0),0))</f>
        <v/>
      </c>
      <c r="AH270" s="49" t="str">
        <f t="shared" si="177"/>
        <v/>
      </c>
      <c r="AI270" s="246"/>
      <c r="AJ270" s="228"/>
      <c r="AK270" s="265"/>
      <c r="AL270" s="228"/>
      <c r="AM270" s="265"/>
      <c r="AN270" s="228"/>
      <c r="AO270" s="265"/>
      <c r="AP270" s="228"/>
    </row>
    <row r="271" spans="1:42" s="27" customFormat="1" ht="15" customHeight="1" x14ac:dyDescent="0.2">
      <c r="A271" s="37">
        <f t="shared" ref="A271:A334" si="180">A270+1</f>
        <v>259</v>
      </c>
      <c r="B271" s="291"/>
      <c r="C271" s="25"/>
      <c r="D271" s="24"/>
      <c r="E271" s="38"/>
      <c r="F271" s="238"/>
      <c r="G271" s="238"/>
      <c r="H271" s="238"/>
      <c r="I271" s="38"/>
      <c r="J271" s="26" t="str">
        <f t="shared" si="168"/>
        <v/>
      </c>
      <c r="K271" s="26" t="str">
        <f t="shared" si="169"/>
        <v/>
      </c>
      <c r="L271" s="49" t="str">
        <f t="shared" si="170"/>
        <v/>
      </c>
      <c r="M271" s="49">
        <f t="shared" si="171"/>
        <v>0</v>
      </c>
      <c r="N271" s="25">
        <f t="shared" si="172"/>
        <v>0</v>
      </c>
      <c r="O271" s="244">
        <f>IF(D271&lt;&gt;"",VLOOKUP(D271,Deflatores!$A$3:$C$100,3,0),0)</f>
        <v>0</v>
      </c>
      <c r="P271" s="49">
        <f t="shared" si="173"/>
        <v>0</v>
      </c>
      <c r="Q271" s="238"/>
      <c r="R271" s="238"/>
      <c r="S271" s="228"/>
      <c r="T271" s="24"/>
      <c r="U271" s="25"/>
      <c r="V271" s="36"/>
      <c r="W271" s="38"/>
      <c r="X271" s="238"/>
      <c r="Y271" s="38"/>
      <c r="Z271" s="238"/>
      <c r="AA271" s="38"/>
      <c r="AB271" s="26" t="str">
        <f t="shared" si="178"/>
        <v/>
      </c>
      <c r="AC271" s="26" t="str">
        <f t="shared" si="179"/>
        <v/>
      </c>
      <c r="AD271" s="49" t="str">
        <f t="shared" si="174"/>
        <v/>
      </c>
      <c r="AE271" s="49">
        <f t="shared" si="175"/>
        <v>0</v>
      </c>
      <c r="AF271" s="25">
        <f t="shared" si="176"/>
        <v>0</v>
      </c>
      <c r="AG271" s="37" t="str">
        <f>IF(OR(T271="",T271="NOK"),"",IF(V271&lt;&gt;"",VLOOKUP(V271,Deflatores!$A$3:$C$58,3,0),0))</f>
        <v/>
      </c>
      <c r="AH271" s="49" t="str">
        <f t="shared" si="177"/>
        <v/>
      </c>
      <c r="AI271" s="246"/>
      <c r="AJ271" s="228"/>
      <c r="AK271" s="265"/>
      <c r="AL271" s="228"/>
      <c r="AM271" s="265"/>
      <c r="AN271" s="228"/>
      <c r="AO271" s="265"/>
      <c r="AP271" s="228"/>
    </row>
    <row r="272" spans="1:42" s="27" customFormat="1" ht="15" customHeight="1" x14ac:dyDescent="0.2">
      <c r="A272" s="37">
        <f t="shared" si="180"/>
        <v>260</v>
      </c>
      <c r="B272" s="291"/>
      <c r="C272" s="25"/>
      <c r="D272" s="24"/>
      <c r="E272" s="38"/>
      <c r="F272" s="238"/>
      <c r="G272" s="238"/>
      <c r="H272" s="238"/>
      <c r="I272" s="38"/>
      <c r="J272" s="26" t="str">
        <f t="shared" si="168"/>
        <v/>
      </c>
      <c r="K272" s="26" t="str">
        <f t="shared" si="169"/>
        <v/>
      </c>
      <c r="L272" s="49" t="str">
        <f t="shared" si="170"/>
        <v/>
      </c>
      <c r="M272" s="49">
        <f t="shared" si="171"/>
        <v>0</v>
      </c>
      <c r="N272" s="25">
        <f t="shared" si="172"/>
        <v>0</v>
      </c>
      <c r="O272" s="244">
        <f>IF(D272&lt;&gt;"",VLOOKUP(D272,Deflatores!$A$3:$C$100,3,0),0)</f>
        <v>0</v>
      </c>
      <c r="P272" s="49">
        <f t="shared" si="173"/>
        <v>0</v>
      </c>
      <c r="Q272" s="238"/>
      <c r="R272" s="238"/>
      <c r="S272" s="228"/>
      <c r="T272" s="24"/>
      <c r="U272" s="25"/>
      <c r="V272" s="36"/>
      <c r="W272" s="38"/>
      <c r="X272" s="238"/>
      <c r="Y272" s="38"/>
      <c r="Z272" s="238"/>
      <c r="AA272" s="38"/>
      <c r="AB272" s="26" t="str">
        <f t="shared" si="178"/>
        <v/>
      </c>
      <c r="AC272" s="26" t="str">
        <f t="shared" si="179"/>
        <v/>
      </c>
      <c r="AD272" s="49" t="str">
        <f t="shared" si="174"/>
        <v/>
      </c>
      <c r="AE272" s="49">
        <f t="shared" si="175"/>
        <v>0</v>
      </c>
      <c r="AF272" s="25">
        <f t="shared" si="176"/>
        <v>0</v>
      </c>
      <c r="AG272" s="37" t="str">
        <f>IF(OR(T272="",T272="NOK"),"",IF(V272&lt;&gt;"",VLOOKUP(V272,Deflatores!$A$3:$C$58,3,0),0))</f>
        <v/>
      </c>
      <c r="AH272" s="49" t="str">
        <f t="shared" si="177"/>
        <v/>
      </c>
      <c r="AI272" s="246"/>
      <c r="AJ272" s="228"/>
      <c r="AK272" s="265"/>
      <c r="AL272" s="228"/>
      <c r="AM272" s="265"/>
      <c r="AN272" s="228"/>
      <c r="AO272" s="265"/>
      <c r="AP272" s="228"/>
    </row>
    <row r="273" spans="1:42" s="27" customFormat="1" ht="15" customHeight="1" x14ac:dyDescent="0.2">
      <c r="A273" s="37">
        <f t="shared" si="180"/>
        <v>261</v>
      </c>
      <c r="B273" s="291"/>
      <c r="C273" s="25"/>
      <c r="D273" s="24"/>
      <c r="E273" s="38"/>
      <c r="F273" s="238"/>
      <c r="G273" s="238"/>
      <c r="H273" s="238"/>
      <c r="I273" s="38"/>
      <c r="J273" s="26" t="str">
        <f t="shared" si="168"/>
        <v/>
      </c>
      <c r="K273" s="26" t="str">
        <f t="shared" si="169"/>
        <v/>
      </c>
      <c r="L273" s="49" t="str">
        <f t="shared" si="170"/>
        <v/>
      </c>
      <c r="M273" s="49">
        <f t="shared" si="171"/>
        <v>0</v>
      </c>
      <c r="N273" s="25">
        <f t="shared" si="172"/>
        <v>0</v>
      </c>
      <c r="O273" s="244">
        <f>IF(D273&lt;&gt;"",VLOOKUP(D273,Deflatores!$A$3:$C$100,3,0),0)</f>
        <v>0</v>
      </c>
      <c r="P273" s="49">
        <f t="shared" si="173"/>
        <v>0</v>
      </c>
      <c r="Q273" s="238"/>
      <c r="R273" s="238"/>
      <c r="S273" s="228"/>
      <c r="T273" s="24"/>
      <c r="U273" s="25"/>
      <c r="V273" s="36"/>
      <c r="W273" s="38"/>
      <c r="X273" s="238"/>
      <c r="Y273" s="38"/>
      <c r="Z273" s="238"/>
      <c r="AA273" s="38"/>
      <c r="AB273" s="26" t="str">
        <f t="shared" si="178"/>
        <v/>
      </c>
      <c r="AC273" s="26" t="str">
        <f t="shared" si="179"/>
        <v/>
      </c>
      <c r="AD273" s="49" t="str">
        <f t="shared" si="174"/>
        <v/>
      </c>
      <c r="AE273" s="49">
        <f t="shared" si="175"/>
        <v>0</v>
      </c>
      <c r="AF273" s="25">
        <f t="shared" si="176"/>
        <v>0</v>
      </c>
      <c r="AG273" s="37" t="str">
        <f>IF(OR(T273="",T273="NOK"),"",IF(V273&lt;&gt;"",VLOOKUP(V273,Deflatores!$A$3:$C$58,3,0),0))</f>
        <v/>
      </c>
      <c r="AH273" s="49" t="str">
        <f t="shared" si="177"/>
        <v/>
      </c>
      <c r="AI273" s="246"/>
      <c r="AJ273" s="228"/>
      <c r="AK273" s="265"/>
      <c r="AL273" s="228"/>
      <c r="AM273" s="265"/>
      <c r="AN273" s="228"/>
      <c r="AO273" s="265"/>
      <c r="AP273" s="228"/>
    </row>
    <row r="274" spans="1:42" s="27" customFormat="1" ht="15" customHeight="1" x14ac:dyDescent="0.2">
      <c r="A274" s="37">
        <f t="shared" si="180"/>
        <v>262</v>
      </c>
      <c r="B274" s="291"/>
      <c r="C274" s="25"/>
      <c r="D274" s="24"/>
      <c r="E274" s="38"/>
      <c r="F274" s="238"/>
      <c r="G274" s="238"/>
      <c r="H274" s="238"/>
      <c r="I274" s="38"/>
      <c r="J274" s="26" t="str">
        <f t="shared" si="168"/>
        <v/>
      </c>
      <c r="K274" s="26" t="str">
        <f t="shared" si="169"/>
        <v/>
      </c>
      <c r="L274" s="49" t="str">
        <f t="shared" si="170"/>
        <v/>
      </c>
      <c r="M274" s="49">
        <f t="shared" si="171"/>
        <v>0</v>
      </c>
      <c r="N274" s="25">
        <f t="shared" si="172"/>
        <v>0</v>
      </c>
      <c r="O274" s="244">
        <f>IF(D274&lt;&gt;"",VLOOKUP(D274,Deflatores!$A$3:$C$100,3,0),0)</f>
        <v>0</v>
      </c>
      <c r="P274" s="49">
        <f t="shared" si="173"/>
        <v>0</v>
      </c>
      <c r="Q274" s="238"/>
      <c r="R274" s="238"/>
      <c r="S274" s="228"/>
      <c r="T274" s="24"/>
      <c r="U274" s="25"/>
      <c r="V274" s="36"/>
      <c r="W274" s="38"/>
      <c r="X274" s="238"/>
      <c r="Y274" s="38"/>
      <c r="Z274" s="238"/>
      <c r="AA274" s="38"/>
      <c r="AB274" s="26" t="str">
        <f t="shared" si="178"/>
        <v/>
      </c>
      <c r="AC274" s="26" t="str">
        <f t="shared" si="179"/>
        <v/>
      </c>
      <c r="AD274" s="49" t="str">
        <f t="shared" si="174"/>
        <v/>
      </c>
      <c r="AE274" s="49">
        <f t="shared" si="175"/>
        <v>0</v>
      </c>
      <c r="AF274" s="25">
        <f t="shared" si="176"/>
        <v>0</v>
      </c>
      <c r="AG274" s="37" t="str">
        <f>IF(OR(T274="",T274="NOK"),"",IF(V274&lt;&gt;"",VLOOKUP(V274,Deflatores!$A$3:$C$58,3,0),0))</f>
        <v/>
      </c>
      <c r="AH274" s="49" t="str">
        <f t="shared" si="177"/>
        <v/>
      </c>
      <c r="AI274" s="246"/>
      <c r="AJ274" s="228"/>
      <c r="AK274" s="265"/>
      <c r="AL274" s="228"/>
      <c r="AM274" s="265"/>
      <c r="AN274" s="228"/>
      <c r="AO274" s="265"/>
      <c r="AP274" s="228"/>
    </row>
    <row r="275" spans="1:42" s="27" customFormat="1" ht="15" customHeight="1" x14ac:dyDescent="0.2">
      <c r="A275" s="37">
        <f t="shared" si="180"/>
        <v>263</v>
      </c>
      <c r="B275" s="291"/>
      <c r="C275" s="25"/>
      <c r="D275" s="24"/>
      <c r="E275" s="38"/>
      <c r="F275" s="238"/>
      <c r="G275" s="238"/>
      <c r="H275" s="238"/>
      <c r="I275" s="38"/>
      <c r="J275" s="26" t="str">
        <f t="shared" si="168"/>
        <v/>
      </c>
      <c r="K275" s="26" t="str">
        <f t="shared" si="169"/>
        <v/>
      </c>
      <c r="L275" s="49" t="str">
        <f t="shared" si="170"/>
        <v/>
      </c>
      <c r="M275" s="49">
        <f t="shared" si="171"/>
        <v>0</v>
      </c>
      <c r="N275" s="25">
        <f t="shared" si="172"/>
        <v>0</v>
      </c>
      <c r="O275" s="244">
        <f>IF(D275&lt;&gt;"",VLOOKUP(D275,Deflatores!$A$3:$C$100,3,0),0)</f>
        <v>0</v>
      </c>
      <c r="P275" s="49">
        <f t="shared" si="173"/>
        <v>0</v>
      </c>
      <c r="Q275" s="238"/>
      <c r="R275" s="238"/>
      <c r="S275" s="228"/>
      <c r="T275" s="24"/>
      <c r="U275" s="25"/>
      <c r="V275" s="36"/>
      <c r="W275" s="38"/>
      <c r="X275" s="238"/>
      <c r="Y275" s="38"/>
      <c r="Z275" s="238"/>
      <c r="AA275" s="38"/>
      <c r="AB275" s="26" t="str">
        <f t="shared" si="178"/>
        <v/>
      </c>
      <c r="AC275" s="26" t="str">
        <f t="shared" si="179"/>
        <v/>
      </c>
      <c r="AD275" s="49" t="str">
        <f t="shared" si="174"/>
        <v/>
      </c>
      <c r="AE275" s="49">
        <f t="shared" si="175"/>
        <v>0</v>
      </c>
      <c r="AF275" s="25">
        <f t="shared" si="176"/>
        <v>0</v>
      </c>
      <c r="AG275" s="37" t="str">
        <f>IF(OR(T275="",T275="NOK"),"",IF(V275&lt;&gt;"",VLOOKUP(V275,Deflatores!$A$3:$C$58,3,0),0))</f>
        <v/>
      </c>
      <c r="AH275" s="49" t="str">
        <f t="shared" si="177"/>
        <v/>
      </c>
      <c r="AI275" s="246"/>
      <c r="AJ275" s="228"/>
      <c r="AK275" s="265"/>
      <c r="AL275" s="228"/>
      <c r="AM275" s="265"/>
      <c r="AN275" s="228"/>
      <c r="AO275" s="265"/>
      <c r="AP275" s="228"/>
    </row>
    <row r="276" spans="1:42" s="27" customFormat="1" ht="15" customHeight="1" x14ac:dyDescent="0.2">
      <c r="A276" s="37">
        <f t="shared" si="180"/>
        <v>264</v>
      </c>
      <c r="B276" s="291"/>
      <c r="C276" s="25"/>
      <c r="D276" s="24"/>
      <c r="E276" s="38"/>
      <c r="F276" s="238"/>
      <c r="G276" s="238"/>
      <c r="H276" s="238"/>
      <c r="I276" s="38"/>
      <c r="J276" s="26" t="str">
        <f t="shared" si="168"/>
        <v/>
      </c>
      <c r="K276" s="26" t="str">
        <f t="shared" si="169"/>
        <v/>
      </c>
      <c r="L276" s="49" t="str">
        <f t="shared" si="170"/>
        <v/>
      </c>
      <c r="M276" s="49">
        <f t="shared" si="171"/>
        <v>0</v>
      </c>
      <c r="N276" s="25">
        <f t="shared" si="172"/>
        <v>0</v>
      </c>
      <c r="O276" s="244">
        <f>IF(D276&lt;&gt;"",VLOOKUP(D276,Deflatores!$A$3:$C$100,3,0),0)</f>
        <v>0</v>
      </c>
      <c r="P276" s="49">
        <f t="shared" si="173"/>
        <v>0</v>
      </c>
      <c r="Q276" s="238"/>
      <c r="R276" s="238"/>
      <c r="S276" s="228"/>
      <c r="T276" s="24"/>
      <c r="U276" s="25"/>
      <c r="V276" s="36"/>
      <c r="W276" s="38"/>
      <c r="X276" s="238"/>
      <c r="Y276" s="38"/>
      <c r="Z276" s="238"/>
      <c r="AA276" s="38"/>
      <c r="AB276" s="26" t="str">
        <f t="shared" si="178"/>
        <v/>
      </c>
      <c r="AC276" s="26" t="str">
        <f t="shared" si="179"/>
        <v/>
      </c>
      <c r="AD276" s="49" t="str">
        <f t="shared" si="174"/>
        <v/>
      </c>
      <c r="AE276" s="49">
        <f t="shared" si="175"/>
        <v>0</v>
      </c>
      <c r="AF276" s="25">
        <f t="shared" si="176"/>
        <v>0</v>
      </c>
      <c r="AG276" s="37" t="str">
        <f>IF(OR(T276="",T276="NOK"),"",IF(V276&lt;&gt;"",VLOOKUP(V276,Deflatores!$A$3:$C$58,3,0),0))</f>
        <v/>
      </c>
      <c r="AH276" s="49" t="str">
        <f t="shared" si="177"/>
        <v/>
      </c>
      <c r="AI276" s="246"/>
      <c r="AJ276" s="228"/>
      <c r="AK276" s="265"/>
      <c r="AL276" s="228"/>
      <c r="AM276" s="265"/>
      <c r="AN276" s="228"/>
      <c r="AO276" s="265"/>
      <c r="AP276" s="228"/>
    </row>
    <row r="277" spans="1:42" s="27" customFormat="1" ht="15" customHeight="1" x14ac:dyDescent="0.2">
      <c r="A277" s="37">
        <f t="shared" si="180"/>
        <v>265</v>
      </c>
      <c r="B277" s="291"/>
      <c r="C277" s="25"/>
      <c r="D277" s="24"/>
      <c r="E277" s="38"/>
      <c r="F277" s="238"/>
      <c r="G277" s="238"/>
      <c r="H277" s="238"/>
      <c r="I277" s="38"/>
      <c r="J277" s="26" t="str">
        <f t="shared" si="168"/>
        <v/>
      </c>
      <c r="K277" s="26" t="str">
        <f t="shared" si="169"/>
        <v/>
      </c>
      <c r="L277" s="49" t="str">
        <f t="shared" si="170"/>
        <v/>
      </c>
      <c r="M277" s="49">
        <f t="shared" si="171"/>
        <v>0</v>
      </c>
      <c r="N277" s="25">
        <f t="shared" si="172"/>
        <v>0</v>
      </c>
      <c r="O277" s="244">
        <f>IF(D277&lt;&gt;"",VLOOKUP(D277,Deflatores!$A$3:$C$100,3,0),0)</f>
        <v>0</v>
      </c>
      <c r="P277" s="49">
        <f t="shared" si="173"/>
        <v>0</v>
      </c>
      <c r="Q277" s="238"/>
      <c r="R277" s="238"/>
      <c r="S277" s="228"/>
      <c r="T277" s="24"/>
      <c r="U277" s="25"/>
      <c r="V277" s="36"/>
      <c r="W277" s="38"/>
      <c r="X277" s="238"/>
      <c r="Y277" s="38"/>
      <c r="Z277" s="238"/>
      <c r="AA277" s="38"/>
      <c r="AB277" s="26" t="str">
        <f t="shared" si="178"/>
        <v/>
      </c>
      <c r="AC277" s="26" t="str">
        <f t="shared" si="179"/>
        <v/>
      </c>
      <c r="AD277" s="49" t="str">
        <f t="shared" si="174"/>
        <v/>
      </c>
      <c r="AE277" s="49">
        <f t="shared" si="175"/>
        <v>0</v>
      </c>
      <c r="AF277" s="25">
        <f t="shared" si="176"/>
        <v>0</v>
      </c>
      <c r="AG277" s="37" t="str">
        <f>IF(OR(T277="",T277="NOK"),"",IF(V277&lt;&gt;"",VLOOKUP(V277,Deflatores!$A$3:$C$58,3,0),0))</f>
        <v/>
      </c>
      <c r="AH277" s="49" t="str">
        <f t="shared" si="177"/>
        <v/>
      </c>
      <c r="AI277" s="246"/>
      <c r="AJ277" s="228"/>
      <c r="AK277" s="265"/>
      <c r="AL277" s="228"/>
      <c r="AM277" s="265"/>
      <c r="AN277" s="228"/>
      <c r="AO277" s="265"/>
      <c r="AP277" s="228"/>
    </row>
    <row r="278" spans="1:42" s="27" customFormat="1" ht="15" customHeight="1" x14ac:dyDescent="0.2">
      <c r="A278" s="37">
        <f t="shared" si="180"/>
        <v>266</v>
      </c>
      <c r="B278" s="291"/>
      <c r="C278" s="25"/>
      <c r="D278" s="24"/>
      <c r="E278" s="38"/>
      <c r="F278" s="238"/>
      <c r="G278" s="238"/>
      <c r="H278" s="238"/>
      <c r="I278" s="38"/>
      <c r="J278" s="26" t="str">
        <f t="shared" si="168"/>
        <v/>
      </c>
      <c r="K278" s="26" t="str">
        <f t="shared" si="169"/>
        <v/>
      </c>
      <c r="L278" s="49" t="str">
        <f t="shared" si="170"/>
        <v/>
      </c>
      <c r="M278" s="49">
        <f t="shared" si="171"/>
        <v>0</v>
      </c>
      <c r="N278" s="25">
        <f t="shared" si="172"/>
        <v>0</v>
      </c>
      <c r="O278" s="244">
        <f>IF(D278&lt;&gt;"",VLOOKUP(D278,Deflatores!$A$3:$C$100,3,0),0)</f>
        <v>0</v>
      </c>
      <c r="P278" s="49">
        <f t="shared" si="173"/>
        <v>0</v>
      </c>
      <c r="Q278" s="238"/>
      <c r="R278" s="238"/>
      <c r="S278" s="228"/>
      <c r="T278" s="24"/>
      <c r="U278" s="25"/>
      <c r="V278" s="36"/>
      <c r="W278" s="38"/>
      <c r="X278" s="238"/>
      <c r="Y278" s="38"/>
      <c r="Z278" s="238"/>
      <c r="AA278" s="38"/>
      <c r="AB278" s="26" t="str">
        <f t="shared" si="178"/>
        <v/>
      </c>
      <c r="AC278" s="26" t="str">
        <f t="shared" si="179"/>
        <v/>
      </c>
      <c r="AD278" s="49" t="str">
        <f t="shared" si="174"/>
        <v/>
      </c>
      <c r="AE278" s="49">
        <f t="shared" si="175"/>
        <v>0</v>
      </c>
      <c r="AF278" s="25">
        <f t="shared" si="176"/>
        <v>0</v>
      </c>
      <c r="AG278" s="37" t="str">
        <f>IF(OR(T278="",T278="NOK"),"",IF(V278&lt;&gt;"",VLOOKUP(V278,Deflatores!$A$3:$C$58,3,0),0))</f>
        <v/>
      </c>
      <c r="AH278" s="49" t="str">
        <f t="shared" si="177"/>
        <v/>
      </c>
      <c r="AI278" s="246"/>
      <c r="AJ278" s="228"/>
      <c r="AK278" s="265"/>
      <c r="AL278" s="228"/>
      <c r="AM278" s="265"/>
      <c r="AN278" s="228"/>
      <c r="AO278" s="265"/>
      <c r="AP278" s="228"/>
    </row>
    <row r="279" spans="1:42" s="27" customFormat="1" ht="15" customHeight="1" x14ac:dyDescent="0.2">
      <c r="A279" s="37">
        <f t="shared" si="180"/>
        <v>267</v>
      </c>
      <c r="B279" s="291"/>
      <c r="C279" s="25"/>
      <c r="D279" s="24"/>
      <c r="E279" s="38"/>
      <c r="F279" s="238"/>
      <c r="G279" s="238"/>
      <c r="H279" s="238"/>
      <c r="I279" s="38"/>
      <c r="J279" s="26" t="str">
        <f t="shared" si="168"/>
        <v/>
      </c>
      <c r="K279" s="26" t="str">
        <f t="shared" si="169"/>
        <v/>
      </c>
      <c r="L279" s="49" t="str">
        <f t="shared" si="170"/>
        <v/>
      </c>
      <c r="M279" s="49">
        <f t="shared" si="171"/>
        <v>0</v>
      </c>
      <c r="N279" s="25">
        <f t="shared" si="172"/>
        <v>0</v>
      </c>
      <c r="O279" s="244">
        <f>IF(D279&lt;&gt;"",VLOOKUP(D279,Deflatores!$A$3:$C$100,3,0),0)</f>
        <v>0</v>
      </c>
      <c r="P279" s="49">
        <f t="shared" si="173"/>
        <v>0</v>
      </c>
      <c r="Q279" s="238"/>
      <c r="R279" s="238"/>
      <c r="S279" s="228"/>
      <c r="T279" s="24"/>
      <c r="U279" s="25"/>
      <c r="V279" s="36"/>
      <c r="W279" s="38"/>
      <c r="X279" s="238"/>
      <c r="Y279" s="38"/>
      <c r="Z279" s="238"/>
      <c r="AA279" s="38"/>
      <c r="AB279" s="26" t="str">
        <f t="shared" si="178"/>
        <v/>
      </c>
      <c r="AC279" s="26" t="str">
        <f t="shared" si="179"/>
        <v/>
      </c>
      <c r="AD279" s="49" t="str">
        <f t="shared" si="174"/>
        <v/>
      </c>
      <c r="AE279" s="49">
        <f t="shared" si="175"/>
        <v>0</v>
      </c>
      <c r="AF279" s="25">
        <f t="shared" si="176"/>
        <v>0</v>
      </c>
      <c r="AG279" s="37" t="str">
        <f>IF(OR(T279="",T279="NOK"),"",IF(V279&lt;&gt;"",VLOOKUP(V279,Deflatores!$A$3:$C$58,3,0),0))</f>
        <v/>
      </c>
      <c r="AH279" s="49" t="str">
        <f t="shared" si="177"/>
        <v/>
      </c>
      <c r="AI279" s="246"/>
      <c r="AJ279" s="228"/>
      <c r="AK279" s="265"/>
      <c r="AL279" s="228"/>
      <c r="AM279" s="265"/>
      <c r="AN279" s="228"/>
      <c r="AO279" s="265"/>
      <c r="AP279" s="228"/>
    </row>
    <row r="280" spans="1:42" s="27" customFormat="1" ht="15" customHeight="1" x14ac:dyDescent="0.2">
      <c r="A280" s="37">
        <f t="shared" si="180"/>
        <v>268</v>
      </c>
      <c r="B280" s="291"/>
      <c r="C280" s="25"/>
      <c r="D280" s="24"/>
      <c r="E280" s="38"/>
      <c r="F280" s="238"/>
      <c r="G280" s="238"/>
      <c r="H280" s="238"/>
      <c r="I280" s="38"/>
      <c r="J280" s="26" t="str">
        <f t="shared" si="168"/>
        <v/>
      </c>
      <c r="K280" s="26" t="str">
        <f t="shared" si="169"/>
        <v/>
      </c>
      <c r="L280" s="49" t="str">
        <f t="shared" si="170"/>
        <v/>
      </c>
      <c r="M280" s="49">
        <f t="shared" si="171"/>
        <v>0</v>
      </c>
      <c r="N280" s="25">
        <f t="shared" si="172"/>
        <v>0</v>
      </c>
      <c r="O280" s="244">
        <f>IF(D280&lt;&gt;"",VLOOKUP(D280,Deflatores!$A$3:$C$100,3,0),0)</f>
        <v>0</v>
      </c>
      <c r="P280" s="49">
        <f t="shared" si="173"/>
        <v>0</v>
      </c>
      <c r="Q280" s="238"/>
      <c r="R280" s="238"/>
      <c r="S280" s="228"/>
      <c r="T280" s="24"/>
      <c r="U280" s="25"/>
      <c r="V280" s="36"/>
      <c r="W280" s="38"/>
      <c r="X280" s="238"/>
      <c r="Y280" s="38"/>
      <c r="Z280" s="238"/>
      <c r="AA280" s="38"/>
      <c r="AB280" s="26" t="str">
        <f t="shared" si="178"/>
        <v/>
      </c>
      <c r="AC280" s="26" t="str">
        <f t="shared" si="179"/>
        <v/>
      </c>
      <c r="AD280" s="49" t="str">
        <f t="shared" si="174"/>
        <v/>
      </c>
      <c r="AE280" s="49">
        <f t="shared" si="175"/>
        <v>0</v>
      </c>
      <c r="AF280" s="25">
        <f t="shared" si="176"/>
        <v>0</v>
      </c>
      <c r="AG280" s="37" t="str">
        <f>IF(OR(T280="",T280="NOK"),"",IF(V280&lt;&gt;"",VLOOKUP(V280,Deflatores!$A$3:$C$58,3,0),0))</f>
        <v/>
      </c>
      <c r="AH280" s="49" t="str">
        <f t="shared" si="177"/>
        <v/>
      </c>
      <c r="AI280" s="246"/>
      <c r="AJ280" s="228"/>
      <c r="AK280" s="265"/>
      <c r="AL280" s="228"/>
      <c r="AM280" s="265"/>
      <c r="AN280" s="228"/>
      <c r="AO280" s="265"/>
      <c r="AP280" s="228"/>
    </row>
    <row r="281" spans="1:42" s="27" customFormat="1" ht="15" customHeight="1" x14ac:dyDescent="0.2">
      <c r="A281" s="37">
        <f t="shared" si="180"/>
        <v>269</v>
      </c>
      <c r="B281" s="291"/>
      <c r="C281" s="25"/>
      <c r="D281" s="24"/>
      <c r="E281" s="38"/>
      <c r="F281" s="238"/>
      <c r="G281" s="238"/>
      <c r="H281" s="238"/>
      <c r="I281" s="38"/>
      <c r="J281" s="26" t="str">
        <f t="shared" si="168"/>
        <v/>
      </c>
      <c r="K281" s="26" t="str">
        <f t="shared" si="169"/>
        <v/>
      </c>
      <c r="L281" s="49" t="str">
        <f t="shared" si="170"/>
        <v/>
      </c>
      <c r="M281" s="49">
        <f t="shared" si="171"/>
        <v>0</v>
      </c>
      <c r="N281" s="25">
        <f t="shared" si="172"/>
        <v>0</v>
      </c>
      <c r="O281" s="244">
        <f>IF(D281&lt;&gt;"",VLOOKUP(D281,Deflatores!$A$3:$C$100,3,0),0)</f>
        <v>0</v>
      </c>
      <c r="P281" s="49">
        <f t="shared" si="173"/>
        <v>0</v>
      </c>
      <c r="Q281" s="238"/>
      <c r="R281" s="238"/>
      <c r="S281" s="228"/>
      <c r="T281" s="24"/>
      <c r="U281" s="25"/>
      <c r="V281" s="36"/>
      <c r="W281" s="38"/>
      <c r="X281" s="238"/>
      <c r="Y281" s="38"/>
      <c r="Z281" s="238"/>
      <c r="AA281" s="38"/>
      <c r="AB281" s="26" t="str">
        <f t="shared" si="178"/>
        <v/>
      </c>
      <c r="AC281" s="26" t="str">
        <f t="shared" si="179"/>
        <v/>
      </c>
      <c r="AD281" s="49" t="str">
        <f t="shared" si="174"/>
        <v/>
      </c>
      <c r="AE281" s="49">
        <f t="shared" si="175"/>
        <v>0</v>
      </c>
      <c r="AF281" s="25">
        <f t="shared" si="176"/>
        <v>0</v>
      </c>
      <c r="AG281" s="37" t="str">
        <f>IF(OR(T281="",T281="NOK"),"",IF(V281&lt;&gt;"",VLOOKUP(V281,Deflatores!$A$3:$C$58,3,0),0))</f>
        <v/>
      </c>
      <c r="AH281" s="49" t="str">
        <f t="shared" si="177"/>
        <v/>
      </c>
      <c r="AI281" s="246"/>
      <c r="AJ281" s="228"/>
      <c r="AK281" s="265"/>
      <c r="AL281" s="228"/>
      <c r="AM281" s="265"/>
      <c r="AN281" s="228"/>
      <c r="AO281" s="265"/>
      <c r="AP281" s="228"/>
    </row>
    <row r="282" spans="1:42" s="27" customFormat="1" ht="15" customHeight="1" x14ac:dyDescent="0.2">
      <c r="A282" s="37">
        <f t="shared" si="180"/>
        <v>270</v>
      </c>
      <c r="B282" s="291"/>
      <c r="C282" s="25"/>
      <c r="D282" s="24"/>
      <c r="E282" s="38"/>
      <c r="F282" s="238"/>
      <c r="G282" s="238"/>
      <c r="H282" s="238"/>
      <c r="I282" s="38"/>
      <c r="J282" s="26" t="str">
        <f t="shared" si="168"/>
        <v/>
      </c>
      <c r="K282" s="26" t="str">
        <f t="shared" si="169"/>
        <v/>
      </c>
      <c r="L282" s="49" t="str">
        <f t="shared" si="170"/>
        <v/>
      </c>
      <c r="M282" s="49">
        <f t="shared" si="171"/>
        <v>0</v>
      </c>
      <c r="N282" s="25">
        <f t="shared" si="172"/>
        <v>0</v>
      </c>
      <c r="O282" s="244">
        <f>IF(D282&lt;&gt;"",VLOOKUP(D282,Deflatores!$A$3:$C$100,3,0),0)</f>
        <v>0</v>
      </c>
      <c r="P282" s="49">
        <f t="shared" si="173"/>
        <v>0</v>
      </c>
      <c r="Q282" s="238"/>
      <c r="R282" s="238"/>
      <c r="S282" s="228"/>
      <c r="T282" s="24"/>
      <c r="U282" s="25"/>
      <c r="V282" s="36"/>
      <c r="W282" s="38"/>
      <c r="X282" s="238"/>
      <c r="Y282" s="38"/>
      <c r="Z282" s="238"/>
      <c r="AA282" s="38"/>
      <c r="AB282" s="26" t="str">
        <f t="shared" si="178"/>
        <v/>
      </c>
      <c r="AC282" s="26" t="str">
        <f t="shared" si="179"/>
        <v/>
      </c>
      <c r="AD282" s="49" t="str">
        <f t="shared" si="174"/>
        <v/>
      </c>
      <c r="AE282" s="49">
        <f t="shared" si="175"/>
        <v>0</v>
      </c>
      <c r="AF282" s="25">
        <f t="shared" si="176"/>
        <v>0</v>
      </c>
      <c r="AG282" s="37" t="str">
        <f>IF(OR(T282="",T282="NOK"),"",IF(V282&lt;&gt;"",VLOOKUP(V282,Deflatores!$A$3:$C$58,3,0),0))</f>
        <v/>
      </c>
      <c r="AH282" s="49" t="str">
        <f t="shared" si="177"/>
        <v/>
      </c>
      <c r="AI282" s="246"/>
      <c r="AJ282" s="228"/>
      <c r="AK282" s="265"/>
      <c r="AL282" s="228"/>
      <c r="AM282" s="265"/>
      <c r="AN282" s="228"/>
      <c r="AO282" s="265"/>
      <c r="AP282" s="228"/>
    </row>
    <row r="283" spans="1:42" s="27" customFormat="1" ht="15" customHeight="1" x14ac:dyDescent="0.2">
      <c r="A283" s="37">
        <f t="shared" si="180"/>
        <v>271</v>
      </c>
      <c r="B283" s="291"/>
      <c r="C283" s="25"/>
      <c r="D283" s="24"/>
      <c r="E283" s="38"/>
      <c r="F283" s="238"/>
      <c r="G283" s="238"/>
      <c r="H283" s="238"/>
      <c r="I283" s="38"/>
      <c r="J283" s="26" t="str">
        <f t="shared" si="168"/>
        <v/>
      </c>
      <c r="K283" s="26" t="str">
        <f t="shared" si="169"/>
        <v/>
      </c>
      <c r="L283" s="49" t="str">
        <f t="shared" si="170"/>
        <v/>
      </c>
      <c r="M283" s="49">
        <f t="shared" si="171"/>
        <v>0</v>
      </c>
      <c r="N283" s="25">
        <f t="shared" si="172"/>
        <v>0</v>
      </c>
      <c r="O283" s="244">
        <f>IF(D283&lt;&gt;"",VLOOKUP(D283,Deflatores!$A$3:$C$100,3,0),0)</f>
        <v>0</v>
      </c>
      <c r="P283" s="49">
        <f t="shared" si="173"/>
        <v>0</v>
      </c>
      <c r="Q283" s="238"/>
      <c r="R283" s="238"/>
      <c r="S283" s="228"/>
      <c r="T283" s="24"/>
      <c r="U283" s="25"/>
      <c r="V283" s="36"/>
      <c r="W283" s="38"/>
      <c r="X283" s="238"/>
      <c r="Y283" s="38"/>
      <c r="Z283" s="238"/>
      <c r="AA283" s="38"/>
      <c r="AB283" s="26" t="str">
        <f t="shared" si="178"/>
        <v/>
      </c>
      <c r="AC283" s="26" t="str">
        <f t="shared" si="179"/>
        <v/>
      </c>
      <c r="AD283" s="49" t="str">
        <f t="shared" si="174"/>
        <v/>
      </c>
      <c r="AE283" s="49">
        <f t="shared" si="175"/>
        <v>0</v>
      </c>
      <c r="AF283" s="25">
        <f t="shared" si="176"/>
        <v>0</v>
      </c>
      <c r="AG283" s="37" t="str">
        <f>IF(OR(T283="",T283="NOK"),"",IF(V283&lt;&gt;"",VLOOKUP(V283,Deflatores!$A$3:$C$58,3,0),0))</f>
        <v/>
      </c>
      <c r="AH283" s="49" t="str">
        <f t="shared" si="177"/>
        <v/>
      </c>
      <c r="AI283" s="246"/>
      <c r="AJ283" s="228"/>
      <c r="AK283" s="265"/>
      <c r="AL283" s="228"/>
      <c r="AM283" s="265"/>
      <c r="AN283" s="228"/>
      <c r="AO283" s="265"/>
      <c r="AP283" s="228"/>
    </row>
    <row r="284" spans="1:42" s="27" customFormat="1" ht="15" customHeight="1" x14ac:dyDescent="0.2">
      <c r="A284" s="37">
        <f t="shared" si="180"/>
        <v>272</v>
      </c>
      <c r="B284" s="291"/>
      <c r="C284" s="25"/>
      <c r="D284" s="24"/>
      <c r="E284" s="38"/>
      <c r="F284" s="238"/>
      <c r="G284" s="238"/>
      <c r="H284" s="238"/>
      <c r="I284" s="38"/>
      <c r="J284" s="26" t="str">
        <f t="shared" si="168"/>
        <v/>
      </c>
      <c r="K284" s="26" t="str">
        <f t="shared" si="169"/>
        <v/>
      </c>
      <c r="L284" s="49" t="str">
        <f t="shared" si="170"/>
        <v/>
      </c>
      <c r="M284" s="49">
        <f t="shared" si="171"/>
        <v>0</v>
      </c>
      <c r="N284" s="25">
        <f t="shared" si="172"/>
        <v>0</v>
      </c>
      <c r="O284" s="244">
        <f>IF(D284&lt;&gt;"",VLOOKUP(D284,Deflatores!$A$3:$C$100,3,0),0)</f>
        <v>0</v>
      </c>
      <c r="P284" s="49">
        <f t="shared" si="173"/>
        <v>0</v>
      </c>
      <c r="Q284" s="238"/>
      <c r="R284" s="238"/>
      <c r="S284" s="228"/>
      <c r="T284" s="24"/>
      <c r="U284" s="25"/>
      <c r="V284" s="36"/>
      <c r="W284" s="38"/>
      <c r="X284" s="238"/>
      <c r="Y284" s="38"/>
      <c r="Z284" s="238"/>
      <c r="AA284" s="38"/>
      <c r="AB284" s="26" t="str">
        <f t="shared" si="178"/>
        <v/>
      </c>
      <c r="AC284" s="26" t="str">
        <f t="shared" si="179"/>
        <v/>
      </c>
      <c r="AD284" s="49" t="str">
        <f t="shared" si="174"/>
        <v/>
      </c>
      <c r="AE284" s="49">
        <f t="shared" si="175"/>
        <v>0</v>
      </c>
      <c r="AF284" s="25">
        <f t="shared" si="176"/>
        <v>0</v>
      </c>
      <c r="AG284" s="37" t="str">
        <f>IF(OR(T284="",T284="NOK"),"",IF(V284&lt;&gt;"",VLOOKUP(V284,Deflatores!$A$3:$C$58,3,0),0))</f>
        <v/>
      </c>
      <c r="AH284" s="49" t="str">
        <f t="shared" si="177"/>
        <v/>
      </c>
      <c r="AI284" s="246"/>
      <c r="AJ284" s="228"/>
      <c r="AK284" s="265"/>
      <c r="AL284" s="228"/>
      <c r="AM284" s="265"/>
      <c r="AN284" s="228"/>
      <c r="AO284" s="265"/>
      <c r="AP284" s="228"/>
    </row>
    <row r="285" spans="1:42" s="27" customFormat="1" ht="15" customHeight="1" x14ac:dyDescent="0.2">
      <c r="A285" s="37">
        <f t="shared" si="180"/>
        <v>273</v>
      </c>
      <c r="B285" s="291"/>
      <c r="C285" s="25"/>
      <c r="D285" s="24"/>
      <c r="E285" s="38"/>
      <c r="F285" s="238"/>
      <c r="G285" s="238"/>
      <c r="H285" s="238"/>
      <c r="I285" s="38"/>
      <c r="J285" s="26" t="str">
        <f t="shared" si="168"/>
        <v/>
      </c>
      <c r="K285" s="26" t="str">
        <f t="shared" si="169"/>
        <v/>
      </c>
      <c r="L285" s="49" t="str">
        <f t="shared" si="170"/>
        <v/>
      </c>
      <c r="M285" s="49">
        <f t="shared" si="171"/>
        <v>0</v>
      </c>
      <c r="N285" s="25">
        <f t="shared" si="172"/>
        <v>0</v>
      </c>
      <c r="O285" s="244">
        <f>IF(D285&lt;&gt;"",VLOOKUP(D285,Deflatores!$A$3:$C$100,3,0),0)</f>
        <v>0</v>
      </c>
      <c r="P285" s="49">
        <f t="shared" si="173"/>
        <v>0</v>
      </c>
      <c r="Q285" s="238"/>
      <c r="R285" s="238"/>
      <c r="S285" s="228"/>
      <c r="T285" s="24"/>
      <c r="U285" s="25"/>
      <c r="V285" s="36"/>
      <c r="W285" s="38"/>
      <c r="X285" s="238"/>
      <c r="Y285" s="38"/>
      <c r="Z285" s="238"/>
      <c r="AA285" s="38"/>
      <c r="AB285" s="26" t="str">
        <f t="shared" si="178"/>
        <v/>
      </c>
      <c r="AC285" s="26" t="str">
        <f t="shared" si="179"/>
        <v/>
      </c>
      <c r="AD285" s="49" t="str">
        <f t="shared" si="174"/>
        <v/>
      </c>
      <c r="AE285" s="49">
        <f t="shared" ref="AE285:AE348" si="181">IF(AND(OR(U285="EE",U285="CE"),AD285="Simples"),3,
IF(AND(OR(U285="EE",U285="CE"),AD285="Médio"),4,
IF(AND(OR(U285="EE",U285="CE"),AD285="Complexo"),6,
IF(AND(U285="SE",AD285="Simples"),4,
IF(AND(U285="SE",AD285="Médio"),5,
IF(AND(U285="SE",AD285="Complexo"),7,
IF(AND(U285="ALI",AC285="Simples"),7,
IF(AND(U285="ALI",AC285="Médio"),10,
IF(AND(U285="ALI",AC285="Complexo"),15,
IF(AND(U285="AIE",AC285="Simples"),5,
IF(AND(U285="AIE",AC285="Médio"),7,
IF(AND(U285="INM",AC285=""),AH285,
IF(AND(U285="AIE",AC285="Complexo"),10,0)))))))))))))</f>
        <v>0</v>
      </c>
      <c r="AF285" s="25">
        <f t="shared" ref="AF285:AF348" si="182">IF(AND(U285="ALI",AC285="Simples"),7,
IF(AND(U285="ALI",AC285="Médio"),10,
IF(AND(U285="ALI",AC285="Complexo"),15,
IF(AND(U285="AIE",AC285="Simples"),5,
IF(AND(U285="AIE",AC285="Médio"),7,
IF(AND(U285="AIE",AC285="Complexo"),10,0))))))</f>
        <v>0</v>
      </c>
      <c r="AG285" s="37" t="str">
        <f>IF(OR(T285="",T285="NOK"),"",IF(V285&lt;&gt;"",VLOOKUP(V285,Deflatores!$A$3:$C$58,3,0),0))</f>
        <v/>
      </c>
      <c r="AH285" s="49" t="str">
        <f t="shared" si="177"/>
        <v/>
      </c>
      <c r="AI285" s="246"/>
      <c r="AJ285" s="228"/>
      <c r="AK285" s="265"/>
      <c r="AL285" s="228"/>
      <c r="AM285" s="265"/>
      <c r="AN285" s="228"/>
      <c r="AO285" s="265"/>
      <c r="AP285" s="228"/>
    </row>
    <row r="286" spans="1:42" s="27" customFormat="1" ht="15" customHeight="1" x14ac:dyDescent="0.2">
      <c r="A286" s="37">
        <f t="shared" si="180"/>
        <v>274</v>
      </c>
      <c r="B286" s="291"/>
      <c r="C286" s="25"/>
      <c r="D286" s="24"/>
      <c r="E286" s="38"/>
      <c r="F286" s="238"/>
      <c r="G286" s="238"/>
      <c r="H286" s="238"/>
      <c r="I286" s="38"/>
      <c r="J286" s="26" t="str">
        <f t="shared" si="168"/>
        <v/>
      </c>
      <c r="K286" s="26" t="str">
        <f t="shared" si="169"/>
        <v/>
      </c>
      <c r="L286" s="49" t="str">
        <f t="shared" si="170"/>
        <v/>
      </c>
      <c r="M286" s="49">
        <f t="shared" si="171"/>
        <v>0</v>
      </c>
      <c r="N286" s="25">
        <f t="shared" si="172"/>
        <v>0</v>
      </c>
      <c r="O286" s="244">
        <f>IF(D286&lt;&gt;"",VLOOKUP(D286,Deflatores!$A$3:$C$100,3,0),0)</f>
        <v>0</v>
      </c>
      <c r="P286" s="49">
        <f t="shared" si="173"/>
        <v>0</v>
      </c>
      <c r="Q286" s="238"/>
      <c r="R286" s="238"/>
      <c r="S286" s="228"/>
      <c r="T286" s="24"/>
      <c r="U286" s="25"/>
      <c r="V286" s="36"/>
      <c r="W286" s="38"/>
      <c r="X286" s="238"/>
      <c r="Y286" s="38"/>
      <c r="Z286" s="238"/>
      <c r="AA286" s="38"/>
      <c r="AB286" s="26" t="str">
        <f t="shared" si="178"/>
        <v/>
      </c>
      <c r="AC286" s="26" t="str">
        <f t="shared" si="179"/>
        <v/>
      </c>
      <c r="AD286" s="49" t="str">
        <f t="shared" si="174"/>
        <v/>
      </c>
      <c r="AE286" s="49">
        <f t="shared" si="181"/>
        <v>0</v>
      </c>
      <c r="AF286" s="25">
        <f t="shared" si="182"/>
        <v>0</v>
      </c>
      <c r="AG286" s="37" t="str">
        <f>IF(OR(T286="",T286="NOK"),"",IF(V286&lt;&gt;"",VLOOKUP(V286,Deflatores!$A$3:$C$58,3,0),0))</f>
        <v/>
      </c>
      <c r="AH286" s="49" t="str">
        <f t="shared" ref="AH286:AH349" si="183">IF(OR(T286="",T286="NOK"),"",IF(U286="EE",AE286*AG286,IF(U286="CE",AE286*AG286,IF(U286="SE",AE286*AG286,IF(U286="ALI",AE286*AG286,IF(U286="AIE",AE286*AG286,IF(U286="INM",AG286*AA286,0)))))))</f>
        <v/>
      </c>
      <c r="AI286" s="246"/>
      <c r="AJ286" s="228"/>
      <c r="AK286" s="265"/>
      <c r="AL286" s="228"/>
      <c r="AM286" s="265"/>
      <c r="AN286" s="228"/>
      <c r="AO286" s="265"/>
      <c r="AP286" s="228"/>
    </row>
    <row r="287" spans="1:42" s="27" customFormat="1" ht="15" customHeight="1" x14ac:dyDescent="0.2">
      <c r="A287" s="37">
        <f t="shared" si="180"/>
        <v>275</v>
      </c>
      <c r="B287" s="291"/>
      <c r="C287" s="25"/>
      <c r="D287" s="24"/>
      <c r="E287" s="38"/>
      <c r="F287" s="238"/>
      <c r="G287" s="238"/>
      <c r="H287" s="238"/>
      <c r="I287" s="38"/>
      <c r="J287" s="26" t="str">
        <f t="shared" si="168"/>
        <v/>
      </c>
      <c r="K287" s="26" t="str">
        <f t="shared" si="169"/>
        <v/>
      </c>
      <c r="L287" s="49" t="str">
        <f t="shared" si="170"/>
        <v/>
      </c>
      <c r="M287" s="49">
        <f t="shared" si="171"/>
        <v>0</v>
      </c>
      <c r="N287" s="25">
        <f t="shared" si="172"/>
        <v>0</v>
      </c>
      <c r="O287" s="244">
        <f>IF(D287&lt;&gt;"",VLOOKUP(D287,Deflatores!$A$3:$C$100,3,0),0)</f>
        <v>0</v>
      </c>
      <c r="P287" s="49">
        <f t="shared" si="173"/>
        <v>0</v>
      </c>
      <c r="Q287" s="238"/>
      <c r="R287" s="238"/>
      <c r="S287" s="228"/>
      <c r="T287" s="24"/>
      <c r="U287" s="25"/>
      <c r="V287" s="36"/>
      <c r="W287" s="38"/>
      <c r="X287" s="238"/>
      <c r="Y287" s="38"/>
      <c r="Z287" s="238"/>
      <c r="AA287" s="38"/>
      <c r="AB287" s="26" t="str">
        <f t="shared" si="178"/>
        <v/>
      </c>
      <c r="AC287" s="26" t="str">
        <f t="shared" si="179"/>
        <v/>
      </c>
      <c r="AD287" s="49" t="str">
        <f t="shared" si="174"/>
        <v/>
      </c>
      <c r="AE287" s="49">
        <f t="shared" si="181"/>
        <v>0</v>
      </c>
      <c r="AF287" s="25">
        <f t="shared" si="182"/>
        <v>0</v>
      </c>
      <c r="AG287" s="37" t="str">
        <f>IF(OR(T287="",T287="NOK"),"",IF(V287&lt;&gt;"",VLOOKUP(V287,Deflatores!$A$3:$C$58,3,0),0))</f>
        <v/>
      </c>
      <c r="AH287" s="49" t="str">
        <f t="shared" si="183"/>
        <v/>
      </c>
      <c r="AI287" s="246"/>
      <c r="AJ287" s="228"/>
      <c r="AK287" s="265"/>
      <c r="AL287" s="228"/>
      <c r="AM287" s="265"/>
      <c r="AN287" s="228"/>
      <c r="AO287" s="265"/>
      <c r="AP287" s="228"/>
    </row>
    <row r="288" spans="1:42" s="27" customFormat="1" ht="15" customHeight="1" x14ac:dyDescent="0.2">
      <c r="A288" s="37">
        <f t="shared" si="180"/>
        <v>276</v>
      </c>
      <c r="B288" s="291"/>
      <c r="C288" s="25"/>
      <c r="D288" s="24"/>
      <c r="E288" s="38"/>
      <c r="F288" s="238"/>
      <c r="G288" s="238"/>
      <c r="H288" s="238"/>
      <c r="I288" s="38"/>
      <c r="J288" s="26" t="str">
        <f t="shared" si="168"/>
        <v/>
      </c>
      <c r="K288" s="26" t="str">
        <f t="shared" si="169"/>
        <v/>
      </c>
      <c r="L288" s="49" t="str">
        <f t="shared" si="170"/>
        <v/>
      </c>
      <c r="M288" s="49">
        <f t="shared" si="171"/>
        <v>0</v>
      </c>
      <c r="N288" s="25">
        <f t="shared" si="172"/>
        <v>0</v>
      </c>
      <c r="O288" s="244">
        <f>IF(D288&lt;&gt;"",VLOOKUP(D288,Deflatores!$A$3:$C$100,3,0),0)</f>
        <v>0</v>
      </c>
      <c r="P288" s="49">
        <f t="shared" si="173"/>
        <v>0</v>
      </c>
      <c r="Q288" s="238"/>
      <c r="R288" s="238"/>
      <c r="S288" s="228"/>
      <c r="T288" s="24"/>
      <c r="U288" s="25"/>
      <c r="V288" s="36"/>
      <c r="W288" s="38"/>
      <c r="X288" s="238"/>
      <c r="Y288" s="38"/>
      <c r="Z288" s="238"/>
      <c r="AA288" s="38"/>
      <c r="AB288" s="26" t="str">
        <f t="shared" si="178"/>
        <v/>
      </c>
      <c r="AC288" s="26" t="str">
        <f t="shared" si="179"/>
        <v/>
      </c>
      <c r="AD288" s="49" t="str">
        <f t="shared" si="174"/>
        <v/>
      </c>
      <c r="AE288" s="49">
        <f t="shared" si="181"/>
        <v>0</v>
      </c>
      <c r="AF288" s="25">
        <f t="shared" si="182"/>
        <v>0</v>
      </c>
      <c r="AG288" s="37" t="str">
        <f>IF(OR(T288="",T288="NOK"),"",IF(V288&lt;&gt;"",VLOOKUP(V288,Deflatores!$A$3:$C$58,3,0),0))</f>
        <v/>
      </c>
      <c r="AH288" s="49" t="str">
        <f t="shared" si="183"/>
        <v/>
      </c>
      <c r="AI288" s="246"/>
      <c r="AJ288" s="228"/>
      <c r="AK288" s="265"/>
      <c r="AL288" s="228"/>
      <c r="AM288" s="265"/>
      <c r="AN288" s="228"/>
      <c r="AO288" s="265"/>
      <c r="AP288" s="228"/>
    </row>
    <row r="289" spans="1:42" s="27" customFormat="1" ht="15" customHeight="1" x14ac:dyDescent="0.2">
      <c r="A289" s="37">
        <f t="shared" si="180"/>
        <v>277</v>
      </c>
      <c r="B289" s="291"/>
      <c r="C289" s="25"/>
      <c r="D289" s="24"/>
      <c r="E289" s="38"/>
      <c r="F289" s="238"/>
      <c r="G289" s="238"/>
      <c r="H289" s="238"/>
      <c r="I289" s="38"/>
      <c r="J289" s="26" t="str">
        <f t="shared" si="168"/>
        <v/>
      </c>
      <c r="K289" s="26" t="str">
        <f t="shared" si="169"/>
        <v/>
      </c>
      <c r="L289" s="49" t="str">
        <f t="shared" si="170"/>
        <v/>
      </c>
      <c r="M289" s="49">
        <f t="shared" si="171"/>
        <v>0</v>
      </c>
      <c r="N289" s="25">
        <f t="shared" si="172"/>
        <v>0</v>
      </c>
      <c r="O289" s="244">
        <f>IF(D289&lt;&gt;"",VLOOKUP(D289,Deflatores!$A$3:$C$100,3,0),0)</f>
        <v>0</v>
      </c>
      <c r="P289" s="49">
        <f t="shared" si="173"/>
        <v>0</v>
      </c>
      <c r="Q289" s="238"/>
      <c r="R289" s="238"/>
      <c r="S289" s="228"/>
      <c r="T289" s="24"/>
      <c r="U289" s="25"/>
      <c r="V289" s="36"/>
      <c r="W289" s="38"/>
      <c r="X289" s="238"/>
      <c r="Y289" s="38"/>
      <c r="Z289" s="238"/>
      <c r="AA289" s="38"/>
      <c r="AB289" s="26" t="str">
        <f t="shared" si="178"/>
        <v/>
      </c>
      <c r="AC289" s="26" t="str">
        <f t="shared" si="179"/>
        <v/>
      </c>
      <c r="AD289" s="49" t="str">
        <f t="shared" si="174"/>
        <v/>
      </c>
      <c r="AE289" s="49">
        <f t="shared" si="181"/>
        <v>0</v>
      </c>
      <c r="AF289" s="25">
        <f t="shared" si="182"/>
        <v>0</v>
      </c>
      <c r="AG289" s="37" t="str">
        <f>IF(OR(T289="",T289="NOK"),"",IF(V289&lt;&gt;"",VLOOKUP(V289,Deflatores!$A$3:$C$58,3,0),0))</f>
        <v/>
      </c>
      <c r="AH289" s="49" t="str">
        <f t="shared" si="183"/>
        <v/>
      </c>
      <c r="AI289" s="246"/>
      <c r="AJ289" s="228"/>
      <c r="AK289" s="265"/>
      <c r="AL289" s="228"/>
      <c r="AM289" s="265"/>
      <c r="AN289" s="228"/>
      <c r="AO289" s="265"/>
      <c r="AP289" s="228"/>
    </row>
    <row r="290" spans="1:42" s="27" customFormat="1" ht="15" customHeight="1" x14ac:dyDescent="0.2">
      <c r="A290" s="37">
        <f t="shared" si="180"/>
        <v>278</v>
      </c>
      <c r="B290" s="291"/>
      <c r="C290" s="25"/>
      <c r="D290" s="24"/>
      <c r="E290" s="38"/>
      <c r="F290" s="238"/>
      <c r="G290" s="238"/>
      <c r="H290" s="238"/>
      <c r="I290" s="38"/>
      <c r="J290" s="26" t="str">
        <f t="shared" si="168"/>
        <v/>
      </c>
      <c r="K290" s="26" t="str">
        <f t="shared" si="169"/>
        <v/>
      </c>
      <c r="L290" s="49" t="str">
        <f t="shared" si="170"/>
        <v/>
      </c>
      <c r="M290" s="49">
        <f t="shared" si="171"/>
        <v>0</v>
      </c>
      <c r="N290" s="25">
        <f t="shared" si="172"/>
        <v>0</v>
      </c>
      <c r="O290" s="244">
        <f>IF(D290&lt;&gt;"",VLOOKUP(D290,Deflatores!$A$3:$C$100,3,0),0)</f>
        <v>0</v>
      </c>
      <c r="P290" s="49">
        <f t="shared" si="173"/>
        <v>0</v>
      </c>
      <c r="Q290" s="238"/>
      <c r="R290" s="238"/>
      <c r="S290" s="228"/>
      <c r="T290" s="24"/>
      <c r="U290" s="25"/>
      <c r="V290" s="36"/>
      <c r="W290" s="38"/>
      <c r="X290" s="238"/>
      <c r="Y290" s="38"/>
      <c r="Z290" s="238"/>
      <c r="AA290" s="38"/>
      <c r="AB290" s="26" t="str">
        <f t="shared" si="178"/>
        <v/>
      </c>
      <c r="AC290" s="26" t="str">
        <f t="shared" si="179"/>
        <v/>
      </c>
      <c r="AD290" s="49" t="str">
        <f t="shared" si="174"/>
        <v/>
      </c>
      <c r="AE290" s="49">
        <f t="shared" si="181"/>
        <v>0</v>
      </c>
      <c r="AF290" s="25">
        <f t="shared" si="182"/>
        <v>0</v>
      </c>
      <c r="AG290" s="37" t="str">
        <f>IF(OR(T290="",T290="NOK"),"",IF(V290&lt;&gt;"",VLOOKUP(V290,Deflatores!$A$3:$C$58,3,0),0))</f>
        <v/>
      </c>
      <c r="AH290" s="49" t="str">
        <f t="shared" si="183"/>
        <v/>
      </c>
      <c r="AI290" s="246"/>
      <c r="AJ290" s="228"/>
      <c r="AK290" s="265"/>
      <c r="AL290" s="228"/>
      <c r="AM290" s="265"/>
      <c r="AN290" s="228"/>
      <c r="AO290" s="265"/>
      <c r="AP290" s="228"/>
    </row>
    <row r="291" spans="1:42" s="27" customFormat="1" ht="15" customHeight="1" x14ac:dyDescent="0.2">
      <c r="A291" s="37">
        <f t="shared" si="180"/>
        <v>279</v>
      </c>
      <c r="B291" s="291"/>
      <c r="C291" s="25"/>
      <c r="D291" s="24"/>
      <c r="E291" s="38"/>
      <c r="F291" s="238"/>
      <c r="G291" s="238"/>
      <c r="H291" s="238"/>
      <c r="I291" s="38"/>
      <c r="J291" s="26" t="str">
        <f t="shared" si="168"/>
        <v/>
      </c>
      <c r="K291" s="26" t="str">
        <f t="shared" si="169"/>
        <v/>
      </c>
      <c r="L291" s="49" t="str">
        <f t="shared" si="170"/>
        <v/>
      </c>
      <c r="M291" s="49">
        <f t="shared" si="171"/>
        <v>0</v>
      </c>
      <c r="N291" s="25">
        <f t="shared" si="172"/>
        <v>0</v>
      </c>
      <c r="O291" s="244">
        <f>IF(D291&lt;&gt;"",VLOOKUP(D291,Deflatores!$A$3:$C$100,3,0),0)</f>
        <v>0</v>
      </c>
      <c r="P291" s="49">
        <f t="shared" si="173"/>
        <v>0</v>
      </c>
      <c r="Q291" s="238"/>
      <c r="R291" s="238"/>
      <c r="S291" s="228"/>
      <c r="T291" s="24"/>
      <c r="U291" s="25"/>
      <c r="V291" s="36"/>
      <c r="W291" s="38"/>
      <c r="X291" s="238"/>
      <c r="Y291" s="38"/>
      <c r="Z291" s="238"/>
      <c r="AA291" s="38"/>
      <c r="AB291" s="26" t="str">
        <f t="shared" si="178"/>
        <v/>
      </c>
      <c r="AC291" s="26" t="str">
        <f t="shared" si="179"/>
        <v/>
      </c>
      <c r="AD291" s="49" t="str">
        <f t="shared" si="174"/>
        <v/>
      </c>
      <c r="AE291" s="49">
        <f t="shared" si="181"/>
        <v>0</v>
      </c>
      <c r="AF291" s="25">
        <f t="shared" si="182"/>
        <v>0</v>
      </c>
      <c r="AG291" s="37" t="str">
        <f>IF(OR(T291="",T291="NOK"),"",IF(V291&lt;&gt;"",VLOOKUP(V291,Deflatores!$A$3:$C$58,3,0),0))</f>
        <v/>
      </c>
      <c r="AH291" s="49" t="str">
        <f t="shared" si="183"/>
        <v/>
      </c>
      <c r="AI291" s="246"/>
      <c r="AJ291" s="228"/>
      <c r="AK291" s="265"/>
      <c r="AL291" s="228"/>
      <c r="AM291" s="265"/>
      <c r="AN291" s="228"/>
      <c r="AO291" s="265"/>
      <c r="AP291" s="228"/>
    </row>
    <row r="292" spans="1:42" s="27" customFormat="1" ht="15" customHeight="1" x14ac:dyDescent="0.2">
      <c r="A292" s="37">
        <f t="shared" si="180"/>
        <v>280</v>
      </c>
      <c r="B292" s="291"/>
      <c r="C292" s="25"/>
      <c r="D292" s="24"/>
      <c r="E292" s="38"/>
      <c r="F292" s="238"/>
      <c r="G292" s="238"/>
      <c r="H292" s="238"/>
      <c r="I292" s="38"/>
      <c r="J292" s="26" t="str">
        <f t="shared" si="168"/>
        <v/>
      </c>
      <c r="K292" s="26" t="str">
        <f t="shared" si="169"/>
        <v/>
      </c>
      <c r="L292" s="49" t="str">
        <f t="shared" si="170"/>
        <v/>
      </c>
      <c r="M292" s="49">
        <f t="shared" si="171"/>
        <v>0</v>
      </c>
      <c r="N292" s="25">
        <f t="shared" si="172"/>
        <v>0</v>
      </c>
      <c r="O292" s="244">
        <f>IF(D292&lt;&gt;"",VLOOKUP(D292,Deflatores!$A$3:$C$100,3,0),0)</f>
        <v>0</v>
      </c>
      <c r="P292" s="49">
        <f t="shared" si="173"/>
        <v>0</v>
      </c>
      <c r="Q292" s="238"/>
      <c r="R292" s="238"/>
      <c r="S292" s="228"/>
      <c r="T292" s="24"/>
      <c r="U292" s="25"/>
      <c r="V292" s="36"/>
      <c r="W292" s="38"/>
      <c r="X292" s="238"/>
      <c r="Y292" s="38"/>
      <c r="Z292" s="238"/>
      <c r="AA292" s="38"/>
      <c r="AB292" s="26" t="str">
        <f t="shared" si="178"/>
        <v/>
      </c>
      <c r="AC292" s="26" t="str">
        <f t="shared" si="179"/>
        <v/>
      </c>
      <c r="AD292" s="49" t="str">
        <f t="shared" si="174"/>
        <v/>
      </c>
      <c r="AE292" s="49">
        <f t="shared" si="181"/>
        <v>0</v>
      </c>
      <c r="AF292" s="25">
        <f t="shared" si="182"/>
        <v>0</v>
      </c>
      <c r="AG292" s="37" t="str">
        <f>IF(OR(T292="",T292="NOK"),"",IF(V292&lt;&gt;"",VLOOKUP(V292,Deflatores!$A$3:$C$58,3,0),0))</f>
        <v/>
      </c>
      <c r="AH292" s="49" t="str">
        <f t="shared" si="183"/>
        <v/>
      </c>
      <c r="AI292" s="246"/>
      <c r="AJ292" s="228"/>
      <c r="AK292" s="265"/>
      <c r="AL292" s="228"/>
      <c r="AM292" s="265"/>
      <c r="AN292" s="228"/>
      <c r="AO292" s="265"/>
      <c r="AP292" s="228"/>
    </row>
    <row r="293" spans="1:42" s="27" customFormat="1" ht="15" customHeight="1" x14ac:dyDescent="0.2">
      <c r="A293" s="37">
        <f t="shared" si="180"/>
        <v>281</v>
      </c>
      <c r="B293" s="291"/>
      <c r="C293" s="25"/>
      <c r="D293" s="24"/>
      <c r="E293" s="38"/>
      <c r="F293" s="238"/>
      <c r="G293" s="238"/>
      <c r="H293" s="238"/>
      <c r="I293" s="38"/>
      <c r="J293" s="26" t="str">
        <f t="shared" ref="J293:J356" si="184">IF(C293="EE",IF(OR(AND(OR(G293=1,G293=0),E293&gt;0,E293&lt;5),AND(OR(G293=1,G293=0),E293&gt;4,E293&lt;16),AND(G293=2,E293&gt;0,E293&lt;5)),"Simples",IF(OR(AND(OR(G293=1,G293=0),E293&gt;15),AND(G293=2,E293&gt;4,E293&lt;16),AND(G293&gt;2,E293&gt;0,E293&lt;5)),"Médio",IF(OR(AND(G293=2,E293&gt;15),AND(G293&gt;2,E293&gt;4,E293&lt;16),AND(G293&gt;2,E293&gt;15)),"Complexo",""))),
IF(OR(C293="CE",C293="SE"),IF(OR(AND(OR(G293=1,G293=0),E293&gt;0,E293&lt;6),AND(OR(G293=1,G293=0),E293&gt;5,E293&lt;20),AND(G293&gt;1,G293&lt;4,E293&gt;0,E293&lt;6)),"Simples",IF(OR(AND(OR(G293=1,G293=0),E293&gt;19),AND(G293&gt;1,G293&lt;4,E293&gt;5,E293&lt;20),AND(G293&gt;3,E293&gt;0,E293&lt;6)),"Médio",IF(OR(AND(G293&gt;1,G293&lt;4,E293&gt;19),AND(G293&gt;3,E293&gt;5,E293&lt;20),AND(G293&gt;3,E293&gt;19)),"Complexo",""))),""))</f>
        <v/>
      </c>
      <c r="K293" s="26" t="str">
        <f t="shared" ref="K293:K356" si="185">IF(C293="ALI",IF(OR(AND(OR(G293=1,G293=0),E293&gt;0,E293&lt;20),AND(OR(G293=1,G293=0),E293&gt;19,E293&lt;51),AND(G293&gt;1,G293&lt;6,E293&gt;0,E293&lt;20)),"Simples",IF(OR(AND(OR(G293=1,G293=0),E293&gt;50),AND(G293&gt;1,G293&lt;6,E293&gt;19,E293&lt;51),AND(G293&gt;5,E293&gt;0,E293&lt;20)),"Médio",IF(OR(AND(G293&gt;1,G293&lt;6,E293&gt;50),AND(G293&gt;5,E293&gt;19,E293&lt;51),AND(G293&gt;5,E293&gt;50)),"Complexo",""))),
IF(C293="AIE",IF(OR(AND(OR(G293=1, G293=0),E293&gt;0,E293&lt;20),AND(OR(G293=1, G293=0),E293&gt;19,E293&lt;51),AND(G293&gt;1,G293&lt;6,E293&gt;0,E293&lt;20)),"Simples",IF(OR(AND(OR(G293=1, G293=0),E293&gt;50),AND(G293&gt;1,G293&lt;6,E293&gt;19,E293&lt;51),AND(G293&gt;5,E293&gt;0,E293&lt;20)),"Médio",IF(OR(AND(G293&gt;1,G293&lt;6,E293&gt;50),AND(G293&gt;5,E293&gt;19,E293&lt;51),AND(G293&gt;5,E293&gt;50)),"Complexo",""))),""))</f>
        <v/>
      </c>
      <c r="L293" s="49" t="str">
        <f t="shared" ref="L293:L356" si="186">IF(J293="",K293,IF(K293="",J293,""))</f>
        <v/>
      </c>
      <c r="M293" s="49">
        <f t="shared" ref="M293:M356" si="187">IF(AND(OR(C293="EE",C293="CE"),L293="Simples"),3,
IF(AND(OR(C293="EE",C293="CE"),L293="Médio"),4,
IF(AND(OR(C293="EE",C293="CE"),L293="Complexo"),6,
IF(AND(C293="SE",L293="Simples"),4,
IF(AND(C293="SE",L293="Médio"),5,
IF(AND(C293="SE",L293="Complexo"),7,
IF(AND(C293="ALI",K293="Simples"),7,
IF(AND(C293="ALI",K293="Médio"),10,
IF(AND(C293="ALI",K293="Complexo"),15,
IF(AND(C293="AIE",K293="Simples"),5,
IF(AND(C293="AIE",K293="Médio"),7,
IF(AND(C293="INM",K293=""),P293,
IF(AND(C293="AIE",K293="Complexo"),10,0)))))))))))))</f>
        <v>0</v>
      </c>
      <c r="N293" s="25">
        <f t="shared" ref="N293:N356" si="188">IF(AND(C293="ALI",K293="Simples"),7,
IF(AND(C293="ALI",K293="Médio"),10,
IF(AND(C293="ALI",K293="Complexo"),15,
IF(AND(C293="AIE",K293="Simples"),5,
IF(AND(C293="AIE",K293="Médio"),7,
IF(AND(C293="AIE",K293="Complexo"),10,0))))))</f>
        <v>0</v>
      </c>
      <c r="O293" s="244">
        <f>IF(D293&lt;&gt;"",VLOOKUP(D293,Deflatores!$A$3:$C$100,3,0),0)</f>
        <v>0</v>
      </c>
      <c r="P293" s="49">
        <f t="shared" ref="P293:P356" si="189">IF(C293="EE",M293*O293,IF(C293="CE",M293*O293,IF(C293="SE",M293*O293,IF(C293="ALI",M293*O293,IF(C293="AIE",M293*O293,IF(C293="INM",O293*I293,0))))))</f>
        <v>0</v>
      </c>
      <c r="Q293" s="238"/>
      <c r="R293" s="238"/>
      <c r="S293" s="228"/>
      <c r="T293" s="24"/>
      <c r="U293" s="25"/>
      <c r="V293" s="36"/>
      <c r="W293" s="38"/>
      <c r="X293" s="238"/>
      <c r="Y293" s="38"/>
      <c r="Z293" s="238"/>
      <c r="AA293" s="38"/>
      <c r="AB293" s="26" t="str">
        <f t="shared" si="178"/>
        <v/>
      </c>
      <c r="AC293" s="26" t="str">
        <f t="shared" si="179"/>
        <v/>
      </c>
      <c r="AD293" s="49" t="str">
        <f t="shared" si="174"/>
        <v/>
      </c>
      <c r="AE293" s="49">
        <f t="shared" si="181"/>
        <v>0</v>
      </c>
      <c r="AF293" s="25">
        <f t="shared" si="182"/>
        <v>0</v>
      </c>
      <c r="AG293" s="37" t="str">
        <f>IF(OR(T293="",T293="NOK"),"",IF(V293&lt;&gt;"",VLOOKUP(V293,Deflatores!$A$3:$C$58,3,0),0))</f>
        <v/>
      </c>
      <c r="AH293" s="49" t="str">
        <f t="shared" si="183"/>
        <v/>
      </c>
      <c r="AI293" s="246"/>
      <c r="AJ293" s="228"/>
      <c r="AK293" s="265"/>
      <c r="AL293" s="228"/>
      <c r="AM293" s="265"/>
      <c r="AN293" s="228"/>
      <c r="AO293" s="265"/>
      <c r="AP293" s="228"/>
    </row>
    <row r="294" spans="1:42" s="27" customFormat="1" ht="15" customHeight="1" x14ac:dyDescent="0.2">
      <c r="A294" s="37">
        <f t="shared" si="180"/>
        <v>282</v>
      </c>
      <c r="B294" s="291"/>
      <c r="C294" s="25"/>
      <c r="D294" s="24"/>
      <c r="E294" s="38"/>
      <c r="F294" s="238"/>
      <c r="G294" s="238"/>
      <c r="H294" s="238"/>
      <c r="I294" s="38"/>
      <c r="J294" s="26" t="str">
        <f t="shared" si="184"/>
        <v/>
      </c>
      <c r="K294" s="26" t="str">
        <f t="shared" si="185"/>
        <v/>
      </c>
      <c r="L294" s="49" t="str">
        <f t="shared" si="186"/>
        <v/>
      </c>
      <c r="M294" s="49">
        <f t="shared" si="187"/>
        <v>0</v>
      </c>
      <c r="N294" s="25">
        <f t="shared" si="188"/>
        <v>0</v>
      </c>
      <c r="O294" s="244">
        <f>IF(D294&lt;&gt;"",VLOOKUP(D294,Deflatores!$A$3:$C$100,3,0),0)</f>
        <v>0</v>
      </c>
      <c r="P294" s="49">
        <f t="shared" si="189"/>
        <v>0</v>
      </c>
      <c r="Q294" s="238"/>
      <c r="R294" s="238"/>
      <c r="S294" s="228"/>
      <c r="T294" s="24"/>
      <c r="U294" s="25"/>
      <c r="V294" s="36"/>
      <c r="W294" s="38"/>
      <c r="X294" s="238"/>
      <c r="Y294" s="38"/>
      <c r="Z294" s="238"/>
      <c r="AA294" s="38"/>
      <c r="AB294" s="26" t="str">
        <f t="shared" si="178"/>
        <v/>
      </c>
      <c r="AC294" s="26" t="str">
        <f t="shared" si="179"/>
        <v/>
      </c>
      <c r="AD294" s="49" t="str">
        <f t="shared" si="174"/>
        <v/>
      </c>
      <c r="AE294" s="49">
        <f t="shared" si="181"/>
        <v>0</v>
      </c>
      <c r="AF294" s="25">
        <f t="shared" si="182"/>
        <v>0</v>
      </c>
      <c r="AG294" s="37" t="str">
        <f>IF(OR(T294="",T294="NOK"),"",IF(V294&lt;&gt;"",VLOOKUP(V294,Deflatores!$A$3:$C$58,3,0),0))</f>
        <v/>
      </c>
      <c r="AH294" s="49" t="str">
        <f t="shared" si="183"/>
        <v/>
      </c>
      <c r="AI294" s="246"/>
      <c r="AJ294" s="228"/>
      <c r="AK294" s="265"/>
      <c r="AL294" s="228"/>
      <c r="AM294" s="265"/>
      <c r="AN294" s="228"/>
      <c r="AO294" s="265"/>
      <c r="AP294" s="228"/>
    </row>
    <row r="295" spans="1:42" s="27" customFormat="1" ht="15" customHeight="1" x14ac:dyDescent="0.2">
      <c r="A295" s="37">
        <f t="shared" si="180"/>
        <v>283</v>
      </c>
      <c r="B295" s="291"/>
      <c r="C295" s="25"/>
      <c r="D295" s="24"/>
      <c r="E295" s="38"/>
      <c r="F295" s="238"/>
      <c r="G295" s="238"/>
      <c r="H295" s="238"/>
      <c r="I295" s="38"/>
      <c r="J295" s="26" t="str">
        <f t="shared" si="184"/>
        <v/>
      </c>
      <c r="K295" s="26" t="str">
        <f t="shared" si="185"/>
        <v/>
      </c>
      <c r="L295" s="49" t="str">
        <f t="shared" si="186"/>
        <v/>
      </c>
      <c r="M295" s="49">
        <f t="shared" si="187"/>
        <v>0</v>
      </c>
      <c r="N295" s="25">
        <f t="shared" si="188"/>
        <v>0</v>
      </c>
      <c r="O295" s="244">
        <f>IF(D295&lt;&gt;"",VLOOKUP(D295,Deflatores!$A$3:$C$100,3,0),0)</f>
        <v>0</v>
      </c>
      <c r="P295" s="49">
        <f t="shared" si="189"/>
        <v>0</v>
      </c>
      <c r="Q295" s="238"/>
      <c r="R295" s="238"/>
      <c r="S295" s="228"/>
      <c r="T295" s="24"/>
      <c r="U295" s="25"/>
      <c r="V295" s="36"/>
      <c r="W295" s="38"/>
      <c r="X295" s="238"/>
      <c r="Y295" s="38"/>
      <c r="Z295" s="238"/>
      <c r="AA295" s="38"/>
      <c r="AB295" s="26" t="str">
        <f t="shared" si="178"/>
        <v/>
      </c>
      <c r="AC295" s="26" t="str">
        <f t="shared" si="179"/>
        <v/>
      </c>
      <c r="AD295" s="49" t="str">
        <f t="shared" si="174"/>
        <v/>
      </c>
      <c r="AE295" s="49">
        <f t="shared" si="181"/>
        <v>0</v>
      </c>
      <c r="AF295" s="25">
        <f t="shared" si="182"/>
        <v>0</v>
      </c>
      <c r="AG295" s="37" t="str">
        <f>IF(OR(T295="",T295="NOK"),"",IF(V295&lt;&gt;"",VLOOKUP(V295,Deflatores!$A$3:$C$58,3,0),0))</f>
        <v/>
      </c>
      <c r="AH295" s="49" t="str">
        <f t="shared" si="183"/>
        <v/>
      </c>
      <c r="AI295" s="246"/>
      <c r="AJ295" s="228"/>
      <c r="AK295" s="265"/>
      <c r="AL295" s="228"/>
      <c r="AM295" s="265"/>
      <c r="AN295" s="228"/>
      <c r="AO295" s="265"/>
      <c r="AP295" s="228"/>
    </row>
    <row r="296" spans="1:42" s="27" customFormat="1" ht="15" customHeight="1" x14ac:dyDescent="0.2">
      <c r="A296" s="37">
        <f t="shared" si="180"/>
        <v>284</v>
      </c>
      <c r="B296" s="291"/>
      <c r="C296" s="25"/>
      <c r="D296" s="24"/>
      <c r="E296" s="38"/>
      <c r="F296" s="238"/>
      <c r="G296" s="238"/>
      <c r="H296" s="238"/>
      <c r="I296" s="38"/>
      <c r="J296" s="26" t="str">
        <f t="shared" si="184"/>
        <v/>
      </c>
      <c r="K296" s="26" t="str">
        <f t="shared" si="185"/>
        <v/>
      </c>
      <c r="L296" s="49" t="str">
        <f t="shared" si="186"/>
        <v/>
      </c>
      <c r="M296" s="49">
        <f t="shared" si="187"/>
        <v>0</v>
      </c>
      <c r="N296" s="25">
        <f t="shared" si="188"/>
        <v>0</v>
      </c>
      <c r="O296" s="244">
        <f>IF(D296&lt;&gt;"",VLOOKUP(D296,Deflatores!$A$3:$C$100,3,0),0)</f>
        <v>0</v>
      </c>
      <c r="P296" s="49">
        <f t="shared" si="189"/>
        <v>0</v>
      </c>
      <c r="Q296" s="238"/>
      <c r="R296" s="238"/>
      <c r="S296" s="228"/>
      <c r="T296" s="24"/>
      <c r="U296" s="25"/>
      <c r="V296" s="36"/>
      <c r="W296" s="38"/>
      <c r="X296" s="238"/>
      <c r="Y296" s="38"/>
      <c r="Z296" s="238"/>
      <c r="AA296" s="38"/>
      <c r="AB296" s="26" t="str">
        <f t="shared" si="178"/>
        <v/>
      </c>
      <c r="AC296" s="26" t="str">
        <f t="shared" si="179"/>
        <v/>
      </c>
      <c r="AD296" s="49" t="str">
        <f t="shared" si="174"/>
        <v/>
      </c>
      <c r="AE296" s="49">
        <f t="shared" si="181"/>
        <v>0</v>
      </c>
      <c r="AF296" s="25">
        <f t="shared" si="182"/>
        <v>0</v>
      </c>
      <c r="AG296" s="37" t="str">
        <f>IF(OR(T296="",T296="NOK"),"",IF(V296&lt;&gt;"",VLOOKUP(V296,Deflatores!$A$3:$C$58,3,0),0))</f>
        <v/>
      </c>
      <c r="AH296" s="49" t="str">
        <f t="shared" si="183"/>
        <v/>
      </c>
      <c r="AI296" s="246"/>
      <c r="AJ296" s="228"/>
      <c r="AK296" s="265"/>
      <c r="AL296" s="228"/>
      <c r="AM296" s="265"/>
      <c r="AN296" s="228"/>
      <c r="AO296" s="265"/>
      <c r="AP296" s="228"/>
    </row>
    <row r="297" spans="1:42" s="27" customFormat="1" ht="15" customHeight="1" x14ac:dyDescent="0.2">
      <c r="A297" s="37">
        <f t="shared" si="180"/>
        <v>285</v>
      </c>
      <c r="B297" s="291"/>
      <c r="C297" s="25"/>
      <c r="D297" s="24"/>
      <c r="E297" s="38"/>
      <c r="F297" s="238"/>
      <c r="G297" s="238"/>
      <c r="H297" s="238"/>
      <c r="I297" s="38"/>
      <c r="J297" s="26" t="str">
        <f t="shared" si="184"/>
        <v/>
      </c>
      <c r="K297" s="26" t="str">
        <f t="shared" si="185"/>
        <v/>
      </c>
      <c r="L297" s="49" t="str">
        <f t="shared" si="186"/>
        <v/>
      </c>
      <c r="M297" s="49">
        <f t="shared" si="187"/>
        <v>0</v>
      </c>
      <c r="N297" s="25">
        <f t="shared" si="188"/>
        <v>0</v>
      </c>
      <c r="O297" s="244">
        <f>IF(D297&lt;&gt;"",VLOOKUP(D297,Deflatores!$A$3:$C$100,3,0),0)</f>
        <v>0</v>
      </c>
      <c r="P297" s="49">
        <f t="shared" si="189"/>
        <v>0</v>
      </c>
      <c r="Q297" s="238"/>
      <c r="R297" s="238"/>
      <c r="S297" s="228"/>
      <c r="T297" s="24"/>
      <c r="U297" s="25"/>
      <c r="V297" s="36"/>
      <c r="W297" s="38"/>
      <c r="X297" s="238"/>
      <c r="Y297" s="38"/>
      <c r="Z297" s="238"/>
      <c r="AA297" s="38"/>
      <c r="AB297" s="26" t="str">
        <f t="shared" si="178"/>
        <v/>
      </c>
      <c r="AC297" s="26" t="str">
        <f t="shared" si="179"/>
        <v/>
      </c>
      <c r="AD297" s="49" t="str">
        <f t="shared" si="174"/>
        <v/>
      </c>
      <c r="AE297" s="49">
        <f t="shared" si="181"/>
        <v>0</v>
      </c>
      <c r="AF297" s="25">
        <f t="shared" si="182"/>
        <v>0</v>
      </c>
      <c r="AG297" s="37" t="str">
        <f>IF(OR(T297="",T297="NOK"),"",IF(V297&lt;&gt;"",VLOOKUP(V297,Deflatores!$A$3:$C$58,3,0),0))</f>
        <v/>
      </c>
      <c r="AH297" s="49" t="str">
        <f t="shared" si="183"/>
        <v/>
      </c>
      <c r="AI297" s="246"/>
      <c r="AJ297" s="228"/>
      <c r="AK297" s="265"/>
      <c r="AL297" s="228"/>
      <c r="AM297" s="265"/>
      <c r="AN297" s="228"/>
      <c r="AO297" s="265"/>
      <c r="AP297" s="228"/>
    </row>
    <row r="298" spans="1:42" s="27" customFormat="1" ht="15" customHeight="1" x14ac:dyDescent="0.2">
      <c r="A298" s="37">
        <f t="shared" si="180"/>
        <v>286</v>
      </c>
      <c r="B298" s="291"/>
      <c r="C298" s="25"/>
      <c r="D298" s="24"/>
      <c r="E298" s="38"/>
      <c r="F298" s="238"/>
      <c r="G298" s="238"/>
      <c r="H298" s="238"/>
      <c r="I298" s="38"/>
      <c r="J298" s="26" t="str">
        <f t="shared" si="184"/>
        <v/>
      </c>
      <c r="K298" s="26" t="str">
        <f t="shared" si="185"/>
        <v/>
      </c>
      <c r="L298" s="49" t="str">
        <f t="shared" si="186"/>
        <v/>
      </c>
      <c r="M298" s="49">
        <f t="shared" si="187"/>
        <v>0</v>
      </c>
      <c r="N298" s="25">
        <f t="shared" si="188"/>
        <v>0</v>
      </c>
      <c r="O298" s="244">
        <f>IF(D298&lt;&gt;"",VLOOKUP(D298,Deflatores!$A$3:$C$100,3,0),0)</f>
        <v>0</v>
      </c>
      <c r="P298" s="49">
        <f t="shared" si="189"/>
        <v>0</v>
      </c>
      <c r="Q298" s="238"/>
      <c r="R298" s="238"/>
      <c r="S298" s="228"/>
      <c r="T298" s="24"/>
      <c r="U298" s="25"/>
      <c r="V298" s="36"/>
      <c r="W298" s="38"/>
      <c r="X298" s="238"/>
      <c r="Y298" s="38"/>
      <c r="Z298" s="238"/>
      <c r="AA298" s="38"/>
      <c r="AB298" s="26" t="str">
        <f t="shared" si="178"/>
        <v/>
      </c>
      <c r="AC298" s="26" t="str">
        <f t="shared" si="179"/>
        <v/>
      </c>
      <c r="AD298" s="49" t="str">
        <f t="shared" si="174"/>
        <v/>
      </c>
      <c r="AE298" s="49">
        <f t="shared" si="181"/>
        <v>0</v>
      </c>
      <c r="AF298" s="25">
        <f t="shared" si="182"/>
        <v>0</v>
      </c>
      <c r="AG298" s="37" t="str">
        <f>IF(OR(T298="",T298="NOK"),"",IF(V298&lt;&gt;"",VLOOKUP(V298,Deflatores!$A$3:$C$58,3,0),0))</f>
        <v/>
      </c>
      <c r="AH298" s="49" t="str">
        <f t="shared" si="183"/>
        <v/>
      </c>
      <c r="AI298" s="246"/>
      <c r="AJ298" s="228"/>
      <c r="AK298" s="265"/>
      <c r="AL298" s="228"/>
      <c r="AM298" s="265"/>
      <c r="AN298" s="228"/>
      <c r="AO298" s="265"/>
      <c r="AP298" s="228"/>
    </row>
    <row r="299" spans="1:42" s="27" customFormat="1" ht="15" customHeight="1" x14ac:dyDescent="0.2">
      <c r="A299" s="37">
        <f t="shared" si="180"/>
        <v>287</v>
      </c>
      <c r="B299" s="291"/>
      <c r="C299" s="25"/>
      <c r="D299" s="24"/>
      <c r="E299" s="38"/>
      <c r="F299" s="238"/>
      <c r="G299" s="238"/>
      <c r="H299" s="238"/>
      <c r="I299" s="38"/>
      <c r="J299" s="26" t="str">
        <f t="shared" si="184"/>
        <v/>
      </c>
      <c r="K299" s="26" t="str">
        <f t="shared" si="185"/>
        <v/>
      </c>
      <c r="L299" s="49" t="str">
        <f t="shared" si="186"/>
        <v/>
      </c>
      <c r="M299" s="49">
        <f t="shared" si="187"/>
        <v>0</v>
      </c>
      <c r="N299" s="25">
        <f t="shared" si="188"/>
        <v>0</v>
      </c>
      <c r="O299" s="244">
        <f>IF(D299&lt;&gt;"",VLOOKUP(D299,Deflatores!$A$3:$C$100,3,0),0)</f>
        <v>0</v>
      </c>
      <c r="P299" s="49">
        <f t="shared" si="189"/>
        <v>0</v>
      </c>
      <c r="Q299" s="238"/>
      <c r="R299" s="238"/>
      <c r="S299" s="228"/>
      <c r="T299" s="24"/>
      <c r="U299" s="25"/>
      <c r="V299" s="36"/>
      <c r="W299" s="38"/>
      <c r="X299" s="238"/>
      <c r="Y299" s="38"/>
      <c r="Z299" s="238"/>
      <c r="AA299" s="38"/>
      <c r="AB299" s="26" t="str">
        <f t="shared" si="178"/>
        <v/>
      </c>
      <c r="AC299" s="26" t="str">
        <f t="shared" si="179"/>
        <v/>
      </c>
      <c r="AD299" s="49" t="str">
        <f t="shared" si="174"/>
        <v/>
      </c>
      <c r="AE299" s="49">
        <f t="shared" si="181"/>
        <v>0</v>
      </c>
      <c r="AF299" s="25">
        <f t="shared" si="182"/>
        <v>0</v>
      </c>
      <c r="AG299" s="37" t="str">
        <f>IF(OR(T299="",T299="NOK"),"",IF(V299&lt;&gt;"",VLOOKUP(V299,Deflatores!$A$3:$C$58,3,0),0))</f>
        <v/>
      </c>
      <c r="AH299" s="49" t="str">
        <f t="shared" si="183"/>
        <v/>
      </c>
      <c r="AI299" s="246"/>
      <c r="AJ299" s="228"/>
      <c r="AK299" s="265"/>
      <c r="AL299" s="228"/>
      <c r="AM299" s="265"/>
      <c r="AN299" s="228"/>
      <c r="AO299" s="265"/>
      <c r="AP299" s="228"/>
    </row>
    <row r="300" spans="1:42" s="27" customFormat="1" ht="15" customHeight="1" x14ac:dyDescent="0.2">
      <c r="A300" s="37">
        <f t="shared" si="180"/>
        <v>288</v>
      </c>
      <c r="B300" s="291"/>
      <c r="C300" s="25"/>
      <c r="D300" s="24"/>
      <c r="E300" s="38"/>
      <c r="F300" s="238"/>
      <c r="G300" s="238"/>
      <c r="H300" s="238"/>
      <c r="I300" s="38"/>
      <c r="J300" s="26" t="str">
        <f t="shared" si="184"/>
        <v/>
      </c>
      <c r="K300" s="26" t="str">
        <f t="shared" si="185"/>
        <v/>
      </c>
      <c r="L300" s="49" t="str">
        <f t="shared" si="186"/>
        <v/>
      </c>
      <c r="M300" s="49">
        <f t="shared" si="187"/>
        <v>0</v>
      </c>
      <c r="N300" s="25">
        <f t="shared" si="188"/>
        <v>0</v>
      </c>
      <c r="O300" s="244">
        <f>IF(D300&lt;&gt;"",VLOOKUP(D300,Deflatores!$A$3:$C$100,3,0),0)</f>
        <v>0</v>
      </c>
      <c r="P300" s="49">
        <f t="shared" si="189"/>
        <v>0</v>
      </c>
      <c r="Q300" s="238"/>
      <c r="R300" s="238"/>
      <c r="S300" s="228"/>
      <c r="T300" s="24"/>
      <c r="U300" s="25"/>
      <c r="V300" s="36"/>
      <c r="W300" s="38"/>
      <c r="X300" s="238"/>
      <c r="Y300" s="38"/>
      <c r="Z300" s="238"/>
      <c r="AA300" s="38"/>
      <c r="AB300" s="26" t="str">
        <f t="shared" si="178"/>
        <v/>
      </c>
      <c r="AC300" s="26" t="str">
        <f t="shared" si="179"/>
        <v/>
      </c>
      <c r="AD300" s="49" t="str">
        <f t="shared" si="174"/>
        <v/>
      </c>
      <c r="AE300" s="49">
        <f t="shared" si="181"/>
        <v>0</v>
      </c>
      <c r="AF300" s="25">
        <f t="shared" si="182"/>
        <v>0</v>
      </c>
      <c r="AG300" s="37" t="str">
        <f>IF(OR(T300="",T300="NOK"),"",IF(V300&lt;&gt;"",VLOOKUP(V300,Deflatores!$A$3:$C$58,3,0),0))</f>
        <v/>
      </c>
      <c r="AH300" s="49" t="str">
        <f t="shared" si="183"/>
        <v/>
      </c>
      <c r="AI300" s="246"/>
      <c r="AJ300" s="228"/>
      <c r="AK300" s="265"/>
      <c r="AL300" s="228"/>
      <c r="AM300" s="265"/>
      <c r="AN300" s="228"/>
      <c r="AO300" s="265"/>
      <c r="AP300" s="228"/>
    </row>
    <row r="301" spans="1:42" s="27" customFormat="1" ht="15" customHeight="1" x14ac:dyDescent="0.2">
      <c r="A301" s="37">
        <f t="shared" si="180"/>
        <v>289</v>
      </c>
      <c r="B301" s="291"/>
      <c r="C301" s="25"/>
      <c r="D301" s="24"/>
      <c r="E301" s="38"/>
      <c r="F301" s="238"/>
      <c r="G301" s="238"/>
      <c r="H301" s="238"/>
      <c r="I301" s="38"/>
      <c r="J301" s="26" t="str">
        <f t="shared" si="184"/>
        <v/>
      </c>
      <c r="K301" s="26" t="str">
        <f t="shared" si="185"/>
        <v/>
      </c>
      <c r="L301" s="49" t="str">
        <f t="shared" si="186"/>
        <v/>
      </c>
      <c r="M301" s="49">
        <f t="shared" si="187"/>
        <v>0</v>
      </c>
      <c r="N301" s="25">
        <f t="shared" si="188"/>
        <v>0</v>
      </c>
      <c r="O301" s="244">
        <f>IF(D301&lt;&gt;"",VLOOKUP(D301,Deflatores!$A$3:$C$100,3,0),0)</f>
        <v>0</v>
      </c>
      <c r="P301" s="49">
        <f t="shared" si="189"/>
        <v>0</v>
      </c>
      <c r="Q301" s="238"/>
      <c r="R301" s="238"/>
      <c r="S301" s="228"/>
      <c r="T301" s="24"/>
      <c r="U301" s="25"/>
      <c r="V301" s="36"/>
      <c r="W301" s="38"/>
      <c r="X301" s="238"/>
      <c r="Y301" s="38"/>
      <c r="Z301" s="238"/>
      <c r="AA301" s="38"/>
      <c r="AB301" s="26" t="str">
        <f t="shared" si="178"/>
        <v/>
      </c>
      <c r="AC301" s="26" t="str">
        <f t="shared" si="179"/>
        <v/>
      </c>
      <c r="AD301" s="49" t="str">
        <f t="shared" si="174"/>
        <v/>
      </c>
      <c r="AE301" s="49">
        <f t="shared" si="181"/>
        <v>0</v>
      </c>
      <c r="AF301" s="25">
        <f t="shared" si="182"/>
        <v>0</v>
      </c>
      <c r="AG301" s="37" t="str">
        <f>IF(OR(T301="",T301="NOK"),"",IF(V301&lt;&gt;"",VLOOKUP(V301,Deflatores!$A$3:$C$58,3,0),0))</f>
        <v/>
      </c>
      <c r="AH301" s="49" t="str">
        <f t="shared" si="183"/>
        <v/>
      </c>
      <c r="AI301" s="246"/>
      <c r="AJ301" s="228"/>
      <c r="AK301" s="265"/>
      <c r="AL301" s="228"/>
      <c r="AM301" s="265"/>
      <c r="AN301" s="228"/>
      <c r="AO301" s="265"/>
      <c r="AP301" s="228"/>
    </row>
    <row r="302" spans="1:42" s="27" customFormat="1" ht="15" customHeight="1" x14ac:dyDescent="0.2">
      <c r="A302" s="37">
        <f t="shared" si="180"/>
        <v>290</v>
      </c>
      <c r="B302" s="291"/>
      <c r="C302" s="25"/>
      <c r="D302" s="24"/>
      <c r="E302" s="38"/>
      <c r="F302" s="238"/>
      <c r="G302" s="238"/>
      <c r="H302" s="238"/>
      <c r="I302" s="38"/>
      <c r="J302" s="26" t="str">
        <f t="shared" si="184"/>
        <v/>
      </c>
      <c r="K302" s="26" t="str">
        <f t="shared" si="185"/>
        <v/>
      </c>
      <c r="L302" s="49" t="str">
        <f t="shared" si="186"/>
        <v/>
      </c>
      <c r="M302" s="49">
        <f t="shared" si="187"/>
        <v>0</v>
      </c>
      <c r="N302" s="25">
        <f t="shared" si="188"/>
        <v>0</v>
      </c>
      <c r="O302" s="244">
        <f>IF(D302&lt;&gt;"",VLOOKUP(D302,Deflatores!$A$3:$C$100,3,0),0)</f>
        <v>0</v>
      </c>
      <c r="P302" s="49">
        <f t="shared" si="189"/>
        <v>0</v>
      </c>
      <c r="Q302" s="238"/>
      <c r="R302" s="238"/>
      <c r="S302" s="228"/>
      <c r="T302" s="24"/>
      <c r="U302" s="25"/>
      <c r="V302" s="36"/>
      <c r="W302" s="38"/>
      <c r="X302" s="238"/>
      <c r="Y302" s="38"/>
      <c r="Z302" s="238"/>
      <c r="AA302" s="38"/>
      <c r="AB302" s="26" t="str">
        <f t="shared" si="178"/>
        <v/>
      </c>
      <c r="AC302" s="26" t="str">
        <f t="shared" si="179"/>
        <v/>
      </c>
      <c r="AD302" s="49" t="str">
        <f t="shared" si="174"/>
        <v/>
      </c>
      <c r="AE302" s="49">
        <f t="shared" si="181"/>
        <v>0</v>
      </c>
      <c r="AF302" s="25">
        <f t="shared" si="182"/>
        <v>0</v>
      </c>
      <c r="AG302" s="37" t="str">
        <f>IF(OR(T302="",T302="NOK"),"",IF(V302&lt;&gt;"",VLOOKUP(V302,Deflatores!$A$3:$C$58,3,0),0))</f>
        <v/>
      </c>
      <c r="AH302" s="49" t="str">
        <f t="shared" si="183"/>
        <v/>
      </c>
      <c r="AI302" s="246"/>
      <c r="AJ302" s="228"/>
      <c r="AK302" s="265"/>
      <c r="AL302" s="228"/>
      <c r="AM302" s="265"/>
      <c r="AN302" s="228"/>
      <c r="AO302" s="265"/>
      <c r="AP302" s="228"/>
    </row>
    <row r="303" spans="1:42" s="27" customFormat="1" ht="15" customHeight="1" x14ac:dyDescent="0.2">
      <c r="A303" s="37">
        <f t="shared" si="180"/>
        <v>291</v>
      </c>
      <c r="B303" s="291"/>
      <c r="C303" s="25"/>
      <c r="D303" s="24"/>
      <c r="E303" s="38"/>
      <c r="F303" s="238"/>
      <c r="G303" s="238"/>
      <c r="H303" s="238"/>
      <c r="I303" s="38"/>
      <c r="J303" s="26" t="str">
        <f t="shared" si="184"/>
        <v/>
      </c>
      <c r="K303" s="26" t="str">
        <f t="shared" si="185"/>
        <v/>
      </c>
      <c r="L303" s="49" t="str">
        <f t="shared" si="186"/>
        <v/>
      </c>
      <c r="M303" s="49">
        <f t="shared" si="187"/>
        <v>0</v>
      </c>
      <c r="N303" s="25">
        <f t="shared" si="188"/>
        <v>0</v>
      </c>
      <c r="O303" s="244">
        <f>IF(D303&lt;&gt;"",VLOOKUP(D303,Deflatores!$A$3:$C$100,3,0),0)</f>
        <v>0</v>
      </c>
      <c r="P303" s="49">
        <f t="shared" si="189"/>
        <v>0</v>
      </c>
      <c r="Q303" s="238"/>
      <c r="R303" s="238"/>
      <c r="S303" s="228"/>
      <c r="T303" s="24"/>
      <c r="U303" s="25"/>
      <c r="V303" s="36"/>
      <c r="W303" s="38"/>
      <c r="X303" s="238"/>
      <c r="Y303" s="38"/>
      <c r="Z303" s="238"/>
      <c r="AA303" s="38"/>
      <c r="AB303" s="26" t="str">
        <f t="shared" si="178"/>
        <v/>
      </c>
      <c r="AC303" s="26" t="str">
        <f t="shared" si="179"/>
        <v/>
      </c>
      <c r="AD303" s="49" t="str">
        <f t="shared" ref="AD303:AD366" si="190">IF(AB303="",AC303,IF(AC303="",AB303,""))</f>
        <v/>
      </c>
      <c r="AE303" s="49">
        <f t="shared" si="181"/>
        <v>0</v>
      </c>
      <c r="AF303" s="25">
        <f t="shared" si="182"/>
        <v>0</v>
      </c>
      <c r="AG303" s="37" t="str">
        <f>IF(OR(T303="",T303="NOK"),"",IF(V303&lt;&gt;"",VLOOKUP(V303,Deflatores!$A$3:$C$58,3,0),0))</f>
        <v/>
      </c>
      <c r="AH303" s="49" t="str">
        <f t="shared" si="183"/>
        <v/>
      </c>
      <c r="AI303" s="246"/>
      <c r="AJ303" s="228"/>
      <c r="AK303" s="265"/>
      <c r="AL303" s="228"/>
      <c r="AM303" s="265"/>
      <c r="AN303" s="228"/>
      <c r="AO303" s="265"/>
      <c r="AP303" s="228"/>
    </row>
    <row r="304" spans="1:42" s="27" customFormat="1" ht="15" customHeight="1" x14ac:dyDescent="0.2">
      <c r="A304" s="37">
        <f t="shared" si="180"/>
        <v>292</v>
      </c>
      <c r="B304" s="291"/>
      <c r="C304" s="25"/>
      <c r="D304" s="24"/>
      <c r="E304" s="38"/>
      <c r="F304" s="238"/>
      <c r="G304" s="238"/>
      <c r="H304" s="238"/>
      <c r="I304" s="38"/>
      <c r="J304" s="26" t="str">
        <f t="shared" si="184"/>
        <v/>
      </c>
      <c r="K304" s="26" t="str">
        <f t="shared" si="185"/>
        <v/>
      </c>
      <c r="L304" s="49" t="str">
        <f t="shared" si="186"/>
        <v/>
      </c>
      <c r="M304" s="49">
        <f t="shared" si="187"/>
        <v>0</v>
      </c>
      <c r="N304" s="25">
        <f t="shared" si="188"/>
        <v>0</v>
      </c>
      <c r="O304" s="244">
        <f>IF(D304&lt;&gt;"",VLOOKUP(D304,Deflatores!$A$3:$C$100,3,0),0)</f>
        <v>0</v>
      </c>
      <c r="P304" s="49">
        <f t="shared" si="189"/>
        <v>0</v>
      </c>
      <c r="Q304" s="238"/>
      <c r="R304" s="238"/>
      <c r="S304" s="228"/>
      <c r="T304" s="24"/>
      <c r="U304" s="25"/>
      <c r="V304" s="36"/>
      <c r="W304" s="38"/>
      <c r="X304" s="238"/>
      <c r="Y304" s="38"/>
      <c r="Z304" s="238"/>
      <c r="AA304" s="38"/>
      <c r="AB304" s="26" t="str">
        <f t="shared" si="178"/>
        <v/>
      </c>
      <c r="AC304" s="26" t="str">
        <f t="shared" si="179"/>
        <v/>
      </c>
      <c r="AD304" s="49" t="str">
        <f t="shared" si="190"/>
        <v/>
      </c>
      <c r="AE304" s="49">
        <f t="shared" si="181"/>
        <v>0</v>
      </c>
      <c r="AF304" s="25">
        <f t="shared" si="182"/>
        <v>0</v>
      </c>
      <c r="AG304" s="37" t="str">
        <f>IF(OR(T304="",T304="NOK"),"",IF(V304&lt;&gt;"",VLOOKUP(V304,Deflatores!$A$3:$C$58,3,0),0))</f>
        <v/>
      </c>
      <c r="AH304" s="49" t="str">
        <f t="shared" si="183"/>
        <v/>
      </c>
      <c r="AI304" s="246"/>
      <c r="AJ304" s="228"/>
      <c r="AK304" s="265"/>
      <c r="AL304" s="228"/>
      <c r="AM304" s="265"/>
      <c r="AN304" s="228"/>
      <c r="AO304" s="265"/>
      <c r="AP304" s="228"/>
    </row>
    <row r="305" spans="1:42" s="27" customFormat="1" ht="15" customHeight="1" x14ac:dyDescent="0.2">
      <c r="A305" s="37">
        <f t="shared" si="180"/>
        <v>293</v>
      </c>
      <c r="B305" s="291"/>
      <c r="C305" s="25"/>
      <c r="D305" s="24"/>
      <c r="E305" s="38"/>
      <c r="F305" s="238"/>
      <c r="G305" s="238"/>
      <c r="H305" s="238"/>
      <c r="I305" s="38"/>
      <c r="J305" s="26" t="str">
        <f t="shared" si="184"/>
        <v/>
      </c>
      <c r="K305" s="26" t="str">
        <f t="shared" si="185"/>
        <v/>
      </c>
      <c r="L305" s="49" t="str">
        <f t="shared" si="186"/>
        <v/>
      </c>
      <c r="M305" s="49">
        <f t="shared" si="187"/>
        <v>0</v>
      </c>
      <c r="N305" s="25">
        <f t="shared" si="188"/>
        <v>0</v>
      </c>
      <c r="O305" s="244">
        <f>IF(D305&lt;&gt;"",VLOOKUP(D305,Deflatores!$A$3:$C$100,3,0),0)</f>
        <v>0</v>
      </c>
      <c r="P305" s="49">
        <f t="shared" si="189"/>
        <v>0</v>
      </c>
      <c r="Q305" s="238"/>
      <c r="R305" s="238"/>
      <c r="S305" s="228"/>
      <c r="T305" s="24"/>
      <c r="U305" s="25"/>
      <c r="V305" s="36"/>
      <c r="W305" s="38"/>
      <c r="X305" s="238"/>
      <c r="Y305" s="38"/>
      <c r="Z305" s="238"/>
      <c r="AA305" s="38"/>
      <c r="AB305" s="26" t="str">
        <f t="shared" si="178"/>
        <v/>
      </c>
      <c r="AC305" s="26" t="str">
        <f t="shared" si="179"/>
        <v/>
      </c>
      <c r="AD305" s="49" t="str">
        <f t="shared" si="190"/>
        <v/>
      </c>
      <c r="AE305" s="49">
        <f t="shared" si="181"/>
        <v>0</v>
      </c>
      <c r="AF305" s="25">
        <f t="shared" si="182"/>
        <v>0</v>
      </c>
      <c r="AG305" s="37" t="str">
        <f>IF(OR(T305="",T305="NOK"),"",IF(V305&lt;&gt;"",VLOOKUP(V305,Deflatores!$A$3:$C$58,3,0),0))</f>
        <v/>
      </c>
      <c r="AH305" s="49" t="str">
        <f t="shared" si="183"/>
        <v/>
      </c>
      <c r="AI305" s="246"/>
      <c r="AJ305" s="228"/>
      <c r="AK305" s="265"/>
      <c r="AL305" s="228"/>
      <c r="AM305" s="265"/>
      <c r="AN305" s="228"/>
      <c r="AO305" s="265"/>
      <c r="AP305" s="228"/>
    </row>
    <row r="306" spans="1:42" s="27" customFormat="1" ht="15" customHeight="1" x14ac:dyDescent="0.2">
      <c r="A306" s="37">
        <f t="shared" si="180"/>
        <v>294</v>
      </c>
      <c r="B306" s="291"/>
      <c r="C306" s="25"/>
      <c r="D306" s="24"/>
      <c r="E306" s="38"/>
      <c r="F306" s="238"/>
      <c r="G306" s="238"/>
      <c r="H306" s="238"/>
      <c r="I306" s="38"/>
      <c r="J306" s="26" t="str">
        <f t="shared" si="184"/>
        <v/>
      </c>
      <c r="K306" s="26" t="str">
        <f t="shared" si="185"/>
        <v/>
      </c>
      <c r="L306" s="49" t="str">
        <f t="shared" si="186"/>
        <v/>
      </c>
      <c r="M306" s="49">
        <f t="shared" si="187"/>
        <v>0</v>
      </c>
      <c r="N306" s="25">
        <f t="shared" si="188"/>
        <v>0</v>
      </c>
      <c r="O306" s="244">
        <f>IF(D306&lt;&gt;"",VLOOKUP(D306,Deflatores!$A$3:$C$100,3,0),0)</f>
        <v>0</v>
      </c>
      <c r="P306" s="49">
        <f t="shared" si="189"/>
        <v>0</v>
      </c>
      <c r="Q306" s="238"/>
      <c r="R306" s="238"/>
      <c r="S306" s="228"/>
      <c r="T306" s="24"/>
      <c r="U306" s="25"/>
      <c r="V306" s="36"/>
      <c r="W306" s="38"/>
      <c r="X306" s="238"/>
      <c r="Y306" s="38"/>
      <c r="Z306" s="238"/>
      <c r="AA306" s="38"/>
      <c r="AB306" s="26" t="str">
        <f t="shared" ref="AB306:AB369" si="191">IF(OR(T306="",T306="NOK"),"",IF(U306="EE",IF(OR(AND(OR(Y306=1,Y306=0),W306&gt;0,W306&lt;5),AND(OR(Y306=1,Y306=0),W306&gt;4,W306&lt;16),AND(Y306=2,W306&gt;0,W306&lt;5)),"Simples",IF(OR(AND(OR(Y306=1,Y306=0),W306&gt;15),AND(Y306=2,W306&gt;4,W306&lt;16),AND(Y306&gt;2,W306&gt;0,W306&lt;5)),"Médio",IF(OR(AND(Y306=2,W306&gt;15),AND(Y306&gt;2,W306&gt;4,W306&lt;16),AND(Y306&gt;2,W306&gt;15)),"Complexo",""))),
IF(OR(U306="CE",U306="SE"),IF(OR(AND(OR(Y306=1,Y306=0),W306&gt;0,W306&lt;6),AND(OR(Y306=1,Y306=0),W306&gt;5,W306&lt;20),AND(Y306&gt;1,Y306&lt;4,W306&gt;0,W306&lt;6)),"Simples",IF(OR(AND(OR(Y306=1,Y306=0),W306&gt;19),AND(Y306&gt;1,Y306&lt;4,W306&gt;5,W306&lt;20),AND(Y306&gt;3,W306&gt;0,W306&lt;6)),"Médio",IF(OR(AND(Y306&gt;1,Y306&lt;4,W306&gt;19),AND(Y306&gt;3,W306&gt;5,W306&lt;20),AND(Y306&gt;3,W306&gt;19)),"Complexo",""))),"")))</f>
        <v/>
      </c>
      <c r="AC306" s="26" t="str">
        <f t="shared" ref="AC306:AC369" si="192">IF(OR(T306="",T306="NOK"),"",IF(U306="ALI",IF(OR(AND(OR(Y306=1,Y306=0),W306&gt;0,W306&lt;20),AND(OR(Y306=1,Y306=0),W306&gt;19,W306&lt;51),AND(Y306&gt;1,Y306&lt;6,W306&gt;0,W306&lt;20)),"Simples",IF(OR(AND(OR(Y306=1,Y306=0),W306&gt;50),AND(Y306&gt;1,Y306&lt;6,W306&gt;19,W306&lt;51),AND(Y306&gt;5,W306&gt;0,W306&lt;20)),"Médio",IF(OR(AND(Y306&gt;1,Y306&lt;6,W306&gt;50),AND(Y306&gt;5,W306&gt;19,W306&lt;51),AND(Y306&gt;5,W306&gt;50)),"Complexo",""))),
IF(U306="AIE",IF(OR(AND(OR(Y306=1, Y306=0),W306&gt;0,W306&lt;20),AND(OR(Y306=1, Y306=0),W306&gt;19,W306&lt;51),AND(Y306&gt;1,Y306&lt;6,W306&gt;0,W306&lt;20)),"Simples",IF(OR(AND(OR(Y306=1, Y306=0),W306&gt;50),AND(Y306&gt;1,Y306&lt;6,W306&gt;19,W306&lt;51),AND(Y306&gt;5,W306&gt;0,W306&lt;20)),"Médio",IF(OR(AND(Y306&gt;1,Y306&lt;6,W306&gt;50),AND(Y306&gt;5,W306&gt;19,W306&lt;51),AND(Y306&gt;5,W306&gt;50)),"Complexo",""))),"")))</f>
        <v/>
      </c>
      <c r="AD306" s="49" t="str">
        <f t="shared" si="190"/>
        <v/>
      </c>
      <c r="AE306" s="49">
        <f t="shared" si="181"/>
        <v>0</v>
      </c>
      <c r="AF306" s="25">
        <f t="shared" si="182"/>
        <v>0</v>
      </c>
      <c r="AG306" s="37" t="str">
        <f>IF(OR(T306="",T306="NOK"),"",IF(V306&lt;&gt;"",VLOOKUP(V306,Deflatores!$A$3:$C$58,3,0),0))</f>
        <v/>
      </c>
      <c r="AH306" s="49" t="str">
        <f t="shared" si="183"/>
        <v/>
      </c>
      <c r="AI306" s="246"/>
      <c r="AJ306" s="228"/>
      <c r="AK306" s="265"/>
      <c r="AL306" s="228"/>
      <c r="AM306" s="265"/>
      <c r="AN306" s="228"/>
      <c r="AO306" s="265"/>
      <c r="AP306" s="228"/>
    </row>
    <row r="307" spans="1:42" s="27" customFormat="1" ht="15" customHeight="1" x14ac:dyDescent="0.2">
      <c r="A307" s="37">
        <f t="shared" si="180"/>
        <v>295</v>
      </c>
      <c r="B307" s="291"/>
      <c r="C307" s="25"/>
      <c r="D307" s="24"/>
      <c r="E307" s="38"/>
      <c r="F307" s="238"/>
      <c r="G307" s="238"/>
      <c r="H307" s="238"/>
      <c r="I307" s="38"/>
      <c r="J307" s="26" t="str">
        <f t="shared" si="184"/>
        <v/>
      </c>
      <c r="K307" s="26" t="str">
        <f t="shared" si="185"/>
        <v/>
      </c>
      <c r="L307" s="49" t="str">
        <f t="shared" si="186"/>
        <v/>
      </c>
      <c r="M307" s="49">
        <f t="shared" si="187"/>
        <v>0</v>
      </c>
      <c r="N307" s="25">
        <f t="shared" si="188"/>
        <v>0</v>
      </c>
      <c r="O307" s="244">
        <f>IF(D307&lt;&gt;"",VLOOKUP(D307,Deflatores!$A$3:$C$100,3,0),0)</f>
        <v>0</v>
      </c>
      <c r="P307" s="49">
        <f t="shared" si="189"/>
        <v>0</v>
      </c>
      <c r="Q307" s="238"/>
      <c r="R307" s="238"/>
      <c r="S307" s="228"/>
      <c r="T307" s="24"/>
      <c r="U307" s="25"/>
      <c r="V307" s="36"/>
      <c r="W307" s="38"/>
      <c r="X307" s="238"/>
      <c r="Y307" s="38"/>
      <c r="Z307" s="238"/>
      <c r="AA307" s="38"/>
      <c r="AB307" s="26" t="str">
        <f t="shared" si="191"/>
        <v/>
      </c>
      <c r="AC307" s="26" t="str">
        <f t="shared" si="192"/>
        <v/>
      </c>
      <c r="AD307" s="49" t="str">
        <f t="shared" si="190"/>
        <v/>
      </c>
      <c r="AE307" s="49">
        <f t="shared" si="181"/>
        <v>0</v>
      </c>
      <c r="AF307" s="25">
        <f t="shared" si="182"/>
        <v>0</v>
      </c>
      <c r="AG307" s="37" t="str">
        <f>IF(OR(T307="",T307="NOK"),"",IF(V307&lt;&gt;"",VLOOKUP(V307,Deflatores!$A$3:$C$58,3,0),0))</f>
        <v/>
      </c>
      <c r="AH307" s="49" t="str">
        <f t="shared" si="183"/>
        <v/>
      </c>
      <c r="AI307" s="246"/>
      <c r="AJ307" s="228"/>
      <c r="AK307" s="265"/>
      <c r="AL307" s="228"/>
      <c r="AM307" s="265"/>
      <c r="AN307" s="228"/>
      <c r="AO307" s="265"/>
      <c r="AP307" s="228"/>
    </row>
    <row r="308" spans="1:42" s="27" customFormat="1" ht="15" customHeight="1" x14ac:dyDescent="0.2">
      <c r="A308" s="37">
        <f t="shared" si="180"/>
        <v>296</v>
      </c>
      <c r="B308" s="291"/>
      <c r="C308" s="25"/>
      <c r="D308" s="24"/>
      <c r="E308" s="38"/>
      <c r="F308" s="238"/>
      <c r="G308" s="238"/>
      <c r="H308" s="238"/>
      <c r="I308" s="38"/>
      <c r="J308" s="26" t="str">
        <f t="shared" si="184"/>
        <v/>
      </c>
      <c r="K308" s="26" t="str">
        <f t="shared" si="185"/>
        <v/>
      </c>
      <c r="L308" s="49" t="str">
        <f t="shared" si="186"/>
        <v/>
      </c>
      <c r="M308" s="49">
        <f t="shared" si="187"/>
        <v>0</v>
      </c>
      <c r="N308" s="25">
        <f t="shared" si="188"/>
        <v>0</v>
      </c>
      <c r="O308" s="244">
        <f>IF(D308&lt;&gt;"",VLOOKUP(D308,Deflatores!$A$3:$C$100,3,0),0)</f>
        <v>0</v>
      </c>
      <c r="P308" s="49">
        <f t="shared" si="189"/>
        <v>0</v>
      </c>
      <c r="Q308" s="238"/>
      <c r="R308" s="238"/>
      <c r="S308" s="228"/>
      <c r="T308" s="24"/>
      <c r="U308" s="25"/>
      <c r="V308" s="36"/>
      <c r="W308" s="38"/>
      <c r="X308" s="238"/>
      <c r="Y308" s="38"/>
      <c r="Z308" s="238"/>
      <c r="AA308" s="38"/>
      <c r="AB308" s="26" t="str">
        <f t="shared" si="191"/>
        <v/>
      </c>
      <c r="AC308" s="26" t="str">
        <f t="shared" si="192"/>
        <v/>
      </c>
      <c r="AD308" s="49" t="str">
        <f t="shared" si="190"/>
        <v/>
      </c>
      <c r="AE308" s="49">
        <f t="shared" si="181"/>
        <v>0</v>
      </c>
      <c r="AF308" s="25">
        <f t="shared" si="182"/>
        <v>0</v>
      </c>
      <c r="AG308" s="37" t="str">
        <f>IF(OR(T308="",T308="NOK"),"",IF(V308&lt;&gt;"",VLOOKUP(V308,Deflatores!$A$3:$C$58,3,0),0))</f>
        <v/>
      </c>
      <c r="AH308" s="49" t="str">
        <f t="shared" si="183"/>
        <v/>
      </c>
      <c r="AI308" s="246"/>
      <c r="AJ308" s="228"/>
      <c r="AK308" s="265"/>
      <c r="AL308" s="228"/>
      <c r="AM308" s="265"/>
      <c r="AN308" s="228"/>
      <c r="AO308" s="265"/>
      <c r="AP308" s="228"/>
    </row>
    <row r="309" spans="1:42" s="27" customFormat="1" ht="15" customHeight="1" x14ac:dyDescent="0.2">
      <c r="A309" s="37">
        <f t="shared" si="180"/>
        <v>297</v>
      </c>
      <c r="B309" s="291"/>
      <c r="C309" s="25"/>
      <c r="D309" s="24"/>
      <c r="E309" s="38"/>
      <c r="F309" s="238"/>
      <c r="G309" s="238"/>
      <c r="H309" s="238"/>
      <c r="I309" s="38"/>
      <c r="J309" s="26" t="str">
        <f t="shared" si="184"/>
        <v/>
      </c>
      <c r="K309" s="26" t="str">
        <f t="shared" si="185"/>
        <v/>
      </c>
      <c r="L309" s="49" t="str">
        <f t="shared" si="186"/>
        <v/>
      </c>
      <c r="M309" s="49">
        <f t="shared" si="187"/>
        <v>0</v>
      </c>
      <c r="N309" s="25">
        <f t="shared" si="188"/>
        <v>0</v>
      </c>
      <c r="O309" s="244">
        <f>IF(D309&lt;&gt;"",VLOOKUP(D309,Deflatores!$A$3:$C$100,3,0),0)</f>
        <v>0</v>
      </c>
      <c r="P309" s="49">
        <f t="shared" si="189"/>
        <v>0</v>
      </c>
      <c r="Q309" s="238"/>
      <c r="R309" s="238"/>
      <c r="S309" s="228"/>
      <c r="T309" s="24"/>
      <c r="U309" s="25"/>
      <c r="V309" s="36"/>
      <c r="W309" s="38"/>
      <c r="X309" s="238"/>
      <c r="Y309" s="38"/>
      <c r="Z309" s="238"/>
      <c r="AA309" s="38"/>
      <c r="AB309" s="26" t="str">
        <f t="shared" si="191"/>
        <v/>
      </c>
      <c r="AC309" s="26" t="str">
        <f t="shared" si="192"/>
        <v/>
      </c>
      <c r="AD309" s="49" t="str">
        <f t="shared" si="190"/>
        <v/>
      </c>
      <c r="AE309" s="49">
        <f t="shared" si="181"/>
        <v>0</v>
      </c>
      <c r="AF309" s="25">
        <f t="shared" si="182"/>
        <v>0</v>
      </c>
      <c r="AG309" s="37" t="str">
        <f>IF(OR(T309="",T309="NOK"),"",IF(V309&lt;&gt;"",VLOOKUP(V309,Deflatores!$A$3:$C$58,3,0),0))</f>
        <v/>
      </c>
      <c r="AH309" s="49" t="str">
        <f t="shared" si="183"/>
        <v/>
      </c>
      <c r="AI309" s="246"/>
      <c r="AJ309" s="228"/>
      <c r="AK309" s="265"/>
      <c r="AL309" s="228"/>
      <c r="AM309" s="265"/>
      <c r="AN309" s="228"/>
      <c r="AO309" s="265"/>
      <c r="AP309" s="228"/>
    </row>
    <row r="310" spans="1:42" s="27" customFormat="1" ht="15" customHeight="1" x14ac:dyDescent="0.2">
      <c r="A310" s="37">
        <f t="shared" si="180"/>
        <v>298</v>
      </c>
      <c r="B310" s="291"/>
      <c r="C310" s="25"/>
      <c r="D310" s="24"/>
      <c r="E310" s="38"/>
      <c r="F310" s="238"/>
      <c r="G310" s="238"/>
      <c r="H310" s="238"/>
      <c r="I310" s="38"/>
      <c r="J310" s="26" t="str">
        <f t="shared" si="184"/>
        <v/>
      </c>
      <c r="K310" s="26" t="str">
        <f t="shared" si="185"/>
        <v/>
      </c>
      <c r="L310" s="49" t="str">
        <f t="shared" si="186"/>
        <v/>
      </c>
      <c r="M310" s="49">
        <f t="shared" si="187"/>
        <v>0</v>
      </c>
      <c r="N310" s="25">
        <f t="shared" si="188"/>
        <v>0</v>
      </c>
      <c r="O310" s="244">
        <f>IF(D310&lt;&gt;"",VLOOKUP(D310,Deflatores!$A$3:$C$100,3,0),0)</f>
        <v>0</v>
      </c>
      <c r="P310" s="49">
        <f t="shared" si="189"/>
        <v>0</v>
      </c>
      <c r="Q310" s="238"/>
      <c r="R310" s="238"/>
      <c r="S310" s="228"/>
      <c r="T310" s="24"/>
      <c r="U310" s="25"/>
      <c r="V310" s="36"/>
      <c r="W310" s="38"/>
      <c r="X310" s="238"/>
      <c r="Y310" s="38"/>
      <c r="Z310" s="238"/>
      <c r="AA310" s="38"/>
      <c r="AB310" s="26" t="str">
        <f t="shared" si="191"/>
        <v/>
      </c>
      <c r="AC310" s="26" t="str">
        <f t="shared" si="192"/>
        <v/>
      </c>
      <c r="AD310" s="49" t="str">
        <f t="shared" si="190"/>
        <v/>
      </c>
      <c r="AE310" s="49">
        <f t="shared" si="181"/>
        <v>0</v>
      </c>
      <c r="AF310" s="25">
        <f t="shared" si="182"/>
        <v>0</v>
      </c>
      <c r="AG310" s="37" t="str">
        <f>IF(OR(T310="",T310="NOK"),"",IF(V310&lt;&gt;"",VLOOKUP(V310,Deflatores!$A$3:$C$58,3,0),0))</f>
        <v/>
      </c>
      <c r="AH310" s="49" t="str">
        <f t="shared" si="183"/>
        <v/>
      </c>
      <c r="AI310" s="246"/>
      <c r="AJ310" s="228"/>
      <c r="AK310" s="265"/>
      <c r="AL310" s="228"/>
      <c r="AM310" s="265"/>
      <c r="AN310" s="228"/>
      <c r="AO310" s="265"/>
      <c r="AP310" s="228"/>
    </row>
    <row r="311" spans="1:42" s="27" customFormat="1" ht="15" customHeight="1" x14ac:dyDescent="0.2">
      <c r="A311" s="37">
        <f t="shared" si="180"/>
        <v>299</v>
      </c>
      <c r="B311" s="291"/>
      <c r="C311" s="25"/>
      <c r="D311" s="24"/>
      <c r="E311" s="38"/>
      <c r="F311" s="238"/>
      <c r="G311" s="238"/>
      <c r="H311" s="238"/>
      <c r="I311" s="38"/>
      <c r="J311" s="26" t="str">
        <f t="shared" si="184"/>
        <v/>
      </c>
      <c r="K311" s="26" t="str">
        <f t="shared" si="185"/>
        <v/>
      </c>
      <c r="L311" s="49" t="str">
        <f t="shared" si="186"/>
        <v/>
      </c>
      <c r="M311" s="49">
        <f t="shared" si="187"/>
        <v>0</v>
      </c>
      <c r="N311" s="25">
        <f t="shared" si="188"/>
        <v>0</v>
      </c>
      <c r="O311" s="244">
        <f>IF(D311&lt;&gt;"",VLOOKUP(D311,Deflatores!$A$3:$C$100,3,0),0)</f>
        <v>0</v>
      </c>
      <c r="P311" s="49">
        <f t="shared" si="189"/>
        <v>0</v>
      </c>
      <c r="Q311" s="238"/>
      <c r="R311" s="238"/>
      <c r="S311" s="228"/>
      <c r="T311" s="24"/>
      <c r="U311" s="25"/>
      <c r="V311" s="36"/>
      <c r="W311" s="38"/>
      <c r="X311" s="238"/>
      <c r="Y311" s="38"/>
      <c r="Z311" s="238"/>
      <c r="AA311" s="38"/>
      <c r="AB311" s="26" t="str">
        <f t="shared" si="191"/>
        <v/>
      </c>
      <c r="AC311" s="26" t="str">
        <f t="shared" si="192"/>
        <v/>
      </c>
      <c r="AD311" s="49" t="str">
        <f t="shared" si="190"/>
        <v/>
      </c>
      <c r="AE311" s="49">
        <f t="shared" si="181"/>
        <v>0</v>
      </c>
      <c r="AF311" s="25">
        <f t="shared" si="182"/>
        <v>0</v>
      </c>
      <c r="AG311" s="37" t="str">
        <f>IF(OR(T311="",T311="NOK"),"",IF(V311&lt;&gt;"",VLOOKUP(V311,Deflatores!$A$3:$C$58,3,0),0))</f>
        <v/>
      </c>
      <c r="AH311" s="49" t="str">
        <f t="shared" si="183"/>
        <v/>
      </c>
      <c r="AI311" s="246"/>
      <c r="AJ311" s="228"/>
      <c r="AK311" s="265"/>
      <c r="AL311" s="228"/>
      <c r="AM311" s="265"/>
      <c r="AN311" s="228"/>
      <c r="AO311" s="265"/>
      <c r="AP311" s="228"/>
    </row>
    <row r="312" spans="1:42" s="27" customFormat="1" ht="15" customHeight="1" x14ac:dyDescent="0.2">
      <c r="A312" s="37">
        <f t="shared" si="180"/>
        <v>300</v>
      </c>
      <c r="B312" s="291"/>
      <c r="C312" s="25"/>
      <c r="D312" s="24"/>
      <c r="E312" s="38"/>
      <c r="F312" s="238"/>
      <c r="G312" s="238"/>
      <c r="H312" s="238"/>
      <c r="I312" s="38"/>
      <c r="J312" s="26" t="str">
        <f t="shared" si="184"/>
        <v/>
      </c>
      <c r="K312" s="26" t="str">
        <f t="shared" si="185"/>
        <v/>
      </c>
      <c r="L312" s="49" t="str">
        <f t="shared" si="186"/>
        <v/>
      </c>
      <c r="M312" s="49">
        <f t="shared" si="187"/>
        <v>0</v>
      </c>
      <c r="N312" s="25">
        <f t="shared" si="188"/>
        <v>0</v>
      </c>
      <c r="O312" s="244">
        <f>IF(D312&lt;&gt;"",VLOOKUP(D312,Deflatores!$A$3:$C$100,3,0),0)</f>
        <v>0</v>
      </c>
      <c r="P312" s="49">
        <f t="shared" si="189"/>
        <v>0</v>
      </c>
      <c r="Q312" s="238"/>
      <c r="R312" s="238"/>
      <c r="S312" s="228"/>
      <c r="T312" s="24"/>
      <c r="U312" s="25"/>
      <c r="V312" s="36"/>
      <c r="W312" s="38"/>
      <c r="X312" s="238"/>
      <c r="Y312" s="38"/>
      <c r="Z312" s="238"/>
      <c r="AA312" s="38"/>
      <c r="AB312" s="26" t="str">
        <f t="shared" si="191"/>
        <v/>
      </c>
      <c r="AC312" s="26" t="str">
        <f t="shared" si="192"/>
        <v/>
      </c>
      <c r="AD312" s="49" t="str">
        <f t="shared" si="190"/>
        <v/>
      </c>
      <c r="AE312" s="49">
        <f t="shared" si="181"/>
        <v>0</v>
      </c>
      <c r="AF312" s="25">
        <f t="shared" si="182"/>
        <v>0</v>
      </c>
      <c r="AG312" s="37" t="str">
        <f>IF(OR(T312="",T312="NOK"),"",IF(V312&lt;&gt;"",VLOOKUP(V312,Deflatores!$A$3:$C$58,3,0),0))</f>
        <v/>
      </c>
      <c r="AH312" s="49" t="str">
        <f t="shared" si="183"/>
        <v/>
      </c>
      <c r="AI312" s="246"/>
      <c r="AJ312" s="228"/>
      <c r="AK312" s="265"/>
      <c r="AL312" s="228"/>
      <c r="AM312" s="265"/>
      <c r="AN312" s="228"/>
      <c r="AO312" s="265"/>
      <c r="AP312" s="228"/>
    </row>
    <row r="313" spans="1:42" s="27" customFormat="1" ht="15" customHeight="1" x14ac:dyDescent="0.2">
      <c r="A313" s="37">
        <f t="shared" si="180"/>
        <v>301</v>
      </c>
      <c r="B313" s="291"/>
      <c r="C313" s="25"/>
      <c r="D313" s="24"/>
      <c r="E313" s="38"/>
      <c r="F313" s="238"/>
      <c r="G313" s="238"/>
      <c r="H313" s="238"/>
      <c r="I313" s="38"/>
      <c r="J313" s="26" t="str">
        <f t="shared" si="184"/>
        <v/>
      </c>
      <c r="K313" s="26" t="str">
        <f t="shared" si="185"/>
        <v/>
      </c>
      <c r="L313" s="49" t="str">
        <f t="shared" si="186"/>
        <v/>
      </c>
      <c r="M313" s="49">
        <f t="shared" si="187"/>
        <v>0</v>
      </c>
      <c r="N313" s="25">
        <f t="shared" si="188"/>
        <v>0</v>
      </c>
      <c r="O313" s="244">
        <f>IF(D313&lt;&gt;"",VLOOKUP(D313,Deflatores!$A$3:$C$100,3,0),0)</f>
        <v>0</v>
      </c>
      <c r="P313" s="49">
        <f t="shared" si="189"/>
        <v>0</v>
      </c>
      <c r="Q313" s="238"/>
      <c r="R313" s="238"/>
      <c r="S313" s="228"/>
      <c r="T313" s="24"/>
      <c r="U313" s="25"/>
      <c r="V313" s="36"/>
      <c r="W313" s="38"/>
      <c r="X313" s="238"/>
      <c r="Y313" s="38"/>
      <c r="Z313" s="238"/>
      <c r="AA313" s="38"/>
      <c r="AB313" s="26" t="str">
        <f t="shared" si="191"/>
        <v/>
      </c>
      <c r="AC313" s="26" t="str">
        <f t="shared" si="192"/>
        <v/>
      </c>
      <c r="AD313" s="49" t="str">
        <f t="shared" si="190"/>
        <v/>
      </c>
      <c r="AE313" s="49">
        <f t="shared" si="181"/>
        <v>0</v>
      </c>
      <c r="AF313" s="25">
        <f t="shared" si="182"/>
        <v>0</v>
      </c>
      <c r="AG313" s="37" t="str">
        <f>IF(OR(T313="",T313="NOK"),"",IF(V313&lt;&gt;"",VLOOKUP(V313,Deflatores!$A$3:$C$58,3,0),0))</f>
        <v/>
      </c>
      <c r="AH313" s="49" t="str">
        <f t="shared" si="183"/>
        <v/>
      </c>
      <c r="AI313" s="246"/>
      <c r="AJ313" s="228"/>
      <c r="AK313" s="265"/>
      <c r="AL313" s="228"/>
      <c r="AM313" s="265"/>
      <c r="AN313" s="228"/>
      <c r="AO313" s="265"/>
      <c r="AP313" s="228"/>
    </row>
    <row r="314" spans="1:42" s="27" customFormat="1" ht="15" customHeight="1" x14ac:dyDescent="0.2">
      <c r="A314" s="37">
        <f t="shared" si="180"/>
        <v>302</v>
      </c>
      <c r="B314" s="291"/>
      <c r="C314" s="25"/>
      <c r="D314" s="24"/>
      <c r="E314" s="38"/>
      <c r="F314" s="238"/>
      <c r="G314" s="238"/>
      <c r="H314" s="238"/>
      <c r="I314" s="38"/>
      <c r="J314" s="26" t="str">
        <f t="shared" si="184"/>
        <v/>
      </c>
      <c r="K314" s="26" t="str">
        <f t="shared" si="185"/>
        <v/>
      </c>
      <c r="L314" s="49" t="str">
        <f t="shared" si="186"/>
        <v/>
      </c>
      <c r="M314" s="49">
        <f t="shared" si="187"/>
        <v>0</v>
      </c>
      <c r="N314" s="25">
        <f t="shared" si="188"/>
        <v>0</v>
      </c>
      <c r="O314" s="244">
        <f>IF(D314&lt;&gt;"",VLOOKUP(D314,Deflatores!$A$3:$C$100,3,0),0)</f>
        <v>0</v>
      </c>
      <c r="P314" s="49">
        <f t="shared" si="189"/>
        <v>0</v>
      </c>
      <c r="Q314" s="238"/>
      <c r="R314" s="238"/>
      <c r="S314" s="228"/>
      <c r="T314" s="24"/>
      <c r="U314" s="25"/>
      <c r="V314" s="36"/>
      <c r="W314" s="38"/>
      <c r="X314" s="238"/>
      <c r="Y314" s="38"/>
      <c r="Z314" s="238"/>
      <c r="AA314" s="38"/>
      <c r="AB314" s="26" t="str">
        <f t="shared" si="191"/>
        <v/>
      </c>
      <c r="AC314" s="26" t="str">
        <f t="shared" si="192"/>
        <v/>
      </c>
      <c r="AD314" s="49" t="str">
        <f t="shared" si="190"/>
        <v/>
      </c>
      <c r="AE314" s="49">
        <f t="shared" si="181"/>
        <v>0</v>
      </c>
      <c r="AF314" s="25">
        <f t="shared" si="182"/>
        <v>0</v>
      </c>
      <c r="AG314" s="37" t="str">
        <f>IF(OR(T314="",T314="NOK"),"",IF(V314&lt;&gt;"",VLOOKUP(V314,Deflatores!$A$3:$C$58,3,0),0))</f>
        <v/>
      </c>
      <c r="AH314" s="49" t="str">
        <f t="shared" si="183"/>
        <v/>
      </c>
      <c r="AI314" s="246"/>
      <c r="AJ314" s="228"/>
      <c r="AK314" s="265"/>
      <c r="AL314" s="228"/>
      <c r="AM314" s="265"/>
      <c r="AN314" s="228"/>
      <c r="AO314" s="265"/>
      <c r="AP314" s="228"/>
    </row>
    <row r="315" spans="1:42" s="27" customFormat="1" ht="15" customHeight="1" x14ac:dyDescent="0.2">
      <c r="A315" s="37">
        <f t="shared" si="180"/>
        <v>303</v>
      </c>
      <c r="B315" s="291"/>
      <c r="C315" s="25"/>
      <c r="D315" s="24"/>
      <c r="E315" s="38"/>
      <c r="F315" s="238"/>
      <c r="G315" s="238"/>
      <c r="H315" s="238"/>
      <c r="I315" s="38"/>
      <c r="J315" s="26" t="str">
        <f t="shared" si="184"/>
        <v/>
      </c>
      <c r="K315" s="26" t="str">
        <f t="shared" si="185"/>
        <v/>
      </c>
      <c r="L315" s="49" t="str">
        <f t="shared" si="186"/>
        <v/>
      </c>
      <c r="M315" s="49">
        <f t="shared" si="187"/>
        <v>0</v>
      </c>
      <c r="N315" s="25">
        <f t="shared" si="188"/>
        <v>0</v>
      </c>
      <c r="O315" s="244">
        <f>IF(D315&lt;&gt;"",VLOOKUP(D315,Deflatores!$A$3:$C$100,3,0),0)</f>
        <v>0</v>
      </c>
      <c r="P315" s="49">
        <f t="shared" si="189"/>
        <v>0</v>
      </c>
      <c r="Q315" s="238"/>
      <c r="R315" s="238"/>
      <c r="S315" s="228"/>
      <c r="T315" s="24"/>
      <c r="U315" s="25"/>
      <c r="V315" s="36"/>
      <c r="W315" s="38"/>
      <c r="X315" s="238"/>
      <c r="Y315" s="38"/>
      <c r="Z315" s="238"/>
      <c r="AA315" s="38"/>
      <c r="AB315" s="26" t="str">
        <f t="shared" si="191"/>
        <v/>
      </c>
      <c r="AC315" s="26" t="str">
        <f t="shared" si="192"/>
        <v/>
      </c>
      <c r="AD315" s="49" t="str">
        <f t="shared" si="190"/>
        <v/>
      </c>
      <c r="AE315" s="49">
        <f t="shared" si="181"/>
        <v>0</v>
      </c>
      <c r="AF315" s="25">
        <f t="shared" si="182"/>
        <v>0</v>
      </c>
      <c r="AG315" s="37" t="str">
        <f>IF(OR(T315="",T315="NOK"),"",IF(V315&lt;&gt;"",VLOOKUP(V315,Deflatores!$A$3:$C$58,3,0),0))</f>
        <v/>
      </c>
      <c r="AH315" s="49" t="str">
        <f t="shared" si="183"/>
        <v/>
      </c>
      <c r="AI315" s="246"/>
      <c r="AJ315" s="228"/>
      <c r="AK315" s="265"/>
      <c r="AL315" s="228"/>
      <c r="AM315" s="265"/>
      <c r="AN315" s="228"/>
      <c r="AO315" s="265"/>
      <c r="AP315" s="228"/>
    </row>
    <row r="316" spans="1:42" s="27" customFormat="1" ht="15" customHeight="1" x14ac:dyDescent="0.2">
      <c r="A316" s="37">
        <f t="shared" si="180"/>
        <v>304</v>
      </c>
      <c r="B316" s="291"/>
      <c r="C316" s="25"/>
      <c r="D316" s="24"/>
      <c r="E316" s="38"/>
      <c r="F316" s="238"/>
      <c r="G316" s="238"/>
      <c r="H316" s="238"/>
      <c r="I316" s="38"/>
      <c r="J316" s="26" t="str">
        <f t="shared" si="184"/>
        <v/>
      </c>
      <c r="K316" s="26" t="str">
        <f t="shared" si="185"/>
        <v/>
      </c>
      <c r="L316" s="49" t="str">
        <f t="shared" si="186"/>
        <v/>
      </c>
      <c r="M316" s="49">
        <f t="shared" si="187"/>
        <v>0</v>
      </c>
      <c r="N316" s="25">
        <f t="shared" si="188"/>
        <v>0</v>
      </c>
      <c r="O316" s="244">
        <f>IF(D316&lt;&gt;"",VLOOKUP(D316,Deflatores!$A$3:$C$100,3,0),0)</f>
        <v>0</v>
      </c>
      <c r="P316" s="49">
        <f t="shared" si="189"/>
        <v>0</v>
      </c>
      <c r="Q316" s="238"/>
      <c r="R316" s="238"/>
      <c r="S316" s="228"/>
      <c r="T316" s="24"/>
      <c r="U316" s="25"/>
      <c r="V316" s="36"/>
      <c r="W316" s="38"/>
      <c r="X316" s="238"/>
      <c r="Y316" s="38"/>
      <c r="Z316" s="238"/>
      <c r="AA316" s="38"/>
      <c r="AB316" s="26" t="str">
        <f t="shared" si="191"/>
        <v/>
      </c>
      <c r="AC316" s="26" t="str">
        <f t="shared" si="192"/>
        <v/>
      </c>
      <c r="AD316" s="49" t="str">
        <f t="shared" si="190"/>
        <v/>
      </c>
      <c r="AE316" s="49">
        <f t="shared" si="181"/>
        <v>0</v>
      </c>
      <c r="AF316" s="25">
        <f t="shared" si="182"/>
        <v>0</v>
      </c>
      <c r="AG316" s="37" t="str">
        <f>IF(OR(T316="",T316="NOK"),"",IF(V316&lt;&gt;"",VLOOKUP(V316,Deflatores!$A$3:$C$58,3,0),0))</f>
        <v/>
      </c>
      <c r="AH316" s="49" t="str">
        <f t="shared" si="183"/>
        <v/>
      </c>
      <c r="AI316" s="246"/>
      <c r="AJ316" s="228"/>
      <c r="AK316" s="265"/>
      <c r="AL316" s="228"/>
      <c r="AM316" s="265"/>
      <c r="AN316" s="228"/>
      <c r="AO316" s="265"/>
      <c r="AP316" s="228"/>
    </row>
    <row r="317" spans="1:42" s="27" customFormat="1" ht="15" customHeight="1" x14ac:dyDescent="0.2">
      <c r="A317" s="37">
        <f t="shared" si="180"/>
        <v>305</v>
      </c>
      <c r="B317" s="291"/>
      <c r="C317" s="25"/>
      <c r="D317" s="24"/>
      <c r="E317" s="38"/>
      <c r="F317" s="238"/>
      <c r="G317" s="238"/>
      <c r="H317" s="238"/>
      <c r="I317" s="38"/>
      <c r="J317" s="26" t="str">
        <f t="shared" si="184"/>
        <v/>
      </c>
      <c r="K317" s="26" t="str">
        <f t="shared" si="185"/>
        <v/>
      </c>
      <c r="L317" s="49" t="str">
        <f t="shared" si="186"/>
        <v/>
      </c>
      <c r="M317" s="49">
        <f t="shared" si="187"/>
        <v>0</v>
      </c>
      <c r="N317" s="25">
        <f t="shared" si="188"/>
        <v>0</v>
      </c>
      <c r="O317" s="244">
        <f>IF(D317&lt;&gt;"",VLOOKUP(D317,Deflatores!$A$3:$C$100,3,0),0)</f>
        <v>0</v>
      </c>
      <c r="P317" s="49">
        <f t="shared" si="189"/>
        <v>0</v>
      </c>
      <c r="Q317" s="238"/>
      <c r="R317" s="238"/>
      <c r="S317" s="228"/>
      <c r="T317" s="24"/>
      <c r="U317" s="25"/>
      <c r="V317" s="36"/>
      <c r="W317" s="38"/>
      <c r="X317" s="238"/>
      <c r="Y317" s="38"/>
      <c r="Z317" s="238"/>
      <c r="AA317" s="38"/>
      <c r="AB317" s="26" t="str">
        <f t="shared" si="191"/>
        <v/>
      </c>
      <c r="AC317" s="26" t="str">
        <f t="shared" si="192"/>
        <v/>
      </c>
      <c r="AD317" s="49" t="str">
        <f t="shared" si="190"/>
        <v/>
      </c>
      <c r="AE317" s="49">
        <f t="shared" si="181"/>
        <v>0</v>
      </c>
      <c r="AF317" s="25">
        <f t="shared" si="182"/>
        <v>0</v>
      </c>
      <c r="AG317" s="37" t="str">
        <f>IF(OR(T317="",T317="NOK"),"",IF(V317&lt;&gt;"",VLOOKUP(V317,Deflatores!$A$3:$C$58,3,0),0))</f>
        <v/>
      </c>
      <c r="AH317" s="49" t="str">
        <f t="shared" si="183"/>
        <v/>
      </c>
      <c r="AI317" s="246"/>
      <c r="AJ317" s="228"/>
      <c r="AK317" s="265"/>
      <c r="AL317" s="228"/>
      <c r="AM317" s="265"/>
      <c r="AN317" s="228"/>
      <c r="AO317" s="265"/>
      <c r="AP317" s="228"/>
    </row>
    <row r="318" spans="1:42" s="27" customFormat="1" ht="15" customHeight="1" x14ac:dyDescent="0.2">
      <c r="A318" s="37">
        <f t="shared" si="180"/>
        <v>306</v>
      </c>
      <c r="B318" s="291"/>
      <c r="C318" s="25"/>
      <c r="D318" s="24"/>
      <c r="E318" s="38"/>
      <c r="F318" s="238"/>
      <c r="G318" s="238"/>
      <c r="H318" s="238"/>
      <c r="I318" s="38"/>
      <c r="J318" s="26" t="str">
        <f t="shared" si="184"/>
        <v/>
      </c>
      <c r="K318" s="26" t="str">
        <f t="shared" si="185"/>
        <v/>
      </c>
      <c r="L318" s="49" t="str">
        <f t="shared" si="186"/>
        <v/>
      </c>
      <c r="M318" s="49">
        <f t="shared" si="187"/>
        <v>0</v>
      </c>
      <c r="N318" s="25">
        <f t="shared" si="188"/>
        <v>0</v>
      </c>
      <c r="O318" s="244">
        <f>IF(D318&lt;&gt;"",VLOOKUP(D318,Deflatores!$A$3:$C$100,3,0),0)</f>
        <v>0</v>
      </c>
      <c r="P318" s="49">
        <f t="shared" si="189"/>
        <v>0</v>
      </c>
      <c r="Q318" s="238"/>
      <c r="R318" s="238"/>
      <c r="S318" s="228"/>
      <c r="T318" s="24"/>
      <c r="U318" s="25"/>
      <c r="V318" s="36"/>
      <c r="W318" s="38"/>
      <c r="X318" s="238"/>
      <c r="Y318" s="38"/>
      <c r="Z318" s="238"/>
      <c r="AA318" s="38"/>
      <c r="AB318" s="26" t="str">
        <f t="shared" si="191"/>
        <v/>
      </c>
      <c r="AC318" s="26" t="str">
        <f t="shared" si="192"/>
        <v/>
      </c>
      <c r="AD318" s="49" t="str">
        <f t="shared" si="190"/>
        <v/>
      </c>
      <c r="AE318" s="49">
        <f t="shared" si="181"/>
        <v>0</v>
      </c>
      <c r="AF318" s="25">
        <f t="shared" si="182"/>
        <v>0</v>
      </c>
      <c r="AG318" s="37" t="str">
        <f>IF(OR(T318="",T318="NOK"),"",IF(V318&lt;&gt;"",VLOOKUP(V318,Deflatores!$A$3:$C$58,3,0),0))</f>
        <v/>
      </c>
      <c r="AH318" s="49" t="str">
        <f t="shared" si="183"/>
        <v/>
      </c>
      <c r="AI318" s="246"/>
      <c r="AJ318" s="228"/>
      <c r="AK318" s="265"/>
      <c r="AL318" s="228"/>
      <c r="AM318" s="265"/>
      <c r="AN318" s="228"/>
      <c r="AO318" s="265"/>
      <c r="AP318" s="228"/>
    </row>
    <row r="319" spans="1:42" s="27" customFormat="1" ht="15" customHeight="1" x14ac:dyDescent="0.2">
      <c r="A319" s="37">
        <f t="shared" si="180"/>
        <v>307</v>
      </c>
      <c r="B319" s="291"/>
      <c r="C319" s="25"/>
      <c r="D319" s="24"/>
      <c r="E319" s="38"/>
      <c r="F319" s="238"/>
      <c r="G319" s="238"/>
      <c r="H319" s="238"/>
      <c r="I319" s="38"/>
      <c r="J319" s="26" t="str">
        <f t="shared" si="184"/>
        <v/>
      </c>
      <c r="K319" s="26" t="str">
        <f t="shared" si="185"/>
        <v/>
      </c>
      <c r="L319" s="49" t="str">
        <f t="shared" si="186"/>
        <v/>
      </c>
      <c r="M319" s="49">
        <f t="shared" si="187"/>
        <v>0</v>
      </c>
      <c r="N319" s="25">
        <f t="shared" si="188"/>
        <v>0</v>
      </c>
      <c r="O319" s="244">
        <f>IF(D319&lt;&gt;"",VLOOKUP(D319,Deflatores!$A$3:$C$100,3,0),0)</f>
        <v>0</v>
      </c>
      <c r="P319" s="49">
        <f t="shared" si="189"/>
        <v>0</v>
      </c>
      <c r="Q319" s="238"/>
      <c r="R319" s="238"/>
      <c r="S319" s="228"/>
      <c r="T319" s="24"/>
      <c r="U319" s="25"/>
      <c r="V319" s="36"/>
      <c r="W319" s="38"/>
      <c r="X319" s="238"/>
      <c r="Y319" s="38"/>
      <c r="Z319" s="238"/>
      <c r="AA319" s="38"/>
      <c r="AB319" s="26" t="str">
        <f t="shared" si="191"/>
        <v/>
      </c>
      <c r="AC319" s="26" t="str">
        <f t="shared" si="192"/>
        <v/>
      </c>
      <c r="AD319" s="49" t="str">
        <f t="shared" si="190"/>
        <v/>
      </c>
      <c r="AE319" s="49">
        <f t="shared" si="181"/>
        <v>0</v>
      </c>
      <c r="AF319" s="25">
        <f t="shared" si="182"/>
        <v>0</v>
      </c>
      <c r="AG319" s="37" t="str">
        <f>IF(OR(T319="",T319="NOK"),"",IF(V319&lt;&gt;"",VLOOKUP(V319,Deflatores!$A$3:$C$58,3,0),0))</f>
        <v/>
      </c>
      <c r="AH319" s="49" t="str">
        <f t="shared" si="183"/>
        <v/>
      </c>
      <c r="AI319" s="246"/>
      <c r="AJ319" s="228"/>
      <c r="AK319" s="265"/>
      <c r="AL319" s="228"/>
      <c r="AM319" s="265"/>
      <c r="AN319" s="228"/>
      <c r="AO319" s="265"/>
      <c r="AP319" s="228"/>
    </row>
    <row r="320" spans="1:42" s="27" customFormat="1" ht="15" customHeight="1" x14ac:dyDescent="0.2">
      <c r="A320" s="37">
        <f t="shared" si="180"/>
        <v>308</v>
      </c>
      <c r="B320" s="291"/>
      <c r="C320" s="25"/>
      <c r="D320" s="24"/>
      <c r="E320" s="38"/>
      <c r="F320" s="238"/>
      <c r="G320" s="238"/>
      <c r="H320" s="238"/>
      <c r="I320" s="38"/>
      <c r="J320" s="26" t="str">
        <f t="shared" si="184"/>
        <v/>
      </c>
      <c r="K320" s="26" t="str">
        <f t="shared" si="185"/>
        <v/>
      </c>
      <c r="L320" s="49" t="str">
        <f t="shared" si="186"/>
        <v/>
      </c>
      <c r="M320" s="49">
        <f t="shared" si="187"/>
        <v>0</v>
      </c>
      <c r="N320" s="25">
        <f t="shared" si="188"/>
        <v>0</v>
      </c>
      <c r="O320" s="244">
        <f>IF(D320&lt;&gt;"",VLOOKUP(D320,Deflatores!$A$3:$C$100,3,0),0)</f>
        <v>0</v>
      </c>
      <c r="P320" s="49">
        <f t="shared" si="189"/>
        <v>0</v>
      </c>
      <c r="Q320" s="238"/>
      <c r="R320" s="238"/>
      <c r="S320" s="228"/>
      <c r="T320" s="24"/>
      <c r="U320" s="25"/>
      <c r="V320" s="36"/>
      <c r="W320" s="38"/>
      <c r="X320" s="238"/>
      <c r="Y320" s="38"/>
      <c r="Z320" s="238"/>
      <c r="AA320" s="38"/>
      <c r="AB320" s="26" t="str">
        <f t="shared" si="191"/>
        <v/>
      </c>
      <c r="AC320" s="26" t="str">
        <f t="shared" si="192"/>
        <v/>
      </c>
      <c r="AD320" s="49" t="str">
        <f t="shared" si="190"/>
        <v/>
      </c>
      <c r="AE320" s="49">
        <f t="shared" si="181"/>
        <v>0</v>
      </c>
      <c r="AF320" s="25">
        <f t="shared" si="182"/>
        <v>0</v>
      </c>
      <c r="AG320" s="37" t="str">
        <f>IF(OR(T320="",T320="NOK"),"",IF(V320&lt;&gt;"",VLOOKUP(V320,Deflatores!$A$3:$C$58,3,0),0))</f>
        <v/>
      </c>
      <c r="AH320" s="49" t="str">
        <f t="shared" si="183"/>
        <v/>
      </c>
      <c r="AI320" s="246"/>
      <c r="AJ320" s="228"/>
      <c r="AK320" s="265"/>
      <c r="AL320" s="228"/>
      <c r="AM320" s="265"/>
      <c r="AN320" s="228"/>
      <c r="AO320" s="265"/>
      <c r="AP320" s="228"/>
    </row>
    <row r="321" spans="1:42" s="27" customFormat="1" ht="15" customHeight="1" x14ac:dyDescent="0.2">
      <c r="A321" s="37">
        <f t="shared" si="180"/>
        <v>309</v>
      </c>
      <c r="B321" s="291"/>
      <c r="C321" s="25"/>
      <c r="D321" s="24"/>
      <c r="E321" s="38"/>
      <c r="F321" s="238"/>
      <c r="G321" s="238"/>
      <c r="H321" s="238"/>
      <c r="I321" s="38"/>
      <c r="J321" s="26" t="str">
        <f t="shared" si="184"/>
        <v/>
      </c>
      <c r="K321" s="26" t="str">
        <f t="shared" si="185"/>
        <v/>
      </c>
      <c r="L321" s="49" t="str">
        <f t="shared" si="186"/>
        <v/>
      </c>
      <c r="M321" s="49">
        <f t="shared" si="187"/>
        <v>0</v>
      </c>
      <c r="N321" s="25">
        <f t="shared" si="188"/>
        <v>0</v>
      </c>
      <c r="O321" s="244">
        <f>IF(D321&lt;&gt;"",VLOOKUP(D321,Deflatores!$A$3:$C$100,3,0),0)</f>
        <v>0</v>
      </c>
      <c r="P321" s="49">
        <f t="shared" si="189"/>
        <v>0</v>
      </c>
      <c r="Q321" s="238"/>
      <c r="R321" s="238"/>
      <c r="S321" s="228"/>
      <c r="T321" s="24"/>
      <c r="U321" s="25"/>
      <c r="V321" s="36"/>
      <c r="W321" s="38"/>
      <c r="X321" s="238"/>
      <c r="Y321" s="38"/>
      <c r="Z321" s="238"/>
      <c r="AA321" s="38"/>
      <c r="AB321" s="26" t="str">
        <f t="shared" si="191"/>
        <v/>
      </c>
      <c r="AC321" s="26" t="str">
        <f t="shared" si="192"/>
        <v/>
      </c>
      <c r="AD321" s="49" t="str">
        <f t="shared" si="190"/>
        <v/>
      </c>
      <c r="AE321" s="49">
        <f t="shared" si="181"/>
        <v>0</v>
      </c>
      <c r="AF321" s="25">
        <f t="shared" si="182"/>
        <v>0</v>
      </c>
      <c r="AG321" s="37" t="str">
        <f>IF(OR(T321="",T321="NOK"),"",IF(V321&lt;&gt;"",VLOOKUP(V321,Deflatores!$A$3:$C$58,3,0),0))</f>
        <v/>
      </c>
      <c r="AH321" s="49" t="str">
        <f t="shared" si="183"/>
        <v/>
      </c>
      <c r="AI321" s="246"/>
      <c r="AJ321" s="228"/>
      <c r="AK321" s="265"/>
      <c r="AL321" s="228"/>
      <c r="AM321" s="265"/>
      <c r="AN321" s="228"/>
      <c r="AO321" s="265"/>
      <c r="AP321" s="228"/>
    </row>
    <row r="322" spans="1:42" s="27" customFormat="1" ht="15" customHeight="1" x14ac:dyDescent="0.2">
      <c r="A322" s="37">
        <f t="shared" si="180"/>
        <v>310</v>
      </c>
      <c r="B322" s="291"/>
      <c r="C322" s="25"/>
      <c r="D322" s="24"/>
      <c r="E322" s="38"/>
      <c r="F322" s="238"/>
      <c r="G322" s="238"/>
      <c r="H322" s="238"/>
      <c r="I322" s="38"/>
      <c r="J322" s="26" t="str">
        <f t="shared" si="184"/>
        <v/>
      </c>
      <c r="K322" s="26" t="str">
        <f t="shared" si="185"/>
        <v/>
      </c>
      <c r="L322" s="49" t="str">
        <f t="shared" si="186"/>
        <v/>
      </c>
      <c r="M322" s="49">
        <f t="shared" si="187"/>
        <v>0</v>
      </c>
      <c r="N322" s="25">
        <f t="shared" si="188"/>
        <v>0</v>
      </c>
      <c r="O322" s="244">
        <f>IF(D322&lt;&gt;"",VLOOKUP(D322,Deflatores!$A$3:$C$100,3,0),0)</f>
        <v>0</v>
      </c>
      <c r="P322" s="49">
        <f t="shared" si="189"/>
        <v>0</v>
      </c>
      <c r="Q322" s="238"/>
      <c r="R322" s="238"/>
      <c r="S322" s="228"/>
      <c r="T322" s="24"/>
      <c r="U322" s="25"/>
      <c r="V322" s="36"/>
      <c r="W322" s="38"/>
      <c r="X322" s="238"/>
      <c r="Y322" s="38"/>
      <c r="Z322" s="238"/>
      <c r="AA322" s="38"/>
      <c r="AB322" s="26" t="str">
        <f t="shared" si="191"/>
        <v/>
      </c>
      <c r="AC322" s="26" t="str">
        <f t="shared" si="192"/>
        <v/>
      </c>
      <c r="AD322" s="49" t="str">
        <f t="shared" si="190"/>
        <v/>
      </c>
      <c r="AE322" s="49">
        <f t="shared" si="181"/>
        <v>0</v>
      </c>
      <c r="AF322" s="25">
        <f t="shared" si="182"/>
        <v>0</v>
      </c>
      <c r="AG322" s="37" t="str">
        <f>IF(OR(T322="",T322="NOK"),"",IF(V322&lt;&gt;"",VLOOKUP(V322,Deflatores!$A$3:$C$58,3,0),0))</f>
        <v/>
      </c>
      <c r="AH322" s="49" t="str">
        <f t="shared" si="183"/>
        <v/>
      </c>
      <c r="AI322" s="246"/>
      <c r="AJ322" s="228"/>
      <c r="AK322" s="265"/>
      <c r="AL322" s="228"/>
      <c r="AM322" s="265"/>
      <c r="AN322" s="228"/>
      <c r="AO322" s="265"/>
      <c r="AP322" s="228"/>
    </row>
    <row r="323" spans="1:42" s="27" customFormat="1" ht="15" customHeight="1" x14ac:dyDescent="0.2">
      <c r="A323" s="37">
        <f t="shared" si="180"/>
        <v>311</v>
      </c>
      <c r="B323" s="291"/>
      <c r="C323" s="25"/>
      <c r="D323" s="24"/>
      <c r="E323" s="38"/>
      <c r="F323" s="238"/>
      <c r="G323" s="238"/>
      <c r="H323" s="238"/>
      <c r="I323" s="38"/>
      <c r="J323" s="26" t="str">
        <f t="shared" si="184"/>
        <v/>
      </c>
      <c r="K323" s="26" t="str">
        <f t="shared" si="185"/>
        <v/>
      </c>
      <c r="L323" s="49" t="str">
        <f t="shared" si="186"/>
        <v/>
      </c>
      <c r="M323" s="49">
        <f t="shared" si="187"/>
        <v>0</v>
      </c>
      <c r="N323" s="25">
        <f t="shared" si="188"/>
        <v>0</v>
      </c>
      <c r="O323" s="244">
        <f>IF(D323&lt;&gt;"",VLOOKUP(D323,Deflatores!$A$3:$C$100,3,0),0)</f>
        <v>0</v>
      </c>
      <c r="P323" s="49">
        <f t="shared" si="189"/>
        <v>0</v>
      </c>
      <c r="Q323" s="238"/>
      <c r="R323" s="238"/>
      <c r="S323" s="228"/>
      <c r="T323" s="24"/>
      <c r="U323" s="25"/>
      <c r="V323" s="36"/>
      <c r="W323" s="38"/>
      <c r="X323" s="238"/>
      <c r="Y323" s="38"/>
      <c r="Z323" s="238"/>
      <c r="AA323" s="38"/>
      <c r="AB323" s="26" t="str">
        <f t="shared" si="191"/>
        <v/>
      </c>
      <c r="AC323" s="26" t="str">
        <f t="shared" si="192"/>
        <v/>
      </c>
      <c r="AD323" s="49" t="str">
        <f t="shared" si="190"/>
        <v/>
      </c>
      <c r="AE323" s="49">
        <f t="shared" si="181"/>
        <v>0</v>
      </c>
      <c r="AF323" s="25">
        <f t="shared" si="182"/>
        <v>0</v>
      </c>
      <c r="AG323" s="37" t="str">
        <f>IF(OR(T323="",T323="NOK"),"",IF(V323&lt;&gt;"",VLOOKUP(V323,Deflatores!$A$3:$C$58,3,0),0))</f>
        <v/>
      </c>
      <c r="AH323" s="49" t="str">
        <f t="shared" si="183"/>
        <v/>
      </c>
      <c r="AI323" s="246"/>
      <c r="AJ323" s="228"/>
      <c r="AK323" s="265"/>
      <c r="AL323" s="228"/>
      <c r="AM323" s="265"/>
      <c r="AN323" s="228"/>
      <c r="AO323" s="265"/>
      <c r="AP323" s="228"/>
    </row>
    <row r="324" spans="1:42" s="27" customFormat="1" ht="15" customHeight="1" x14ac:dyDescent="0.2">
      <c r="A324" s="37">
        <f t="shared" si="180"/>
        <v>312</v>
      </c>
      <c r="B324" s="291"/>
      <c r="C324" s="25"/>
      <c r="D324" s="24"/>
      <c r="E324" s="38"/>
      <c r="F324" s="238"/>
      <c r="G324" s="238"/>
      <c r="H324" s="238"/>
      <c r="I324" s="38"/>
      <c r="J324" s="26" t="str">
        <f t="shared" si="184"/>
        <v/>
      </c>
      <c r="K324" s="26" t="str">
        <f t="shared" si="185"/>
        <v/>
      </c>
      <c r="L324" s="49" t="str">
        <f t="shared" si="186"/>
        <v/>
      </c>
      <c r="M324" s="49">
        <f t="shared" si="187"/>
        <v>0</v>
      </c>
      <c r="N324" s="25">
        <f t="shared" si="188"/>
        <v>0</v>
      </c>
      <c r="O324" s="244">
        <f>IF(D324&lt;&gt;"",VLOOKUP(D324,Deflatores!$A$3:$C$100,3,0),0)</f>
        <v>0</v>
      </c>
      <c r="P324" s="49">
        <f t="shared" si="189"/>
        <v>0</v>
      </c>
      <c r="Q324" s="238"/>
      <c r="R324" s="238"/>
      <c r="S324" s="228"/>
      <c r="T324" s="24"/>
      <c r="U324" s="25"/>
      <c r="V324" s="36"/>
      <c r="W324" s="38"/>
      <c r="X324" s="238"/>
      <c r="Y324" s="38"/>
      <c r="Z324" s="238"/>
      <c r="AA324" s="38"/>
      <c r="AB324" s="26" t="str">
        <f t="shared" si="191"/>
        <v/>
      </c>
      <c r="AC324" s="26" t="str">
        <f t="shared" si="192"/>
        <v/>
      </c>
      <c r="AD324" s="49" t="str">
        <f t="shared" si="190"/>
        <v/>
      </c>
      <c r="AE324" s="49">
        <f t="shared" si="181"/>
        <v>0</v>
      </c>
      <c r="AF324" s="25">
        <f t="shared" si="182"/>
        <v>0</v>
      </c>
      <c r="AG324" s="37" t="str">
        <f>IF(OR(T324="",T324="NOK"),"",IF(V324&lt;&gt;"",VLOOKUP(V324,Deflatores!$A$3:$C$58,3,0),0))</f>
        <v/>
      </c>
      <c r="AH324" s="49" t="str">
        <f t="shared" si="183"/>
        <v/>
      </c>
      <c r="AI324" s="246"/>
      <c r="AJ324" s="228"/>
      <c r="AK324" s="265"/>
      <c r="AL324" s="228"/>
      <c r="AM324" s="265"/>
      <c r="AN324" s="228"/>
      <c r="AO324" s="265"/>
      <c r="AP324" s="228"/>
    </row>
    <row r="325" spans="1:42" s="27" customFormat="1" ht="15" customHeight="1" x14ac:dyDescent="0.2">
      <c r="A325" s="37">
        <f t="shared" si="180"/>
        <v>313</v>
      </c>
      <c r="B325" s="291"/>
      <c r="C325" s="25"/>
      <c r="D325" s="24"/>
      <c r="E325" s="38"/>
      <c r="F325" s="238"/>
      <c r="G325" s="238"/>
      <c r="H325" s="238"/>
      <c r="I325" s="38"/>
      <c r="J325" s="26" t="str">
        <f t="shared" si="184"/>
        <v/>
      </c>
      <c r="K325" s="26" t="str">
        <f t="shared" si="185"/>
        <v/>
      </c>
      <c r="L325" s="49" t="str">
        <f t="shared" si="186"/>
        <v/>
      </c>
      <c r="M325" s="49">
        <f t="shared" si="187"/>
        <v>0</v>
      </c>
      <c r="N325" s="25">
        <f t="shared" si="188"/>
        <v>0</v>
      </c>
      <c r="O325" s="244">
        <f>IF(D325&lt;&gt;"",VLOOKUP(D325,Deflatores!$A$3:$C$100,3,0),0)</f>
        <v>0</v>
      </c>
      <c r="P325" s="49">
        <f t="shared" si="189"/>
        <v>0</v>
      </c>
      <c r="Q325" s="238"/>
      <c r="R325" s="238"/>
      <c r="S325" s="228"/>
      <c r="T325" s="24"/>
      <c r="U325" s="25"/>
      <c r="V325" s="36"/>
      <c r="W325" s="38"/>
      <c r="X325" s="238"/>
      <c r="Y325" s="38"/>
      <c r="Z325" s="238"/>
      <c r="AA325" s="38"/>
      <c r="AB325" s="26" t="str">
        <f t="shared" si="191"/>
        <v/>
      </c>
      <c r="AC325" s="26" t="str">
        <f t="shared" si="192"/>
        <v/>
      </c>
      <c r="AD325" s="49" t="str">
        <f t="shared" si="190"/>
        <v/>
      </c>
      <c r="AE325" s="49">
        <f t="shared" si="181"/>
        <v>0</v>
      </c>
      <c r="AF325" s="25">
        <f t="shared" si="182"/>
        <v>0</v>
      </c>
      <c r="AG325" s="37" t="str">
        <f>IF(OR(T325="",T325="NOK"),"",IF(V325&lt;&gt;"",VLOOKUP(V325,Deflatores!$A$3:$C$58,3,0),0))</f>
        <v/>
      </c>
      <c r="AH325" s="49" t="str">
        <f t="shared" si="183"/>
        <v/>
      </c>
      <c r="AI325" s="246"/>
      <c r="AJ325" s="228"/>
      <c r="AK325" s="265"/>
      <c r="AL325" s="228"/>
      <c r="AM325" s="265"/>
      <c r="AN325" s="228"/>
      <c r="AO325" s="265"/>
      <c r="AP325" s="228"/>
    </row>
    <row r="326" spans="1:42" s="27" customFormat="1" ht="15" customHeight="1" x14ac:dyDescent="0.2">
      <c r="A326" s="37">
        <f t="shared" si="180"/>
        <v>314</v>
      </c>
      <c r="B326" s="291"/>
      <c r="C326" s="25"/>
      <c r="D326" s="24"/>
      <c r="E326" s="38"/>
      <c r="F326" s="238"/>
      <c r="G326" s="238"/>
      <c r="H326" s="238"/>
      <c r="I326" s="38"/>
      <c r="J326" s="26" t="str">
        <f t="shared" si="184"/>
        <v/>
      </c>
      <c r="K326" s="26" t="str">
        <f t="shared" si="185"/>
        <v/>
      </c>
      <c r="L326" s="49" t="str">
        <f t="shared" si="186"/>
        <v/>
      </c>
      <c r="M326" s="49">
        <f t="shared" si="187"/>
        <v>0</v>
      </c>
      <c r="N326" s="25">
        <f t="shared" si="188"/>
        <v>0</v>
      </c>
      <c r="O326" s="244">
        <f>IF(D326&lt;&gt;"",VLOOKUP(D326,Deflatores!$A$3:$C$100,3,0),0)</f>
        <v>0</v>
      </c>
      <c r="P326" s="49">
        <f t="shared" si="189"/>
        <v>0</v>
      </c>
      <c r="Q326" s="238"/>
      <c r="R326" s="238"/>
      <c r="S326" s="228"/>
      <c r="T326" s="24"/>
      <c r="U326" s="25"/>
      <c r="V326" s="36"/>
      <c r="W326" s="38"/>
      <c r="X326" s="238"/>
      <c r="Y326" s="38"/>
      <c r="Z326" s="238"/>
      <c r="AA326" s="38"/>
      <c r="AB326" s="26" t="str">
        <f t="shared" si="191"/>
        <v/>
      </c>
      <c r="AC326" s="26" t="str">
        <f t="shared" si="192"/>
        <v/>
      </c>
      <c r="AD326" s="49" t="str">
        <f t="shared" si="190"/>
        <v/>
      </c>
      <c r="AE326" s="49">
        <f t="shared" si="181"/>
        <v>0</v>
      </c>
      <c r="AF326" s="25">
        <f t="shared" si="182"/>
        <v>0</v>
      </c>
      <c r="AG326" s="37" t="str">
        <f>IF(OR(T326="",T326="NOK"),"",IF(V326&lt;&gt;"",VLOOKUP(V326,Deflatores!$A$3:$C$58,3,0),0))</f>
        <v/>
      </c>
      <c r="AH326" s="49" t="str">
        <f t="shared" si="183"/>
        <v/>
      </c>
      <c r="AI326" s="246"/>
      <c r="AJ326" s="228"/>
      <c r="AK326" s="265"/>
      <c r="AL326" s="228"/>
      <c r="AM326" s="265"/>
      <c r="AN326" s="228"/>
      <c r="AO326" s="265"/>
      <c r="AP326" s="228"/>
    </row>
    <row r="327" spans="1:42" s="27" customFormat="1" ht="15" customHeight="1" x14ac:dyDescent="0.2">
      <c r="A327" s="37">
        <f t="shared" si="180"/>
        <v>315</v>
      </c>
      <c r="B327" s="291"/>
      <c r="C327" s="25"/>
      <c r="D327" s="24"/>
      <c r="E327" s="38"/>
      <c r="F327" s="238"/>
      <c r="G327" s="238"/>
      <c r="H327" s="238"/>
      <c r="I327" s="38"/>
      <c r="J327" s="26" t="str">
        <f t="shared" si="184"/>
        <v/>
      </c>
      <c r="K327" s="26" t="str">
        <f t="shared" si="185"/>
        <v/>
      </c>
      <c r="L327" s="49" t="str">
        <f t="shared" si="186"/>
        <v/>
      </c>
      <c r="M327" s="49">
        <f t="shared" si="187"/>
        <v>0</v>
      </c>
      <c r="N327" s="25">
        <f t="shared" si="188"/>
        <v>0</v>
      </c>
      <c r="O327" s="244">
        <f>IF(D327&lt;&gt;"",VLOOKUP(D327,Deflatores!$A$3:$C$100,3,0),0)</f>
        <v>0</v>
      </c>
      <c r="P327" s="49">
        <f t="shared" si="189"/>
        <v>0</v>
      </c>
      <c r="Q327" s="238"/>
      <c r="R327" s="238"/>
      <c r="S327" s="228"/>
      <c r="T327" s="24"/>
      <c r="U327" s="25"/>
      <c r="V327" s="36"/>
      <c r="W327" s="38"/>
      <c r="X327" s="238"/>
      <c r="Y327" s="38"/>
      <c r="Z327" s="238"/>
      <c r="AA327" s="38"/>
      <c r="AB327" s="26" t="str">
        <f t="shared" si="191"/>
        <v/>
      </c>
      <c r="AC327" s="26" t="str">
        <f t="shared" si="192"/>
        <v/>
      </c>
      <c r="AD327" s="49" t="str">
        <f t="shared" si="190"/>
        <v/>
      </c>
      <c r="AE327" s="49">
        <f t="shared" si="181"/>
        <v>0</v>
      </c>
      <c r="AF327" s="25">
        <f t="shared" si="182"/>
        <v>0</v>
      </c>
      <c r="AG327" s="37" t="str">
        <f>IF(OR(T327="",T327="NOK"),"",IF(V327&lt;&gt;"",VLOOKUP(V327,Deflatores!$A$3:$C$58,3,0),0))</f>
        <v/>
      </c>
      <c r="AH327" s="49" t="str">
        <f t="shared" si="183"/>
        <v/>
      </c>
      <c r="AI327" s="246"/>
      <c r="AJ327" s="228"/>
      <c r="AK327" s="265"/>
      <c r="AL327" s="228"/>
      <c r="AM327" s="265"/>
      <c r="AN327" s="228"/>
      <c r="AO327" s="265"/>
      <c r="AP327" s="228"/>
    </row>
    <row r="328" spans="1:42" s="27" customFormat="1" ht="15" customHeight="1" x14ac:dyDescent="0.2">
      <c r="A328" s="37">
        <f t="shared" si="180"/>
        <v>316</v>
      </c>
      <c r="B328" s="291"/>
      <c r="C328" s="25"/>
      <c r="D328" s="24"/>
      <c r="E328" s="38"/>
      <c r="F328" s="238"/>
      <c r="G328" s="238"/>
      <c r="H328" s="238"/>
      <c r="I328" s="38"/>
      <c r="J328" s="26" t="str">
        <f t="shared" si="184"/>
        <v/>
      </c>
      <c r="K328" s="26" t="str">
        <f t="shared" si="185"/>
        <v/>
      </c>
      <c r="L328" s="49" t="str">
        <f t="shared" si="186"/>
        <v/>
      </c>
      <c r="M328" s="49">
        <f t="shared" si="187"/>
        <v>0</v>
      </c>
      <c r="N328" s="25">
        <f t="shared" si="188"/>
        <v>0</v>
      </c>
      <c r="O328" s="244">
        <f>IF(D328&lt;&gt;"",VLOOKUP(D328,Deflatores!$A$3:$C$100,3,0),0)</f>
        <v>0</v>
      </c>
      <c r="P328" s="49">
        <f t="shared" si="189"/>
        <v>0</v>
      </c>
      <c r="Q328" s="238"/>
      <c r="R328" s="238"/>
      <c r="S328" s="228"/>
      <c r="T328" s="24"/>
      <c r="U328" s="25"/>
      <c r="V328" s="36"/>
      <c r="W328" s="38"/>
      <c r="X328" s="238"/>
      <c r="Y328" s="38"/>
      <c r="Z328" s="238"/>
      <c r="AA328" s="38"/>
      <c r="AB328" s="26" t="str">
        <f t="shared" si="191"/>
        <v/>
      </c>
      <c r="AC328" s="26" t="str">
        <f t="shared" si="192"/>
        <v/>
      </c>
      <c r="AD328" s="49" t="str">
        <f t="shared" si="190"/>
        <v/>
      </c>
      <c r="AE328" s="49">
        <f t="shared" si="181"/>
        <v>0</v>
      </c>
      <c r="AF328" s="25">
        <f t="shared" si="182"/>
        <v>0</v>
      </c>
      <c r="AG328" s="37" t="str">
        <f>IF(OR(T328="",T328="NOK"),"",IF(V328&lt;&gt;"",VLOOKUP(V328,Deflatores!$A$3:$C$58,3,0),0))</f>
        <v/>
      </c>
      <c r="AH328" s="49" t="str">
        <f t="shared" si="183"/>
        <v/>
      </c>
      <c r="AI328" s="246"/>
      <c r="AJ328" s="228"/>
      <c r="AK328" s="265"/>
      <c r="AL328" s="228"/>
      <c r="AM328" s="265"/>
      <c r="AN328" s="228"/>
      <c r="AO328" s="265"/>
      <c r="AP328" s="228"/>
    </row>
    <row r="329" spans="1:42" s="27" customFormat="1" ht="15" customHeight="1" x14ac:dyDescent="0.2">
      <c r="A329" s="37">
        <f t="shared" si="180"/>
        <v>317</v>
      </c>
      <c r="B329" s="291"/>
      <c r="C329" s="25"/>
      <c r="D329" s="24"/>
      <c r="E329" s="38"/>
      <c r="F329" s="238"/>
      <c r="G329" s="238"/>
      <c r="H329" s="238"/>
      <c r="I329" s="38"/>
      <c r="J329" s="26" t="str">
        <f t="shared" si="184"/>
        <v/>
      </c>
      <c r="K329" s="26" t="str">
        <f t="shared" si="185"/>
        <v/>
      </c>
      <c r="L329" s="49" t="str">
        <f t="shared" si="186"/>
        <v/>
      </c>
      <c r="M329" s="49">
        <f t="shared" si="187"/>
        <v>0</v>
      </c>
      <c r="N329" s="25">
        <f t="shared" si="188"/>
        <v>0</v>
      </c>
      <c r="O329" s="244">
        <f>IF(D329&lt;&gt;"",VLOOKUP(D329,Deflatores!$A$3:$C$100,3,0),0)</f>
        <v>0</v>
      </c>
      <c r="P329" s="49">
        <f t="shared" si="189"/>
        <v>0</v>
      </c>
      <c r="Q329" s="238"/>
      <c r="R329" s="238"/>
      <c r="S329" s="228"/>
      <c r="T329" s="24"/>
      <c r="U329" s="25"/>
      <c r="V329" s="36"/>
      <c r="W329" s="38"/>
      <c r="X329" s="238"/>
      <c r="Y329" s="38"/>
      <c r="Z329" s="238"/>
      <c r="AA329" s="38"/>
      <c r="AB329" s="26" t="str">
        <f t="shared" si="191"/>
        <v/>
      </c>
      <c r="AC329" s="26" t="str">
        <f t="shared" si="192"/>
        <v/>
      </c>
      <c r="AD329" s="49" t="str">
        <f t="shared" si="190"/>
        <v/>
      </c>
      <c r="AE329" s="49">
        <f t="shared" si="181"/>
        <v>0</v>
      </c>
      <c r="AF329" s="25">
        <f t="shared" si="182"/>
        <v>0</v>
      </c>
      <c r="AG329" s="37" t="str">
        <f>IF(OR(T329="",T329="NOK"),"",IF(V329&lt;&gt;"",VLOOKUP(V329,Deflatores!$A$3:$C$58,3,0),0))</f>
        <v/>
      </c>
      <c r="AH329" s="49" t="str">
        <f t="shared" si="183"/>
        <v/>
      </c>
      <c r="AI329" s="246"/>
      <c r="AJ329" s="228"/>
      <c r="AK329" s="265"/>
      <c r="AL329" s="228"/>
      <c r="AM329" s="265"/>
      <c r="AN329" s="228"/>
      <c r="AO329" s="265"/>
      <c r="AP329" s="228"/>
    </row>
    <row r="330" spans="1:42" s="27" customFormat="1" ht="15" customHeight="1" x14ac:dyDescent="0.2">
      <c r="A330" s="37">
        <f t="shared" si="180"/>
        <v>318</v>
      </c>
      <c r="B330" s="291"/>
      <c r="C330" s="25"/>
      <c r="D330" s="24"/>
      <c r="E330" s="38"/>
      <c r="F330" s="238"/>
      <c r="G330" s="238"/>
      <c r="H330" s="238"/>
      <c r="I330" s="38"/>
      <c r="J330" s="26" t="str">
        <f t="shared" si="184"/>
        <v/>
      </c>
      <c r="K330" s="26" t="str">
        <f t="shared" si="185"/>
        <v/>
      </c>
      <c r="L330" s="49" t="str">
        <f t="shared" si="186"/>
        <v/>
      </c>
      <c r="M330" s="49">
        <f t="shared" si="187"/>
        <v>0</v>
      </c>
      <c r="N330" s="25">
        <f t="shared" si="188"/>
        <v>0</v>
      </c>
      <c r="O330" s="244">
        <f>IF(D330&lt;&gt;"",VLOOKUP(D330,Deflatores!$A$3:$C$100,3,0),0)</f>
        <v>0</v>
      </c>
      <c r="P330" s="49">
        <f t="shared" si="189"/>
        <v>0</v>
      </c>
      <c r="Q330" s="238"/>
      <c r="R330" s="238"/>
      <c r="S330" s="228"/>
      <c r="T330" s="24"/>
      <c r="U330" s="25"/>
      <c r="V330" s="36"/>
      <c r="W330" s="38"/>
      <c r="X330" s="238"/>
      <c r="Y330" s="38"/>
      <c r="Z330" s="238"/>
      <c r="AA330" s="38"/>
      <c r="AB330" s="26" t="str">
        <f t="shared" si="191"/>
        <v/>
      </c>
      <c r="AC330" s="26" t="str">
        <f t="shared" si="192"/>
        <v/>
      </c>
      <c r="AD330" s="49" t="str">
        <f t="shared" si="190"/>
        <v/>
      </c>
      <c r="AE330" s="49">
        <f t="shared" si="181"/>
        <v>0</v>
      </c>
      <c r="AF330" s="25">
        <f t="shared" si="182"/>
        <v>0</v>
      </c>
      <c r="AG330" s="37" t="str">
        <f>IF(OR(T330="",T330="NOK"),"",IF(V330&lt;&gt;"",VLOOKUP(V330,Deflatores!$A$3:$C$58,3,0),0))</f>
        <v/>
      </c>
      <c r="AH330" s="49" t="str">
        <f t="shared" si="183"/>
        <v/>
      </c>
      <c r="AI330" s="246"/>
      <c r="AJ330" s="228"/>
      <c r="AK330" s="265"/>
      <c r="AL330" s="228"/>
      <c r="AM330" s="265"/>
      <c r="AN330" s="228"/>
      <c r="AO330" s="265"/>
      <c r="AP330" s="228"/>
    </row>
    <row r="331" spans="1:42" s="27" customFormat="1" ht="15" customHeight="1" x14ac:dyDescent="0.2">
      <c r="A331" s="37">
        <f t="shared" si="180"/>
        <v>319</v>
      </c>
      <c r="B331" s="291"/>
      <c r="C331" s="25"/>
      <c r="D331" s="24"/>
      <c r="E331" s="38"/>
      <c r="F331" s="238"/>
      <c r="G331" s="238"/>
      <c r="H331" s="238"/>
      <c r="I331" s="38"/>
      <c r="J331" s="26" t="str">
        <f t="shared" si="184"/>
        <v/>
      </c>
      <c r="K331" s="26" t="str">
        <f t="shared" si="185"/>
        <v/>
      </c>
      <c r="L331" s="49" t="str">
        <f t="shared" si="186"/>
        <v/>
      </c>
      <c r="M331" s="49">
        <f t="shared" si="187"/>
        <v>0</v>
      </c>
      <c r="N331" s="25">
        <f t="shared" si="188"/>
        <v>0</v>
      </c>
      <c r="O331" s="244">
        <f>IF(D331&lt;&gt;"",VLOOKUP(D331,Deflatores!$A$3:$C$100,3,0),0)</f>
        <v>0</v>
      </c>
      <c r="P331" s="49">
        <f t="shared" si="189"/>
        <v>0</v>
      </c>
      <c r="Q331" s="238"/>
      <c r="R331" s="238"/>
      <c r="S331" s="228"/>
      <c r="T331" s="24"/>
      <c r="U331" s="25"/>
      <c r="V331" s="36"/>
      <c r="W331" s="38"/>
      <c r="X331" s="238"/>
      <c r="Y331" s="38"/>
      <c r="Z331" s="238"/>
      <c r="AA331" s="38"/>
      <c r="AB331" s="26" t="str">
        <f t="shared" si="191"/>
        <v/>
      </c>
      <c r="AC331" s="26" t="str">
        <f t="shared" si="192"/>
        <v/>
      </c>
      <c r="AD331" s="49" t="str">
        <f t="shared" si="190"/>
        <v/>
      </c>
      <c r="AE331" s="49">
        <f t="shared" si="181"/>
        <v>0</v>
      </c>
      <c r="AF331" s="25">
        <f t="shared" si="182"/>
        <v>0</v>
      </c>
      <c r="AG331" s="37" t="str">
        <f>IF(OR(T331="",T331="NOK"),"",IF(V331&lt;&gt;"",VLOOKUP(V331,Deflatores!$A$3:$C$58,3,0),0))</f>
        <v/>
      </c>
      <c r="AH331" s="49" t="str">
        <f t="shared" si="183"/>
        <v/>
      </c>
      <c r="AI331" s="246"/>
      <c r="AJ331" s="228"/>
      <c r="AK331" s="265"/>
      <c r="AL331" s="228"/>
      <c r="AM331" s="265"/>
      <c r="AN331" s="228"/>
      <c r="AO331" s="265"/>
      <c r="AP331" s="228"/>
    </row>
    <row r="332" spans="1:42" s="27" customFormat="1" ht="15" customHeight="1" x14ac:dyDescent="0.2">
      <c r="A332" s="37">
        <f t="shared" si="180"/>
        <v>320</v>
      </c>
      <c r="B332" s="291"/>
      <c r="C332" s="25"/>
      <c r="D332" s="24"/>
      <c r="E332" s="38"/>
      <c r="F332" s="238"/>
      <c r="G332" s="238"/>
      <c r="H332" s="238"/>
      <c r="I332" s="38"/>
      <c r="J332" s="26" t="str">
        <f t="shared" si="184"/>
        <v/>
      </c>
      <c r="K332" s="26" t="str">
        <f t="shared" si="185"/>
        <v/>
      </c>
      <c r="L332" s="49" t="str">
        <f t="shared" si="186"/>
        <v/>
      </c>
      <c r="M332" s="49">
        <f t="shared" si="187"/>
        <v>0</v>
      </c>
      <c r="N332" s="25">
        <f t="shared" si="188"/>
        <v>0</v>
      </c>
      <c r="O332" s="244">
        <f>IF(D332&lt;&gt;"",VLOOKUP(D332,Deflatores!$A$3:$C$100,3,0),0)</f>
        <v>0</v>
      </c>
      <c r="P332" s="49">
        <f t="shared" si="189"/>
        <v>0</v>
      </c>
      <c r="Q332" s="238"/>
      <c r="R332" s="238"/>
      <c r="S332" s="228"/>
      <c r="T332" s="24"/>
      <c r="U332" s="25"/>
      <c r="V332" s="36"/>
      <c r="W332" s="38"/>
      <c r="X332" s="238"/>
      <c r="Y332" s="38"/>
      <c r="Z332" s="238"/>
      <c r="AA332" s="38"/>
      <c r="AB332" s="26" t="str">
        <f t="shared" si="191"/>
        <v/>
      </c>
      <c r="AC332" s="26" t="str">
        <f t="shared" si="192"/>
        <v/>
      </c>
      <c r="AD332" s="49" t="str">
        <f t="shared" si="190"/>
        <v/>
      </c>
      <c r="AE332" s="49">
        <f t="shared" si="181"/>
        <v>0</v>
      </c>
      <c r="AF332" s="25">
        <f t="shared" si="182"/>
        <v>0</v>
      </c>
      <c r="AG332" s="37" t="str">
        <f>IF(OR(T332="",T332="NOK"),"",IF(V332&lt;&gt;"",VLOOKUP(V332,Deflatores!$A$3:$C$58,3,0),0))</f>
        <v/>
      </c>
      <c r="AH332" s="49" t="str">
        <f t="shared" si="183"/>
        <v/>
      </c>
      <c r="AI332" s="246"/>
      <c r="AJ332" s="228"/>
      <c r="AK332" s="265"/>
      <c r="AL332" s="228"/>
      <c r="AM332" s="265"/>
      <c r="AN332" s="228"/>
      <c r="AO332" s="265"/>
      <c r="AP332" s="228"/>
    </row>
    <row r="333" spans="1:42" s="27" customFormat="1" ht="15" customHeight="1" x14ac:dyDescent="0.2">
      <c r="A333" s="37">
        <f t="shared" si="180"/>
        <v>321</v>
      </c>
      <c r="B333" s="291"/>
      <c r="C333" s="25"/>
      <c r="D333" s="24"/>
      <c r="E333" s="38"/>
      <c r="F333" s="238"/>
      <c r="G333" s="238"/>
      <c r="H333" s="238"/>
      <c r="I333" s="38"/>
      <c r="J333" s="26" t="str">
        <f t="shared" si="184"/>
        <v/>
      </c>
      <c r="K333" s="26" t="str">
        <f t="shared" si="185"/>
        <v/>
      </c>
      <c r="L333" s="49" t="str">
        <f t="shared" si="186"/>
        <v/>
      </c>
      <c r="M333" s="49">
        <f t="shared" si="187"/>
        <v>0</v>
      </c>
      <c r="N333" s="25">
        <f t="shared" si="188"/>
        <v>0</v>
      </c>
      <c r="O333" s="244">
        <f>IF(D333&lt;&gt;"",VLOOKUP(D333,Deflatores!$A$3:$C$100,3,0),0)</f>
        <v>0</v>
      </c>
      <c r="P333" s="49">
        <f t="shared" si="189"/>
        <v>0</v>
      </c>
      <c r="Q333" s="238"/>
      <c r="R333" s="238"/>
      <c r="S333" s="228"/>
      <c r="T333" s="24"/>
      <c r="U333" s="25"/>
      <c r="V333" s="36"/>
      <c r="W333" s="38"/>
      <c r="X333" s="238"/>
      <c r="Y333" s="38"/>
      <c r="Z333" s="238"/>
      <c r="AA333" s="38"/>
      <c r="AB333" s="26" t="str">
        <f t="shared" si="191"/>
        <v/>
      </c>
      <c r="AC333" s="26" t="str">
        <f t="shared" si="192"/>
        <v/>
      </c>
      <c r="AD333" s="49" t="str">
        <f t="shared" si="190"/>
        <v/>
      </c>
      <c r="AE333" s="49">
        <f t="shared" si="181"/>
        <v>0</v>
      </c>
      <c r="AF333" s="25">
        <f t="shared" si="182"/>
        <v>0</v>
      </c>
      <c r="AG333" s="37" t="str">
        <f>IF(OR(T333="",T333="NOK"),"",IF(V333&lt;&gt;"",VLOOKUP(V333,Deflatores!$A$3:$C$58,3,0),0))</f>
        <v/>
      </c>
      <c r="AH333" s="49" t="str">
        <f t="shared" si="183"/>
        <v/>
      </c>
      <c r="AI333" s="246"/>
      <c r="AJ333" s="228"/>
      <c r="AK333" s="265"/>
      <c r="AL333" s="228"/>
      <c r="AM333" s="265"/>
      <c r="AN333" s="228"/>
      <c r="AO333" s="265"/>
      <c r="AP333" s="228"/>
    </row>
    <row r="334" spans="1:42" s="27" customFormat="1" ht="15" customHeight="1" x14ac:dyDescent="0.2">
      <c r="A334" s="37">
        <f t="shared" si="180"/>
        <v>322</v>
      </c>
      <c r="B334" s="291"/>
      <c r="C334" s="25"/>
      <c r="D334" s="24"/>
      <c r="E334" s="38"/>
      <c r="F334" s="238"/>
      <c r="G334" s="238"/>
      <c r="H334" s="238"/>
      <c r="I334" s="38"/>
      <c r="J334" s="26" t="str">
        <f t="shared" si="184"/>
        <v/>
      </c>
      <c r="K334" s="26" t="str">
        <f t="shared" si="185"/>
        <v/>
      </c>
      <c r="L334" s="49" t="str">
        <f t="shared" si="186"/>
        <v/>
      </c>
      <c r="M334" s="49">
        <f t="shared" si="187"/>
        <v>0</v>
      </c>
      <c r="N334" s="25">
        <f t="shared" si="188"/>
        <v>0</v>
      </c>
      <c r="O334" s="244">
        <f>IF(D334&lt;&gt;"",VLOOKUP(D334,Deflatores!$A$3:$C$100,3,0),0)</f>
        <v>0</v>
      </c>
      <c r="P334" s="49">
        <f t="shared" si="189"/>
        <v>0</v>
      </c>
      <c r="Q334" s="238"/>
      <c r="R334" s="238"/>
      <c r="S334" s="228"/>
      <c r="T334" s="24"/>
      <c r="U334" s="25"/>
      <c r="V334" s="36"/>
      <c r="W334" s="38"/>
      <c r="X334" s="238"/>
      <c r="Y334" s="38"/>
      <c r="Z334" s="238"/>
      <c r="AA334" s="38"/>
      <c r="AB334" s="26" t="str">
        <f t="shared" si="191"/>
        <v/>
      </c>
      <c r="AC334" s="26" t="str">
        <f t="shared" si="192"/>
        <v/>
      </c>
      <c r="AD334" s="49" t="str">
        <f t="shared" si="190"/>
        <v/>
      </c>
      <c r="AE334" s="49">
        <f t="shared" si="181"/>
        <v>0</v>
      </c>
      <c r="AF334" s="25">
        <f t="shared" si="182"/>
        <v>0</v>
      </c>
      <c r="AG334" s="37" t="str">
        <f>IF(OR(T334="",T334="NOK"),"",IF(V334&lt;&gt;"",VLOOKUP(V334,Deflatores!$A$3:$C$58,3,0),0))</f>
        <v/>
      </c>
      <c r="AH334" s="49" t="str">
        <f t="shared" si="183"/>
        <v/>
      </c>
      <c r="AI334" s="246"/>
      <c r="AJ334" s="228"/>
      <c r="AK334" s="265"/>
      <c r="AL334" s="228"/>
      <c r="AM334" s="265"/>
      <c r="AN334" s="228"/>
      <c r="AO334" s="265"/>
      <c r="AP334" s="228"/>
    </row>
    <row r="335" spans="1:42" s="27" customFormat="1" ht="15" customHeight="1" x14ac:dyDescent="0.2">
      <c r="A335" s="37">
        <f t="shared" ref="A335:A398" si="193">A334+1</f>
        <v>323</v>
      </c>
      <c r="B335" s="291"/>
      <c r="C335" s="25"/>
      <c r="D335" s="24"/>
      <c r="E335" s="38"/>
      <c r="F335" s="238"/>
      <c r="G335" s="238"/>
      <c r="H335" s="238"/>
      <c r="I335" s="38"/>
      <c r="J335" s="26" t="str">
        <f t="shared" si="184"/>
        <v/>
      </c>
      <c r="K335" s="26" t="str">
        <f t="shared" si="185"/>
        <v/>
      </c>
      <c r="L335" s="49" t="str">
        <f t="shared" si="186"/>
        <v/>
      </c>
      <c r="M335" s="49">
        <f t="shared" si="187"/>
        <v>0</v>
      </c>
      <c r="N335" s="25">
        <f t="shared" si="188"/>
        <v>0</v>
      </c>
      <c r="O335" s="244">
        <f>IF(D335&lt;&gt;"",VLOOKUP(D335,Deflatores!$A$3:$C$100,3,0),0)</f>
        <v>0</v>
      </c>
      <c r="P335" s="49">
        <f t="shared" si="189"/>
        <v>0</v>
      </c>
      <c r="Q335" s="238"/>
      <c r="R335" s="238"/>
      <c r="S335" s="228"/>
      <c r="T335" s="24"/>
      <c r="U335" s="25"/>
      <c r="V335" s="36"/>
      <c r="W335" s="38"/>
      <c r="X335" s="238"/>
      <c r="Y335" s="38"/>
      <c r="Z335" s="238"/>
      <c r="AA335" s="38"/>
      <c r="AB335" s="26" t="str">
        <f t="shared" si="191"/>
        <v/>
      </c>
      <c r="AC335" s="26" t="str">
        <f t="shared" si="192"/>
        <v/>
      </c>
      <c r="AD335" s="49" t="str">
        <f t="shared" si="190"/>
        <v/>
      </c>
      <c r="AE335" s="49">
        <f t="shared" si="181"/>
        <v>0</v>
      </c>
      <c r="AF335" s="25">
        <f t="shared" si="182"/>
        <v>0</v>
      </c>
      <c r="AG335" s="37" t="str">
        <f>IF(OR(T335="",T335="NOK"),"",IF(V335&lt;&gt;"",VLOOKUP(V335,Deflatores!$A$3:$C$58,3,0),0))</f>
        <v/>
      </c>
      <c r="AH335" s="49" t="str">
        <f t="shared" si="183"/>
        <v/>
      </c>
      <c r="AI335" s="246"/>
      <c r="AJ335" s="228"/>
      <c r="AK335" s="265"/>
      <c r="AL335" s="228"/>
      <c r="AM335" s="265"/>
      <c r="AN335" s="228"/>
      <c r="AO335" s="265"/>
      <c r="AP335" s="228"/>
    </row>
    <row r="336" spans="1:42" s="27" customFormat="1" ht="15" customHeight="1" x14ac:dyDescent="0.2">
      <c r="A336" s="37">
        <f t="shared" si="193"/>
        <v>324</v>
      </c>
      <c r="B336" s="291"/>
      <c r="C336" s="25"/>
      <c r="D336" s="24"/>
      <c r="E336" s="38"/>
      <c r="F336" s="238"/>
      <c r="G336" s="238"/>
      <c r="H336" s="238"/>
      <c r="I336" s="38"/>
      <c r="J336" s="26" t="str">
        <f t="shared" si="184"/>
        <v/>
      </c>
      <c r="K336" s="26" t="str">
        <f t="shared" si="185"/>
        <v/>
      </c>
      <c r="L336" s="49" t="str">
        <f t="shared" si="186"/>
        <v/>
      </c>
      <c r="M336" s="49">
        <f t="shared" si="187"/>
        <v>0</v>
      </c>
      <c r="N336" s="25">
        <f t="shared" si="188"/>
        <v>0</v>
      </c>
      <c r="O336" s="244">
        <f>IF(D336&lt;&gt;"",VLOOKUP(D336,Deflatores!$A$3:$C$100,3,0),0)</f>
        <v>0</v>
      </c>
      <c r="P336" s="49">
        <f t="shared" si="189"/>
        <v>0</v>
      </c>
      <c r="Q336" s="238"/>
      <c r="R336" s="238"/>
      <c r="S336" s="228"/>
      <c r="T336" s="24"/>
      <c r="U336" s="25"/>
      <c r="V336" s="36"/>
      <c r="W336" s="38"/>
      <c r="X336" s="238"/>
      <c r="Y336" s="38"/>
      <c r="Z336" s="238"/>
      <c r="AA336" s="38"/>
      <c r="AB336" s="26" t="str">
        <f t="shared" si="191"/>
        <v/>
      </c>
      <c r="AC336" s="26" t="str">
        <f t="shared" si="192"/>
        <v/>
      </c>
      <c r="AD336" s="49" t="str">
        <f t="shared" si="190"/>
        <v/>
      </c>
      <c r="AE336" s="49">
        <f t="shared" si="181"/>
        <v>0</v>
      </c>
      <c r="AF336" s="25">
        <f t="shared" si="182"/>
        <v>0</v>
      </c>
      <c r="AG336" s="37" t="str">
        <f>IF(OR(T336="",T336="NOK"),"",IF(V336&lt;&gt;"",VLOOKUP(V336,Deflatores!$A$3:$C$58,3,0),0))</f>
        <v/>
      </c>
      <c r="AH336" s="49" t="str">
        <f t="shared" si="183"/>
        <v/>
      </c>
      <c r="AI336" s="246"/>
      <c r="AJ336" s="228"/>
      <c r="AK336" s="265"/>
      <c r="AL336" s="228"/>
      <c r="AM336" s="265"/>
      <c r="AN336" s="228"/>
      <c r="AO336" s="265"/>
      <c r="AP336" s="228"/>
    </row>
    <row r="337" spans="1:42" s="27" customFormat="1" ht="15" customHeight="1" x14ac:dyDescent="0.2">
      <c r="A337" s="37">
        <f t="shared" si="193"/>
        <v>325</v>
      </c>
      <c r="B337" s="291"/>
      <c r="C337" s="25"/>
      <c r="D337" s="24"/>
      <c r="E337" s="38"/>
      <c r="F337" s="238"/>
      <c r="G337" s="238"/>
      <c r="H337" s="238"/>
      <c r="I337" s="38"/>
      <c r="J337" s="26" t="str">
        <f t="shared" si="184"/>
        <v/>
      </c>
      <c r="K337" s="26" t="str">
        <f t="shared" si="185"/>
        <v/>
      </c>
      <c r="L337" s="49" t="str">
        <f t="shared" si="186"/>
        <v/>
      </c>
      <c r="M337" s="49">
        <f t="shared" si="187"/>
        <v>0</v>
      </c>
      <c r="N337" s="25">
        <f t="shared" si="188"/>
        <v>0</v>
      </c>
      <c r="O337" s="244">
        <f>IF(D337&lt;&gt;"",VLOOKUP(D337,Deflatores!$A$3:$C$100,3,0),0)</f>
        <v>0</v>
      </c>
      <c r="P337" s="49">
        <f t="shared" si="189"/>
        <v>0</v>
      </c>
      <c r="Q337" s="238"/>
      <c r="R337" s="238"/>
      <c r="S337" s="228"/>
      <c r="T337" s="24"/>
      <c r="U337" s="25"/>
      <c r="V337" s="36"/>
      <c r="W337" s="38"/>
      <c r="X337" s="238"/>
      <c r="Y337" s="38"/>
      <c r="Z337" s="238"/>
      <c r="AA337" s="38"/>
      <c r="AB337" s="26" t="str">
        <f t="shared" si="191"/>
        <v/>
      </c>
      <c r="AC337" s="26" t="str">
        <f t="shared" si="192"/>
        <v/>
      </c>
      <c r="AD337" s="49" t="str">
        <f t="shared" si="190"/>
        <v/>
      </c>
      <c r="AE337" s="49">
        <f t="shared" si="181"/>
        <v>0</v>
      </c>
      <c r="AF337" s="25">
        <f t="shared" si="182"/>
        <v>0</v>
      </c>
      <c r="AG337" s="37" t="str">
        <f>IF(OR(T337="",T337="NOK"),"",IF(V337&lt;&gt;"",VLOOKUP(V337,Deflatores!$A$3:$C$58,3,0),0))</f>
        <v/>
      </c>
      <c r="AH337" s="49" t="str">
        <f t="shared" si="183"/>
        <v/>
      </c>
      <c r="AI337" s="246"/>
      <c r="AJ337" s="228"/>
      <c r="AK337" s="265"/>
      <c r="AL337" s="228"/>
      <c r="AM337" s="265"/>
      <c r="AN337" s="228"/>
      <c r="AO337" s="265"/>
      <c r="AP337" s="228"/>
    </row>
    <row r="338" spans="1:42" s="27" customFormat="1" ht="15" customHeight="1" x14ac:dyDescent="0.2">
      <c r="A338" s="37">
        <f t="shared" si="193"/>
        <v>326</v>
      </c>
      <c r="B338" s="291"/>
      <c r="C338" s="25"/>
      <c r="D338" s="24"/>
      <c r="E338" s="38"/>
      <c r="F338" s="238"/>
      <c r="G338" s="238"/>
      <c r="H338" s="238"/>
      <c r="I338" s="38"/>
      <c r="J338" s="26" t="str">
        <f t="shared" si="184"/>
        <v/>
      </c>
      <c r="K338" s="26" t="str">
        <f t="shared" si="185"/>
        <v/>
      </c>
      <c r="L338" s="49" t="str">
        <f t="shared" si="186"/>
        <v/>
      </c>
      <c r="M338" s="49">
        <f t="shared" si="187"/>
        <v>0</v>
      </c>
      <c r="N338" s="25">
        <f t="shared" si="188"/>
        <v>0</v>
      </c>
      <c r="O338" s="244">
        <f>IF(D338&lt;&gt;"",VLOOKUP(D338,Deflatores!$A$3:$C$100,3,0),0)</f>
        <v>0</v>
      </c>
      <c r="P338" s="49">
        <f t="shared" si="189"/>
        <v>0</v>
      </c>
      <c r="Q338" s="238"/>
      <c r="R338" s="238"/>
      <c r="S338" s="228"/>
      <c r="T338" s="24"/>
      <c r="U338" s="25"/>
      <c r="V338" s="36"/>
      <c r="W338" s="38"/>
      <c r="X338" s="238"/>
      <c r="Y338" s="38"/>
      <c r="Z338" s="238"/>
      <c r="AA338" s="38"/>
      <c r="AB338" s="26" t="str">
        <f t="shared" si="191"/>
        <v/>
      </c>
      <c r="AC338" s="26" t="str">
        <f t="shared" si="192"/>
        <v/>
      </c>
      <c r="AD338" s="49" t="str">
        <f t="shared" si="190"/>
        <v/>
      </c>
      <c r="AE338" s="49">
        <f t="shared" si="181"/>
        <v>0</v>
      </c>
      <c r="AF338" s="25">
        <f t="shared" si="182"/>
        <v>0</v>
      </c>
      <c r="AG338" s="37" t="str">
        <f>IF(OR(T338="",T338="NOK"),"",IF(V338&lt;&gt;"",VLOOKUP(V338,Deflatores!$A$3:$C$58,3,0),0))</f>
        <v/>
      </c>
      <c r="AH338" s="49" t="str">
        <f t="shared" si="183"/>
        <v/>
      </c>
      <c r="AI338" s="246"/>
      <c r="AJ338" s="228"/>
      <c r="AK338" s="265"/>
      <c r="AL338" s="228"/>
      <c r="AM338" s="265"/>
      <c r="AN338" s="228"/>
      <c r="AO338" s="265"/>
      <c r="AP338" s="228"/>
    </row>
    <row r="339" spans="1:42" s="27" customFormat="1" ht="15" customHeight="1" x14ac:dyDescent="0.2">
      <c r="A339" s="37">
        <f t="shared" si="193"/>
        <v>327</v>
      </c>
      <c r="B339" s="291"/>
      <c r="C339" s="25"/>
      <c r="D339" s="24"/>
      <c r="E339" s="38"/>
      <c r="F339" s="238"/>
      <c r="G339" s="238"/>
      <c r="H339" s="238"/>
      <c r="I339" s="38"/>
      <c r="J339" s="26" t="str">
        <f t="shared" si="184"/>
        <v/>
      </c>
      <c r="K339" s="26" t="str">
        <f t="shared" si="185"/>
        <v/>
      </c>
      <c r="L339" s="49" t="str">
        <f t="shared" si="186"/>
        <v/>
      </c>
      <c r="M339" s="49">
        <f t="shared" si="187"/>
        <v>0</v>
      </c>
      <c r="N339" s="25">
        <f t="shared" si="188"/>
        <v>0</v>
      </c>
      <c r="O339" s="244">
        <f>IF(D339&lt;&gt;"",VLOOKUP(D339,Deflatores!$A$3:$C$100,3,0),0)</f>
        <v>0</v>
      </c>
      <c r="P339" s="49">
        <f t="shared" si="189"/>
        <v>0</v>
      </c>
      <c r="Q339" s="238"/>
      <c r="R339" s="238"/>
      <c r="S339" s="228"/>
      <c r="T339" s="24"/>
      <c r="U339" s="25"/>
      <c r="V339" s="36"/>
      <c r="W339" s="38"/>
      <c r="X339" s="238"/>
      <c r="Y339" s="38"/>
      <c r="Z339" s="238"/>
      <c r="AA339" s="38"/>
      <c r="AB339" s="26" t="str">
        <f t="shared" si="191"/>
        <v/>
      </c>
      <c r="AC339" s="26" t="str">
        <f t="shared" si="192"/>
        <v/>
      </c>
      <c r="AD339" s="49" t="str">
        <f t="shared" si="190"/>
        <v/>
      </c>
      <c r="AE339" s="49">
        <f t="shared" si="181"/>
        <v>0</v>
      </c>
      <c r="AF339" s="25">
        <f t="shared" si="182"/>
        <v>0</v>
      </c>
      <c r="AG339" s="37" t="str">
        <f>IF(OR(T339="",T339="NOK"),"",IF(V339&lt;&gt;"",VLOOKUP(V339,Deflatores!$A$3:$C$58,3,0),0))</f>
        <v/>
      </c>
      <c r="AH339" s="49" t="str">
        <f t="shared" si="183"/>
        <v/>
      </c>
      <c r="AI339" s="246"/>
      <c r="AJ339" s="228"/>
      <c r="AK339" s="265"/>
      <c r="AL339" s="228"/>
      <c r="AM339" s="265"/>
      <c r="AN339" s="228"/>
      <c r="AO339" s="265"/>
      <c r="AP339" s="228"/>
    </row>
    <row r="340" spans="1:42" s="27" customFormat="1" ht="15" customHeight="1" x14ac:dyDescent="0.2">
      <c r="A340" s="37">
        <f t="shared" si="193"/>
        <v>328</v>
      </c>
      <c r="B340" s="291"/>
      <c r="C340" s="25"/>
      <c r="D340" s="24"/>
      <c r="E340" s="38"/>
      <c r="F340" s="238"/>
      <c r="G340" s="238"/>
      <c r="H340" s="238"/>
      <c r="I340" s="38"/>
      <c r="J340" s="26" t="str">
        <f t="shared" si="184"/>
        <v/>
      </c>
      <c r="K340" s="26" t="str">
        <f t="shared" si="185"/>
        <v/>
      </c>
      <c r="L340" s="49" t="str">
        <f t="shared" si="186"/>
        <v/>
      </c>
      <c r="M340" s="49">
        <f t="shared" si="187"/>
        <v>0</v>
      </c>
      <c r="N340" s="25">
        <f t="shared" si="188"/>
        <v>0</v>
      </c>
      <c r="O340" s="244">
        <f>IF(D340&lt;&gt;"",VLOOKUP(D340,Deflatores!$A$3:$C$100,3,0),0)</f>
        <v>0</v>
      </c>
      <c r="P340" s="49">
        <f t="shared" si="189"/>
        <v>0</v>
      </c>
      <c r="Q340" s="238"/>
      <c r="R340" s="238"/>
      <c r="S340" s="228"/>
      <c r="T340" s="24"/>
      <c r="U340" s="25"/>
      <c r="V340" s="36"/>
      <c r="W340" s="38"/>
      <c r="X340" s="238"/>
      <c r="Y340" s="38"/>
      <c r="Z340" s="238"/>
      <c r="AA340" s="38"/>
      <c r="AB340" s="26" t="str">
        <f t="shared" si="191"/>
        <v/>
      </c>
      <c r="AC340" s="26" t="str">
        <f t="shared" si="192"/>
        <v/>
      </c>
      <c r="AD340" s="49" t="str">
        <f t="shared" si="190"/>
        <v/>
      </c>
      <c r="AE340" s="49">
        <f t="shared" si="181"/>
        <v>0</v>
      </c>
      <c r="AF340" s="25">
        <f t="shared" si="182"/>
        <v>0</v>
      </c>
      <c r="AG340" s="37" t="str">
        <f>IF(OR(T340="",T340="NOK"),"",IF(V340&lt;&gt;"",VLOOKUP(V340,Deflatores!$A$3:$C$58,3,0),0))</f>
        <v/>
      </c>
      <c r="AH340" s="49" t="str">
        <f t="shared" si="183"/>
        <v/>
      </c>
      <c r="AI340" s="246"/>
      <c r="AJ340" s="228"/>
      <c r="AK340" s="265"/>
      <c r="AL340" s="228"/>
      <c r="AM340" s="265"/>
      <c r="AN340" s="228"/>
      <c r="AO340" s="265"/>
      <c r="AP340" s="228"/>
    </row>
    <row r="341" spans="1:42" s="27" customFormat="1" ht="15" customHeight="1" x14ac:dyDescent="0.2">
      <c r="A341" s="37">
        <f t="shared" si="193"/>
        <v>329</v>
      </c>
      <c r="B341" s="291"/>
      <c r="C341" s="25"/>
      <c r="D341" s="24"/>
      <c r="E341" s="38"/>
      <c r="F341" s="238"/>
      <c r="G341" s="238"/>
      <c r="H341" s="238"/>
      <c r="I341" s="38"/>
      <c r="J341" s="26" t="str">
        <f t="shared" si="184"/>
        <v/>
      </c>
      <c r="K341" s="26" t="str">
        <f t="shared" si="185"/>
        <v/>
      </c>
      <c r="L341" s="49" t="str">
        <f t="shared" si="186"/>
        <v/>
      </c>
      <c r="M341" s="49">
        <f t="shared" si="187"/>
        <v>0</v>
      </c>
      <c r="N341" s="25">
        <f t="shared" si="188"/>
        <v>0</v>
      </c>
      <c r="O341" s="244">
        <f>IF(D341&lt;&gt;"",VLOOKUP(D341,Deflatores!$A$3:$C$100,3,0),0)</f>
        <v>0</v>
      </c>
      <c r="P341" s="49">
        <f t="shared" si="189"/>
        <v>0</v>
      </c>
      <c r="Q341" s="238"/>
      <c r="R341" s="238"/>
      <c r="S341" s="228"/>
      <c r="T341" s="24"/>
      <c r="U341" s="25"/>
      <c r="V341" s="36"/>
      <c r="W341" s="38"/>
      <c r="X341" s="238"/>
      <c r="Y341" s="38"/>
      <c r="Z341" s="238"/>
      <c r="AA341" s="38"/>
      <c r="AB341" s="26" t="str">
        <f t="shared" si="191"/>
        <v/>
      </c>
      <c r="AC341" s="26" t="str">
        <f t="shared" si="192"/>
        <v/>
      </c>
      <c r="AD341" s="49" t="str">
        <f t="shared" si="190"/>
        <v/>
      </c>
      <c r="AE341" s="49">
        <f t="shared" si="181"/>
        <v>0</v>
      </c>
      <c r="AF341" s="25">
        <f t="shared" si="182"/>
        <v>0</v>
      </c>
      <c r="AG341" s="37" t="str">
        <f>IF(OR(T341="",T341="NOK"),"",IF(V341&lt;&gt;"",VLOOKUP(V341,Deflatores!$A$3:$C$58,3,0),0))</f>
        <v/>
      </c>
      <c r="AH341" s="49" t="str">
        <f t="shared" si="183"/>
        <v/>
      </c>
      <c r="AI341" s="246"/>
      <c r="AJ341" s="228"/>
      <c r="AK341" s="265"/>
      <c r="AL341" s="228"/>
      <c r="AM341" s="265"/>
      <c r="AN341" s="228"/>
      <c r="AO341" s="265"/>
      <c r="AP341" s="228"/>
    </row>
    <row r="342" spans="1:42" s="27" customFormat="1" ht="15" customHeight="1" x14ac:dyDescent="0.2">
      <c r="A342" s="37">
        <f t="shared" si="193"/>
        <v>330</v>
      </c>
      <c r="B342" s="291"/>
      <c r="C342" s="25"/>
      <c r="D342" s="24"/>
      <c r="E342" s="38"/>
      <c r="F342" s="238"/>
      <c r="G342" s="238"/>
      <c r="H342" s="238"/>
      <c r="I342" s="38"/>
      <c r="J342" s="26" t="str">
        <f t="shared" si="184"/>
        <v/>
      </c>
      <c r="K342" s="26" t="str">
        <f t="shared" si="185"/>
        <v/>
      </c>
      <c r="L342" s="49" t="str">
        <f t="shared" si="186"/>
        <v/>
      </c>
      <c r="M342" s="49">
        <f t="shared" si="187"/>
        <v>0</v>
      </c>
      <c r="N342" s="25">
        <f t="shared" si="188"/>
        <v>0</v>
      </c>
      <c r="O342" s="244">
        <f>IF(D342&lt;&gt;"",VLOOKUP(D342,Deflatores!$A$3:$C$100,3,0),0)</f>
        <v>0</v>
      </c>
      <c r="P342" s="49">
        <f t="shared" si="189"/>
        <v>0</v>
      </c>
      <c r="Q342" s="238"/>
      <c r="R342" s="238"/>
      <c r="S342" s="228"/>
      <c r="T342" s="24"/>
      <c r="U342" s="25"/>
      <c r="V342" s="36"/>
      <c r="W342" s="38"/>
      <c r="X342" s="238"/>
      <c r="Y342" s="38"/>
      <c r="Z342" s="238"/>
      <c r="AA342" s="38"/>
      <c r="AB342" s="26" t="str">
        <f t="shared" si="191"/>
        <v/>
      </c>
      <c r="AC342" s="26" t="str">
        <f t="shared" si="192"/>
        <v/>
      </c>
      <c r="AD342" s="49" t="str">
        <f t="shared" si="190"/>
        <v/>
      </c>
      <c r="AE342" s="49">
        <f t="shared" si="181"/>
        <v>0</v>
      </c>
      <c r="AF342" s="25">
        <f t="shared" si="182"/>
        <v>0</v>
      </c>
      <c r="AG342" s="37" t="str">
        <f>IF(OR(T342="",T342="NOK"),"",IF(V342&lt;&gt;"",VLOOKUP(V342,Deflatores!$A$3:$C$58,3,0),0))</f>
        <v/>
      </c>
      <c r="AH342" s="49" t="str">
        <f t="shared" si="183"/>
        <v/>
      </c>
      <c r="AI342" s="246"/>
      <c r="AJ342" s="228"/>
      <c r="AK342" s="265"/>
      <c r="AL342" s="228"/>
      <c r="AM342" s="265"/>
      <c r="AN342" s="228"/>
      <c r="AO342" s="265"/>
      <c r="AP342" s="228"/>
    </row>
    <row r="343" spans="1:42" s="27" customFormat="1" ht="15" customHeight="1" x14ac:dyDescent="0.2">
      <c r="A343" s="37">
        <f t="shared" si="193"/>
        <v>331</v>
      </c>
      <c r="B343" s="291"/>
      <c r="C343" s="25"/>
      <c r="D343" s="24"/>
      <c r="E343" s="38"/>
      <c r="F343" s="238"/>
      <c r="G343" s="238"/>
      <c r="H343" s="238"/>
      <c r="I343" s="38"/>
      <c r="J343" s="26" t="str">
        <f t="shared" si="184"/>
        <v/>
      </c>
      <c r="K343" s="26" t="str">
        <f t="shared" si="185"/>
        <v/>
      </c>
      <c r="L343" s="49" t="str">
        <f t="shared" si="186"/>
        <v/>
      </c>
      <c r="M343" s="49">
        <f t="shared" si="187"/>
        <v>0</v>
      </c>
      <c r="N343" s="25">
        <f t="shared" si="188"/>
        <v>0</v>
      </c>
      <c r="O343" s="244">
        <f>IF(D343&lt;&gt;"",VLOOKUP(D343,Deflatores!$A$3:$C$100,3,0),0)</f>
        <v>0</v>
      </c>
      <c r="P343" s="49">
        <f t="shared" si="189"/>
        <v>0</v>
      </c>
      <c r="Q343" s="238"/>
      <c r="R343" s="238"/>
      <c r="S343" s="228"/>
      <c r="T343" s="24"/>
      <c r="U343" s="25"/>
      <c r="V343" s="36"/>
      <c r="W343" s="38"/>
      <c r="X343" s="238"/>
      <c r="Y343" s="38"/>
      <c r="Z343" s="238"/>
      <c r="AA343" s="38"/>
      <c r="AB343" s="26" t="str">
        <f t="shared" si="191"/>
        <v/>
      </c>
      <c r="AC343" s="26" t="str">
        <f t="shared" si="192"/>
        <v/>
      </c>
      <c r="AD343" s="49" t="str">
        <f t="shared" si="190"/>
        <v/>
      </c>
      <c r="AE343" s="49">
        <f t="shared" si="181"/>
        <v>0</v>
      </c>
      <c r="AF343" s="25">
        <f t="shared" si="182"/>
        <v>0</v>
      </c>
      <c r="AG343" s="37" t="str">
        <f>IF(OR(T343="",T343="NOK"),"",IF(V343&lt;&gt;"",VLOOKUP(V343,Deflatores!$A$3:$C$58,3,0),0))</f>
        <v/>
      </c>
      <c r="AH343" s="49" t="str">
        <f t="shared" si="183"/>
        <v/>
      </c>
      <c r="AI343" s="246"/>
      <c r="AJ343" s="228"/>
      <c r="AK343" s="265"/>
      <c r="AL343" s="228"/>
      <c r="AM343" s="265"/>
      <c r="AN343" s="228"/>
      <c r="AO343" s="265"/>
      <c r="AP343" s="228"/>
    </row>
    <row r="344" spans="1:42" s="27" customFormat="1" ht="15" customHeight="1" x14ac:dyDescent="0.2">
      <c r="A344" s="37">
        <f t="shared" si="193"/>
        <v>332</v>
      </c>
      <c r="B344" s="291"/>
      <c r="C344" s="25"/>
      <c r="D344" s="24"/>
      <c r="E344" s="38"/>
      <c r="F344" s="238"/>
      <c r="G344" s="238"/>
      <c r="H344" s="238"/>
      <c r="I344" s="38"/>
      <c r="J344" s="26" t="str">
        <f t="shared" si="184"/>
        <v/>
      </c>
      <c r="K344" s="26" t="str">
        <f t="shared" si="185"/>
        <v/>
      </c>
      <c r="L344" s="49" t="str">
        <f t="shared" si="186"/>
        <v/>
      </c>
      <c r="M344" s="49">
        <f t="shared" si="187"/>
        <v>0</v>
      </c>
      <c r="N344" s="25">
        <f t="shared" si="188"/>
        <v>0</v>
      </c>
      <c r="O344" s="244">
        <f>IF(D344&lt;&gt;"",VLOOKUP(D344,Deflatores!$A$3:$C$100,3,0),0)</f>
        <v>0</v>
      </c>
      <c r="P344" s="49">
        <f t="shared" si="189"/>
        <v>0</v>
      </c>
      <c r="Q344" s="238"/>
      <c r="R344" s="238"/>
      <c r="S344" s="228"/>
      <c r="T344" s="24"/>
      <c r="U344" s="25"/>
      <c r="V344" s="36"/>
      <c r="W344" s="38"/>
      <c r="X344" s="238"/>
      <c r="Y344" s="38"/>
      <c r="Z344" s="238"/>
      <c r="AA344" s="38"/>
      <c r="AB344" s="26" t="str">
        <f t="shared" si="191"/>
        <v/>
      </c>
      <c r="AC344" s="26" t="str">
        <f t="shared" si="192"/>
        <v/>
      </c>
      <c r="AD344" s="49" t="str">
        <f t="shared" si="190"/>
        <v/>
      </c>
      <c r="AE344" s="49">
        <f t="shared" si="181"/>
        <v>0</v>
      </c>
      <c r="AF344" s="25">
        <f t="shared" si="182"/>
        <v>0</v>
      </c>
      <c r="AG344" s="37" t="str">
        <f>IF(OR(T344="",T344="NOK"),"",IF(V344&lt;&gt;"",VLOOKUP(V344,Deflatores!$A$3:$C$58,3,0),0))</f>
        <v/>
      </c>
      <c r="AH344" s="49" t="str">
        <f t="shared" si="183"/>
        <v/>
      </c>
      <c r="AI344" s="246"/>
      <c r="AJ344" s="228"/>
      <c r="AK344" s="265"/>
      <c r="AL344" s="228"/>
      <c r="AM344" s="265"/>
      <c r="AN344" s="228"/>
      <c r="AO344" s="265"/>
      <c r="AP344" s="228"/>
    </row>
    <row r="345" spans="1:42" s="27" customFormat="1" ht="15" customHeight="1" x14ac:dyDescent="0.2">
      <c r="A345" s="37">
        <f t="shared" si="193"/>
        <v>333</v>
      </c>
      <c r="B345" s="291"/>
      <c r="C345" s="25"/>
      <c r="D345" s="24"/>
      <c r="E345" s="38"/>
      <c r="F345" s="238"/>
      <c r="G345" s="238"/>
      <c r="H345" s="238"/>
      <c r="I345" s="38"/>
      <c r="J345" s="26" t="str">
        <f t="shared" si="184"/>
        <v/>
      </c>
      <c r="K345" s="26" t="str">
        <f t="shared" si="185"/>
        <v/>
      </c>
      <c r="L345" s="49" t="str">
        <f t="shared" si="186"/>
        <v/>
      </c>
      <c r="M345" s="49">
        <f t="shared" si="187"/>
        <v>0</v>
      </c>
      <c r="N345" s="25">
        <f t="shared" si="188"/>
        <v>0</v>
      </c>
      <c r="O345" s="244">
        <f>IF(D345&lt;&gt;"",VLOOKUP(D345,Deflatores!$A$3:$C$100,3,0),0)</f>
        <v>0</v>
      </c>
      <c r="P345" s="49">
        <f t="shared" si="189"/>
        <v>0</v>
      </c>
      <c r="Q345" s="238"/>
      <c r="R345" s="238"/>
      <c r="S345" s="228"/>
      <c r="T345" s="24"/>
      <c r="U345" s="25"/>
      <c r="V345" s="36"/>
      <c r="W345" s="38"/>
      <c r="X345" s="238"/>
      <c r="Y345" s="38"/>
      <c r="Z345" s="238"/>
      <c r="AA345" s="38"/>
      <c r="AB345" s="26" t="str">
        <f t="shared" si="191"/>
        <v/>
      </c>
      <c r="AC345" s="26" t="str">
        <f t="shared" si="192"/>
        <v/>
      </c>
      <c r="AD345" s="49" t="str">
        <f t="shared" si="190"/>
        <v/>
      </c>
      <c r="AE345" s="49">
        <f t="shared" si="181"/>
        <v>0</v>
      </c>
      <c r="AF345" s="25">
        <f t="shared" si="182"/>
        <v>0</v>
      </c>
      <c r="AG345" s="37" t="str">
        <f>IF(OR(T345="",T345="NOK"),"",IF(V345&lt;&gt;"",VLOOKUP(V345,Deflatores!$A$3:$C$58,3,0),0))</f>
        <v/>
      </c>
      <c r="AH345" s="49" t="str">
        <f t="shared" si="183"/>
        <v/>
      </c>
      <c r="AI345" s="246"/>
      <c r="AJ345" s="228"/>
      <c r="AK345" s="265"/>
      <c r="AL345" s="228"/>
      <c r="AM345" s="265"/>
      <c r="AN345" s="228"/>
      <c r="AO345" s="265"/>
      <c r="AP345" s="228"/>
    </row>
    <row r="346" spans="1:42" s="27" customFormat="1" ht="15" customHeight="1" x14ac:dyDescent="0.2">
      <c r="A346" s="37">
        <f t="shared" si="193"/>
        <v>334</v>
      </c>
      <c r="B346" s="291"/>
      <c r="C346" s="25"/>
      <c r="D346" s="24"/>
      <c r="E346" s="38"/>
      <c r="F346" s="238"/>
      <c r="G346" s="238"/>
      <c r="H346" s="238"/>
      <c r="I346" s="38"/>
      <c r="J346" s="26" t="str">
        <f t="shared" si="184"/>
        <v/>
      </c>
      <c r="K346" s="26" t="str">
        <f t="shared" si="185"/>
        <v/>
      </c>
      <c r="L346" s="49" t="str">
        <f t="shared" si="186"/>
        <v/>
      </c>
      <c r="M346" s="49">
        <f t="shared" si="187"/>
        <v>0</v>
      </c>
      <c r="N346" s="25">
        <f t="shared" si="188"/>
        <v>0</v>
      </c>
      <c r="O346" s="244">
        <f>IF(D346&lt;&gt;"",VLOOKUP(D346,Deflatores!$A$3:$C$100,3,0),0)</f>
        <v>0</v>
      </c>
      <c r="P346" s="49">
        <f t="shared" si="189"/>
        <v>0</v>
      </c>
      <c r="Q346" s="238"/>
      <c r="R346" s="238"/>
      <c r="S346" s="228"/>
      <c r="T346" s="24"/>
      <c r="U346" s="25"/>
      <c r="V346" s="36"/>
      <c r="W346" s="38"/>
      <c r="X346" s="238"/>
      <c r="Y346" s="38"/>
      <c r="Z346" s="238"/>
      <c r="AA346" s="38"/>
      <c r="AB346" s="26" t="str">
        <f t="shared" si="191"/>
        <v/>
      </c>
      <c r="AC346" s="26" t="str">
        <f t="shared" si="192"/>
        <v/>
      </c>
      <c r="AD346" s="49" t="str">
        <f t="shared" si="190"/>
        <v/>
      </c>
      <c r="AE346" s="49">
        <f t="shared" si="181"/>
        <v>0</v>
      </c>
      <c r="AF346" s="25">
        <f t="shared" si="182"/>
        <v>0</v>
      </c>
      <c r="AG346" s="37" t="str">
        <f>IF(OR(T346="",T346="NOK"),"",IF(V346&lt;&gt;"",VLOOKUP(V346,Deflatores!$A$3:$C$58,3,0),0))</f>
        <v/>
      </c>
      <c r="AH346" s="49" t="str">
        <f t="shared" si="183"/>
        <v/>
      </c>
      <c r="AI346" s="246"/>
      <c r="AJ346" s="228"/>
      <c r="AK346" s="265"/>
      <c r="AL346" s="228"/>
      <c r="AM346" s="265"/>
      <c r="AN346" s="228"/>
      <c r="AO346" s="265"/>
      <c r="AP346" s="228"/>
    </row>
    <row r="347" spans="1:42" s="27" customFormat="1" ht="15" customHeight="1" x14ac:dyDescent="0.2">
      <c r="A347" s="37">
        <f t="shared" si="193"/>
        <v>335</v>
      </c>
      <c r="B347" s="291"/>
      <c r="C347" s="25"/>
      <c r="D347" s="24"/>
      <c r="E347" s="38"/>
      <c r="F347" s="238"/>
      <c r="G347" s="238"/>
      <c r="H347" s="238"/>
      <c r="I347" s="38"/>
      <c r="J347" s="26" t="str">
        <f t="shared" si="184"/>
        <v/>
      </c>
      <c r="K347" s="26" t="str">
        <f t="shared" si="185"/>
        <v/>
      </c>
      <c r="L347" s="49" t="str">
        <f t="shared" si="186"/>
        <v/>
      </c>
      <c r="M347" s="49">
        <f t="shared" si="187"/>
        <v>0</v>
      </c>
      <c r="N347" s="25">
        <f t="shared" si="188"/>
        <v>0</v>
      </c>
      <c r="O347" s="244">
        <f>IF(D347&lt;&gt;"",VLOOKUP(D347,Deflatores!$A$3:$C$100,3,0),0)</f>
        <v>0</v>
      </c>
      <c r="P347" s="49">
        <f t="shared" si="189"/>
        <v>0</v>
      </c>
      <c r="Q347" s="238"/>
      <c r="R347" s="238"/>
      <c r="S347" s="228"/>
      <c r="T347" s="24"/>
      <c r="U347" s="25"/>
      <c r="V347" s="36"/>
      <c r="W347" s="38"/>
      <c r="X347" s="238"/>
      <c r="Y347" s="38"/>
      <c r="Z347" s="238"/>
      <c r="AA347" s="38"/>
      <c r="AB347" s="26" t="str">
        <f t="shared" si="191"/>
        <v/>
      </c>
      <c r="AC347" s="26" t="str">
        <f t="shared" si="192"/>
        <v/>
      </c>
      <c r="AD347" s="49" t="str">
        <f t="shared" si="190"/>
        <v/>
      </c>
      <c r="AE347" s="49">
        <f t="shared" si="181"/>
        <v>0</v>
      </c>
      <c r="AF347" s="25">
        <f t="shared" si="182"/>
        <v>0</v>
      </c>
      <c r="AG347" s="37" t="str">
        <f>IF(OR(T347="",T347="NOK"),"",IF(V347&lt;&gt;"",VLOOKUP(V347,Deflatores!$A$3:$C$58,3,0),0))</f>
        <v/>
      </c>
      <c r="AH347" s="49" t="str">
        <f t="shared" si="183"/>
        <v/>
      </c>
      <c r="AI347" s="246"/>
      <c r="AJ347" s="228"/>
      <c r="AK347" s="265"/>
      <c r="AL347" s="228"/>
      <c r="AM347" s="265"/>
      <c r="AN347" s="228"/>
      <c r="AO347" s="265"/>
      <c r="AP347" s="228"/>
    </row>
    <row r="348" spans="1:42" s="27" customFormat="1" ht="15" customHeight="1" x14ac:dyDescent="0.2">
      <c r="A348" s="37">
        <f t="shared" si="193"/>
        <v>336</v>
      </c>
      <c r="B348" s="291"/>
      <c r="C348" s="25"/>
      <c r="D348" s="24"/>
      <c r="E348" s="38"/>
      <c r="F348" s="238"/>
      <c r="G348" s="238"/>
      <c r="H348" s="238"/>
      <c r="I348" s="38"/>
      <c r="J348" s="26" t="str">
        <f t="shared" si="184"/>
        <v/>
      </c>
      <c r="K348" s="26" t="str">
        <f t="shared" si="185"/>
        <v/>
      </c>
      <c r="L348" s="49" t="str">
        <f t="shared" si="186"/>
        <v/>
      </c>
      <c r="M348" s="49">
        <f t="shared" si="187"/>
        <v>0</v>
      </c>
      <c r="N348" s="25">
        <f t="shared" si="188"/>
        <v>0</v>
      </c>
      <c r="O348" s="244">
        <f>IF(D348&lt;&gt;"",VLOOKUP(D348,Deflatores!$A$3:$C$100,3,0),0)</f>
        <v>0</v>
      </c>
      <c r="P348" s="49">
        <f t="shared" si="189"/>
        <v>0</v>
      </c>
      <c r="Q348" s="238"/>
      <c r="R348" s="238"/>
      <c r="S348" s="228"/>
      <c r="T348" s="24"/>
      <c r="U348" s="25"/>
      <c r="V348" s="36"/>
      <c r="W348" s="38"/>
      <c r="X348" s="238"/>
      <c r="Y348" s="38"/>
      <c r="Z348" s="238"/>
      <c r="AA348" s="38"/>
      <c r="AB348" s="26" t="str">
        <f t="shared" si="191"/>
        <v/>
      </c>
      <c r="AC348" s="26" t="str">
        <f t="shared" si="192"/>
        <v/>
      </c>
      <c r="AD348" s="49" t="str">
        <f t="shared" si="190"/>
        <v/>
      </c>
      <c r="AE348" s="49">
        <f t="shared" si="181"/>
        <v>0</v>
      </c>
      <c r="AF348" s="25">
        <f t="shared" si="182"/>
        <v>0</v>
      </c>
      <c r="AG348" s="37" t="str">
        <f>IF(OR(T348="",T348="NOK"),"",IF(V348&lt;&gt;"",VLOOKUP(V348,Deflatores!$A$3:$C$58,3,0),0))</f>
        <v/>
      </c>
      <c r="AH348" s="49" t="str">
        <f t="shared" si="183"/>
        <v/>
      </c>
      <c r="AI348" s="246"/>
      <c r="AJ348" s="228"/>
      <c r="AK348" s="265"/>
      <c r="AL348" s="228"/>
      <c r="AM348" s="265"/>
      <c r="AN348" s="228"/>
      <c r="AO348" s="265"/>
      <c r="AP348" s="228"/>
    </row>
    <row r="349" spans="1:42" s="27" customFormat="1" ht="15" customHeight="1" x14ac:dyDescent="0.2">
      <c r="A349" s="37">
        <f t="shared" si="193"/>
        <v>337</v>
      </c>
      <c r="B349" s="291"/>
      <c r="C349" s="25"/>
      <c r="D349" s="24"/>
      <c r="E349" s="38"/>
      <c r="F349" s="238"/>
      <c r="G349" s="238"/>
      <c r="H349" s="238"/>
      <c r="I349" s="38"/>
      <c r="J349" s="26" t="str">
        <f t="shared" si="184"/>
        <v/>
      </c>
      <c r="K349" s="26" t="str">
        <f t="shared" si="185"/>
        <v/>
      </c>
      <c r="L349" s="49" t="str">
        <f t="shared" si="186"/>
        <v/>
      </c>
      <c r="M349" s="49">
        <f t="shared" si="187"/>
        <v>0</v>
      </c>
      <c r="N349" s="25">
        <f t="shared" si="188"/>
        <v>0</v>
      </c>
      <c r="O349" s="244">
        <f>IF(D349&lt;&gt;"",VLOOKUP(D349,Deflatores!$A$3:$C$100,3,0),0)</f>
        <v>0</v>
      </c>
      <c r="P349" s="49">
        <f t="shared" si="189"/>
        <v>0</v>
      </c>
      <c r="Q349" s="238"/>
      <c r="R349" s="238"/>
      <c r="S349" s="228"/>
      <c r="T349" s="24"/>
      <c r="U349" s="25"/>
      <c r="V349" s="36"/>
      <c r="W349" s="38"/>
      <c r="X349" s="238"/>
      <c r="Y349" s="38"/>
      <c r="Z349" s="238"/>
      <c r="AA349" s="38"/>
      <c r="AB349" s="26" t="str">
        <f t="shared" si="191"/>
        <v/>
      </c>
      <c r="AC349" s="26" t="str">
        <f t="shared" si="192"/>
        <v/>
      </c>
      <c r="AD349" s="49" t="str">
        <f t="shared" si="190"/>
        <v/>
      </c>
      <c r="AE349" s="49">
        <f t="shared" ref="AE349:AE401" si="194">IF(AND(OR(U349="EE",U349="CE"),AD349="Simples"),3,
IF(AND(OR(U349="EE",U349="CE"),AD349="Médio"),4,
IF(AND(OR(U349="EE",U349="CE"),AD349="Complexo"),6,
IF(AND(U349="SE",AD349="Simples"),4,
IF(AND(U349="SE",AD349="Médio"),5,
IF(AND(U349="SE",AD349="Complexo"),7,
IF(AND(U349="ALI",AC349="Simples"),7,
IF(AND(U349="ALI",AC349="Médio"),10,
IF(AND(U349="ALI",AC349="Complexo"),15,
IF(AND(U349="AIE",AC349="Simples"),5,
IF(AND(U349="AIE",AC349="Médio"),7,
IF(AND(U349="INM",AC349=""),AH349,
IF(AND(U349="AIE",AC349="Complexo"),10,0)))))))))))))</f>
        <v>0</v>
      </c>
      <c r="AF349" s="25">
        <f t="shared" ref="AF349:AF401" si="195">IF(AND(U349="ALI",AC349="Simples"),7,
IF(AND(U349="ALI",AC349="Médio"),10,
IF(AND(U349="ALI",AC349="Complexo"),15,
IF(AND(U349="AIE",AC349="Simples"),5,
IF(AND(U349="AIE",AC349="Médio"),7,
IF(AND(U349="AIE",AC349="Complexo"),10,0))))))</f>
        <v>0</v>
      </c>
      <c r="AG349" s="37" t="str">
        <f>IF(OR(T349="",T349="NOK"),"",IF(V349&lt;&gt;"",VLOOKUP(V349,Deflatores!$A$3:$C$58,3,0),0))</f>
        <v/>
      </c>
      <c r="AH349" s="49" t="str">
        <f t="shared" si="183"/>
        <v/>
      </c>
      <c r="AI349" s="246"/>
      <c r="AJ349" s="228"/>
      <c r="AK349" s="265"/>
      <c r="AL349" s="228"/>
      <c r="AM349" s="265"/>
      <c r="AN349" s="228"/>
      <c r="AO349" s="265"/>
      <c r="AP349" s="228"/>
    </row>
    <row r="350" spans="1:42" s="27" customFormat="1" ht="15" customHeight="1" x14ac:dyDescent="0.2">
      <c r="A350" s="37">
        <f t="shared" si="193"/>
        <v>338</v>
      </c>
      <c r="B350" s="291"/>
      <c r="C350" s="25"/>
      <c r="D350" s="24"/>
      <c r="E350" s="38"/>
      <c r="F350" s="238"/>
      <c r="G350" s="238"/>
      <c r="H350" s="238"/>
      <c r="I350" s="38"/>
      <c r="J350" s="26" t="str">
        <f t="shared" si="184"/>
        <v/>
      </c>
      <c r="K350" s="26" t="str">
        <f t="shared" si="185"/>
        <v/>
      </c>
      <c r="L350" s="49" t="str">
        <f t="shared" si="186"/>
        <v/>
      </c>
      <c r="M350" s="49">
        <f t="shared" si="187"/>
        <v>0</v>
      </c>
      <c r="N350" s="25">
        <f t="shared" si="188"/>
        <v>0</v>
      </c>
      <c r="O350" s="244">
        <f>IF(D350&lt;&gt;"",VLOOKUP(D350,Deflatores!$A$3:$C$100,3,0),0)</f>
        <v>0</v>
      </c>
      <c r="P350" s="49">
        <f t="shared" si="189"/>
        <v>0</v>
      </c>
      <c r="Q350" s="238"/>
      <c r="R350" s="238"/>
      <c r="S350" s="228"/>
      <c r="T350" s="24"/>
      <c r="U350" s="25"/>
      <c r="V350" s="36"/>
      <c r="W350" s="38"/>
      <c r="X350" s="238"/>
      <c r="Y350" s="38"/>
      <c r="Z350" s="238"/>
      <c r="AA350" s="38"/>
      <c r="AB350" s="26" t="str">
        <f t="shared" si="191"/>
        <v/>
      </c>
      <c r="AC350" s="26" t="str">
        <f t="shared" si="192"/>
        <v/>
      </c>
      <c r="AD350" s="49" t="str">
        <f t="shared" si="190"/>
        <v/>
      </c>
      <c r="AE350" s="49">
        <f t="shared" si="194"/>
        <v>0</v>
      </c>
      <c r="AF350" s="25">
        <f t="shared" si="195"/>
        <v>0</v>
      </c>
      <c r="AG350" s="37" t="str">
        <f>IF(OR(T350="",T350="NOK"),"",IF(V350&lt;&gt;"",VLOOKUP(V350,Deflatores!$A$3:$C$58,3,0),0))</f>
        <v/>
      </c>
      <c r="AH350" s="49" t="str">
        <f t="shared" ref="AH350:AH401" si="196">IF(OR(T350="",T350="NOK"),"",IF(U350="EE",AE350*AG350,IF(U350="CE",AE350*AG350,IF(U350="SE",AE350*AG350,IF(U350="ALI",AE350*AG350,IF(U350="AIE",AE350*AG350,IF(U350="INM",AG350*AA350,0)))))))</f>
        <v/>
      </c>
      <c r="AI350" s="246"/>
      <c r="AJ350" s="228"/>
      <c r="AK350" s="265"/>
      <c r="AL350" s="228"/>
      <c r="AM350" s="265"/>
      <c r="AN350" s="228"/>
      <c r="AO350" s="265"/>
      <c r="AP350" s="228"/>
    </row>
    <row r="351" spans="1:42" s="27" customFormat="1" ht="15" customHeight="1" x14ac:dyDescent="0.2">
      <c r="A351" s="37">
        <f t="shared" si="193"/>
        <v>339</v>
      </c>
      <c r="B351" s="291"/>
      <c r="C351" s="25"/>
      <c r="D351" s="24"/>
      <c r="E351" s="38"/>
      <c r="F351" s="238"/>
      <c r="G351" s="238"/>
      <c r="H351" s="238"/>
      <c r="I351" s="38"/>
      <c r="J351" s="26" t="str">
        <f t="shared" si="184"/>
        <v/>
      </c>
      <c r="K351" s="26" t="str">
        <f t="shared" si="185"/>
        <v/>
      </c>
      <c r="L351" s="49" t="str">
        <f t="shared" si="186"/>
        <v/>
      </c>
      <c r="M351" s="49">
        <f t="shared" si="187"/>
        <v>0</v>
      </c>
      <c r="N351" s="25">
        <f t="shared" si="188"/>
        <v>0</v>
      </c>
      <c r="O351" s="244">
        <f>IF(D351&lt;&gt;"",VLOOKUP(D351,Deflatores!$A$3:$C$100,3,0),0)</f>
        <v>0</v>
      </c>
      <c r="P351" s="49">
        <f t="shared" si="189"/>
        <v>0</v>
      </c>
      <c r="Q351" s="238"/>
      <c r="R351" s="238"/>
      <c r="S351" s="228"/>
      <c r="T351" s="24"/>
      <c r="U351" s="25"/>
      <c r="V351" s="36"/>
      <c r="W351" s="38"/>
      <c r="X351" s="238"/>
      <c r="Y351" s="38"/>
      <c r="Z351" s="238"/>
      <c r="AA351" s="38"/>
      <c r="AB351" s="26" t="str">
        <f t="shared" si="191"/>
        <v/>
      </c>
      <c r="AC351" s="26" t="str">
        <f t="shared" si="192"/>
        <v/>
      </c>
      <c r="AD351" s="49" t="str">
        <f t="shared" si="190"/>
        <v/>
      </c>
      <c r="AE351" s="49">
        <f t="shared" si="194"/>
        <v>0</v>
      </c>
      <c r="AF351" s="25">
        <f t="shared" si="195"/>
        <v>0</v>
      </c>
      <c r="AG351" s="37" t="str">
        <f>IF(OR(T351="",T351="NOK"),"",IF(V351&lt;&gt;"",VLOOKUP(V351,Deflatores!$A$3:$C$58,3,0),0))</f>
        <v/>
      </c>
      <c r="AH351" s="49" t="str">
        <f t="shared" si="196"/>
        <v/>
      </c>
      <c r="AI351" s="246"/>
      <c r="AJ351" s="228"/>
      <c r="AK351" s="265"/>
      <c r="AL351" s="228"/>
      <c r="AM351" s="265"/>
      <c r="AN351" s="228"/>
      <c r="AO351" s="265"/>
      <c r="AP351" s="228"/>
    </row>
    <row r="352" spans="1:42" s="27" customFormat="1" ht="15" customHeight="1" x14ac:dyDescent="0.2">
      <c r="A352" s="37">
        <f t="shared" si="193"/>
        <v>340</v>
      </c>
      <c r="B352" s="291"/>
      <c r="C352" s="25"/>
      <c r="D352" s="24"/>
      <c r="E352" s="38"/>
      <c r="F352" s="238"/>
      <c r="G352" s="238"/>
      <c r="H352" s="238"/>
      <c r="I352" s="38"/>
      <c r="J352" s="26" t="str">
        <f t="shared" si="184"/>
        <v/>
      </c>
      <c r="K352" s="26" t="str">
        <f t="shared" si="185"/>
        <v/>
      </c>
      <c r="L352" s="49" t="str">
        <f t="shared" si="186"/>
        <v/>
      </c>
      <c r="M352" s="49">
        <f t="shared" si="187"/>
        <v>0</v>
      </c>
      <c r="N352" s="25">
        <f t="shared" si="188"/>
        <v>0</v>
      </c>
      <c r="O352" s="244">
        <f>IF(D352&lt;&gt;"",VLOOKUP(D352,Deflatores!$A$3:$C$100,3,0),0)</f>
        <v>0</v>
      </c>
      <c r="P352" s="49">
        <f t="shared" si="189"/>
        <v>0</v>
      </c>
      <c r="Q352" s="238"/>
      <c r="R352" s="238"/>
      <c r="S352" s="228"/>
      <c r="T352" s="24"/>
      <c r="U352" s="25"/>
      <c r="V352" s="36"/>
      <c r="W352" s="38"/>
      <c r="X352" s="238"/>
      <c r="Y352" s="38"/>
      <c r="Z352" s="238"/>
      <c r="AA352" s="38"/>
      <c r="AB352" s="26" t="str">
        <f t="shared" si="191"/>
        <v/>
      </c>
      <c r="AC352" s="26" t="str">
        <f t="shared" si="192"/>
        <v/>
      </c>
      <c r="AD352" s="49" t="str">
        <f t="shared" si="190"/>
        <v/>
      </c>
      <c r="AE352" s="49">
        <f t="shared" si="194"/>
        <v>0</v>
      </c>
      <c r="AF352" s="25">
        <f t="shared" si="195"/>
        <v>0</v>
      </c>
      <c r="AG352" s="37" t="str">
        <f>IF(OR(T352="",T352="NOK"),"",IF(V352&lt;&gt;"",VLOOKUP(V352,Deflatores!$A$3:$C$58,3,0),0))</f>
        <v/>
      </c>
      <c r="AH352" s="49" t="str">
        <f t="shared" si="196"/>
        <v/>
      </c>
      <c r="AI352" s="246"/>
      <c r="AJ352" s="228"/>
      <c r="AK352" s="265"/>
      <c r="AL352" s="228"/>
      <c r="AM352" s="265"/>
      <c r="AN352" s="228"/>
      <c r="AO352" s="265"/>
      <c r="AP352" s="228"/>
    </row>
    <row r="353" spans="1:42" s="27" customFormat="1" ht="15" customHeight="1" x14ac:dyDescent="0.2">
      <c r="A353" s="37">
        <f t="shared" si="193"/>
        <v>341</v>
      </c>
      <c r="B353" s="291"/>
      <c r="C353" s="25"/>
      <c r="D353" s="24"/>
      <c r="E353" s="38"/>
      <c r="F353" s="238"/>
      <c r="G353" s="238"/>
      <c r="H353" s="238"/>
      <c r="I353" s="38"/>
      <c r="J353" s="26" t="str">
        <f t="shared" si="184"/>
        <v/>
      </c>
      <c r="K353" s="26" t="str">
        <f t="shared" si="185"/>
        <v/>
      </c>
      <c r="L353" s="49" t="str">
        <f t="shared" si="186"/>
        <v/>
      </c>
      <c r="M353" s="49">
        <f t="shared" si="187"/>
        <v>0</v>
      </c>
      <c r="N353" s="25">
        <f t="shared" si="188"/>
        <v>0</v>
      </c>
      <c r="O353" s="244">
        <f>IF(D353&lt;&gt;"",VLOOKUP(D353,Deflatores!$A$3:$C$100,3,0),0)</f>
        <v>0</v>
      </c>
      <c r="P353" s="49">
        <f t="shared" si="189"/>
        <v>0</v>
      </c>
      <c r="Q353" s="238"/>
      <c r="R353" s="238"/>
      <c r="S353" s="228"/>
      <c r="T353" s="24"/>
      <c r="U353" s="25"/>
      <c r="V353" s="36"/>
      <c r="W353" s="38"/>
      <c r="X353" s="238"/>
      <c r="Y353" s="38"/>
      <c r="Z353" s="238"/>
      <c r="AA353" s="38"/>
      <c r="AB353" s="26" t="str">
        <f t="shared" si="191"/>
        <v/>
      </c>
      <c r="AC353" s="26" t="str">
        <f t="shared" si="192"/>
        <v/>
      </c>
      <c r="AD353" s="49" t="str">
        <f t="shared" si="190"/>
        <v/>
      </c>
      <c r="AE353" s="49">
        <f t="shared" si="194"/>
        <v>0</v>
      </c>
      <c r="AF353" s="25">
        <f t="shared" si="195"/>
        <v>0</v>
      </c>
      <c r="AG353" s="37" t="str">
        <f>IF(OR(T353="",T353="NOK"),"",IF(V353&lt;&gt;"",VLOOKUP(V353,Deflatores!$A$3:$C$58,3,0),0))</f>
        <v/>
      </c>
      <c r="AH353" s="49" t="str">
        <f t="shared" si="196"/>
        <v/>
      </c>
      <c r="AI353" s="246"/>
      <c r="AJ353" s="228"/>
      <c r="AK353" s="265"/>
      <c r="AL353" s="228"/>
      <c r="AM353" s="265"/>
      <c r="AN353" s="228"/>
      <c r="AO353" s="265"/>
      <c r="AP353" s="228"/>
    </row>
    <row r="354" spans="1:42" s="27" customFormat="1" ht="15" customHeight="1" x14ac:dyDescent="0.2">
      <c r="A354" s="37">
        <f t="shared" si="193"/>
        <v>342</v>
      </c>
      <c r="B354" s="291"/>
      <c r="C354" s="25"/>
      <c r="D354" s="24"/>
      <c r="E354" s="38"/>
      <c r="F354" s="238"/>
      <c r="G354" s="238"/>
      <c r="H354" s="238"/>
      <c r="I354" s="38"/>
      <c r="J354" s="26" t="str">
        <f t="shared" si="184"/>
        <v/>
      </c>
      <c r="K354" s="26" t="str">
        <f t="shared" si="185"/>
        <v/>
      </c>
      <c r="L354" s="49" t="str">
        <f t="shared" si="186"/>
        <v/>
      </c>
      <c r="M354" s="49">
        <f t="shared" si="187"/>
        <v>0</v>
      </c>
      <c r="N354" s="25">
        <f t="shared" si="188"/>
        <v>0</v>
      </c>
      <c r="O354" s="244">
        <f>IF(D354&lt;&gt;"",VLOOKUP(D354,Deflatores!$A$3:$C$100,3,0),0)</f>
        <v>0</v>
      </c>
      <c r="P354" s="49">
        <f t="shared" si="189"/>
        <v>0</v>
      </c>
      <c r="Q354" s="238"/>
      <c r="R354" s="238"/>
      <c r="S354" s="228"/>
      <c r="T354" s="24"/>
      <c r="U354" s="25"/>
      <c r="V354" s="36"/>
      <c r="W354" s="38"/>
      <c r="X354" s="238"/>
      <c r="Y354" s="38"/>
      <c r="Z354" s="238"/>
      <c r="AA354" s="38"/>
      <c r="AB354" s="26" t="str">
        <f t="shared" si="191"/>
        <v/>
      </c>
      <c r="AC354" s="26" t="str">
        <f t="shared" si="192"/>
        <v/>
      </c>
      <c r="AD354" s="49" t="str">
        <f t="shared" si="190"/>
        <v/>
      </c>
      <c r="AE354" s="49">
        <f t="shared" si="194"/>
        <v>0</v>
      </c>
      <c r="AF354" s="25">
        <f t="shared" si="195"/>
        <v>0</v>
      </c>
      <c r="AG354" s="37" t="str">
        <f>IF(OR(T354="",T354="NOK"),"",IF(V354&lt;&gt;"",VLOOKUP(V354,Deflatores!$A$3:$C$58,3,0),0))</f>
        <v/>
      </c>
      <c r="AH354" s="49" t="str">
        <f t="shared" si="196"/>
        <v/>
      </c>
      <c r="AI354" s="246"/>
      <c r="AJ354" s="228"/>
      <c r="AK354" s="265"/>
      <c r="AL354" s="228"/>
      <c r="AM354" s="265"/>
      <c r="AN354" s="228"/>
      <c r="AO354" s="265"/>
      <c r="AP354" s="228"/>
    </row>
    <row r="355" spans="1:42" s="27" customFormat="1" ht="15" customHeight="1" x14ac:dyDescent="0.2">
      <c r="A355" s="37">
        <f t="shared" si="193"/>
        <v>343</v>
      </c>
      <c r="B355" s="291"/>
      <c r="C355" s="25"/>
      <c r="D355" s="24"/>
      <c r="E355" s="38"/>
      <c r="F355" s="238"/>
      <c r="G355" s="238"/>
      <c r="H355" s="238"/>
      <c r="I355" s="38"/>
      <c r="J355" s="26" t="str">
        <f t="shared" si="184"/>
        <v/>
      </c>
      <c r="K355" s="26" t="str">
        <f t="shared" si="185"/>
        <v/>
      </c>
      <c r="L355" s="49" t="str">
        <f t="shared" si="186"/>
        <v/>
      </c>
      <c r="M355" s="49">
        <f t="shared" si="187"/>
        <v>0</v>
      </c>
      <c r="N355" s="25">
        <f t="shared" si="188"/>
        <v>0</v>
      </c>
      <c r="O355" s="244">
        <f>IF(D355&lt;&gt;"",VLOOKUP(D355,Deflatores!$A$3:$C$100,3,0),0)</f>
        <v>0</v>
      </c>
      <c r="P355" s="49">
        <f t="shared" si="189"/>
        <v>0</v>
      </c>
      <c r="Q355" s="238"/>
      <c r="R355" s="238"/>
      <c r="S355" s="228"/>
      <c r="T355" s="24"/>
      <c r="U355" s="25"/>
      <c r="V355" s="36"/>
      <c r="W355" s="38"/>
      <c r="X355" s="238"/>
      <c r="Y355" s="38"/>
      <c r="Z355" s="238"/>
      <c r="AA355" s="38"/>
      <c r="AB355" s="26" t="str">
        <f t="shared" si="191"/>
        <v/>
      </c>
      <c r="AC355" s="26" t="str">
        <f t="shared" si="192"/>
        <v/>
      </c>
      <c r="AD355" s="49" t="str">
        <f t="shared" si="190"/>
        <v/>
      </c>
      <c r="AE355" s="49">
        <f t="shared" si="194"/>
        <v>0</v>
      </c>
      <c r="AF355" s="25">
        <f t="shared" si="195"/>
        <v>0</v>
      </c>
      <c r="AG355" s="37" t="str">
        <f>IF(OR(T355="",T355="NOK"),"",IF(V355&lt;&gt;"",VLOOKUP(V355,Deflatores!$A$3:$C$58,3,0),0))</f>
        <v/>
      </c>
      <c r="AH355" s="49" t="str">
        <f t="shared" si="196"/>
        <v/>
      </c>
      <c r="AI355" s="246"/>
      <c r="AJ355" s="228"/>
      <c r="AK355" s="265"/>
      <c r="AL355" s="228"/>
      <c r="AM355" s="265"/>
      <c r="AN355" s="228"/>
      <c r="AO355" s="265"/>
      <c r="AP355" s="228"/>
    </row>
    <row r="356" spans="1:42" s="27" customFormat="1" ht="15" customHeight="1" x14ac:dyDescent="0.2">
      <c r="A356" s="37">
        <f t="shared" si="193"/>
        <v>344</v>
      </c>
      <c r="B356" s="291"/>
      <c r="C356" s="25"/>
      <c r="D356" s="24"/>
      <c r="E356" s="38"/>
      <c r="F356" s="238"/>
      <c r="G356" s="238"/>
      <c r="H356" s="238"/>
      <c r="I356" s="38"/>
      <c r="J356" s="26" t="str">
        <f t="shared" si="184"/>
        <v/>
      </c>
      <c r="K356" s="26" t="str">
        <f t="shared" si="185"/>
        <v/>
      </c>
      <c r="L356" s="49" t="str">
        <f t="shared" si="186"/>
        <v/>
      </c>
      <c r="M356" s="49">
        <f t="shared" si="187"/>
        <v>0</v>
      </c>
      <c r="N356" s="25">
        <f t="shared" si="188"/>
        <v>0</v>
      </c>
      <c r="O356" s="244">
        <f>IF(D356&lt;&gt;"",VLOOKUP(D356,Deflatores!$A$3:$C$100,3,0),0)</f>
        <v>0</v>
      </c>
      <c r="P356" s="49">
        <f t="shared" si="189"/>
        <v>0</v>
      </c>
      <c r="Q356" s="238"/>
      <c r="R356" s="238"/>
      <c r="S356" s="228"/>
      <c r="T356" s="24"/>
      <c r="U356" s="25"/>
      <c r="V356" s="36"/>
      <c r="W356" s="38"/>
      <c r="X356" s="238"/>
      <c r="Y356" s="38"/>
      <c r="Z356" s="238"/>
      <c r="AA356" s="38"/>
      <c r="AB356" s="26" t="str">
        <f t="shared" si="191"/>
        <v/>
      </c>
      <c r="AC356" s="26" t="str">
        <f t="shared" si="192"/>
        <v/>
      </c>
      <c r="AD356" s="49" t="str">
        <f t="shared" si="190"/>
        <v/>
      </c>
      <c r="AE356" s="49">
        <f t="shared" si="194"/>
        <v>0</v>
      </c>
      <c r="AF356" s="25">
        <f t="shared" si="195"/>
        <v>0</v>
      </c>
      <c r="AG356" s="37" t="str">
        <f>IF(OR(T356="",T356="NOK"),"",IF(V356&lt;&gt;"",VLOOKUP(V356,Deflatores!$A$3:$C$58,3,0),0))</f>
        <v/>
      </c>
      <c r="AH356" s="49" t="str">
        <f t="shared" si="196"/>
        <v/>
      </c>
      <c r="AI356" s="246"/>
      <c r="AJ356" s="228"/>
      <c r="AK356" s="265"/>
      <c r="AL356" s="228"/>
      <c r="AM356" s="265"/>
      <c r="AN356" s="228"/>
      <c r="AO356" s="265"/>
      <c r="AP356" s="228"/>
    </row>
    <row r="357" spans="1:42" s="27" customFormat="1" ht="15" customHeight="1" x14ac:dyDescent="0.2">
      <c r="A357" s="37">
        <f t="shared" si="193"/>
        <v>345</v>
      </c>
      <c r="B357" s="291"/>
      <c r="C357" s="25"/>
      <c r="D357" s="24"/>
      <c r="E357" s="38"/>
      <c r="F357" s="238"/>
      <c r="G357" s="238"/>
      <c r="H357" s="238"/>
      <c r="I357" s="38"/>
      <c r="J357" s="26" t="str">
        <f t="shared" ref="J357:J401" si="197">IF(C357="EE",IF(OR(AND(OR(G357=1,G357=0),E357&gt;0,E357&lt;5),AND(OR(G357=1,G357=0),E357&gt;4,E357&lt;16),AND(G357=2,E357&gt;0,E357&lt;5)),"Simples",IF(OR(AND(OR(G357=1,G357=0),E357&gt;15),AND(G357=2,E357&gt;4,E357&lt;16),AND(G357&gt;2,E357&gt;0,E357&lt;5)),"Médio",IF(OR(AND(G357=2,E357&gt;15),AND(G357&gt;2,E357&gt;4,E357&lt;16),AND(G357&gt;2,E357&gt;15)),"Complexo",""))),
IF(OR(C357="CE",C357="SE"),IF(OR(AND(OR(G357=1,G357=0),E357&gt;0,E357&lt;6),AND(OR(G357=1,G357=0),E357&gt;5,E357&lt;20),AND(G357&gt;1,G357&lt;4,E357&gt;0,E357&lt;6)),"Simples",IF(OR(AND(OR(G357=1,G357=0),E357&gt;19),AND(G357&gt;1,G357&lt;4,E357&gt;5,E357&lt;20),AND(G357&gt;3,E357&gt;0,E357&lt;6)),"Médio",IF(OR(AND(G357&gt;1,G357&lt;4,E357&gt;19),AND(G357&gt;3,E357&gt;5,E357&lt;20),AND(G357&gt;3,E357&gt;19)),"Complexo",""))),""))</f>
        <v/>
      </c>
      <c r="K357" s="26" t="str">
        <f t="shared" ref="K357:K401" si="198">IF(C357="ALI",IF(OR(AND(OR(G357=1,G357=0),E357&gt;0,E357&lt;20),AND(OR(G357=1,G357=0),E357&gt;19,E357&lt;51),AND(G357&gt;1,G357&lt;6,E357&gt;0,E357&lt;20)),"Simples",IF(OR(AND(OR(G357=1,G357=0),E357&gt;50),AND(G357&gt;1,G357&lt;6,E357&gt;19,E357&lt;51),AND(G357&gt;5,E357&gt;0,E357&lt;20)),"Médio",IF(OR(AND(G357&gt;1,G357&lt;6,E357&gt;50),AND(G357&gt;5,E357&gt;19,E357&lt;51),AND(G357&gt;5,E357&gt;50)),"Complexo",""))),
IF(C357="AIE",IF(OR(AND(OR(G357=1, G357=0),E357&gt;0,E357&lt;20),AND(OR(G357=1, G357=0),E357&gt;19,E357&lt;51),AND(G357&gt;1,G357&lt;6,E357&gt;0,E357&lt;20)),"Simples",IF(OR(AND(OR(G357=1, G357=0),E357&gt;50),AND(G357&gt;1,G357&lt;6,E357&gt;19,E357&lt;51),AND(G357&gt;5,E357&gt;0,E357&lt;20)),"Médio",IF(OR(AND(G357&gt;1,G357&lt;6,E357&gt;50),AND(G357&gt;5,E357&gt;19,E357&lt;51),AND(G357&gt;5,E357&gt;50)),"Complexo",""))),""))</f>
        <v/>
      </c>
      <c r="L357" s="49" t="str">
        <f t="shared" ref="L357:L401" si="199">IF(J357="",K357,IF(K357="",J357,""))</f>
        <v/>
      </c>
      <c r="M357" s="49">
        <f t="shared" ref="M357:M401" si="200">IF(AND(OR(C357="EE",C357="CE"),L357="Simples"),3,
IF(AND(OR(C357="EE",C357="CE"),L357="Médio"),4,
IF(AND(OR(C357="EE",C357="CE"),L357="Complexo"),6,
IF(AND(C357="SE",L357="Simples"),4,
IF(AND(C357="SE",L357="Médio"),5,
IF(AND(C357="SE",L357="Complexo"),7,
IF(AND(C357="ALI",K357="Simples"),7,
IF(AND(C357="ALI",K357="Médio"),10,
IF(AND(C357="ALI",K357="Complexo"),15,
IF(AND(C357="AIE",K357="Simples"),5,
IF(AND(C357="AIE",K357="Médio"),7,
IF(AND(C357="INM",K357=""),P357,
IF(AND(C357="AIE",K357="Complexo"),10,0)))))))))))))</f>
        <v>0</v>
      </c>
      <c r="N357" s="25">
        <f t="shared" ref="N357:N401" si="201">IF(AND(C357="ALI",K357="Simples"),7,
IF(AND(C357="ALI",K357="Médio"),10,
IF(AND(C357="ALI",K357="Complexo"),15,
IF(AND(C357="AIE",K357="Simples"),5,
IF(AND(C357="AIE",K357="Médio"),7,
IF(AND(C357="AIE",K357="Complexo"),10,0))))))</f>
        <v>0</v>
      </c>
      <c r="O357" s="244">
        <f>IF(D357&lt;&gt;"",VLOOKUP(D357,Deflatores!$A$3:$C$100,3,0),0)</f>
        <v>0</v>
      </c>
      <c r="P357" s="49">
        <f t="shared" ref="P357:P401" si="202">IF(C357="EE",M357*O357,IF(C357="CE",M357*O357,IF(C357="SE",M357*O357,IF(C357="ALI",M357*O357,IF(C357="AIE",M357*O357,IF(C357="INM",O357*I357,0))))))</f>
        <v>0</v>
      </c>
      <c r="Q357" s="238"/>
      <c r="R357" s="238"/>
      <c r="S357" s="228"/>
      <c r="T357" s="24"/>
      <c r="U357" s="25"/>
      <c r="V357" s="36"/>
      <c r="W357" s="38"/>
      <c r="X357" s="238"/>
      <c r="Y357" s="38"/>
      <c r="Z357" s="238"/>
      <c r="AA357" s="38"/>
      <c r="AB357" s="26" t="str">
        <f t="shared" si="191"/>
        <v/>
      </c>
      <c r="AC357" s="26" t="str">
        <f t="shared" si="192"/>
        <v/>
      </c>
      <c r="AD357" s="49" t="str">
        <f t="shared" si="190"/>
        <v/>
      </c>
      <c r="AE357" s="49">
        <f t="shared" si="194"/>
        <v>0</v>
      </c>
      <c r="AF357" s="25">
        <f t="shared" si="195"/>
        <v>0</v>
      </c>
      <c r="AG357" s="37" t="str">
        <f>IF(OR(T357="",T357="NOK"),"",IF(V357&lt;&gt;"",VLOOKUP(V357,Deflatores!$A$3:$C$58,3,0),0))</f>
        <v/>
      </c>
      <c r="AH357" s="49" t="str">
        <f t="shared" si="196"/>
        <v/>
      </c>
      <c r="AI357" s="246"/>
      <c r="AJ357" s="228"/>
      <c r="AK357" s="265"/>
      <c r="AL357" s="228"/>
      <c r="AM357" s="265"/>
      <c r="AN357" s="228"/>
      <c r="AO357" s="265"/>
      <c r="AP357" s="228"/>
    </row>
    <row r="358" spans="1:42" s="27" customFormat="1" ht="15" customHeight="1" x14ac:dyDescent="0.2">
      <c r="A358" s="37">
        <f t="shared" si="193"/>
        <v>346</v>
      </c>
      <c r="B358" s="291"/>
      <c r="C358" s="25"/>
      <c r="D358" s="24"/>
      <c r="E358" s="38"/>
      <c r="F358" s="238"/>
      <c r="G358" s="238"/>
      <c r="H358" s="238"/>
      <c r="I358" s="38"/>
      <c r="J358" s="26" t="str">
        <f t="shared" si="197"/>
        <v/>
      </c>
      <c r="K358" s="26" t="str">
        <f t="shared" si="198"/>
        <v/>
      </c>
      <c r="L358" s="49" t="str">
        <f t="shared" si="199"/>
        <v/>
      </c>
      <c r="M358" s="49">
        <f t="shared" si="200"/>
        <v>0</v>
      </c>
      <c r="N358" s="25">
        <f t="shared" si="201"/>
        <v>0</v>
      </c>
      <c r="O358" s="244">
        <f>IF(D358&lt;&gt;"",VLOOKUP(D358,Deflatores!$A$3:$C$100,3,0),0)</f>
        <v>0</v>
      </c>
      <c r="P358" s="49">
        <f t="shared" si="202"/>
        <v>0</v>
      </c>
      <c r="Q358" s="238"/>
      <c r="R358" s="238"/>
      <c r="S358" s="228"/>
      <c r="T358" s="24"/>
      <c r="U358" s="25"/>
      <c r="V358" s="36"/>
      <c r="W358" s="38"/>
      <c r="X358" s="238"/>
      <c r="Y358" s="38"/>
      <c r="Z358" s="238"/>
      <c r="AA358" s="38"/>
      <c r="AB358" s="26" t="str">
        <f t="shared" si="191"/>
        <v/>
      </c>
      <c r="AC358" s="26" t="str">
        <f t="shared" si="192"/>
        <v/>
      </c>
      <c r="AD358" s="49" t="str">
        <f t="shared" si="190"/>
        <v/>
      </c>
      <c r="AE358" s="49">
        <f t="shared" si="194"/>
        <v>0</v>
      </c>
      <c r="AF358" s="25">
        <f t="shared" si="195"/>
        <v>0</v>
      </c>
      <c r="AG358" s="37" t="str">
        <f>IF(OR(T358="",T358="NOK"),"",IF(V358&lt;&gt;"",VLOOKUP(V358,Deflatores!$A$3:$C$58,3,0),0))</f>
        <v/>
      </c>
      <c r="AH358" s="49" t="str">
        <f t="shared" si="196"/>
        <v/>
      </c>
      <c r="AI358" s="246"/>
      <c r="AJ358" s="228"/>
      <c r="AK358" s="265"/>
      <c r="AL358" s="228"/>
      <c r="AM358" s="265"/>
      <c r="AN358" s="228"/>
      <c r="AO358" s="265"/>
      <c r="AP358" s="228"/>
    </row>
    <row r="359" spans="1:42" s="27" customFormat="1" ht="15" customHeight="1" x14ac:dyDescent="0.2">
      <c r="A359" s="37">
        <f t="shared" si="193"/>
        <v>347</v>
      </c>
      <c r="B359" s="291"/>
      <c r="C359" s="25"/>
      <c r="D359" s="24"/>
      <c r="E359" s="38"/>
      <c r="F359" s="238"/>
      <c r="G359" s="238"/>
      <c r="H359" s="238"/>
      <c r="I359" s="38"/>
      <c r="J359" s="26" t="str">
        <f t="shared" si="197"/>
        <v/>
      </c>
      <c r="K359" s="26" t="str">
        <f t="shared" si="198"/>
        <v/>
      </c>
      <c r="L359" s="49" t="str">
        <f t="shared" si="199"/>
        <v/>
      </c>
      <c r="M359" s="49">
        <f t="shared" si="200"/>
        <v>0</v>
      </c>
      <c r="N359" s="25">
        <f t="shared" si="201"/>
        <v>0</v>
      </c>
      <c r="O359" s="244">
        <f>IF(D359&lt;&gt;"",VLOOKUP(D359,Deflatores!$A$3:$C$100,3,0),0)</f>
        <v>0</v>
      </c>
      <c r="P359" s="49">
        <f t="shared" si="202"/>
        <v>0</v>
      </c>
      <c r="Q359" s="238"/>
      <c r="R359" s="238"/>
      <c r="S359" s="228"/>
      <c r="T359" s="24"/>
      <c r="U359" s="25"/>
      <c r="V359" s="36"/>
      <c r="W359" s="38"/>
      <c r="X359" s="238"/>
      <c r="Y359" s="38"/>
      <c r="Z359" s="238"/>
      <c r="AA359" s="38"/>
      <c r="AB359" s="26" t="str">
        <f t="shared" si="191"/>
        <v/>
      </c>
      <c r="AC359" s="26" t="str">
        <f t="shared" si="192"/>
        <v/>
      </c>
      <c r="AD359" s="49" t="str">
        <f t="shared" si="190"/>
        <v/>
      </c>
      <c r="AE359" s="49">
        <f t="shared" si="194"/>
        <v>0</v>
      </c>
      <c r="AF359" s="25">
        <f t="shared" si="195"/>
        <v>0</v>
      </c>
      <c r="AG359" s="37" t="str">
        <f>IF(OR(T359="",T359="NOK"),"",IF(V359&lt;&gt;"",VLOOKUP(V359,Deflatores!$A$3:$C$58,3,0),0))</f>
        <v/>
      </c>
      <c r="AH359" s="49" t="str">
        <f t="shared" si="196"/>
        <v/>
      </c>
      <c r="AI359" s="246"/>
      <c r="AJ359" s="228"/>
      <c r="AK359" s="265"/>
      <c r="AL359" s="228"/>
      <c r="AM359" s="265"/>
      <c r="AN359" s="228"/>
      <c r="AO359" s="265"/>
      <c r="AP359" s="228"/>
    </row>
    <row r="360" spans="1:42" s="27" customFormat="1" ht="15" customHeight="1" x14ac:dyDescent="0.2">
      <c r="A360" s="37">
        <f t="shared" si="193"/>
        <v>348</v>
      </c>
      <c r="B360" s="291"/>
      <c r="C360" s="25"/>
      <c r="D360" s="24"/>
      <c r="E360" s="38"/>
      <c r="F360" s="238"/>
      <c r="G360" s="238"/>
      <c r="H360" s="238"/>
      <c r="I360" s="38"/>
      <c r="J360" s="26" t="str">
        <f t="shared" si="197"/>
        <v/>
      </c>
      <c r="K360" s="26" t="str">
        <f t="shared" si="198"/>
        <v/>
      </c>
      <c r="L360" s="49" t="str">
        <f t="shared" si="199"/>
        <v/>
      </c>
      <c r="M360" s="49">
        <f t="shared" si="200"/>
        <v>0</v>
      </c>
      <c r="N360" s="25">
        <f t="shared" si="201"/>
        <v>0</v>
      </c>
      <c r="O360" s="244">
        <f>IF(D360&lt;&gt;"",VLOOKUP(D360,Deflatores!$A$3:$C$100,3,0),0)</f>
        <v>0</v>
      </c>
      <c r="P360" s="49">
        <f t="shared" si="202"/>
        <v>0</v>
      </c>
      <c r="Q360" s="238"/>
      <c r="R360" s="238"/>
      <c r="S360" s="228"/>
      <c r="T360" s="24"/>
      <c r="U360" s="25"/>
      <c r="V360" s="36"/>
      <c r="W360" s="38"/>
      <c r="X360" s="238"/>
      <c r="Y360" s="38"/>
      <c r="Z360" s="238"/>
      <c r="AA360" s="38"/>
      <c r="AB360" s="26" t="str">
        <f t="shared" si="191"/>
        <v/>
      </c>
      <c r="AC360" s="26" t="str">
        <f t="shared" si="192"/>
        <v/>
      </c>
      <c r="AD360" s="49" t="str">
        <f t="shared" si="190"/>
        <v/>
      </c>
      <c r="AE360" s="49">
        <f t="shared" si="194"/>
        <v>0</v>
      </c>
      <c r="AF360" s="25">
        <f t="shared" si="195"/>
        <v>0</v>
      </c>
      <c r="AG360" s="37" t="str">
        <f>IF(OR(T360="",T360="NOK"),"",IF(V360&lt;&gt;"",VLOOKUP(V360,Deflatores!$A$3:$C$58,3,0),0))</f>
        <v/>
      </c>
      <c r="AH360" s="49" t="str">
        <f t="shared" si="196"/>
        <v/>
      </c>
      <c r="AI360" s="246"/>
      <c r="AJ360" s="228"/>
      <c r="AK360" s="265"/>
      <c r="AL360" s="228"/>
      <c r="AM360" s="265"/>
      <c r="AN360" s="228"/>
      <c r="AO360" s="265"/>
      <c r="AP360" s="228"/>
    </row>
    <row r="361" spans="1:42" s="27" customFormat="1" ht="15" customHeight="1" x14ac:dyDescent="0.2">
      <c r="A361" s="37">
        <f t="shared" si="193"/>
        <v>349</v>
      </c>
      <c r="B361" s="291"/>
      <c r="C361" s="25"/>
      <c r="D361" s="24"/>
      <c r="E361" s="38"/>
      <c r="F361" s="238"/>
      <c r="G361" s="238"/>
      <c r="H361" s="238"/>
      <c r="I361" s="38"/>
      <c r="J361" s="26" t="str">
        <f t="shared" si="197"/>
        <v/>
      </c>
      <c r="K361" s="26" t="str">
        <f t="shared" si="198"/>
        <v/>
      </c>
      <c r="L361" s="49" t="str">
        <f t="shared" si="199"/>
        <v/>
      </c>
      <c r="M361" s="49">
        <f t="shared" si="200"/>
        <v>0</v>
      </c>
      <c r="N361" s="25">
        <f t="shared" si="201"/>
        <v>0</v>
      </c>
      <c r="O361" s="244">
        <f>IF(D361&lt;&gt;"",VLOOKUP(D361,Deflatores!$A$3:$C$100,3,0),0)</f>
        <v>0</v>
      </c>
      <c r="P361" s="49">
        <f t="shared" si="202"/>
        <v>0</v>
      </c>
      <c r="Q361" s="238"/>
      <c r="R361" s="238"/>
      <c r="S361" s="228"/>
      <c r="T361" s="24"/>
      <c r="U361" s="25"/>
      <c r="V361" s="36"/>
      <c r="W361" s="38"/>
      <c r="X361" s="238"/>
      <c r="Y361" s="38"/>
      <c r="Z361" s="238"/>
      <c r="AA361" s="38"/>
      <c r="AB361" s="26" t="str">
        <f t="shared" si="191"/>
        <v/>
      </c>
      <c r="AC361" s="26" t="str">
        <f t="shared" si="192"/>
        <v/>
      </c>
      <c r="AD361" s="49" t="str">
        <f t="shared" si="190"/>
        <v/>
      </c>
      <c r="AE361" s="49">
        <f t="shared" si="194"/>
        <v>0</v>
      </c>
      <c r="AF361" s="25">
        <f t="shared" si="195"/>
        <v>0</v>
      </c>
      <c r="AG361" s="37" t="str">
        <f>IF(OR(T361="",T361="NOK"),"",IF(V361&lt;&gt;"",VLOOKUP(V361,Deflatores!$A$3:$C$58,3,0),0))</f>
        <v/>
      </c>
      <c r="AH361" s="49" t="str">
        <f t="shared" si="196"/>
        <v/>
      </c>
      <c r="AI361" s="246"/>
      <c r="AJ361" s="228"/>
      <c r="AK361" s="265"/>
      <c r="AL361" s="228"/>
      <c r="AM361" s="265"/>
      <c r="AN361" s="228"/>
      <c r="AO361" s="265"/>
      <c r="AP361" s="228"/>
    </row>
    <row r="362" spans="1:42" s="27" customFormat="1" ht="15" customHeight="1" x14ac:dyDescent="0.2">
      <c r="A362" s="37">
        <f t="shared" si="193"/>
        <v>350</v>
      </c>
      <c r="B362" s="291"/>
      <c r="C362" s="25"/>
      <c r="D362" s="24"/>
      <c r="E362" s="38"/>
      <c r="F362" s="238"/>
      <c r="G362" s="238"/>
      <c r="H362" s="238"/>
      <c r="I362" s="38"/>
      <c r="J362" s="26" t="str">
        <f t="shared" si="197"/>
        <v/>
      </c>
      <c r="K362" s="26" t="str">
        <f t="shared" si="198"/>
        <v/>
      </c>
      <c r="L362" s="49" t="str">
        <f t="shared" si="199"/>
        <v/>
      </c>
      <c r="M362" s="49">
        <f t="shared" si="200"/>
        <v>0</v>
      </c>
      <c r="N362" s="25">
        <f t="shared" si="201"/>
        <v>0</v>
      </c>
      <c r="O362" s="244">
        <f>IF(D362&lt;&gt;"",VLOOKUP(D362,Deflatores!$A$3:$C$100,3,0),0)</f>
        <v>0</v>
      </c>
      <c r="P362" s="49">
        <f t="shared" si="202"/>
        <v>0</v>
      </c>
      <c r="Q362" s="238"/>
      <c r="R362" s="238"/>
      <c r="S362" s="228"/>
      <c r="T362" s="24"/>
      <c r="U362" s="25"/>
      <c r="V362" s="36"/>
      <c r="W362" s="38"/>
      <c r="X362" s="238"/>
      <c r="Y362" s="38"/>
      <c r="Z362" s="238"/>
      <c r="AA362" s="38"/>
      <c r="AB362" s="26" t="str">
        <f t="shared" si="191"/>
        <v/>
      </c>
      <c r="AC362" s="26" t="str">
        <f t="shared" si="192"/>
        <v/>
      </c>
      <c r="AD362" s="49" t="str">
        <f t="shared" si="190"/>
        <v/>
      </c>
      <c r="AE362" s="49">
        <f t="shared" si="194"/>
        <v>0</v>
      </c>
      <c r="AF362" s="25">
        <f t="shared" si="195"/>
        <v>0</v>
      </c>
      <c r="AG362" s="37" t="str">
        <f>IF(OR(T362="",T362="NOK"),"",IF(V362&lt;&gt;"",VLOOKUP(V362,Deflatores!$A$3:$C$58,3,0),0))</f>
        <v/>
      </c>
      <c r="AH362" s="49" t="str">
        <f t="shared" si="196"/>
        <v/>
      </c>
      <c r="AI362" s="246"/>
      <c r="AJ362" s="228"/>
      <c r="AK362" s="265"/>
      <c r="AL362" s="228"/>
      <c r="AM362" s="265"/>
      <c r="AN362" s="228"/>
      <c r="AO362" s="265"/>
      <c r="AP362" s="228"/>
    </row>
    <row r="363" spans="1:42" s="27" customFormat="1" ht="15" customHeight="1" x14ac:dyDescent="0.2">
      <c r="A363" s="37">
        <f t="shared" si="193"/>
        <v>351</v>
      </c>
      <c r="B363" s="291"/>
      <c r="C363" s="25"/>
      <c r="D363" s="24"/>
      <c r="E363" s="38"/>
      <c r="F363" s="238"/>
      <c r="G363" s="238"/>
      <c r="H363" s="238"/>
      <c r="I363" s="38"/>
      <c r="J363" s="26" t="str">
        <f t="shared" si="197"/>
        <v/>
      </c>
      <c r="K363" s="26" t="str">
        <f t="shared" si="198"/>
        <v/>
      </c>
      <c r="L363" s="49" t="str">
        <f t="shared" si="199"/>
        <v/>
      </c>
      <c r="M363" s="49">
        <f t="shared" si="200"/>
        <v>0</v>
      </c>
      <c r="N363" s="25">
        <f t="shared" si="201"/>
        <v>0</v>
      </c>
      <c r="O363" s="244">
        <f>IF(D363&lt;&gt;"",VLOOKUP(D363,Deflatores!$A$3:$C$100,3,0),0)</f>
        <v>0</v>
      </c>
      <c r="P363" s="49">
        <f t="shared" si="202"/>
        <v>0</v>
      </c>
      <c r="Q363" s="238"/>
      <c r="R363" s="238"/>
      <c r="S363" s="228"/>
      <c r="T363" s="24"/>
      <c r="U363" s="25"/>
      <c r="V363" s="36"/>
      <c r="W363" s="38"/>
      <c r="X363" s="238"/>
      <c r="Y363" s="38"/>
      <c r="Z363" s="238"/>
      <c r="AA363" s="38"/>
      <c r="AB363" s="26" t="str">
        <f t="shared" si="191"/>
        <v/>
      </c>
      <c r="AC363" s="26" t="str">
        <f t="shared" si="192"/>
        <v/>
      </c>
      <c r="AD363" s="49" t="str">
        <f t="shared" si="190"/>
        <v/>
      </c>
      <c r="AE363" s="49">
        <f t="shared" si="194"/>
        <v>0</v>
      </c>
      <c r="AF363" s="25">
        <f t="shared" si="195"/>
        <v>0</v>
      </c>
      <c r="AG363" s="37" t="str">
        <f>IF(OR(T363="",T363="NOK"),"",IF(V363&lt;&gt;"",VLOOKUP(V363,Deflatores!$A$3:$C$58,3,0),0))</f>
        <v/>
      </c>
      <c r="AH363" s="49" t="str">
        <f t="shared" si="196"/>
        <v/>
      </c>
      <c r="AI363" s="246"/>
      <c r="AJ363" s="228"/>
      <c r="AK363" s="265"/>
      <c r="AL363" s="228"/>
      <c r="AM363" s="265"/>
      <c r="AN363" s="228"/>
      <c r="AO363" s="265"/>
      <c r="AP363" s="228"/>
    </row>
    <row r="364" spans="1:42" s="27" customFormat="1" ht="15" customHeight="1" x14ac:dyDescent="0.2">
      <c r="A364" s="37">
        <f t="shared" si="193"/>
        <v>352</v>
      </c>
      <c r="B364" s="291"/>
      <c r="C364" s="25"/>
      <c r="D364" s="24"/>
      <c r="E364" s="38"/>
      <c r="F364" s="238"/>
      <c r="G364" s="238"/>
      <c r="H364" s="238"/>
      <c r="I364" s="38"/>
      <c r="J364" s="26" t="str">
        <f t="shared" si="197"/>
        <v/>
      </c>
      <c r="K364" s="26" t="str">
        <f t="shared" si="198"/>
        <v/>
      </c>
      <c r="L364" s="49" t="str">
        <f t="shared" si="199"/>
        <v/>
      </c>
      <c r="M364" s="49">
        <f t="shared" si="200"/>
        <v>0</v>
      </c>
      <c r="N364" s="25">
        <f t="shared" si="201"/>
        <v>0</v>
      </c>
      <c r="O364" s="244">
        <f>IF(D364&lt;&gt;"",VLOOKUP(D364,Deflatores!$A$3:$C$100,3,0),0)</f>
        <v>0</v>
      </c>
      <c r="P364" s="49">
        <f t="shared" si="202"/>
        <v>0</v>
      </c>
      <c r="Q364" s="238"/>
      <c r="R364" s="238"/>
      <c r="S364" s="228"/>
      <c r="T364" s="24"/>
      <c r="U364" s="25"/>
      <c r="V364" s="36"/>
      <c r="W364" s="38"/>
      <c r="X364" s="238"/>
      <c r="Y364" s="38"/>
      <c r="Z364" s="238"/>
      <c r="AA364" s="38"/>
      <c r="AB364" s="26" t="str">
        <f t="shared" si="191"/>
        <v/>
      </c>
      <c r="AC364" s="26" t="str">
        <f t="shared" si="192"/>
        <v/>
      </c>
      <c r="AD364" s="49" t="str">
        <f t="shared" si="190"/>
        <v/>
      </c>
      <c r="AE364" s="49">
        <f t="shared" si="194"/>
        <v>0</v>
      </c>
      <c r="AF364" s="25">
        <f t="shared" si="195"/>
        <v>0</v>
      </c>
      <c r="AG364" s="37" t="str">
        <f>IF(OR(T364="",T364="NOK"),"",IF(V364&lt;&gt;"",VLOOKUP(V364,Deflatores!$A$3:$C$58,3,0),0))</f>
        <v/>
      </c>
      <c r="AH364" s="49" t="str">
        <f t="shared" si="196"/>
        <v/>
      </c>
      <c r="AI364" s="246"/>
      <c r="AJ364" s="228"/>
      <c r="AK364" s="265"/>
      <c r="AL364" s="228"/>
      <c r="AM364" s="265"/>
      <c r="AN364" s="228"/>
      <c r="AO364" s="265"/>
      <c r="AP364" s="228"/>
    </row>
    <row r="365" spans="1:42" s="27" customFormat="1" ht="15" customHeight="1" x14ac:dyDescent="0.2">
      <c r="A365" s="37">
        <f t="shared" si="193"/>
        <v>353</v>
      </c>
      <c r="B365" s="291"/>
      <c r="C365" s="25"/>
      <c r="D365" s="24"/>
      <c r="E365" s="38"/>
      <c r="F365" s="238"/>
      <c r="G365" s="238"/>
      <c r="H365" s="238"/>
      <c r="I365" s="38"/>
      <c r="J365" s="26" t="str">
        <f t="shared" si="197"/>
        <v/>
      </c>
      <c r="K365" s="26" t="str">
        <f t="shared" si="198"/>
        <v/>
      </c>
      <c r="L365" s="49" t="str">
        <f t="shared" si="199"/>
        <v/>
      </c>
      <c r="M365" s="49">
        <f t="shared" si="200"/>
        <v>0</v>
      </c>
      <c r="N365" s="25">
        <f t="shared" si="201"/>
        <v>0</v>
      </c>
      <c r="O365" s="244">
        <f>IF(D365&lt;&gt;"",VLOOKUP(D365,Deflatores!$A$3:$C$100,3,0),0)</f>
        <v>0</v>
      </c>
      <c r="P365" s="49">
        <f t="shared" si="202"/>
        <v>0</v>
      </c>
      <c r="Q365" s="238"/>
      <c r="R365" s="238"/>
      <c r="S365" s="228"/>
      <c r="T365" s="24"/>
      <c r="U365" s="25"/>
      <c r="V365" s="36"/>
      <c r="W365" s="38"/>
      <c r="X365" s="238"/>
      <c r="Y365" s="38"/>
      <c r="Z365" s="238"/>
      <c r="AA365" s="38"/>
      <c r="AB365" s="26" t="str">
        <f t="shared" si="191"/>
        <v/>
      </c>
      <c r="AC365" s="26" t="str">
        <f t="shared" si="192"/>
        <v/>
      </c>
      <c r="AD365" s="49" t="str">
        <f t="shared" si="190"/>
        <v/>
      </c>
      <c r="AE365" s="49">
        <f t="shared" si="194"/>
        <v>0</v>
      </c>
      <c r="AF365" s="25">
        <f t="shared" si="195"/>
        <v>0</v>
      </c>
      <c r="AG365" s="37" t="str">
        <f>IF(OR(T365="",T365="NOK"),"",IF(V365&lt;&gt;"",VLOOKUP(V365,Deflatores!$A$3:$C$58,3,0),0))</f>
        <v/>
      </c>
      <c r="AH365" s="49" t="str">
        <f t="shared" si="196"/>
        <v/>
      </c>
      <c r="AI365" s="246"/>
      <c r="AJ365" s="228"/>
      <c r="AK365" s="265"/>
      <c r="AL365" s="228"/>
      <c r="AM365" s="265"/>
      <c r="AN365" s="228"/>
      <c r="AO365" s="265"/>
      <c r="AP365" s="228"/>
    </row>
    <row r="366" spans="1:42" s="27" customFormat="1" ht="15" customHeight="1" x14ac:dyDescent="0.2">
      <c r="A366" s="37">
        <f t="shared" si="193"/>
        <v>354</v>
      </c>
      <c r="B366" s="291"/>
      <c r="C366" s="25"/>
      <c r="D366" s="24"/>
      <c r="E366" s="38"/>
      <c r="F366" s="238"/>
      <c r="G366" s="238"/>
      <c r="H366" s="238"/>
      <c r="I366" s="38"/>
      <c r="J366" s="26" t="str">
        <f t="shared" si="197"/>
        <v/>
      </c>
      <c r="K366" s="26" t="str">
        <f t="shared" si="198"/>
        <v/>
      </c>
      <c r="L366" s="49" t="str">
        <f t="shared" si="199"/>
        <v/>
      </c>
      <c r="M366" s="49">
        <f t="shared" si="200"/>
        <v>0</v>
      </c>
      <c r="N366" s="25">
        <f t="shared" si="201"/>
        <v>0</v>
      </c>
      <c r="O366" s="244">
        <f>IF(D366&lt;&gt;"",VLOOKUP(D366,Deflatores!$A$3:$C$100,3,0),0)</f>
        <v>0</v>
      </c>
      <c r="P366" s="49">
        <f t="shared" si="202"/>
        <v>0</v>
      </c>
      <c r="Q366" s="238"/>
      <c r="R366" s="238"/>
      <c r="S366" s="228"/>
      <c r="T366" s="24"/>
      <c r="U366" s="25"/>
      <c r="V366" s="36"/>
      <c r="W366" s="38"/>
      <c r="X366" s="238"/>
      <c r="Y366" s="38"/>
      <c r="Z366" s="238"/>
      <c r="AA366" s="38"/>
      <c r="AB366" s="26" t="str">
        <f t="shared" si="191"/>
        <v/>
      </c>
      <c r="AC366" s="26" t="str">
        <f t="shared" si="192"/>
        <v/>
      </c>
      <c r="AD366" s="49" t="str">
        <f t="shared" si="190"/>
        <v/>
      </c>
      <c r="AE366" s="49">
        <f t="shared" si="194"/>
        <v>0</v>
      </c>
      <c r="AF366" s="25">
        <f t="shared" si="195"/>
        <v>0</v>
      </c>
      <c r="AG366" s="37" t="str">
        <f>IF(OR(T366="",T366="NOK"),"",IF(V366&lt;&gt;"",VLOOKUP(V366,Deflatores!$A$3:$C$58,3,0),0))</f>
        <v/>
      </c>
      <c r="AH366" s="49" t="str">
        <f t="shared" si="196"/>
        <v/>
      </c>
      <c r="AI366" s="246"/>
      <c r="AJ366" s="228"/>
      <c r="AK366" s="265"/>
      <c r="AL366" s="228"/>
      <c r="AM366" s="265"/>
      <c r="AN366" s="228"/>
      <c r="AO366" s="265"/>
      <c r="AP366" s="228"/>
    </row>
    <row r="367" spans="1:42" s="27" customFormat="1" ht="15" customHeight="1" x14ac:dyDescent="0.2">
      <c r="A367" s="37">
        <f t="shared" si="193"/>
        <v>355</v>
      </c>
      <c r="B367" s="291"/>
      <c r="C367" s="25"/>
      <c r="D367" s="24"/>
      <c r="E367" s="38"/>
      <c r="F367" s="238"/>
      <c r="G367" s="238"/>
      <c r="H367" s="238"/>
      <c r="I367" s="38"/>
      <c r="J367" s="26" t="str">
        <f t="shared" si="197"/>
        <v/>
      </c>
      <c r="K367" s="26" t="str">
        <f t="shared" si="198"/>
        <v/>
      </c>
      <c r="L367" s="49" t="str">
        <f t="shared" si="199"/>
        <v/>
      </c>
      <c r="M367" s="49">
        <f t="shared" si="200"/>
        <v>0</v>
      </c>
      <c r="N367" s="25">
        <f t="shared" si="201"/>
        <v>0</v>
      </c>
      <c r="O367" s="244">
        <f>IF(D367&lt;&gt;"",VLOOKUP(D367,Deflatores!$A$3:$C$100,3,0),0)</f>
        <v>0</v>
      </c>
      <c r="P367" s="49">
        <f t="shared" si="202"/>
        <v>0</v>
      </c>
      <c r="Q367" s="238"/>
      <c r="R367" s="238"/>
      <c r="S367" s="228"/>
      <c r="T367" s="24"/>
      <c r="U367" s="25"/>
      <c r="V367" s="36"/>
      <c r="W367" s="38"/>
      <c r="X367" s="238"/>
      <c r="Y367" s="38"/>
      <c r="Z367" s="238"/>
      <c r="AA367" s="38"/>
      <c r="AB367" s="26" t="str">
        <f t="shared" si="191"/>
        <v/>
      </c>
      <c r="AC367" s="26" t="str">
        <f t="shared" si="192"/>
        <v/>
      </c>
      <c r="AD367" s="49" t="str">
        <f t="shared" ref="AD367:AD401" si="203">IF(AB367="",AC367,IF(AC367="",AB367,""))</f>
        <v/>
      </c>
      <c r="AE367" s="49">
        <f t="shared" si="194"/>
        <v>0</v>
      </c>
      <c r="AF367" s="25">
        <f t="shared" si="195"/>
        <v>0</v>
      </c>
      <c r="AG367" s="37" t="str">
        <f>IF(OR(T367="",T367="NOK"),"",IF(V367&lt;&gt;"",VLOOKUP(V367,Deflatores!$A$3:$C$58,3,0),0))</f>
        <v/>
      </c>
      <c r="AH367" s="49" t="str">
        <f t="shared" si="196"/>
        <v/>
      </c>
      <c r="AI367" s="246"/>
      <c r="AJ367" s="228"/>
      <c r="AK367" s="265"/>
      <c r="AL367" s="228"/>
      <c r="AM367" s="265"/>
      <c r="AN367" s="228"/>
      <c r="AO367" s="265"/>
      <c r="AP367" s="228"/>
    </row>
    <row r="368" spans="1:42" s="27" customFormat="1" ht="15" customHeight="1" x14ac:dyDescent="0.2">
      <c r="A368" s="37">
        <f t="shared" si="193"/>
        <v>356</v>
      </c>
      <c r="B368" s="291"/>
      <c r="C368" s="25"/>
      <c r="D368" s="24"/>
      <c r="E368" s="38"/>
      <c r="F368" s="238"/>
      <c r="G368" s="238"/>
      <c r="H368" s="238"/>
      <c r="I368" s="38"/>
      <c r="J368" s="26" t="str">
        <f t="shared" si="197"/>
        <v/>
      </c>
      <c r="K368" s="26" t="str">
        <f t="shared" si="198"/>
        <v/>
      </c>
      <c r="L368" s="49" t="str">
        <f t="shared" si="199"/>
        <v/>
      </c>
      <c r="M368" s="49">
        <f t="shared" si="200"/>
        <v>0</v>
      </c>
      <c r="N368" s="25">
        <f t="shared" si="201"/>
        <v>0</v>
      </c>
      <c r="O368" s="244">
        <f>IF(D368&lt;&gt;"",VLOOKUP(D368,Deflatores!$A$3:$C$100,3,0),0)</f>
        <v>0</v>
      </c>
      <c r="P368" s="49">
        <f t="shared" si="202"/>
        <v>0</v>
      </c>
      <c r="Q368" s="238"/>
      <c r="R368" s="238"/>
      <c r="S368" s="228"/>
      <c r="T368" s="24"/>
      <c r="U368" s="25"/>
      <c r="V368" s="36"/>
      <c r="W368" s="38"/>
      <c r="X368" s="238"/>
      <c r="Y368" s="38"/>
      <c r="Z368" s="238"/>
      <c r="AA368" s="38"/>
      <c r="AB368" s="26" t="str">
        <f t="shared" si="191"/>
        <v/>
      </c>
      <c r="AC368" s="26" t="str">
        <f t="shared" si="192"/>
        <v/>
      </c>
      <c r="AD368" s="49" t="str">
        <f t="shared" si="203"/>
        <v/>
      </c>
      <c r="AE368" s="49">
        <f t="shared" si="194"/>
        <v>0</v>
      </c>
      <c r="AF368" s="25">
        <f t="shared" si="195"/>
        <v>0</v>
      </c>
      <c r="AG368" s="37" t="str">
        <f>IF(OR(T368="",T368="NOK"),"",IF(V368&lt;&gt;"",VLOOKUP(V368,Deflatores!$A$3:$C$58,3,0),0))</f>
        <v/>
      </c>
      <c r="AH368" s="49" t="str">
        <f t="shared" si="196"/>
        <v/>
      </c>
      <c r="AI368" s="246"/>
      <c r="AJ368" s="228"/>
      <c r="AK368" s="265"/>
      <c r="AL368" s="228"/>
      <c r="AM368" s="265"/>
      <c r="AN368" s="228"/>
      <c r="AO368" s="265"/>
      <c r="AP368" s="228"/>
    </row>
    <row r="369" spans="1:42" s="27" customFormat="1" ht="15" customHeight="1" x14ac:dyDescent="0.2">
      <c r="A369" s="37">
        <f t="shared" si="193"/>
        <v>357</v>
      </c>
      <c r="B369" s="291"/>
      <c r="C369" s="25"/>
      <c r="D369" s="24"/>
      <c r="E369" s="38"/>
      <c r="F369" s="238"/>
      <c r="G369" s="238"/>
      <c r="H369" s="238"/>
      <c r="I369" s="38"/>
      <c r="J369" s="26" t="str">
        <f t="shared" si="197"/>
        <v/>
      </c>
      <c r="K369" s="26" t="str">
        <f t="shared" si="198"/>
        <v/>
      </c>
      <c r="L369" s="49" t="str">
        <f t="shared" si="199"/>
        <v/>
      </c>
      <c r="M369" s="49">
        <f t="shared" si="200"/>
        <v>0</v>
      </c>
      <c r="N369" s="25">
        <f t="shared" si="201"/>
        <v>0</v>
      </c>
      <c r="O369" s="244">
        <f>IF(D369&lt;&gt;"",VLOOKUP(D369,Deflatores!$A$3:$C$100,3,0),0)</f>
        <v>0</v>
      </c>
      <c r="P369" s="49">
        <f t="shared" si="202"/>
        <v>0</v>
      </c>
      <c r="Q369" s="238"/>
      <c r="R369" s="238"/>
      <c r="S369" s="228"/>
      <c r="T369" s="24"/>
      <c r="U369" s="25"/>
      <c r="V369" s="36"/>
      <c r="W369" s="38"/>
      <c r="X369" s="238"/>
      <c r="Y369" s="38"/>
      <c r="Z369" s="238"/>
      <c r="AA369" s="38"/>
      <c r="AB369" s="26" t="str">
        <f t="shared" si="191"/>
        <v/>
      </c>
      <c r="AC369" s="26" t="str">
        <f t="shared" si="192"/>
        <v/>
      </c>
      <c r="AD369" s="49" t="str">
        <f t="shared" si="203"/>
        <v/>
      </c>
      <c r="AE369" s="49">
        <f t="shared" si="194"/>
        <v>0</v>
      </c>
      <c r="AF369" s="25">
        <f t="shared" si="195"/>
        <v>0</v>
      </c>
      <c r="AG369" s="37" t="str">
        <f>IF(OR(T369="",T369="NOK"),"",IF(V369&lt;&gt;"",VLOOKUP(V369,Deflatores!$A$3:$C$58,3,0),0))</f>
        <v/>
      </c>
      <c r="AH369" s="49" t="str">
        <f t="shared" si="196"/>
        <v/>
      </c>
      <c r="AI369" s="246"/>
      <c r="AJ369" s="228"/>
      <c r="AK369" s="265"/>
      <c r="AL369" s="228"/>
      <c r="AM369" s="265"/>
      <c r="AN369" s="228"/>
      <c r="AO369" s="265"/>
      <c r="AP369" s="228"/>
    </row>
    <row r="370" spans="1:42" s="27" customFormat="1" ht="15" customHeight="1" x14ac:dyDescent="0.2">
      <c r="A370" s="37">
        <f t="shared" si="193"/>
        <v>358</v>
      </c>
      <c r="B370" s="291"/>
      <c r="C370" s="25"/>
      <c r="D370" s="24"/>
      <c r="E370" s="38"/>
      <c r="F370" s="238"/>
      <c r="G370" s="238"/>
      <c r="H370" s="238"/>
      <c r="I370" s="38"/>
      <c r="J370" s="26" t="str">
        <f t="shared" si="197"/>
        <v/>
      </c>
      <c r="K370" s="26" t="str">
        <f t="shared" si="198"/>
        <v/>
      </c>
      <c r="L370" s="49" t="str">
        <f t="shared" si="199"/>
        <v/>
      </c>
      <c r="M370" s="49">
        <f t="shared" si="200"/>
        <v>0</v>
      </c>
      <c r="N370" s="25">
        <f t="shared" si="201"/>
        <v>0</v>
      </c>
      <c r="O370" s="244">
        <f>IF(D370&lt;&gt;"",VLOOKUP(D370,Deflatores!$A$3:$C$100,3,0),0)</f>
        <v>0</v>
      </c>
      <c r="P370" s="49">
        <f t="shared" si="202"/>
        <v>0</v>
      </c>
      <c r="Q370" s="238"/>
      <c r="R370" s="238"/>
      <c r="S370" s="228"/>
      <c r="T370" s="24"/>
      <c r="U370" s="25"/>
      <c r="V370" s="36"/>
      <c r="W370" s="38"/>
      <c r="X370" s="238"/>
      <c r="Y370" s="38"/>
      <c r="Z370" s="238"/>
      <c r="AA370" s="38"/>
      <c r="AB370" s="26" t="str">
        <f t="shared" ref="AB370:AB401" si="204">IF(OR(T370="",T370="NOK"),"",IF(U370="EE",IF(OR(AND(OR(Y370=1,Y370=0),W370&gt;0,W370&lt;5),AND(OR(Y370=1,Y370=0),W370&gt;4,W370&lt;16),AND(Y370=2,W370&gt;0,W370&lt;5)),"Simples",IF(OR(AND(OR(Y370=1,Y370=0),W370&gt;15),AND(Y370=2,W370&gt;4,W370&lt;16),AND(Y370&gt;2,W370&gt;0,W370&lt;5)),"Médio",IF(OR(AND(Y370=2,W370&gt;15),AND(Y370&gt;2,W370&gt;4,W370&lt;16),AND(Y370&gt;2,W370&gt;15)),"Complexo",""))),
IF(OR(U370="CE",U370="SE"),IF(OR(AND(OR(Y370=1,Y370=0),W370&gt;0,W370&lt;6),AND(OR(Y370=1,Y370=0),W370&gt;5,W370&lt;20),AND(Y370&gt;1,Y370&lt;4,W370&gt;0,W370&lt;6)),"Simples",IF(OR(AND(OR(Y370=1,Y370=0),W370&gt;19),AND(Y370&gt;1,Y370&lt;4,W370&gt;5,W370&lt;20),AND(Y370&gt;3,W370&gt;0,W370&lt;6)),"Médio",IF(OR(AND(Y370&gt;1,Y370&lt;4,W370&gt;19),AND(Y370&gt;3,W370&gt;5,W370&lt;20),AND(Y370&gt;3,W370&gt;19)),"Complexo",""))),"")))</f>
        <v/>
      </c>
      <c r="AC370" s="26" t="str">
        <f t="shared" ref="AC370:AC401" si="205">IF(OR(T370="",T370="NOK"),"",IF(U370="ALI",IF(OR(AND(OR(Y370=1,Y370=0),W370&gt;0,W370&lt;20),AND(OR(Y370=1,Y370=0),W370&gt;19,W370&lt;51),AND(Y370&gt;1,Y370&lt;6,W370&gt;0,W370&lt;20)),"Simples",IF(OR(AND(OR(Y370=1,Y370=0),W370&gt;50),AND(Y370&gt;1,Y370&lt;6,W370&gt;19,W370&lt;51),AND(Y370&gt;5,W370&gt;0,W370&lt;20)),"Médio",IF(OR(AND(Y370&gt;1,Y370&lt;6,W370&gt;50),AND(Y370&gt;5,W370&gt;19,W370&lt;51),AND(Y370&gt;5,W370&gt;50)),"Complexo",""))),
IF(U370="AIE",IF(OR(AND(OR(Y370=1, Y370=0),W370&gt;0,W370&lt;20),AND(OR(Y370=1, Y370=0),W370&gt;19,W370&lt;51),AND(Y370&gt;1,Y370&lt;6,W370&gt;0,W370&lt;20)),"Simples",IF(OR(AND(OR(Y370=1, Y370=0),W370&gt;50),AND(Y370&gt;1,Y370&lt;6,W370&gt;19,W370&lt;51),AND(Y370&gt;5,W370&gt;0,W370&lt;20)),"Médio",IF(OR(AND(Y370&gt;1,Y370&lt;6,W370&gt;50),AND(Y370&gt;5,W370&gt;19,W370&lt;51),AND(Y370&gt;5,W370&gt;50)),"Complexo",""))),"")))</f>
        <v/>
      </c>
      <c r="AD370" s="49" t="str">
        <f t="shared" si="203"/>
        <v/>
      </c>
      <c r="AE370" s="49">
        <f t="shared" si="194"/>
        <v>0</v>
      </c>
      <c r="AF370" s="25">
        <f t="shared" si="195"/>
        <v>0</v>
      </c>
      <c r="AG370" s="37" t="str">
        <f>IF(OR(T370="",T370="NOK"),"",IF(V370&lt;&gt;"",VLOOKUP(V370,Deflatores!$A$3:$C$58,3,0),0))</f>
        <v/>
      </c>
      <c r="AH370" s="49" t="str">
        <f t="shared" si="196"/>
        <v/>
      </c>
      <c r="AI370" s="246"/>
      <c r="AJ370" s="228"/>
      <c r="AK370" s="265"/>
      <c r="AL370" s="228"/>
      <c r="AM370" s="265"/>
      <c r="AN370" s="228"/>
      <c r="AO370" s="265"/>
      <c r="AP370" s="228"/>
    </row>
    <row r="371" spans="1:42" s="27" customFormat="1" ht="15" customHeight="1" x14ac:dyDescent="0.2">
      <c r="A371" s="37">
        <f t="shared" si="193"/>
        <v>359</v>
      </c>
      <c r="B371" s="291"/>
      <c r="C371" s="25"/>
      <c r="D371" s="24"/>
      <c r="E371" s="38"/>
      <c r="F371" s="238"/>
      <c r="G371" s="238"/>
      <c r="H371" s="238"/>
      <c r="I371" s="38"/>
      <c r="J371" s="26" t="str">
        <f t="shared" si="197"/>
        <v/>
      </c>
      <c r="K371" s="26" t="str">
        <f t="shared" si="198"/>
        <v/>
      </c>
      <c r="L371" s="49" t="str">
        <f t="shared" si="199"/>
        <v/>
      </c>
      <c r="M371" s="49">
        <f t="shared" si="200"/>
        <v>0</v>
      </c>
      <c r="N371" s="25">
        <f t="shared" si="201"/>
        <v>0</v>
      </c>
      <c r="O371" s="244">
        <f>IF(D371&lt;&gt;"",VLOOKUP(D371,Deflatores!$A$3:$C$100,3,0),0)</f>
        <v>0</v>
      </c>
      <c r="P371" s="49">
        <f t="shared" si="202"/>
        <v>0</v>
      </c>
      <c r="Q371" s="238"/>
      <c r="R371" s="238"/>
      <c r="S371" s="228"/>
      <c r="T371" s="24"/>
      <c r="U371" s="25"/>
      <c r="V371" s="36"/>
      <c r="W371" s="38"/>
      <c r="X371" s="238"/>
      <c r="Y371" s="38"/>
      <c r="Z371" s="238"/>
      <c r="AA371" s="38"/>
      <c r="AB371" s="26" t="str">
        <f t="shared" si="204"/>
        <v/>
      </c>
      <c r="AC371" s="26" t="str">
        <f t="shared" si="205"/>
        <v/>
      </c>
      <c r="AD371" s="49" t="str">
        <f t="shared" si="203"/>
        <v/>
      </c>
      <c r="AE371" s="49">
        <f t="shared" si="194"/>
        <v>0</v>
      </c>
      <c r="AF371" s="25">
        <f t="shared" si="195"/>
        <v>0</v>
      </c>
      <c r="AG371" s="37" t="str">
        <f>IF(OR(T371="",T371="NOK"),"",IF(V371&lt;&gt;"",VLOOKUP(V371,Deflatores!$A$3:$C$58,3,0),0))</f>
        <v/>
      </c>
      <c r="AH371" s="49" t="str">
        <f t="shared" si="196"/>
        <v/>
      </c>
      <c r="AI371" s="246"/>
      <c r="AJ371" s="228"/>
      <c r="AK371" s="265"/>
      <c r="AL371" s="228"/>
      <c r="AM371" s="265"/>
      <c r="AN371" s="228"/>
      <c r="AO371" s="265"/>
      <c r="AP371" s="228"/>
    </row>
    <row r="372" spans="1:42" s="27" customFormat="1" ht="15" customHeight="1" x14ac:dyDescent="0.2">
      <c r="A372" s="37">
        <f t="shared" si="193"/>
        <v>360</v>
      </c>
      <c r="B372" s="291"/>
      <c r="C372" s="25"/>
      <c r="D372" s="24"/>
      <c r="E372" s="38"/>
      <c r="F372" s="238"/>
      <c r="G372" s="238"/>
      <c r="H372" s="238"/>
      <c r="I372" s="38"/>
      <c r="J372" s="26" t="str">
        <f t="shared" si="197"/>
        <v/>
      </c>
      <c r="K372" s="26" t="str">
        <f t="shared" si="198"/>
        <v/>
      </c>
      <c r="L372" s="49" t="str">
        <f t="shared" si="199"/>
        <v/>
      </c>
      <c r="M372" s="49">
        <f t="shared" si="200"/>
        <v>0</v>
      </c>
      <c r="N372" s="25">
        <f t="shared" si="201"/>
        <v>0</v>
      </c>
      <c r="O372" s="244">
        <f>IF(D372&lt;&gt;"",VLOOKUP(D372,Deflatores!$A$3:$C$100,3,0),0)</f>
        <v>0</v>
      </c>
      <c r="P372" s="49">
        <f t="shared" si="202"/>
        <v>0</v>
      </c>
      <c r="Q372" s="238"/>
      <c r="R372" s="238"/>
      <c r="S372" s="228"/>
      <c r="T372" s="24"/>
      <c r="U372" s="25"/>
      <c r="V372" s="36"/>
      <c r="W372" s="38"/>
      <c r="X372" s="238"/>
      <c r="Y372" s="38"/>
      <c r="Z372" s="238"/>
      <c r="AA372" s="38"/>
      <c r="AB372" s="26" t="str">
        <f t="shared" si="204"/>
        <v/>
      </c>
      <c r="AC372" s="26" t="str">
        <f t="shared" si="205"/>
        <v/>
      </c>
      <c r="AD372" s="49" t="str">
        <f t="shared" si="203"/>
        <v/>
      </c>
      <c r="AE372" s="49">
        <f t="shared" si="194"/>
        <v>0</v>
      </c>
      <c r="AF372" s="25">
        <f t="shared" si="195"/>
        <v>0</v>
      </c>
      <c r="AG372" s="37" t="str">
        <f>IF(OR(T372="",T372="NOK"),"",IF(V372&lt;&gt;"",VLOOKUP(V372,Deflatores!$A$3:$C$58,3,0),0))</f>
        <v/>
      </c>
      <c r="AH372" s="49" t="str">
        <f t="shared" si="196"/>
        <v/>
      </c>
      <c r="AI372" s="246"/>
      <c r="AJ372" s="228"/>
      <c r="AK372" s="265"/>
      <c r="AL372" s="228"/>
      <c r="AM372" s="265"/>
      <c r="AN372" s="228"/>
      <c r="AO372" s="265"/>
      <c r="AP372" s="228"/>
    </row>
    <row r="373" spans="1:42" s="27" customFormat="1" ht="15" customHeight="1" x14ac:dyDescent="0.2">
      <c r="A373" s="37">
        <f t="shared" si="193"/>
        <v>361</v>
      </c>
      <c r="B373" s="291"/>
      <c r="C373" s="25"/>
      <c r="D373" s="24"/>
      <c r="E373" s="38"/>
      <c r="F373" s="238"/>
      <c r="G373" s="238"/>
      <c r="H373" s="238"/>
      <c r="I373" s="38"/>
      <c r="J373" s="26" t="str">
        <f t="shared" si="197"/>
        <v/>
      </c>
      <c r="K373" s="26" t="str">
        <f t="shared" si="198"/>
        <v/>
      </c>
      <c r="L373" s="49" t="str">
        <f t="shared" si="199"/>
        <v/>
      </c>
      <c r="M373" s="49">
        <f t="shared" si="200"/>
        <v>0</v>
      </c>
      <c r="N373" s="25">
        <f t="shared" si="201"/>
        <v>0</v>
      </c>
      <c r="O373" s="244">
        <f>IF(D373&lt;&gt;"",VLOOKUP(D373,Deflatores!$A$3:$C$100,3,0),0)</f>
        <v>0</v>
      </c>
      <c r="P373" s="49">
        <f t="shared" si="202"/>
        <v>0</v>
      </c>
      <c r="Q373" s="238"/>
      <c r="R373" s="238"/>
      <c r="S373" s="228"/>
      <c r="T373" s="24"/>
      <c r="U373" s="25"/>
      <c r="V373" s="36"/>
      <c r="W373" s="38"/>
      <c r="X373" s="238"/>
      <c r="Y373" s="38"/>
      <c r="Z373" s="238"/>
      <c r="AA373" s="38"/>
      <c r="AB373" s="26" t="str">
        <f t="shared" si="204"/>
        <v/>
      </c>
      <c r="AC373" s="26" t="str">
        <f t="shared" si="205"/>
        <v/>
      </c>
      <c r="AD373" s="49" t="str">
        <f t="shared" si="203"/>
        <v/>
      </c>
      <c r="AE373" s="49">
        <f t="shared" si="194"/>
        <v>0</v>
      </c>
      <c r="AF373" s="25">
        <f t="shared" si="195"/>
        <v>0</v>
      </c>
      <c r="AG373" s="37" t="str">
        <f>IF(OR(T373="",T373="NOK"),"",IF(V373&lt;&gt;"",VLOOKUP(V373,Deflatores!$A$3:$C$58,3,0),0))</f>
        <v/>
      </c>
      <c r="AH373" s="49" t="str">
        <f t="shared" si="196"/>
        <v/>
      </c>
      <c r="AI373" s="246"/>
      <c r="AJ373" s="228"/>
      <c r="AK373" s="265"/>
      <c r="AL373" s="228"/>
      <c r="AM373" s="265"/>
      <c r="AN373" s="228"/>
      <c r="AO373" s="265"/>
      <c r="AP373" s="228"/>
    </row>
    <row r="374" spans="1:42" s="27" customFormat="1" ht="15" customHeight="1" x14ac:dyDescent="0.2">
      <c r="A374" s="37">
        <f t="shared" si="193"/>
        <v>362</v>
      </c>
      <c r="B374" s="291"/>
      <c r="C374" s="25"/>
      <c r="D374" s="24"/>
      <c r="E374" s="38"/>
      <c r="F374" s="238"/>
      <c r="G374" s="238"/>
      <c r="H374" s="238"/>
      <c r="I374" s="38"/>
      <c r="J374" s="26" t="str">
        <f t="shared" si="197"/>
        <v/>
      </c>
      <c r="K374" s="26" t="str">
        <f t="shared" si="198"/>
        <v/>
      </c>
      <c r="L374" s="49" t="str">
        <f t="shared" si="199"/>
        <v/>
      </c>
      <c r="M374" s="49">
        <f t="shared" si="200"/>
        <v>0</v>
      </c>
      <c r="N374" s="25">
        <f t="shared" si="201"/>
        <v>0</v>
      </c>
      <c r="O374" s="244">
        <f>IF(D374&lt;&gt;"",VLOOKUP(D374,Deflatores!$A$3:$C$100,3,0),0)</f>
        <v>0</v>
      </c>
      <c r="P374" s="49">
        <f t="shared" si="202"/>
        <v>0</v>
      </c>
      <c r="Q374" s="238"/>
      <c r="R374" s="238"/>
      <c r="S374" s="228"/>
      <c r="T374" s="24"/>
      <c r="U374" s="25"/>
      <c r="V374" s="36"/>
      <c r="W374" s="38"/>
      <c r="X374" s="238"/>
      <c r="Y374" s="38"/>
      <c r="Z374" s="238"/>
      <c r="AA374" s="38"/>
      <c r="AB374" s="26" t="str">
        <f t="shared" si="204"/>
        <v/>
      </c>
      <c r="AC374" s="26" t="str">
        <f t="shared" si="205"/>
        <v/>
      </c>
      <c r="AD374" s="49" t="str">
        <f t="shared" si="203"/>
        <v/>
      </c>
      <c r="AE374" s="49">
        <f t="shared" si="194"/>
        <v>0</v>
      </c>
      <c r="AF374" s="25">
        <f t="shared" si="195"/>
        <v>0</v>
      </c>
      <c r="AG374" s="37" t="str">
        <f>IF(OR(T374="",T374="NOK"),"",IF(V374&lt;&gt;"",VLOOKUP(V374,Deflatores!$A$3:$C$58,3,0),0))</f>
        <v/>
      </c>
      <c r="AH374" s="49" t="str">
        <f t="shared" si="196"/>
        <v/>
      </c>
      <c r="AI374" s="246"/>
      <c r="AJ374" s="228"/>
      <c r="AK374" s="265"/>
      <c r="AL374" s="228"/>
      <c r="AM374" s="265"/>
      <c r="AN374" s="228"/>
      <c r="AO374" s="265"/>
      <c r="AP374" s="228"/>
    </row>
    <row r="375" spans="1:42" s="27" customFormat="1" ht="15" customHeight="1" x14ac:dyDescent="0.2">
      <c r="A375" s="37">
        <f t="shared" si="193"/>
        <v>363</v>
      </c>
      <c r="B375" s="291"/>
      <c r="C375" s="25"/>
      <c r="D375" s="24"/>
      <c r="E375" s="38"/>
      <c r="F375" s="238"/>
      <c r="G375" s="238"/>
      <c r="H375" s="238"/>
      <c r="I375" s="38"/>
      <c r="J375" s="26" t="str">
        <f t="shared" si="197"/>
        <v/>
      </c>
      <c r="K375" s="26" t="str">
        <f t="shared" si="198"/>
        <v/>
      </c>
      <c r="L375" s="49" t="str">
        <f t="shared" si="199"/>
        <v/>
      </c>
      <c r="M375" s="49">
        <f t="shared" si="200"/>
        <v>0</v>
      </c>
      <c r="N375" s="25">
        <f t="shared" si="201"/>
        <v>0</v>
      </c>
      <c r="O375" s="244">
        <f>IF(D375&lt;&gt;"",VLOOKUP(D375,Deflatores!$A$3:$C$100,3,0),0)</f>
        <v>0</v>
      </c>
      <c r="P375" s="49">
        <f t="shared" si="202"/>
        <v>0</v>
      </c>
      <c r="Q375" s="238"/>
      <c r="R375" s="238"/>
      <c r="S375" s="228"/>
      <c r="T375" s="24"/>
      <c r="U375" s="25"/>
      <c r="V375" s="36"/>
      <c r="W375" s="38"/>
      <c r="X375" s="238"/>
      <c r="Y375" s="38"/>
      <c r="Z375" s="238"/>
      <c r="AA375" s="38"/>
      <c r="AB375" s="26" t="str">
        <f t="shared" si="204"/>
        <v/>
      </c>
      <c r="AC375" s="26" t="str">
        <f t="shared" si="205"/>
        <v/>
      </c>
      <c r="AD375" s="49" t="str">
        <f t="shared" si="203"/>
        <v/>
      </c>
      <c r="AE375" s="49">
        <f t="shared" si="194"/>
        <v>0</v>
      </c>
      <c r="AF375" s="25">
        <f t="shared" si="195"/>
        <v>0</v>
      </c>
      <c r="AG375" s="37" t="str">
        <f>IF(OR(T375="",T375="NOK"),"",IF(V375&lt;&gt;"",VLOOKUP(V375,Deflatores!$A$3:$C$58,3,0),0))</f>
        <v/>
      </c>
      <c r="AH375" s="49" t="str">
        <f t="shared" si="196"/>
        <v/>
      </c>
      <c r="AI375" s="246"/>
      <c r="AJ375" s="228"/>
      <c r="AK375" s="265"/>
      <c r="AL375" s="228"/>
      <c r="AM375" s="265"/>
      <c r="AN375" s="228"/>
      <c r="AO375" s="265"/>
      <c r="AP375" s="228"/>
    </row>
    <row r="376" spans="1:42" s="27" customFormat="1" ht="15" customHeight="1" x14ac:dyDescent="0.2">
      <c r="A376" s="37">
        <f t="shared" si="193"/>
        <v>364</v>
      </c>
      <c r="B376" s="291"/>
      <c r="C376" s="25"/>
      <c r="D376" s="24"/>
      <c r="E376" s="38"/>
      <c r="F376" s="238"/>
      <c r="G376" s="238"/>
      <c r="H376" s="238"/>
      <c r="I376" s="38"/>
      <c r="J376" s="26" t="str">
        <f t="shared" si="197"/>
        <v/>
      </c>
      <c r="K376" s="26" t="str">
        <f t="shared" si="198"/>
        <v/>
      </c>
      <c r="L376" s="49" t="str">
        <f t="shared" si="199"/>
        <v/>
      </c>
      <c r="M376" s="49">
        <f t="shared" si="200"/>
        <v>0</v>
      </c>
      <c r="N376" s="25">
        <f t="shared" si="201"/>
        <v>0</v>
      </c>
      <c r="O376" s="244">
        <f>IF(D376&lt;&gt;"",VLOOKUP(D376,Deflatores!$A$3:$C$100,3,0),0)</f>
        <v>0</v>
      </c>
      <c r="P376" s="49">
        <f t="shared" si="202"/>
        <v>0</v>
      </c>
      <c r="Q376" s="238"/>
      <c r="R376" s="238"/>
      <c r="S376" s="228"/>
      <c r="T376" s="24"/>
      <c r="U376" s="25"/>
      <c r="V376" s="36"/>
      <c r="W376" s="38"/>
      <c r="X376" s="238"/>
      <c r="Y376" s="38"/>
      <c r="Z376" s="238"/>
      <c r="AA376" s="38"/>
      <c r="AB376" s="26" t="str">
        <f t="shared" si="204"/>
        <v/>
      </c>
      <c r="AC376" s="26" t="str">
        <f t="shared" si="205"/>
        <v/>
      </c>
      <c r="AD376" s="49" t="str">
        <f t="shared" si="203"/>
        <v/>
      </c>
      <c r="AE376" s="49">
        <f t="shared" si="194"/>
        <v>0</v>
      </c>
      <c r="AF376" s="25">
        <f t="shared" si="195"/>
        <v>0</v>
      </c>
      <c r="AG376" s="37" t="str">
        <f>IF(OR(T376="",T376="NOK"),"",IF(V376&lt;&gt;"",VLOOKUP(V376,Deflatores!$A$3:$C$58,3,0),0))</f>
        <v/>
      </c>
      <c r="AH376" s="49" t="str">
        <f t="shared" si="196"/>
        <v/>
      </c>
      <c r="AI376" s="246"/>
      <c r="AJ376" s="228"/>
      <c r="AK376" s="265"/>
      <c r="AL376" s="228"/>
      <c r="AM376" s="265"/>
      <c r="AN376" s="228"/>
      <c r="AO376" s="265"/>
      <c r="AP376" s="228"/>
    </row>
    <row r="377" spans="1:42" s="27" customFormat="1" ht="15" customHeight="1" x14ac:dyDescent="0.2">
      <c r="A377" s="37">
        <f t="shared" si="193"/>
        <v>365</v>
      </c>
      <c r="B377" s="291"/>
      <c r="C377" s="25"/>
      <c r="D377" s="24"/>
      <c r="E377" s="38"/>
      <c r="F377" s="238"/>
      <c r="G377" s="238"/>
      <c r="H377" s="238"/>
      <c r="I377" s="38"/>
      <c r="J377" s="26" t="str">
        <f t="shared" si="197"/>
        <v/>
      </c>
      <c r="K377" s="26" t="str">
        <f t="shared" si="198"/>
        <v/>
      </c>
      <c r="L377" s="49" t="str">
        <f t="shared" si="199"/>
        <v/>
      </c>
      <c r="M377" s="49">
        <f t="shared" si="200"/>
        <v>0</v>
      </c>
      <c r="N377" s="25">
        <f t="shared" si="201"/>
        <v>0</v>
      </c>
      <c r="O377" s="244">
        <f>IF(D377&lt;&gt;"",VLOOKUP(D377,Deflatores!$A$3:$C$100,3,0),0)</f>
        <v>0</v>
      </c>
      <c r="P377" s="49">
        <f t="shared" si="202"/>
        <v>0</v>
      </c>
      <c r="Q377" s="238"/>
      <c r="R377" s="238"/>
      <c r="S377" s="228"/>
      <c r="T377" s="24"/>
      <c r="U377" s="25"/>
      <c r="V377" s="36"/>
      <c r="W377" s="38"/>
      <c r="X377" s="238"/>
      <c r="Y377" s="38"/>
      <c r="Z377" s="238"/>
      <c r="AA377" s="38"/>
      <c r="AB377" s="26" t="str">
        <f t="shared" si="204"/>
        <v/>
      </c>
      <c r="AC377" s="26" t="str">
        <f t="shared" si="205"/>
        <v/>
      </c>
      <c r="AD377" s="49" t="str">
        <f t="shared" si="203"/>
        <v/>
      </c>
      <c r="AE377" s="49">
        <f t="shared" si="194"/>
        <v>0</v>
      </c>
      <c r="AF377" s="25">
        <f t="shared" si="195"/>
        <v>0</v>
      </c>
      <c r="AG377" s="37" t="str">
        <f>IF(OR(T377="",T377="NOK"),"",IF(V377&lt;&gt;"",VLOOKUP(V377,Deflatores!$A$3:$C$58,3,0),0))</f>
        <v/>
      </c>
      <c r="AH377" s="49" t="str">
        <f t="shared" si="196"/>
        <v/>
      </c>
      <c r="AI377" s="246"/>
      <c r="AJ377" s="228"/>
      <c r="AK377" s="265"/>
      <c r="AL377" s="228"/>
      <c r="AM377" s="265"/>
      <c r="AN377" s="228"/>
      <c r="AO377" s="265"/>
      <c r="AP377" s="228"/>
    </row>
    <row r="378" spans="1:42" s="27" customFormat="1" ht="15" customHeight="1" x14ac:dyDescent="0.2">
      <c r="A378" s="37">
        <f t="shared" si="193"/>
        <v>366</v>
      </c>
      <c r="B378" s="291"/>
      <c r="C378" s="25"/>
      <c r="D378" s="24"/>
      <c r="E378" s="38"/>
      <c r="F378" s="238"/>
      <c r="G378" s="238"/>
      <c r="H378" s="238"/>
      <c r="I378" s="38"/>
      <c r="J378" s="26" t="str">
        <f t="shared" si="197"/>
        <v/>
      </c>
      <c r="K378" s="26" t="str">
        <f t="shared" si="198"/>
        <v/>
      </c>
      <c r="L378" s="49" t="str">
        <f t="shared" si="199"/>
        <v/>
      </c>
      <c r="M378" s="49">
        <f t="shared" si="200"/>
        <v>0</v>
      </c>
      <c r="N378" s="25">
        <f t="shared" si="201"/>
        <v>0</v>
      </c>
      <c r="O378" s="244">
        <f>IF(D378&lt;&gt;"",VLOOKUP(D378,Deflatores!$A$3:$C$100,3,0),0)</f>
        <v>0</v>
      </c>
      <c r="P378" s="49">
        <f t="shared" si="202"/>
        <v>0</v>
      </c>
      <c r="Q378" s="238"/>
      <c r="R378" s="238"/>
      <c r="S378" s="228"/>
      <c r="T378" s="24"/>
      <c r="U378" s="25"/>
      <c r="V378" s="36"/>
      <c r="W378" s="38"/>
      <c r="X378" s="238"/>
      <c r="Y378" s="38"/>
      <c r="Z378" s="238"/>
      <c r="AA378" s="38"/>
      <c r="AB378" s="26" t="str">
        <f t="shared" si="204"/>
        <v/>
      </c>
      <c r="AC378" s="26" t="str">
        <f t="shared" si="205"/>
        <v/>
      </c>
      <c r="AD378" s="49" t="str">
        <f t="shared" si="203"/>
        <v/>
      </c>
      <c r="AE378" s="49">
        <f t="shared" si="194"/>
        <v>0</v>
      </c>
      <c r="AF378" s="25">
        <f t="shared" si="195"/>
        <v>0</v>
      </c>
      <c r="AG378" s="37" t="str">
        <f>IF(OR(T378="",T378="NOK"),"",IF(V378&lt;&gt;"",VLOOKUP(V378,Deflatores!$A$3:$C$58,3,0),0))</f>
        <v/>
      </c>
      <c r="AH378" s="49" t="str">
        <f t="shared" si="196"/>
        <v/>
      </c>
      <c r="AI378" s="246"/>
      <c r="AJ378" s="228"/>
      <c r="AK378" s="265"/>
      <c r="AL378" s="228"/>
      <c r="AM378" s="265"/>
      <c r="AN378" s="228"/>
      <c r="AO378" s="265"/>
      <c r="AP378" s="228"/>
    </row>
    <row r="379" spans="1:42" s="27" customFormat="1" ht="15" customHeight="1" x14ac:dyDescent="0.2">
      <c r="A379" s="37">
        <f t="shared" si="193"/>
        <v>367</v>
      </c>
      <c r="B379" s="291"/>
      <c r="C379" s="25"/>
      <c r="D379" s="24"/>
      <c r="E379" s="38"/>
      <c r="F379" s="238"/>
      <c r="G379" s="238"/>
      <c r="H379" s="238"/>
      <c r="I379" s="38"/>
      <c r="J379" s="26" t="str">
        <f t="shared" si="197"/>
        <v/>
      </c>
      <c r="K379" s="26" t="str">
        <f t="shared" si="198"/>
        <v/>
      </c>
      <c r="L379" s="49" t="str">
        <f t="shared" si="199"/>
        <v/>
      </c>
      <c r="M379" s="49">
        <f t="shared" si="200"/>
        <v>0</v>
      </c>
      <c r="N379" s="25">
        <f t="shared" si="201"/>
        <v>0</v>
      </c>
      <c r="O379" s="244">
        <f>IF(D379&lt;&gt;"",VLOOKUP(D379,Deflatores!$A$3:$C$100,3,0),0)</f>
        <v>0</v>
      </c>
      <c r="P379" s="49">
        <f t="shared" si="202"/>
        <v>0</v>
      </c>
      <c r="Q379" s="238"/>
      <c r="R379" s="238"/>
      <c r="S379" s="228"/>
      <c r="T379" s="24"/>
      <c r="U379" s="25"/>
      <c r="V379" s="36"/>
      <c r="W379" s="38"/>
      <c r="X379" s="238"/>
      <c r="Y379" s="38"/>
      <c r="Z379" s="238"/>
      <c r="AA379" s="38"/>
      <c r="AB379" s="26" t="str">
        <f t="shared" si="204"/>
        <v/>
      </c>
      <c r="AC379" s="26" t="str">
        <f t="shared" si="205"/>
        <v/>
      </c>
      <c r="AD379" s="49" t="str">
        <f t="shared" si="203"/>
        <v/>
      </c>
      <c r="AE379" s="49">
        <f t="shared" si="194"/>
        <v>0</v>
      </c>
      <c r="AF379" s="25">
        <f t="shared" si="195"/>
        <v>0</v>
      </c>
      <c r="AG379" s="37" t="str">
        <f>IF(OR(T379="",T379="NOK"),"",IF(V379&lt;&gt;"",VLOOKUP(V379,Deflatores!$A$3:$C$58,3,0),0))</f>
        <v/>
      </c>
      <c r="AH379" s="49" t="str">
        <f t="shared" si="196"/>
        <v/>
      </c>
      <c r="AI379" s="246"/>
      <c r="AJ379" s="228"/>
      <c r="AK379" s="265"/>
      <c r="AL379" s="228"/>
      <c r="AM379" s="265"/>
      <c r="AN379" s="228"/>
      <c r="AO379" s="265"/>
      <c r="AP379" s="228"/>
    </row>
    <row r="380" spans="1:42" s="27" customFormat="1" ht="15" customHeight="1" x14ac:dyDescent="0.2">
      <c r="A380" s="37">
        <f t="shared" si="193"/>
        <v>368</v>
      </c>
      <c r="B380" s="291"/>
      <c r="C380" s="25"/>
      <c r="D380" s="24"/>
      <c r="E380" s="38"/>
      <c r="F380" s="238"/>
      <c r="G380" s="238"/>
      <c r="H380" s="238"/>
      <c r="I380" s="38"/>
      <c r="J380" s="26" t="str">
        <f t="shared" si="197"/>
        <v/>
      </c>
      <c r="K380" s="26" t="str">
        <f t="shared" si="198"/>
        <v/>
      </c>
      <c r="L380" s="49" t="str">
        <f t="shared" si="199"/>
        <v/>
      </c>
      <c r="M380" s="49">
        <f t="shared" si="200"/>
        <v>0</v>
      </c>
      <c r="N380" s="25">
        <f t="shared" si="201"/>
        <v>0</v>
      </c>
      <c r="O380" s="244">
        <f>IF(D380&lt;&gt;"",VLOOKUP(D380,Deflatores!$A$3:$C$100,3,0),0)</f>
        <v>0</v>
      </c>
      <c r="P380" s="49">
        <f t="shared" si="202"/>
        <v>0</v>
      </c>
      <c r="Q380" s="238"/>
      <c r="R380" s="238"/>
      <c r="S380" s="228"/>
      <c r="T380" s="24"/>
      <c r="U380" s="25"/>
      <c r="V380" s="36"/>
      <c r="W380" s="38"/>
      <c r="X380" s="238"/>
      <c r="Y380" s="38"/>
      <c r="Z380" s="238"/>
      <c r="AA380" s="38"/>
      <c r="AB380" s="26" t="str">
        <f t="shared" si="204"/>
        <v/>
      </c>
      <c r="AC380" s="26" t="str">
        <f t="shared" si="205"/>
        <v/>
      </c>
      <c r="AD380" s="49" t="str">
        <f t="shared" si="203"/>
        <v/>
      </c>
      <c r="AE380" s="49">
        <f t="shared" si="194"/>
        <v>0</v>
      </c>
      <c r="AF380" s="25">
        <f t="shared" si="195"/>
        <v>0</v>
      </c>
      <c r="AG380" s="37" t="str">
        <f>IF(OR(T380="",T380="NOK"),"",IF(V380&lt;&gt;"",VLOOKUP(V380,Deflatores!$A$3:$C$58,3,0),0))</f>
        <v/>
      </c>
      <c r="AH380" s="49" t="str">
        <f t="shared" si="196"/>
        <v/>
      </c>
      <c r="AI380" s="246"/>
      <c r="AJ380" s="228"/>
      <c r="AK380" s="265"/>
      <c r="AL380" s="228"/>
      <c r="AM380" s="265"/>
      <c r="AN380" s="228"/>
      <c r="AO380" s="265"/>
      <c r="AP380" s="228"/>
    </row>
    <row r="381" spans="1:42" s="27" customFormat="1" ht="15" customHeight="1" x14ac:dyDescent="0.2">
      <c r="A381" s="37">
        <f t="shared" si="193"/>
        <v>369</v>
      </c>
      <c r="B381" s="291"/>
      <c r="C381" s="25"/>
      <c r="D381" s="24"/>
      <c r="E381" s="38"/>
      <c r="F381" s="238"/>
      <c r="G381" s="238"/>
      <c r="H381" s="238"/>
      <c r="I381" s="38"/>
      <c r="J381" s="26" t="str">
        <f t="shared" si="197"/>
        <v/>
      </c>
      <c r="K381" s="26" t="str">
        <f t="shared" si="198"/>
        <v/>
      </c>
      <c r="L381" s="49" t="str">
        <f t="shared" si="199"/>
        <v/>
      </c>
      <c r="M381" s="49">
        <f t="shared" si="200"/>
        <v>0</v>
      </c>
      <c r="N381" s="25">
        <f t="shared" si="201"/>
        <v>0</v>
      </c>
      <c r="O381" s="244">
        <f>IF(D381&lt;&gt;"",VLOOKUP(D381,Deflatores!$A$3:$C$100,3,0),0)</f>
        <v>0</v>
      </c>
      <c r="P381" s="49">
        <f t="shared" si="202"/>
        <v>0</v>
      </c>
      <c r="Q381" s="238"/>
      <c r="R381" s="238"/>
      <c r="S381" s="228"/>
      <c r="T381" s="24"/>
      <c r="U381" s="25"/>
      <c r="V381" s="36"/>
      <c r="W381" s="38"/>
      <c r="X381" s="238"/>
      <c r="Y381" s="38"/>
      <c r="Z381" s="238"/>
      <c r="AA381" s="38"/>
      <c r="AB381" s="26" t="str">
        <f t="shared" si="204"/>
        <v/>
      </c>
      <c r="AC381" s="26" t="str">
        <f t="shared" si="205"/>
        <v/>
      </c>
      <c r="AD381" s="49" t="str">
        <f t="shared" si="203"/>
        <v/>
      </c>
      <c r="AE381" s="49">
        <f t="shared" si="194"/>
        <v>0</v>
      </c>
      <c r="AF381" s="25">
        <f t="shared" si="195"/>
        <v>0</v>
      </c>
      <c r="AG381" s="37" t="str">
        <f>IF(OR(T381="",T381="NOK"),"",IF(V381&lt;&gt;"",VLOOKUP(V381,Deflatores!$A$3:$C$58,3,0),0))</f>
        <v/>
      </c>
      <c r="AH381" s="49" t="str">
        <f t="shared" si="196"/>
        <v/>
      </c>
      <c r="AI381" s="246"/>
      <c r="AJ381" s="228"/>
      <c r="AK381" s="265"/>
      <c r="AL381" s="228"/>
      <c r="AM381" s="265"/>
      <c r="AN381" s="228"/>
      <c r="AO381" s="265"/>
      <c r="AP381" s="228"/>
    </row>
    <row r="382" spans="1:42" s="27" customFormat="1" ht="15" customHeight="1" x14ac:dyDescent="0.2">
      <c r="A382" s="37">
        <f t="shared" si="193"/>
        <v>370</v>
      </c>
      <c r="B382" s="291"/>
      <c r="C382" s="25"/>
      <c r="D382" s="24"/>
      <c r="E382" s="38"/>
      <c r="F382" s="238"/>
      <c r="G382" s="238"/>
      <c r="H382" s="238"/>
      <c r="I382" s="38"/>
      <c r="J382" s="26" t="str">
        <f t="shared" si="197"/>
        <v/>
      </c>
      <c r="K382" s="26" t="str">
        <f t="shared" si="198"/>
        <v/>
      </c>
      <c r="L382" s="49" t="str">
        <f t="shared" si="199"/>
        <v/>
      </c>
      <c r="M382" s="49">
        <f t="shared" si="200"/>
        <v>0</v>
      </c>
      <c r="N382" s="25">
        <f t="shared" si="201"/>
        <v>0</v>
      </c>
      <c r="O382" s="244">
        <f>IF(D382&lt;&gt;"",VLOOKUP(D382,Deflatores!$A$3:$C$100,3,0),0)</f>
        <v>0</v>
      </c>
      <c r="P382" s="49">
        <f t="shared" si="202"/>
        <v>0</v>
      </c>
      <c r="Q382" s="238"/>
      <c r="R382" s="238"/>
      <c r="S382" s="228"/>
      <c r="T382" s="24"/>
      <c r="U382" s="25"/>
      <c r="V382" s="36"/>
      <c r="W382" s="38"/>
      <c r="X382" s="238"/>
      <c r="Y382" s="38"/>
      <c r="Z382" s="238"/>
      <c r="AA382" s="38"/>
      <c r="AB382" s="26" t="str">
        <f t="shared" si="204"/>
        <v/>
      </c>
      <c r="AC382" s="26" t="str">
        <f t="shared" si="205"/>
        <v/>
      </c>
      <c r="AD382" s="49" t="str">
        <f t="shared" si="203"/>
        <v/>
      </c>
      <c r="AE382" s="49">
        <f t="shared" si="194"/>
        <v>0</v>
      </c>
      <c r="AF382" s="25">
        <f t="shared" si="195"/>
        <v>0</v>
      </c>
      <c r="AG382" s="37" t="str">
        <f>IF(OR(T382="",T382="NOK"),"",IF(V382&lt;&gt;"",VLOOKUP(V382,Deflatores!$A$3:$C$58,3,0),0))</f>
        <v/>
      </c>
      <c r="AH382" s="49" t="str">
        <f t="shared" si="196"/>
        <v/>
      </c>
      <c r="AI382" s="246"/>
      <c r="AJ382" s="228"/>
      <c r="AK382" s="265"/>
      <c r="AL382" s="228"/>
      <c r="AM382" s="265"/>
      <c r="AN382" s="228"/>
      <c r="AO382" s="265"/>
      <c r="AP382" s="228"/>
    </row>
    <row r="383" spans="1:42" s="27" customFormat="1" ht="15" customHeight="1" x14ac:dyDescent="0.2">
      <c r="A383" s="37">
        <f t="shared" si="193"/>
        <v>371</v>
      </c>
      <c r="B383" s="291"/>
      <c r="C383" s="25"/>
      <c r="D383" s="24"/>
      <c r="E383" s="38"/>
      <c r="F383" s="238"/>
      <c r="G383" s="238"/>
      <c r="H383" s="238"/>
      <c r="I383" s="38"/>
      <c r="J383" s="26" t="str">
        <f t="shared" si="197"/>
        <v/>
      </c>
      <c r="K383" s="26" t="str">
        <f t="shared" si="198"/>
        <v/>
      </c>
      <c r="L383" s="49" t="str">
        <f t="shared" si="199"/>
        <v/>
      </c>
      <c r="M383" s="49">
        <f t="shared" si="200"/>
        <v>0</v>
      </c>
      <c r="N383" s="25">
        <f t="shared" si="201"/>
        <v>0</v>
      </c>
      <c r="O383" s="244">
        <f>IF(D383&lt;&gt;"",VLOOKUP(D383,Deflatores!$A$3:$C$100,3,0),0)</f>
        <v>0</v>
      </c>
      <c r="P383" s="49">
        <f t="shared" si="202"/>
        <v>0</v>
      </c>
      <c r="Q383" s="238"/>
      <c r="R383" s="238"/>
      <c r="S383" s="228"/>
      <c r="T383" s="24"/>
      <c r="U383" s="25"/>
      <c r="V383" s="36"/>
      <c r="W383" s="38"/>
      <c r="X383" s="238"/>
      <c r="Y383" s="38"/>
      <c r="Z383" s="238"/>
      <c r="AA383" s="38"/>
      <c r="AB383" s="26" t="str">
        <f t="shared" si="204"/>
        <v/>
      </c>
      <c r="AC383" s="26" t="str">
        <f t="shared" si="205"/>
        <v/>
      </c>
      <c r="AD383" s="49" t="str">
        <f t="shared" si="203"/>
        <v/>
      </c>
      <c r="AE383" s="49">
        <f t="shared" si="194"/>
        <v>0</v>
      </c>
      <c r="AF383" s="25">
        <f t="shared" si="195"/>
        <v>0</v>
      </c>
      <c r="AG383" s="37" t="str">
        <f>IF(OR(T383="",T383="NOK"),"",IF(V383&lt;&gt;"",VLOOKUP(V383,Deflatores!$A$3:$C$58,3,0),0))</f>
        <v/>
      </c>
      <c r="AH383" s="49" t="str">
        <f t="shared" si="196"/>
        <v/>
      </c>
      <c r="AI383" s="246"/>
      <c r="AJ383" s="228"/>
      <c r="AK383" s="265"/>
      <c r="AL383" s="228"/>
      <c r="AM383" s="265"/>
      <c r="AN383" s="228"/>
      <c r="AO383" s="265"/>
      <c r="AP383" s="228"/>
    </row>
    <row r="384" spans="1:42" s="27" customFormat="1" ht="15" customHeight="1" x14ac:dyDescent="0.2">
      <c r="A384" s="37">
        <f t="shared" si="193"/>
        <v>372</v>
      </c>
      <c r="B384" s="291"/>
      <c r="C384" s="25"/>
      <c r="D384" s="24"/>
      <c r="E384" s="38"/>
      <c r="F384" s="238"/>
      <c r="G384" s="238"/>
      <c r="H384" s="238"/>
      <c r="I384" s="38"/>
      <c r="J384" s="26" t="str">
        <f t="shared" si="197"/>
        <v/>
      </c>
      <c r="K384" s="26" t="str">
        <f t="shared" si="198"/>
        <v/>
      </c>
      <c r="L384" s="49" t="str">
        <f t="shared" si="199"/>
        <v/>
      </c>
      <c r="M384" s="49">
        <f t="shared" si="200"/>
        <v>0</v>
      </c>
      <c r="N384" s="25">
        <f t="shared" si="201"/>
        <v>0</v>
      </c>
      <c r="O384" s="244">
        <f>IF(D384&lt;&gt;"",VLOOKUP(D384,Deflatores!$A$3:$C$100,3,0),0)</f>
        <v>0</v>
      </c>
      <c r="P384" s="49">
        <f t="shared" si="202"/>
        <v>0</v>
      </c>
      <c r="Q384" s="238"/>
      <c r="R384" s="238"/>
      <c r="S384" s="228"/>
      <c r="T384" s="24"/>
      <c r="U384" s="25"/>
      <c r="V384" s="36"/>
      <c r="W384" s="38"/>
      <c r="X384" s="238"/>
      <c r="Y384" s="38"/>
      <c r="Z384" s="238"/>
      <c r="AA384" s="38"/>
      <c r="AB384" s="26" t="str">
        <f t="shared" si="204"/>
        <v/>
      </c>
      <c r="AC384" s="26" t="str">
        <f t="shared" si="205"/>
        <v/>
      </c>
      <c r="AD384" s="49" t="str">
        <f t="shared" si="203"/>
        <v/>
      </c>
      <c r="AE384" s="49">
        <f t="shared" si="194"/>
        <v>0</v>
      </c>
      <c r="AF384" s="25">
        <f t="shared" si="195"/>
        <v>0</v>
      </c>
      <c r="AG384" s="37" t="str">
        <f>IF(OR(T384="",T384="NOK"),"",IF(V384&lt;&gt;"",VLOOKUP(V384,Deflatores!$A$3:$C$58,3,0),0))</f>
        <v/>
      </c>
      <c r="AH384" s="49" t="str">
        <f t="shared" si="196"/>
        <v/>
      </c>
      <c r="AI384" s="246"/>
      <c r="AJ384" s="228"/>
      <c r="AK384" s="265"/>
      <c r="AL384" s="228"/>
      <c r="AM384" s="265"/>
      <c r="AN384" s="228"/>
      <c r="AO384" s="265"/>
      <c r="AP384" s="228"/>
    </row>
    <row r="385" spans="1:42" s="27" customFormat="1" ht="15" customHeight="1" x14ac:dyDescent="0.2">
      <c r="A385" s="37">
        <f t="shared" si="193"/>
        <v>373</v>
      </c>
      <c r="B385" s="291"/>
      <c r="C385" s="25"/>
      <c r="D385" s="24"/>
      <c r="E385" s="38"/>
      <c r="F385" s="238"/>
      <c r="G385" s="238"/>
      <c r="H385" s="238"/>
      <c r="I385" s="38"/>
      <c r="J385" s="26" t="str">
        <f t="shared" si="197"/>
        <v/>
      </c>
      <c r="K385" s="26" t="str">
        <f t="shared" si="198"/>
        <v/>
      </c>
      <c r="L385" s="49" t="str">
        <f t="shared" si="199"/>
        <v/>
      </c>
      <c r="M385" s="49">
        <f t="shared" si="200"/>
        <v>0</v>
      </c>
      <c r="N385" s="25">
        <f t="shared" si="201"/>
        <v>0</v>
      </c>
      <c r="O385" s="244">
        <f>IF(D385&lt;&gt;"",VLOOKUP(D385,Deflatores!$A$3:$C$100,3,0),0)</f>
        <v>0</v>
      </c>
      <c r="P385" s="49">
        <f t="shared" si="202"/>
        <v>0</v>
      </c>
      <c r="Q385" s="238"/>
      <c r="R385" s="238"/>
      <c r="S385" s="228"/>
      <c r="T385" s="24"/>
      <c r="U385" s="25"/>
      <c r="V385" s="36"/>
      <c r="W385" s="38"/>
      <c r="X385" s="238"/>
      <c r="Y385" s="38"/>
      <c r="Z385" s="238"/>
      <c r="AA385" s="38"/>
      <c r="AB385" s="26" t="str">
        <f t="shared" si="204"/>
        <v/>
      </c>
      <c r="AC385" s="26" t="str">
        <f t="shared" si="205"/>
        <v/>
      </c>
      <c r="AD385" s="49" t="str">
        <f t="shared" si="203"/>
        <v/>
      </c>
      <c r="AE385" s="49">
        <f t="shared" si="194"/>
        <v>0</v>
      </c>
      <c r="AF385" s="25">
        <f t="shared" si="195"/>
        <v>0</v>
      </c>
      <c r="AG385" s="37" t="str">
        <f>IF(OR(T385="",T385="NOK"),"",IF(V385&lt;&gt;"",VLOOKUP(V385,Deflatores!$A$3:$C$58,3,0),0))</f>
        <v/>
      </c>
      <c r="AH385" s="49" t="str">
        <f t="shared" si="196"/>
        <v/>
      </c>
      <c r="AI385" s="246"/>
      <c r="AJ385" s="228"/>
      <c r="AK385" s="265"/>
      <c r="AL385" s="228"/>
      <c r="AM385" s="265"/>
      <c r="AN385" s="228"/>
      <c r="AO385" s="265"/>
      <c r="AP385" s="228"/>
    </row>
    <row r="386" spans="1:42" s="27" customFormat="1" ht="15" customHeight="1" x14ac:dyDescent="0.2">
      <c r="A386" s="37">
        <f t="shared" si="193"/>
        <v>374</v>
      </c>
      <c r="B386" s="291"/>
      <c r="C386" s="25"/>
      <c r="D386" s="24"/>
      <c r="E386" s="38"/>
      <c r="F386" s="238"/>
      <c r="G386" s="238"/>
      <c r="H386" s="238"/>
      <c r="I386" s="38"/>
      <c r="J386" s="26" t="str">
        <f t="shared" si="197"/>
        <v/>
      </c>
      <c r="K386" s="26" t="str">
        <f t="shared" si="198"/>
        <v/>
      </c>
      <c r="L386" s="49" t="str">
        <f t="shared" si="199"/>
        <v/>
      </c>
      <c r="M386" s="49">
        <f t="shared" si="200"/>
        <v>0</v>
      </c>
      <c r="N386" s="25">
        <f t="shared" si="201"/>
        <v>0</v>
      </c>
      <c r="O386" s="244">
        <f>IF(D386&lt;&gt;"",VLOOKUP(D386,Deflatores!$A$3:$C$100,3,0),0)</f>
        <v>0</v>
      </c>
      <c r="P386" s="49">
        <f t="shared" si="202"/>
        <v>0</v>
      </c>
      <c r="Q386" s="238"/>
      <c r="R386" s="238"/>
      <c r="S386" s="228"/>
      <c r="T386" s="24"/>
      <c r="U386" s="25"/>
      <c r="V386" s="36"/>
      <c r="W386" s="38"/>
      <c r="X386" s="238"/>
      <c r="Y386" s="38"/>
      <c r="Z386" s="238"/>
      <c r="AA386" s="38"/>
      <c r="AB386" s="26" t="str">
        <f t="shared" si="204"/>
        <v/>
      </c>
      <c r="AC386" s="26" t="str">
        <f t="shared" si="205"/>
        <v/>
      </c>
      <c r="AD386" s="49" t="str">
        <f t="shared" si="203"/>
        <v/>
      </c>
      <c r="AE386" s="49">
        <f t="shared" si="194"/>
        <v>0</v>
      </c>
      <c r="AF386" s="25">
        <f t="shared" si="195"/>
        <v>0</v>
      </c>
      <c r="AG386" s="37" t="str">
        <f>IF(OR(T386="",T386="NOK"),"",IF(V386&lt;&gt;"",VLOOKUP(V386,Deflatores!$A$3:$C$58,3,0),0))</f>
        <v/>
      </c>
      <c r="AH386" s="49" t="str">
        <f t="shared" si="196"/>
        <v/>
      </c>
      <c r="AI386" s="246"/>
      <c r="AJ386" s="228"/>
      <c r="AK386" s="265"/>
      <c r="AL386" s="228"/>
      <c r="AM386" s="265"/>
      <c r="AN386" s="228"/>
      <c r="AO386" s="265"/>
      <c r="AP386" s="228"/>
    </row>
    <row r="387" spans="1:42" s="27" customFormat="1" ht="15" customHeight="1" x14ac:dyDescent="0.2">
      <c r="A387" s="37">
        <f t="shared" si="193"/>
        <v>375</v>
      </c>
      <c r="B387" s="291"/>
      <c r="C387" s="25"/>
      <c r="D387" s="24"/>
      <c r="E387" s="38"/>
      <c r="F387" s="238"/>
      <c r="G387" s="238"/>
      <c r="H387" s="238"/>
      <c r="I387" s="38"/>
      <c r="J387" s="26" t="str">
        <f t="shared" si="197"/>
        <v/>
      </c>
      <c r="K387" s="26" t="str">
        <f t="shared" si="198"/>
        <v/>
      </c>
      <c r="L387" s="49" t="str">
        <f t="shared" si="199"/>
        <v/>
      </c>
      <c r="M387" s="49">
        <f t="shared" si="200"/>
        <v>0</v>
      </c>
      <c r="N387" s="25">
        <f t="shared" si="201"/>
        <v>0</v>
      </c>
      <c r="O387" s="244">
        <f>IF(D387&lt;&gt;"",VLOOKUP(D387,Deflatores!$A$3:$C$100,3,0),0)</f>
        <v>0</v>
      </c>
      <c r="P387" s="49">
        <f t="shared" si="202"/>
        <v>0</v>
      </c>
      <c r="Q387" s="238"/>
      <c r="R387" s="238"/>
      <c r="S387" s="228"/>
      <c r="T387" s="24"/>
      <c r="U387" s="25"/>
      <c r="V387" s="36"/>
      <c r="W387" s="38"/>
      <c r="X387" s="238"/>
      <c r="Y387" s="38"/>
      <c r="Z387" s="238"/>
      <c r="AA387" s="38"/>
      <c r="AB387" s="26" t="str">
        <f t="shared" si="204"/>
        <v/>
      </c>
      <c r="AC387" s="26" t="str">
        <f t="shared" si="205"/>
        <v/>
      </c>
      <c r="AD387" s="49" t="str">
        <f t="shared" si="203"/>
        <v/>
      </c>
      <c r="AE387" s="49">
        <f t="shared" si="194"/>
        <v>0</v>
      </c>
      <c r="AF387" s="25">
        <f t="shared" si="195"/>
        <v>0</v>
      </c>
      <c r="AG387" s="37" t="str">
        <f>IF(OR(T387="",T387="NOK"),"",IF(V387&lt;&gt;"",VLOOKUP(V387,Deflatores!$A$3:$C$58,3,0),0))</f>
        <v/>
      </c>
      <c r="AH387" s="49" t="str">
        <f t="shared" si="196"/>
        <v/>
      </c>
      <c r="AI387" s="246"/>
      <c r="AJ387" s="228"/>
      <c r="AK387" s="265"/>
      <c r="AL387" s="228"/>
      <c r="AM387" s="265"/>
      <c r="AN387" s="228"/>
      <c r="AO387" s="265"/>
      <c r="AP387" s="228"/>
    </row>
    <row r="388" spans="1:42" s="27" customFormat="1" ht="15" customHeight="1" x14ac:dyDescent="0.2">
      <c r="A388" s="37">
        <f t="shared" si="193"/>
        <v>376</v>
      </c>
      <c r="B388" s="291"/>
      <c r="C388" s="25"/>
      <c r="D388" s="24"/>
      <c r="E388" s="38"/>
      <c r="F388" s="238"/>
      <c r="G388" s="238"/>
      <c r="H388" s="238"/>
      <c r="I388" s="38"/>
      <c r="J388" s="26" t="str">
        <f t="shared" si="197"/>
        <v/>
      </c>
      <c r="K388" s="26" t="str">
        <f t="shared" si="198"/>
        <v/>
      </c>
      <c r="L388" s="49" t="str">
        <f t="shared" si="199"/>
        <v/>
      </c>
      <c r="M388" s="49">
        <f t="shared" si="200"/>
        <v>0</v>
      </c>
      <c r="N388" s="25">
        <f t="shared" si="201"/>
        <v>0</v>
      </c>
      <c r="O388" s="244">
        <f>IF(D388&lt;&gt;"",VLOOKUP(D388,Deflatores!$A$3:$C$100,3,0),0)</f>
        <v>0</v>
      </c>
      <c r="P388" s="49">
        <f t="shared" si="202"/>
        <v>0</v>
      </c>
      <c r="Q388" s="238"/>
      <c r="R388" s="238"/>
      <c r="S388" s="228"/>
      <c r="T388" s="24"/>
      <c r="U388" s="25"/>
      <c r="V388" s="36"/>
      <c r="W388" s="38"/>
      <c r="X388" s="238"/>
      <c r="Y388" s="38"/>
      <c r="Z388" s="238"/>
      <c r="AA388" s="38"/>
      <c r="AB388" s="26" t="str">
        <f t="shared" si="204"/>
        <v/>
      </c>
      <c r="AC388" s="26" t="str">
        <f t="shared" si="205"/>
        <v/>
      </c>
      <c r="AD388" s="49" t="str">
        <f t="shared" si="203"/>
        <v/>
      </c>
      <c r="AE388" s="49">
        <f t="shared" si="194"/>
        <v>0</v>
      </c>
      <c r="AF388" s="25">
        <f t="shared" si="195"/>
        <v>0</v>
      </c>
      <c r="AG388" s="37" t="str">
        <f>IF(OR(T388="",T388="NOK"),"",IF(V388&lt;&gt;"",VLOOKUP(V388,Deflatores!$A$3:$C$58,3,0),0))</f>
        <v/>
      </c>
      <c r="AH388" s="49" t="str">
        <f t="shared" si="196"/>
        <v/>
      </c>
      <c r="AI388" s="246"/>
      <c r="AJ388" s="228"/>
      <c r="AK388" s="265"/>
      <c r="AL388" s="228"/>
      <c r="AM388" s="265"/>
      <c r="AN388" s="228"/>
      <c r="AO388" s="265"/>
      <c r="AP388" s="228"/>
    </row>
    <row r="389" spans="1:42" s="27" customFormat="1" ht="15" customHeight="1" x14ac:dyDescent="0.2">
      <c r="A389" s="37">
        <f t="shared" si="193"/>
        <v>377</v>
      </c>
      <c r="B389" s="291"/>
      <c r="C389" s="25"/>
      <c r="D389" s="24"/>
      <c r="E389" s="38"/>
      <c r="F389" s="238"/>
      <c r="G389" s="238"/>
      <c r="H389" s="238"/>
      <c r="I389" s="38"/>
      <c r="J389" s="26" t="str">
        <f t="shared" si="197"/>
        <v/>
      </c>
      <c r="K389" s="26" t="str">
        <f t="shared" si="198"/>
        <v/>
      </c>
      <c r="L389" s="49" t="str">
        <f t="shared" si="199"/>
        <v/>
      </c>
      <c r="M389" s="49">
        <f t="shared" si="200"/>
        <v>0</v>
      </c>
      <c r="N389" s="25">
        <f t="shared" si="201"/>
        <v>0</v>
      </c>
      <c r="O389" s="244">
        <f>IF(D389&lt;&gt;"",VLOOKUP(D389,Deflatores!$A$3:$C$100,3,0),0)</f>
        <v>0</v>
      </c>
      <c r="P389" s="49">
        <f t="shared" si="202"/>
        <v>0</v>
      </c>
      <c r="Q389" s="238"/>
      <c r="R389" s="238"/>
      <c r="S389" s="228"/>
      <c r="T389" s="24"/>
      <c r="U389" s="25"/>
      <c r="V389" s="36"/>
      <c r="W389" s="38"/>
      <c r="X389" s="238"/>
      <c r="Y389" s="38"/>
      <c r="Z389" s="238"/>
      <c r="AA389" s="38"/>
      <c r="AB389" s="26" t="str">
        <f t="shared" si="204"/>
        <v/>
      </c>
      <c r="AC389" s="26" t="str">
        <f t="shared" si="205"/>
        <v/>
      </c>
      <c r="AD389" s="49" t="str">
        <f t="shared" si="203"/>
        <v/>
      </c>
      <c r="AE389" s="49">
        <f t="shared" si="194"/>
        <v>0</v>
      </c>
      <c r="AF389" s="25">
        <f t="shared" si="195"/>
        <v>0</v>
      </c>
      <c r="AG389" s="37" t="str">
        <f>IF(OR(T389="",T389="NOK"),"",IF(V389&lt;&gt;"",VLOOKUP(V389,Deflatores!$A$3:$C$58,3,0),0))</f>
        <v/>
      </c>
      <c r="AH389" s="49" t="str">
        <f t="shared" si="196"/>
        <v/>
      </c>
      <c r="AI389" s="246"/>
      <c r="AJ389" s="228"/>
      <c r="AK389" s="265"/>
      <c r="AL389" s="228"/>
      <c r="AM389" s="265"/>
      <c r="AN389" s="228"/>
      <c r="AO389" s="265"/>
      <c r="AP389" s="228"/>
    </row>
    <row r="390" spans="1:42" s="27" customFormat="1" ht="15" customHeight="1" x14ac:dyDescent="0.2">
      <c r="A390" s="37">
        <f t="shared" si="193"/>
        <v>378</v>
      </c>
      <c r="B390" s="291"/>
      <c r="C390" s="25"/>
      <c r="D390" s="24"/>
      <c r="E390" s="38"/>
      <c r="F390" s="238"/>
      <c r="G390" s="238"/>
      <c r="H390" s="238"/>
      <c r="I390" s="38"/>
      <c r="J390" s="26" t="str">
        <f t="shared" si="197"/>
        <v/>
      </c>
      <c r="K390" s="26" t="str">
        <f t="shared" si="198"/>
        <v/>
      </c>
      <c r="L390" s="49" t="str">
        <f t="shared" si="199"/>
        <v/>
      </c>
      <c r="M390" s="49">
        <f t="shared" si="200"/>
        <v>0</v>
      </c>
      <c r="N390" s="25">
        <f t="shared" si="201"/>
        <v>0</v>
      </c>
      <c r="O390" s="244">
        <f>IF(D390&lt;&gt;"",VLOOKUP(D390,Deflatores!$A$3:$C$100,3,0),0)</f>
        <v>0</v>
      </c>
      <c r="P390" s="49">
        <f t="shared" si="202"/>
        <v>0</v>
      </c>
      <c r="Q390" s="238"/>
      <c r="R390" s="238"/>
      <c r="S390" s="228"/>
      <c r="T390" s="24"/>
      <c r="U390" s="25"/>
      <c r="V390" s="36"/>
      <c r="W390" s="38"/>
      <c r="X390" s="238"/>
      <c r="Y390" s="38"/>
      <c r="Z390" s="238"/>
      <c r="AA390" s="38"/>
      <c r="AB390" s="26" t="str">
        <f t="shared" si="204"/>
        <v/>
      </c>
      <c r="AC390" s="26" t="str">
        <f t="shared" si="205"/>
        <v/>
      </c>
      <c r="AD390" s="49" t="str">
        <f t="shared" si="203"/>
        <v/>
      </c>
      <c r="AE390" s="49">
        <f t="shared" si="194"/>
        <v>0</v>
      </c>
      <c r="AF390" s="25">
        <f t="shared" si="195"/>
        <v>0</v>
      </c>
      <c r="AG390" s="37" t="str">
        <f>IF(OR(T390="",T390="NOK"),"",IF(V390&lt;&gt;"",VLOOKUP(V390,Deflatores!$A$3:$C$58,3,0),0))</f>
        <v/>
      </c>
      <c r="AH390" s="49" t="str">
        <f t="shared" si="196"/>
        <v/>
      </c>
      <c r="AI390" s="246"/>
      <c r="AJ390" s="228"/>
      <c r="AK390" s="265"/>
      <c r="AL390" s="228"/>
      <c r="AM390" s="265"/>
      <c r="AN390" s="228"/>
      <c r="AO390" s="265"/>
      <c r="AP390" s="228"/>
    </row>
    <row r="391" spans="1:42" s="27" customFormat="1" ht="15" customHeight="1" x14ac:dyDescent="0.2">
      <c r="A391" s="37">
        <f t="shared" si="193"/>
        <v>379</v>
      </c>
      <c r="B391" s="291"/>
      <c r="C391" s="25"/>
      <c r="D391" s="24"/>
      <c r="E391" s="38"/>
      <c r="F391" s="238"/>
      <c r="G391" s="238"/>
      <c r="H391" s="238"/>
      <c r="I391" s="38"/>
      <c r="J391" s="26" t="str">
        <f t="shared" si="197"/>
        <v/>
      </c>
      <c r="K391" s="26" t="str">
        <f t="shared" si="198"/>
        <v/>
      </c>
      <c r="L391" s="49" t="str">
        <f t="shared" si="199"/>
        <v/>
      </c>
      <c r="M391" s="49">
        <f t="shared" si="200"/>
        <v>0</v>
      </c>
      <c r="N391" s="25">
        <f t="shared" si="201"/>
        <v>0</v>
      </c>
      <c r="O391" s="244">
        <f>IF(D391&lt;&gt;"",VLOOKUP(D391,Deflatores!$A$3:$C$100,3,0),0)</f>
        <v>0</v>
      </c>
      <c r="P391" s="49">
        <f t="shared" si="202"/>
        <v>0</v>
      </c>
      <c r="Q391" s="238"/>
      <c r="R391" s="238"/>
      <c r="S391" s="228"/>
      <c r="T391" s="24"/>
      <c r="U391" s="25"/>
      <c r="V391" s="36"/>
      <c r="W391" s="38"/>
      <c r="X391" s="238"/>
      <c r="Y391" s="38"/>
      <c r="Z391" s="238"/>
      <c r="AA391" s="38"/>
      <c r="AB391" s="26" t="str">
        <f t="shared" si="204"/>
        <v/>
      </c>
      <c r="AC391" s="26" t="str">
        <f t="shared" si="205"/>
        <v/>
      </c>
      <c r="AD391" s="49" t="str">
        <f t="shared" si="203"/>
        <v/>
      </c>
      <c r="AE391" s="49">
        <f t="shared" si="194"/>
        <v>0</v>
      </c>
      <c r="AF391" s="25">
        <f t="shared" si="195"/>
        <v>0</v>
      </c>
      <c r="AG391" s="37" t="str">
        <f>IF(OR(T391="",T391="NOK"),"",IF(V391&lt;&gt;"",VLOOKUP(V391,Deflatores!$A$3:$C$58,3,0),0))</f>
        <v/>
      </c>
      <c r="AH391" s="49" t="str">
        <f t="shared" si="196"/>
        <v/>
      </c>
      <c r="AI391" s="246"/>
      <c r="AJ391" s="228"/>
      <c r="AK391" s="265"/>
      <c r="AL391" s="228"/>
      <c r="AM391" s="265"/>
      <c r="AN391" s="228"/>
      <c r="AO391" s="265"/>
      <c r="AP391" s="228"/>
    </row>
    <row r="392" spans="1:42" s="27" customFormat="1" ht="15" customHeight="1" x14ac:dyDescent="0.2">
      <c r="A392" s="37">
        <f t="shared" si="193"/>
        <v>380</v>
      </c>
      <c r="B392" s="291"/>
      <c r="C392" s="25"/>
      <c r="D392" s="24"/>
      <c r="E392" s="38"/>
      <c r="F392" s="238"/>
      <c r="G392" s="238"/>
      <c r="H392" s="238"/>
      <c r="I392" s="38"/>
      <c r="J392" s="26" t="str">
        <f t="shared" si="197"/>
        <v/>
      </c>
      <c r="K392" s="26" t="str">
        <f t="shared" si="198"/>
        <v/>
      </c>
      <c r="L392" s="49" t="str">
        <f t="shared" si="199"/>
        <v/>
      </c>
      <c r="M392" s="49">
        <f t="shared" si="200"/>
        <v>0</v>
      </c>
      <c r="N392" s="25">
        <f t="shared" si="201"/>
        <v>0</v>
      </c>
      <c r="O392" s="244">
        <f>IF(D392&lt;&gt;"",VLOOKUP(D392,Deflatores!$A$3:$C$100,3,0),0)</f>
        <v>0</v>
      </c>
      <c r="P392" s="49">
        <f t="shared" si="202"/>
        <v>0</v>
      </c>
      <c r="Q392" s="238"/>
      <c r="R392" s="238"/>
      <c r="S392" s="228"/>
      <c r="T392" s="24"/>
      <c r="U392" s="25"/>
      <c r="V392" s="36"/>
      <c r="W392" s="38"/>
      <c r="X392" s="238"/>
      <c r="Y392" s="38"/>
      <c r="Z392" s="238"/>
      <c r="AA392" s="38"/>
      <c r="AB392" s="26" t="str">
        <f t="shared" si="204"/>
        <v/>
      </c>
      <c r="AC392" s="26" t="str">
        <f t="shared" si="205"/>
        <v/>
      </c>
      <c r="AD392" s="49" t="str">
        <f t="shared" si="203"/>
        <v/>
      </c>
      <c r="AE392" s="49">
        <f t="shared" si="194"/>
        <v>0</v>
      </c>
      <c r="AF392" s="25">
        <f t="shared" si="195"/>
        <v>0</v>
      </c>
      <c r="AG392" s="37" t="str">
        <f>IF(OR(T392="",T392="NOK"),"",IF(V392&lt;&gt;"",VLOOKUP(V392,Deflatores!$A$3:$C$58,3,0),0))</f>
        <v/>
      </c>
      <c r="AH392" s="49" t="str">
        <f t="shared" si="196"/>
        <v/>
      </c>
      <c r="AI392" s="246"/>
      <c r="AJ392" s="228"/>
      <c r="AK392" s="265"/>
      <c r="AL392" s="228"/>
      <c r="AM392" s="265"/>
      <c r="AN392" s="228"/>
      <c r="AO392" s="265"/>
      <c r="AP392" s="228"/>
    </row>
    <row r="393" spans="1:42" s="27" customFormat="1" ht="15" customHeight="1" x14ac:dyDescent="0.2">
      <c r="A393" s="37">
        <f t="shared" si="193"/>
        <v>381</v>
      </c>
      <c r="B393" s="291"/>
      <c r="C393" s="25"/>
      <c r="D393" s="24"/>
      <c r="E393" s="38"/>
      <c r="F393" s="238"/>
      <c r="G393" s="238"/>
      <c r="H393" s="238"/>
      <c r="I393" s="38"/>
      <c r="J393" s="26" t="str">
        <f t="shared" si="197"/>
        <v/>
      </c>
      <c r="K393" s="26" t="str">
        <f t="shared" si="198"/>
        <v/>
      </c>
      <c r="L393" s="49" t="str">
        <f t="shared" si="199"/>
        <v/>
      </c>
      <c r="M393" s="49">
        <f t="shared" si="200"/>
        <v>0</v>
      </c>
      <c r="N393" s="25">
        <f t="shared" si="201"/>
        <v>0</v>
      </c>
      <c r="O393" s="244">
        <f>IF(D393&lt;&gt;"",VLOOKUP(D393,Deflatores!$A$3:$C$100,3,0),0)</f>
        <v>0</v>
      </c>
      <c r="P393" s="49">
        <f t="shared" si="202"/>
        <v>0</v>
      </c>
      <c r="Q393" s="238"/>
      <c r="R393" s="238"/>
      <c r="S393" s="228"/>
      <c r="T393" s="24"/>
      <c r="U393" s="25"/>
      <c r="V393" s="36"/>
      <c r="W393" s="38"/>
      <c r="X393" s="238"/>
      <c r="Y393" s="38"/>
      <c r="Z393" s="238"/>
      <c r="AA393" s="38"/>
      <c r="AB393" s="26" t="str">
        <f t="shared" si="204"/>
        <v/>
      </c>
      <c r="AC393" s="26" t="str">
        <f t="shared" si="205"/>
        <v/>
      </c>
      <c r="AD393" s="49" t="str">
        <f t="shared" si="203"/>
        <v/>
      </c>
      <c r="AE393" s="49">
        <f t="shared" si="194"/>
        <v>0</v>
      </c>
      <c r="AF393" s="25">
        <f t="shared" si="195"/>
        <v>0</v>
      </c>
      <c r="AG393" s="37" t="str">
        <f>IF(OR(T393="",T393="NOK"),"",IF(V393&lt;&gt;"",VLOOKUP(V393,Deflatores!$A$3:$C$58,3,0),0))</f>
        <v/>
      </c>
      <c r="AH393" s="49" t="str">
        <f t="shared" si="196"/>
        <v/>
      </c>
      <c r="AI393" s="246"/>
      <c r="AJ393" s="228"/>
      <c r="AK393" s="265"/>
      <c r="AL393" s="228"/>
      <c r="AM393" s="265"/>
      <c r="AN393" s="228"/>
      <c r="AO393" s="265"/>
      <c r="AP393" s="228"/>
    </row>
    <row r="394" spans="1:42" s="27" customFormat="1" ht="15" customHeight="1" x14ac:dyDescent="0.2">
      <c r="A394" s="37">
        <f t="shared" si="193"/>
        <v>382</v>
      </c>
      <c r="B394" s="291"/>
      <c r="C394" s="25"/>
      <c r="D394" s="24"/>
      <c r="E394" s="38"/>
      <c r="F394" s="238"/>
      <c r="G394" s="238"/>
      <c r="H394" s="238"/>
      <c r="I394" s="38"/>
      <c r="J394" s="26" t="str">
        <f t="shared" si="197"/>
        <v/>
      </c>
      <c r="K394" s="26" t="str">
        <f t="shared" si="198"/>
        <v/>
      </c>
      <c r="L394" s="49" t="str">
        <f t="shared" si="199"/>
        <v/>
      </c>
      <c r="M394" s="49">
        <f t="shared" si="200"/>
        <v>0</v>
      </c>
      <c r="N394" s="25">
        <f t="shared" si="201"/>
        <v>0</v>
      </c>
      <c r="O394" s="244">
        <f>IF(D394&lt;&gt;"",VLOOKUP(D394,Deflatores!$A$3:$C$100,3,0),0)</f>
        <v>0</v>
      </c>
      <c r="P394" s="49">
        <f t="shared" si="202"/>
        <v>0</v>
      </c>
      <c r="Q394" s="238"/>
      <c r="R394" s="238"/>
      <c r="S394" s="228"/>
      <c r="T394" s="24"/>
      <c r="U394" s="25"/>
      <c r="V394" s="36"/>
      <c r="W394" s="38"/>
      <c r="X394" s="238"/>
      <c r="Y394" s="38"/>
      <c r="Z394" s="238"/>
      <c r="AA394" s="38"/>
      <c r="AB394" s="26" t="str">
        <f t="shared" si="204"/>
        <v/>
      </c>
      <c r="AC394" s="26" t="str">
        <f t="shared" si="205"/>
        <v/>
      </c>
      <c r="AD394" s="49" t="str">
        <f t="shared" si="203"/>
        <v/>
      </c>
      <c r="AE394" s="49">
        <f t="shared" si="194"/>
        <v>0</v>
      </c>
      <c r="AF394" s="25">
        <f t="shared" si="195"/>
        <v>0</v>
      </c>
      <c r="AG394" s="37" t="str">
        <f>IF(OR(T394="",T394="NOK"),"",IF(V394&lt;&gt;"",VLOOKUP(V394,Deflatores!$A$3:$C$58,3,0),0))</f>
        <v/>
      </c>
      <c r="AH394" s="49" t="str">
        <f t="shared" si="196"/>
        <v/>
      </c>
      <c r="AI394" s="246"/>
      <c r="AJ394" s="228"/>
      <c r="AK394" s="265"/>
      <c r="AL394" s="228"/>
      <c r="AM394" s="265"/>
      <c r="AN394" s="228"/>
      <c r="AO394" s="265"/>
      <c r="AP394" s="228"/>
    </row>
    <row r="395" spans="1:42" s="27" customFormat="1" ht="15" customHeight="1" x14ac:dyDescent="0.2">
      <c r="A395" s="37">
        <f t="shared" si="193"/>
        <v>383</v>
      </c>
      <c r="B395" s="291"/>
      <c r="C395" s="25"/>
      <c r="D395" s="24"/>
      <c r="E395" s="38"/>
      <c r="F395" s="238"/>
      <c r="G395" s="238"/>
      <c r="H395" s="238"/>
      <c r="I395" s="38"/>
      <c r="J395" s="26" t="str">
        <f t="shared" si="197"/>
        <v/>
      </c>
      <c r="K395" s="26" t="str">
        <f t="shared" si="198"/>
        <v/>
      </c>
      <c r="L395" s="49" t="str">
        <f t="shared" si="199"/>
        <v/>
      </c>
      <c r="M395" s="49">
        <f t="shared" si="200"/>
        <v>0</v>
      </c>
      <c r="N395" s="25">
        <f t="shared" si="201"/>
        <v>0</v>
      </c>
      <c r="O395" s="244">
        <f>IF(D395&lt;&gt;"",VLOOKUP(D395,Deflatores!$A$3:$C$100,3,0),0)</f>
        <v>0</v>
      </c>
      <c r="P395" s="49">
        <f t="shared" si="202"/>
        <v>0</v>
      </c>
      <c r="Q395" s="238"/>
      <c r="R395" s="238"/>
      <c r="S395" s="228"/>
      <c r="T395" s="24"/>
      <c r="U395" s="25"/>
      <c r="V395" s="36"/>
      <c r="W395" s="38"/>
      <c r="X395" s="238"/>
      <c r="Y395" s="38"/>
      <c r="Z395" s="238"/>
      <c r="AA395" s="38"/>
      <c r="AB395" s="26" t="str">
        <f t="shared" si="204"/>
        <v/>
      </c>
      <c r="AC395" s="26" t="str">
        <f t="shared" si="205"/>
        <v/>
      </c>
      <c r="AD395" s="49" t="str">
        <f t="shared" si="203"/>
        <v/>
      </c>
      <c r="AE395" s="49">
        <f t="shared" si="194"/>
        <v>0</v>
      </c>
      <c r="AF395" s="25">
        <f t="shared" si="195"/>
        <v>0</v>
      </c>
      <c r="AG395" s="37" t="str">
        <f>IF(OR(T395="",T395="NOK"),"",IF(V395&lt;&gt;"",VLOOKUP(V395,Deflatores!$A$3:$C$58,3,0),0))</f>
        <v/>
      </c>
      <c r="AH395" s="49" t="str">
        <f t="shared" si="196"/>
        <v/>
      </c>
      <c r="AI395" s="246"/>
      <c r="AJ395" s="228"/>
      <c r="AK395" s="265"/>
      <c r="AL395" s="228"/>
      <c r="AM395" s="265"/>
      <c r="AN395" s="228"/>
      <c r="AO395" s="265"/>
      <c r="AP395" s="228"/>
    </row>
    <row r="396" spans="1:42" s="27" customFormat="1" ht="15" customHeight="1" x14ac:dyDescent="0.2">
      <c r="A396" s="37">
        <f t="shared" si="193"/>
        <v>384</v>
      </c>
      <c r="B396" s="291"/>
      <c r="C396" s="25"/>
      <c r="D396" s="24"/>
      <c r="E396" s="38"/>
      <c r="F396" s="238"/>
      <c r="G396" s="238"/>
      <c r="H396" s="238"/>
      <c r="I396" s="38"/>
      <c r="J396" s="26" t="str">
        <f t="shared" si="197"/>
        <v/>
      </c>
      <c r="K396" s="26" t="str">
        <f t="shared" si="198"/>
        <v/>
      </c>
      <c r="L396" s="49" t="str">
        <f t="shared" si="199"/>
        <v/>
      </c>
      <c r="M396" s="49">
        <f t="shared" si="200"/>
        <v>0</v>
      </c>
      <c r="N396" s="25">
        <f t="shared" si="201"/>
        <v>0</v>
      </c>
      <c r="O396" s="244">
        <f>IF(D396&lt;&gt;"",VLOOKUP(D396,Deflatores!$A$3:$C$100,3,0),0)</f>
        <v>0</v>
      </c>
      <c r="P396" s="49">
        <f t="shared" si="202"/>
        <v>0</v>
      </c>
      <c r="Q396" s="238"/>
      <c r="R396" s="238"/>
      <c r="S396" s="228"/>
      <c r="T396" s="24"/>
      <c r="U396" s="25"/>
      <c r="V396" s="36"/>
      <c r="W396" s="38"/>
      <c r="X396" s="238"/>
      <c r="Y396" s="38"/>
      <c r="Z396" s="238"/>
      <c r="AA396" s="38"/>
      <c r="AB396" s="26" t="str">
        <f t="shared" si="204"/>
        <v/>
      </c>
      <c r="AC396" s="26" t="str">
        <f t="shared" si="205"/>
        <v/>
      </c>
      <c r="AD396" s="49" t="str">
        <f t="shared" si="203"/>
        <v/>
      </c>
      <c r="AE396" s="49">
        <f t="shared" si="194"/>
        <v>0</v>
      </c>
      <c r="AF396" s="25">
        <f t="shared" si="195"/>
        <v>0</v>
      </c>
      <c r="AG396" s="37" t="str">
        <f>IF(OR(T396="",T396="NOK"),"",IF(V396&lt;&gt;"",VLOOKUP(V396,Deflatores!$A$3:$C$58,3,0),0))</f>
        <v/>
      </c>
      <c r="AH396" s="49" t="str">
        <f t="shared" si="196"/>
        <v/>
      </c>
      <c r="AI396" s="246"/>
      <c r="AJ396" s="228"/>
      <c r="AK396" s="265"/>
      <c r="AL396" s="228"/>
      <c r="AM396" s="265"/>
      <c r="AN396" s="228"/>
      <c r="AO396" s="265"/>
      <c r="AP396" s="228"/>
    </row>
    <row r="397" spans="1:42" s="27" customFormat="1" ht="15" customHeight="1" x14ac:dyDescent="0.2">
      <c r="A397" s="37">
        <f t="shared" si="193"/>
        <v>385</v>
      </c>
      <c r="B397" s="291"/>
      <c r="C397" s="25"/>
      <c r="D397" s="24"/>
      <c r="E397" s="38"/>
      <c r="F397" s="238"/>
      <c r="G397" s="238"/>
      <c r="H397" s="238"/>
      <c r="I397" s="38"/>
      <c r="J397" s="26" t="str">
        <f t="shared" si="197"/>
        <v/>
      </c>
      <c r="K397" s="26" t="str">
        <f t="shared" si="198"/>
        <v/>
      </c>
      <c r="L397" s="49" t="str">
        <f t="shared" si="199"/>
        <v/>
      </c>
      <c r="M397" s="49">
        <f t="shared" si="200"/>
        <v>0</v>
      </c>
      <c r="N397" s="25">
        <f t="shared" si="201"/>
        <v>0</v>
      </c>
      <c r="O397" s="244">
        <f>IF(D397&lt;&gt;"",VLOOKUP(D397,Deflatores!$A$3:$C$100,3,0),0)</f>
        <v>0</v>
      </c>
      <c r="P397" s="49">
        <f t="shared" si="202"/>
        <v>0</v>
      </c>
      <c r="Q397" s="238"/>
      <c r="R397" s="238"/>
      <c r="S397" s="228"/>
      <c r="T397" s="24"/>
      <c r="U397" s="25"/>
      <c r="V397" s="36"/>
      <c r="W397" s="38"/>
      <c r="X397" s="238"/>
      <c r="Y397" s="38"/>
      <c r="Z397" s="238"/>
      <c r="AA397" s="38"/>
      <c r="AB397" s="26" t="str">
        <f t="shared" si="204"/>
        <v/>
      </c>
      <c r="AC397" s="26" t="str">
        <f t="shared" si="205"/>
        <v/>
      </c>
      <c r="AD397" s="49" t="str">
        <f t="shared" si="203"/>
        <v/>
      </c>
      <c r="AE397" s="49">
        <f t="shared" si="194"/>
        <v>0</v>
      </c>
      <c r="AF397" s="25">
        <f t="shared" si="195"/>
        <v>0</v>
      </c>
      <c r="AG397" s="37" t="str">
        <f>IF(OR(T397="",T397="NOK"),"",IF(V397&lt;&gt;"",VLOOKUP(V397,Deflatores!$A$3:$C$58,3,0),0))</f>
        <v/>
      </c>
      <c r="AH397" s="49" t="str">
        <f t="shared" si="196"/>
        <v/>
      </c>
      <c r="AI397" s="246"/>
      <c r="AJ397" s="228"/>
      <c r="AK397" s="265"/>
      <c r="AL397" s="228"/>
      <c r="AM397" s="265"/>
      <c r="AN397" s="228"/>
      <c r="AO397" s="265"/>
      <c r="AP397" s="228"/>
    </row>
    <row r="398" spans="1:42" s="27" customFormat="1" ht="15" customHeight="1" x14ac:dyDescent="0.2">
      <c r="A398" s="37">
        <f t="shared" si="193"/>
        <v>386</v>
      </c>
      <c r="B398" s="291"/>
      <c r="C398" s="25"/>
      <c r="D398" s="24"/>
      <c r="E398" s="38"/>
      <c r="F398" s="238"/>
      <c r="G398" s="238"/>
      <c r="H398" s="238"/>
      <c r="I398" s="38"/>
      <c r="J398" s="26" t="str">
        <f t="shared" si="197"/>
        <v/>
      </c>
      <c r="K398" s="26" t="str">
        <f t="shared" si="198"/>
        <v/>
      </c>
      <c r="L398" s="49" t="str">
        <f t="shared" si="199"/>
        <v/>
      </c>
      <c r="M398" s="49">
        <f t="shared" si="200"/>
        <v>0</v>
      </c>
      <c r="N398" s="25">
        <f t="shared" si="201"/>
        <v>0</v>
      </c>
      <c r="O398" s="244">
        <f>IF(D398&lt;&gt;"",VLOOKUP(D398,Deflatores!$A$3:$C$100,3,0),0)</f>
        <v>0</v>
      </c>
      <c r="P398" s="49">
        <f t="shared" si="202"/>
        <v>0</v>
      </c>
      <c r="Q398" s="238"/>
      <c r="R398" s="238"/>
      <c r="S398" s="228"/>
      <c r="T398" s="24"/>
      <c r="U398" s="25"/>
      <c r="V398" s="36"/>
      <c r="W398" s="38"/>
      <c r="X398" s="238"/>
      <c r="Y398" s="38"/>
      <c r="Z398" s="238"/>
      <c r="AA398" s="38"/>
      <c r="AB398" s="26" t="str">
        <f t="shared" si="204"/>
        <v/>
      </c>
      <c r="AC398" s="26" t="str">
        <f t="shared" si="205"/>
        <v/>
      </c>
      <c r="AD398" s="49" t="str">
        <f t="shared" si="203"/>
        <v/>
      </c>
      <c r="AE398" s="49">
        <f t="shared" si="194"/>
        <v>0</v>
      </c>
      <c r="AF398" s="25">
        <f t="shared" si="195"/>
        <v>0</v>
      </c>
      <c r="AG398" s="37" t="str">
        <f>IF(OR(T398="",T398="NOK"),"",IF(V398&lt;&gt;"",VLOOKUP(V398,Deflatores!$A$3:$C$58,3,0),0))</f>
        <v/>
      </c>
      <c r="AH398" s="49" t="str">
        <f t="shared" si="196"/>
        <v/>
      </c>
      <c r="AI398" s="246"/>
      <c r="AJ398" s="228"/>
      <c r="AK398" s="265"/>
      <c r="AL398" s="228"/>
      <c r="AM398" s="265"/>
      <c r="AN398" s="228"/>
      <c r="AO398" s="265"/>
      <c r="AP398" s="228"/>
    </row>
    <row r="399" spans="1:42" s="27" customFormat="1" ht="15" customHeight="1" x14ac:dyDescent="0.2">
      <c r="A399" s="37">
        <f t="shared" ref="A399:A402" si="206">A398+1</f>
        <v>387</v>
      </c>
      <c r="B399" s="291"/>
      <c r="C399" s="25"/>
      <c r="D399" s="24"/>
      <c r="E399" s="38"/>
      <c r="F399" s="238"/>
      <c r="G399" s="238"/>
      <c r="H399" s="238"/>
      <c r="I399" s="38"/>
      <c r="J399" s="26" t="str">
        <f t="shared" si="197"/>
        <v/>
      </c>
      <c r="K399" s="26" t="str">
        <f t="shared" si="198"/>
        <v/>
      </c>
      <c r="L399" s="49" t="str">
        <f t="shared" si="199"/>
        <v/>
      </c>
      <c r="M399" s="49">
        <f t="shared" si="200"/>
        <v>0</v>
      </c>
      <c r="N399" s="25">
        <f t="shared" si="201"/>
        <v>0</v>
      </c>
      <c r="O399" s="244">
        <f>IF(D399&lt;&gt;"",VLOOKUP(D399,Deflatores!$A$3:$C$100,3,0),0)</f>
        <v>0</v>
      </c>
      <c r="P399" s="49">
        <f t="shared" si="202"/>
        <v>0</v>
      </c>
      <c r="Q399" s="238"/>
      <c r="R399" s="238"/>
      <c r="S399" s="228"/>
      <c r="T399" s="24"/>
      <c r="U399" s="25"/>
      <c r="V399" s="36"/>
      <c r="W399" s="38"/>
      <c r="X399" s="238"/>
      <c r="Y399" s="38"/>
      <c r="Z399" s="238"/>
      <c r="AA399" s="38"/>
      <c r="AB399" s="26" t="str">
        <f t="shared" si="204"/>
        <v/>
      </c>
      <c r="AC399" s="26" t="str">
        <f t="shared" si="205"/>
        <v/>
      </c>
      <c r="AD399" s="49" t="str">
        <f t="shared" si="203"/>
        <v/>
      </c>
      <c r="AE399" s="49">
        <f t="shared" si="194"/>
        <v>0</v>
      </c>
      <c r="AF399" s="25">
        <f t="shared" si="195"/>
        <v>0</v>
      </c>
      <c r="AG399" s="37" t="str">
        <f>IF(OR(T399="",T399="NOK"),"",IF(V399&lt;&gt;"",VLOOKUP(V399,Deflatores!$A$3:$C$58,3,0),0))</f>
        <v/>
      </c>
      <c r="AH399" s="49" t="str">
        <f t="shared" si="196"/>
        <v/>
      </c>
      <c r="AI399" s="246"/>
      <c r="AJ399" s="228"/>
      <c r="AK399" s="265"/>
      <c r="AL399" s="228"/>
      <c r="AM399" s="265"/>
      <c r="AN399" s="228"/>
      <c r="AO399" s="265"/>
      <c r="AP399" s="228"/>
    </row>
    <row r="400" spans="1:42" s="27" customFormat="1" ht="15" customHeight="1" x14ac:dyDescent="0.2">
      <c r="A400" s="37">
        <f t="shared" si="206"/>
        <v>388</v>
      </c>
      <c r="B400" s="291"/>
      <c r="C400" s="25"/>
      <c r="D400" s="24"/>
      <c r="E400" s="38"/>
      <c r="F400" s="238"/>
      <c r="G400" s="238"/>
      <c r="H400" s="238"/>
      <c r="I400" s="38"/>
      <c r="J400" s="26" t="str">
        <f t="shared" si="197"/>
        <v/>
      </c>
      <c r="K400" s="26" t="str">
        <f t="shared" si="198"/>
        <v/>
      </c>
      <c r="L400" s="49" t="str">
        <f t="shared" si="199"/>
        <v/>
      </c>
      <c r="M400" s="49">
        <f t="shared" si="200"/>
        <v>0</v>
      </c>
      <c r="N400" s="25">
        <f t="shared" si="201"/>
        <v>0</v>
      </c>
      <c r="O400" s="244">
        <f>IF(D400&lt;&gt;"",VLOOKUP(D400,Deflatores!$A$3:$C$100,3,0),0)</f>
        <v>0</v>
      </c>
      <c r="P400" s="49">
        <f t="shared" si="202"/>
        <v>0</v>
      </c>
      <c r="Q400" s="238"/>
      <c r="R400" s="238"/>
      <c r="S400" s="228"/>
      <c r="T400" s="24"/>
      <c r="U400" s="25"/>
      <c r="V400" s="36"/>
      <c r="W400" s="38"/>
      <c r="X400" s="238"/>
      <c r="Y400" s="38"/>
      <c r="Z400" s="238"/>
      <c r="AA400" s="38"/>
      <c r="AB400" s="26" t="str">
        <f t="shared" si="204"/>
        <v/>
      </c>
      <c r="AC400" s="26" t="str">
        <f t="shared" si="205"/>
        <v/>
      </c>
      <c r="AD400" s="49" t="str">
        <f t="shared" si="203"/>
        <v/>
      </c>
      <c r="AE400" s="49">
        <f t="shared" si="194"/>
        <v>0</v>
      </c>
      <c r="AF400" s="25">
        <f t="shared" si="195"/>
        <v>0</v>
      </c>
      <c r="AG400" s="37" t="str">
        <f>IF(OR(T400="",T400="NOK"),"",IF(V400&lt;&gt;"",VLOOKUP(V400,Deflatores!$A$3:$C$58,3,0),0))</f>
        <v/>
      </c>
      <c r="AH400" s="49" t="str">
        <f t="shared" si="196"/>
        <v/>
      </c>
      <c r="AI400" s="246"/>
      <c r="AJ400" s="228"/>
      <c r="AK400" s="265"/>
      <c r="AL400" s="228"/>
      <c r="AM400" s="265"/>
      <c r="AN400" s="228"/>
      <c r="AO400" s="265"/>
      <c r="AP400" s="228"/>
    </row>
    <row r="401" spans="1:42" s="27" customFormat="1" ht="15" customHeight="1" x14ac:dyDescent="0.2">
      <c r="A401" s="37">
        <f t="shared" si="206"/>
        <v>389</v>
      </c>
      <c r="B401" s="291"/>
      <c r="C401" s="25"/>
      <c r="D401" s="24"/>
      <c r="E401" s="38"/>
      <c r="F401" s="238"/>
      <c r="G401" s="238"/>
      <c r="H401" s="238"/>
      <c r="I401" s="38"/>
      <c r="J401" s="26" t="str">
        <f t="shared" si="197"/>
        <v/>
      </c>
      <c r="K401" s="26" t="str">
        <f t="shared" si="198"/>
        <v/>
      </c>
      <c r="L401" s="49" t="str">
        <f t="shared" si="199"/>
        <v/>
      </c>
      <c r="M401" s="49">
        <f t="shared" si="200"/>
        <v>0</v>
      </c>
      <c r="N401" s="25">
        <f t="shared" si="201"/>
        <v>0</v>
      </c>
      <c r="O401" s="244">
        <f>IF(D401&lt;&gt;"",VLOOKUP(D401,Deflatores!$A$3:$C$100,3,0),0)</f>
        <v>0</v>
      </c>
      <c r="P401" s="49">
        <f t="shared" si="202"/>
        <v>0</v>
      </c>
      <c r="Q401" s="238"/>
      <c r="R401" s="238"/>
      <c r="S401" s="228"/>
      <c r="T401" s="24"/>
      <c r="U401" s="25"/>
      <c r="V401" s="36"/>
      <c r="W401" s="38"/>
      <c r="X401" s="238"/>
      <c r="Y401" s="38"/>
      <c r="Z401" s="238"/>
      <c r="AA401" s="38"/>
      <c r="AB401" s="26" t="str">
        <f t="shared" si="204"/>
        <v/>
      </c>
      <c r="AC401" s="26" t="str">
        <f t="shared" si="205"/>
        <v/>
      </c>
      <c r="AD401" s="49" t="str">
        <f t="shared" si="203"/>
        <v/>
      </c>
      <c r="AE401" s="49">
        <f t="shared" si="194"/>
        <v>0</v>
      </c>
      <c r="AF401" s="25">
        <f t="shared" si="195"/>
        <v>0</v>
      </c>
      <c r="AG401" s="37" t="str">
        <f>IF(OR(T401="",T401="NOK"),"",IF(V401&lt;&gt;"",VLOOKUP(V401,Deflatores!$A$3:$C$58,3,0),0))</f>
        <v/>
      </c>
      <c r="AH401" s="49" t="str">
        <f t="shared" si="196"/>
        <v/>
      </c>
      <c r="AI401" s="246"/>
      <c r="AJ401" s="228"/>
      <c r="AK401" s="265"/>
      <c r="AL401" s="228"/>
      <c r="AM401" s="265"/>
      <c r="AN401" s="228"/>
      <c r="AO401" s="265"/>
      <c r="AP401" s="228"/>
    </row>
    <row r="402" spans="1:42" s="27" customFormat="1" ht="14.25" x14ac:dyDescent="0.2">
      <c r="A402" s="37">
        <f t="shared" si="206"/>
        <v>390</v>
      </c>
      <c r="B402" s="292"/>
      <c r="C402" s="247"/>
      <c r="D402" s="279"/>
      <c r="E402" s="247"/>
      <c r="F402" s="247"/>
      <c r="G402" s="247"/>
      <c r="H402" s="247"/>
      <c r="I402" s="247"/>
      <c r="J402" s="247"/>
      <c r="K402" s="247"/>
      <c r="L402" s="247"/>
      <c r="M402" s="247"/>
      <c r="N402" s="247"/>
      <c r="O402" s="247"/>
      <c r="P402" s="247"/>
      <c r="Q402" s="262"/>
      <c r="R402" s="262"/>
      <c r="S402" s="228"/>
      <c r="T402" s="416"/>
      <c r="U402" s="416"/>
      <c r="V402" s="416"/>
      <c r="W402" s="416"/>
      <c r="X402" s="416"/>
      <c r="Y402" s="416"/>
      <c r="Z402" s="416"/>
      <c r="AA402" s="416"/>
      <c r="AB402" s="416"/>
      <c r="AC402" s="416"/>
      <c r="AD402" s="416"/>
      <c r="AE402" s="416"/>
      <c r="AF402" s="416"/>
      <c r="AG402" s="416"/>
      <c r="AH402" s="416"/>
      <c r="AI402" s="416"/>
      <c r="AJ402" s="228"/>
      <c r="AK402" s="266"/>
      <c r="AL402" s="228"/>
      <c r="AM402" s="266"/>
      <c r="AN402" s="228"/>
      <c r="AO402" s="266"/>
      <c r="AP402" s="228"/>
    </row>
    <row r="403" spans="1:42" ht="51" x14ac:dyDescent="0.2">
      <c r="A403" s="28"/>
      <c r="B403" s="293"/>
      <c r="C403" s="28"/>
      <c r="D403" s="28"/>
      <c r="E403" s="28"/>
      <c r="F403" s="241"/>
      <c r="G403" s="28"/>
      <c r="H403" s="241"/>
      <c r="I403" s="28"/>
      <c r="J403" s="39"/>
      <c r="K403" s="39"/>
      <c r="L403" s="50" t="s">
        <v>62</v>
      </c>
      <c r="M403" s="30">
        <f>SUM(M8:M402)</f>
        <v>0</v>
      </c>
      <c r="N403" s="30">
        <f>SUM(N8:N402)</f>
        <v>0</v>
      </c>
      <c r="O403" s="39"/>
      <c r="P403" s="30">
        <f>SUM(P8:P402)</f>
        <v>0</v>
      </c>
      <c r="Q403" s="273"/>
      <c r="U403" s="28"/>
      <c r="V403" s="39"/>
      <c r="W403" s="28"/>
      <c r="X403" s="253"/>
      <c r="Y403" s="28"/>
      <c r="Z403" s="253"/>
      <c r="AA403" s="28"/>
      <c r="AB403" s="39"/>
      <c r="AC403" s="39"/>
      <c r="AD403" s="50" t="s">
        <v>62</v>
      </c>
      <c r="AE403" s="30">
        <f>SUM(AE8:AE402)</f>
        <v>0</v>
      </c>
      <c r="AF403" s="30">
        <f>SUM(AF8:AF402)</f>
        <v>0</v>
      </c>
      <c r="AG403" s="39"/>
      <c r="AH403" s="30">
        <f>SUM(AH8:AH402)</f>
        <v>0</v>
      </c>
    </row>
    <row r="416" spans="1:42" x14ac:dyDescent="0.2">
      <c r="B416" s="294"/>
      <c r="E416" s="42"/>
      <c r="F416" s="242"/>
      <c r="G416" s="42"/>
      <c r="H416" s="242"/>
      <c r="I416" s="42"/>
      <c r="Q416" s="274"/>
      <c r="W416" s="42"/>
      <c r="X416" s="254"/>
      <c r="Y416" s="42"/>
      <c r="Z416" s="254"/>
      <c r="AA416" s="42"/>
    </row>
    <row r="417" spans="2:27" x14ac:dyDescent="0.2">
      <c r="B417" s="294"/>
      <c r="E417" s="42"/>
      <c r="F417" s="242"/>
      <c r="G417" s="42"/>
      <c r="H417" s="242"/>
      <c r="I417" s="42"/>
      <c r="Q417" s="274"/>
      <c r="W417" s="42"/>
      <c r="X417" s="254"/>
      <c r="Y417" s="42"/>
      <c r="Z417" s="254"/>
      <c r="AA417" s="42"/>
    </row>
  </sheetData>
  <sheetProtection formatCells="0" formatColumns="0" formatRows="0" insertColumns="0" insertRows="0" insertHyperlinks="0" deleteColumns="0" deleteRows="0" sort="0" autoFilter="0" pivotTables="0"/>
  <mergeCells count="22">
    <mergeCell ref="T8:AI8"/>
    <mergeCell ref="T402:AI402"/>
    <mergeCell ref="A8:R8"/>
    <mergeCell ref="U1:AH1"/>
    <mergeCell ref="U3:W3"/>
    <mergeCell ref="U4:W4"/>
    <mergeCell ref="AE3:AH3"/>
    <mergeCell ref="AE4:AH4"/>
    <mergeCell ref="A6:A7"/>
    <mergeCell ref="A1:Q1"/>
    <mergeCell ref="C3:D3"/>
    <mergeCell ref="C4:D4"/>
    <mergeCell ref="AK6:AK7"/>
    <mergeCell ref="AM6:AM7"/>
    <mergeCell ref="AO6:AO7"/>
    <mergeCell ref="C6:P6"/>
    <mergeCell ref="B6:B7"/>
    <mergeCell ref="U6:AH6"/>
    <mergeCell ref="Q6:Q7"/>
    <mergeCell ref="R6:R7"/>
    <mergeCell ref="AI6:AI7"/>
    <mergeCell ref="T6:T7"/>
  </mergeCells>
  <phoneticPr fontId="0" type="noConversion"/>
  <conditionalFormatting sqref="A9:XFD9 I21:N21 E32 B36:C36 B45:N401 I42:N42 B42 B44:F44 I44:N44 R21:XFD21 B29:N29 B15 H15:N15 R15:XFD15 A10:B10 H10:N10 B17 B21 B23 A11:A13 A26 B28:B30 I28:N28 A28:A402 E42 H36:N36 H32:N32 R32:XFD32 R36:XFD36 R42:XFD42 A15:A23 P32 P36 P10:XFD10 P15 P28:XFD29 P42 P44:XFD401 P21 O10:O401">
    <cfRule type="expression" dxfId="326" priority="366">
      <formula>$T9="NOK"</formula>
    </cfRule>
    <cfRule type="expression" dxfId="325" priority="367">
      <formula>$T9="OK"</formula>
    </cfRule>
  </conditionalFormatting>
  <conditionalFormatting sqref="A6">
    <cfRule type="expression" dxfId="324" priority="359">
      <formula>$T6="NOK"</formula>
    </cfRule>
    <cfRule type="expression" dxfId="323" priority="360">
      <formula>$T6="OK"</formula>
    </cfRule>
  </conditionalFormatting>
  <conditionalFormatting sqref="B19 I19:N19 R19:XFD19 P19">
    <cfRule type="expression" dxfId="322" priority="357">
      <formula>$T19="NOK"</formula>
    </cfRule>
    <cfRule type="expression" dxfId="321" priority="358">
      <formula>$T19="OK"</formula>
    </cfRule>
  </conditionalFormatting>
  <conditionalFormatting sqref="B17 R17:XFD17 I17:N17 P17">
    <cfRule type="expression" dxfId="320" priority="355">
      <formula>$T17="NOK"</formula>
    </cfRule>
    <cfRule type="expression" dxfId="319" priority="356">
      <formula>$T17="OK"</formula>
    </cfRule>
  </conditionalFormatting>
  <conditionalFormatting sqref="B26 R26:XFD26 I26:N26 P26">
    <cfRule type="expression" dxfId="318" priority="353">
      <formula>$T26="NOK"</formula>
    </cfRule>
    <cfRule type="expression" dxfId="317" priority="354">
      <formula>$T26="OK"</formula>
    </cfRule>
  </conditionalFormatting>
  <conditionalFormatting sqref="B23 R23:XFD23 H23:N23 P23">
    <cfRule type="expression" dxfId="316" priority="351">
      <formula>$T23="NOK"</formula>
    </cfRule>
    <cfRule type="expression" dxfId="315" priority="352">
      <formula>$T23="OK"</formula>
    </cfRule>
  </conditionalFormatting>
  <conditionalFormatting sqref="H34:N34 R34:XFD34 P34">
    <cfRule type="expression" dxfId="314" priority="333">
      <formula>$T34="NOK"</formula>
    </cfRule>
    <cfRule type="expression" dxfId="313" priority="334">
      <formula>$T34="OK"</formula>
    </cfRule>
  </conditionalFormatting>
  <conditionalFormatting sqref="B34">
    <cfRule type="expression" dxfId="312" priority="329">
      <formula>$T34="NOK"</formula>
    </cfRule>
    <cfRule type="expression" dxfId="311" priority="330">
      <formula>$T34="OK"</formula>
    </cfRule>
  </conditionalFormatting>
  <conditionalFormatting sqref="B30 E30:N30 R30:XFD30 P30">
    <cfRule type="expression" dxfId="310" priority="343">
      <formula>$T30="NOK"</formula>
    </cfRule>
    <cfRule type="expression" dxfId="309" priority="344">
      <formula>$T30="OK"</formula>
    </cfRule>
  </conditionalFormatting>
  <conditionalFormatting sqref="B31 H31:N31 R31:XFD31 P31">
    <cfRule type="expression" dxfId="308" priority="341">
      <formula>$T31="NOK"</formula>
    </cfRule>
    <cfRule type="expression" dxfId="307" priority="342">
      <formula>$T31="OK"</formula>
    </cfRule>
  </conditionalFormatting>
  <conditionalFormatting sqref="E31:F31">
    <cfRule type="expression" dxfId="306" priority="339">
      <formula>$T31="NOK"</formula>
    </cfRule>
    <cfRule type="expression" dxfId="305" priority="340">
      <formula>$T31="OK"</formula>
    </cfRule>
  </conditionalFormatting>
  <conditionalFormatting sqref="B33 H33:N33 R33:XFD33 P33">
    <cfRule type="expression" dxfId="304" priority="337">
      <formula>$T33="NOK"</formula>
    </cfRule>
    <cfRule type="expression" dxfId="303" priority="338">
      <formula>$T33="OK"</formula>
    </cfRule>
  </conditionalFormatting>
  <conditionalFormatting sqref="E33">
    <cfRule type="expression" dxfId="302" priority="335">
      <formula>$T33="NOK"</formula>
    </cfRule>
    <cfRule type="expression" dxfId="301" priority="336">
      <formula>$T33="OK"</formula>
    </cfRule>
  </conditionalFormatting>
  <conditionalFormatting sqref="H38">
    <cfRule type="expression" dxfId="300" priority="315">
      <formula>$T38="NOK"</formula>
    </cfRule>
    <cfRule type="expression" dxfId="299" priority="316">
      <formula>$T38="OK"</formula>
    </cfRule>
  </conditionalFormatting>
  <conditionalFormatting sqref="E34">
    <cfRule type="expression" dxfId="298" priority="331">
      <formula>$T34="NOK"</formula>
    </cfRule>
    <cfRule type="expression" dxfId="297" priority="332">
      <formula>$T34="OK"</formula>
    </cfRule>
  </conditionalFormatting>
  <conditionalFormatting sqref="H39">
    <cfRule type="expression" dxfId="296" priority="311">
      <formula>$T39="NOK"</formula>
    </cfRule>
    <cfRule type="expression" dxfId="295" priority="312">
      <formula>$T39="OK"</formula>
    </cfRule>
  </conditionalFormatting>
  <conditionalFormatting sqref="C35:D35 H35:N35 R35:XFD35 P35">
    <cfRule type="expression" dxfId="294" priority="327">
      <formula>$T35="NOK"</formula>
    </cfRule>
    <cfRule type="expression" dxfId="293" priority="328">
      <formula>$T35="OK"</formula>
    </cfRule>
  </conditionalFormatting>
  <conditionalFormatting sqref="B37 I37:N37 R37:XFD37 P37">
    <cfRule type="expression" dxfId="292" priority="325">
      <formula>$T37="NOK"</formula>
    </cfRule>
    <cfRule type="expression" dxfId="291" priority="326">
      <formula>$T37="OK"</formula>
    </cfRule>
  </conditionalFormatting>
  <conditionalFormatting sqref="H37">
    <cfRule type="expression" dxfId="290" priority="323">
      <formula>$T37="NOK"</formula>
    </cfRule>
    <cfRule type="expression" dxfId="289" priority="324">
      <formula>$T37="OK"</formula>
    </cfRule>
  </conditionalFormatting>
  <conditionalFormatting sqref="H42">
    <cfRule type="expression" dxfId="288" priority="321">
      <formula>$T42="NOK"</formula>
    </cfRule>
    <cfRule type="expression" dxfId="287" priority="322">
      <formula>$T42="OK"</formula>
    </cfRule>
  </conditionalFormatting>
  <conditionalFormatting sqref="G44:H44">
    <cfRule type="expression" dxfId="286" priority="319">
      <formula>$T44="NOK"</formula>
    </cfRule>
    <cfRule type="expression" dxfId="285" priority="320">
      <formula>$T44="OK"</formula>
    </cfRule>
  </conditionalFormatting>
  <conditionalFormatting sqref="B38 I38:N38 R38:XFD38 P38">
    <cfRule type="expression" dxfId="284" priority="317">
      <formula>$T38="NOK"</formula>
    </cfRule>
    <cfRule type="expression" dxfId="283" priority="318">
      <formula>$T38="OK"</formula>
    </cfRule>
  </conditionalFormatting>
  <conditionalFormatting sqref="H43">
    <cfRule type="expression" dxfId="282" priority="297">
      <formula>$T43="NOK"</formula>
    </cfRule>
    <cfRule type="expression" dxfId="281" priority="298">
      <formula>$T43="OK"</formula>
    </cfRule>
  </conditionalFormatting>
  <conditionalFormatting sqref="B39 I39:N39 R39:XFD39 P39">
    <cfRule type="expression" dxfId="280" priority="313">
      <formula>$T39="NOK"</formula>
    </cfRule>
    <cfRule type="expression" dxfId="279" priority="314">
      <formula>$T39="OK"</formula>
    </cfRule>
  </conditionalFormatting>
  <conditionalFormatting sqref="Q19 Q21 Q23 Q26 Q28">
    <cfRule type="expression" dxfId="278" priority="293">
      <formula>$T19="NOK"</formula>
    </cfRule>
    <cfRule type="expression" dxfId="277" priority="294">
      <formula>$T19="OK"</formula>
    </cfRule>
  </conditionalFormatting>
  <conditionalFormatting sqref="B40 I40:N40 R40:XFD40 P40">
    <cfRule type="expression" dxfId="276" priority="309">
      <formula>$T40="NOK"</formula>
    </cfRule>
    <cfRule type="expression" dxfId="275" priority="310">
      <formula>$T40="OK"</formula>
    </cfRule>
  </conditionalFormatting>
  <conditionalFormatting sqref="H40">
    <cfRule type="expression" dxfId="274" priority="307">
      <formula>$T40="NOK"</formula>
    </cfRule>
    <cfRule type="expression" dxfId="273" priority="308">
      <formula>$T40="OK"</formula>
    </cfRule>
  </conditionalFormatting>
  <conditionalFormatting sqref="B41 I41:N41 R41:XFD41 P41">
    <cfRule type="expression" dxfId="272" priority="305">
      <formula>$T41="NOK"</formula>
    </cfRule>
    <cfRule type="expression" dxfId="271" priority="306">
      <formula>$T41="OK"</formula>
    </cfRule>
  </conditionalFormatting>
  <conditionalFormatting sqref="H41">
    <cfRule type="expression" dxfId="270" priority="303">
      <formula>$T41="NOK"</formula>
    </cfRule>
    <cfRule type="expression" dxfId="269" priority="304">
      <formula>$T41="OK"</formula>
    </cfRule>
  </conditionalFormatting>
  <conditionalFormatting sqref="F11">
    <cfRule type="expression" dxfId="268" priority="263">
      <formula>$T11="NOK"</formula>
    </cfRule>
    <cfRule type="expression" dxfId="267" priority="264">
      <formula>$T11="OK"</formula>
    </cfRule>
  </conditionalFormatting>
  <conditionalFormatting sqref="B43:G43 I43:N43 P43:XFD43">
    <cfRule type="expression" dxfId="266" priority="299">
      <formula>$T43="NOK"</formula>
    </cfRule>
    <cfRule type="expression" dxfId="265" priority="300">
      <formula>$T43="OK"</formula>
    </cfRule>
  </conditionalFormatting>
  <conditionalFormatting sqref="H13">
    <cfRule type="expression" dxfId="264" priority="249">
      <formula>$T13="NOK"</formula>
    </cfRule>
    <cfRule type="expression" dxfId="263" priority="250">
      <formula>$T13="OK"</formula>
    </cfRule>
  </conditionalFormatting>
  <conditionalFormatting sqref="Q10 Q15 Q17 Q19">
    <cfRule type="expression" dxfId="262" priority="295">
      <formula>$T10="NOK"</formula>
    </cfRule>
    <cfRule type="expression" dxfId="261" priority="296">
      <formula>$T10="OK"</formula>
    </cfRule>
  </conditionalFormatting>
  <conditionalFormatting sqref="Q13">
    <cfRule type="expression" dxfId="260" priority="277">
      <formula>$T13="NOK"</formula>
    </cfRule>
    <cfRule type="expression" dxfId="259" priority="278">
      <formula>$T13="OK"</formula>
    </cfRule>
  </conditionalFormatting>
  <conditionalFormatting sqref="C10:D10 G10 C15 E15:G15 C17 C23:G23 E26:F26">
    <cfRule type="expression" dxfId="258" priority="291">
      <formula>$T10="NOK"</formula>
    </cfRule>
    <cfRule type="expression" dxfId="257" priority="292">
      <formula>$T10="OK"</formula>
    </cfRule>
  </conditionalFormatting>
  <conditionalFormatting sqref="B21">
    <cfRule type="expression" dxfId="256" priority="289">
      <formula>$T21="NOK"</formula>
    </cfRule>
    <cfRule type="expression" dxfId="255" priority="290">
      <formula>$T21="OK"</formula>
    </cfRule>
  </conditionalFormatting>
  <conditionalFormatting sqref="B19">
    <cfRule type="expression" dxfId="254" priority="287">
      <formula>$T19="NOK"</formula>
    </cfRule>
    <cfRule type="expression" dxfId="253" priority="288">
      <formula>$T19="OK"</formula>
    </cfRule>
  </conditionalFormatting>
  <conditionalFormatting sqref="B28">
    <cfRule type="expression" dxfId="252" priority="285">
      <formula>$T28="NOK"</formula>
    </cfRule>
    <cfRule type="expression" dxfId="251" priority="286">
      <formula>$T28="OK"</formula>
    </cfRule>
  </conditionalFormatting>
  <conditionalFormatting sqref="B26">
    <cfRule type="expression" dxfId="250" priority="283">
      <formula>$T26="NOK"</formula>
    </cfRule>
    <cfRule type="expression" dxfId="249" priority="284">
      <formula>$T26="OK"</formula>
    </cfRule>
  </conditionalFormatting>
  <conditionalFormatting sqref="B13:D13 G13">
    <cfRule type="expression" dxfId="248" priority="269">
      <formula>$T13="NOK"</formula>
    </cfRule>
    <cfRule type="expression" dxfId="247" priority="270">
      <formula>$T13="OK"</formula>
    </cfRule>
  </conditionalFormatting>
  <conditionalFormatting sqref="I11:N11 I13:N13 S11:XFD11 P13:XFD13 P11:Q11">
    <cfRule type="expression" dxfId="246" priority="279">
      <formula>$T11="NOK"</formula>
    </cfRule>
    <cfRule type="expression" dxfId="245" priority="280">
      <formula>$T11="OK"</formula>
    </cfRule>
  </conditionalFormatting>
  <conditionalFormatting sqref="I12:N12 P12:XFD12">
    <cfRule type="expression" dxfId="244" priority="259">
      <formula>$T12="NOK"</formula>
    </cfRule>
    <cfRule type="expression" dxfId="243" priority="260">
      <formula>$T12="OK"</formula>
    </cfRule>
  </conditionalFormatting>
  <conditionalFormatting sqref="B11">
    <cfRule type="expression" dxfId="242" priority="267">
      <formula>$T11="NOK"</formula>
    </cfRule>
    <cfRule type="expression" dxfId="241" priority="268">
      <formula>$T11="OK"</formula>
    </cfRule>
  </conditionalFormatting>
  <conditionalFormatting sqref="C11:E11 G11">
    <cfRule type="expression" dxfId="240" priority="265">
      <formula>$T11="NOK"</formula>
    </cfRule>
    <cfRule type="expression" dxfId="239" priority="266">
      <formula>$T11="OK"</formula>
    </cfRule>
  </conditionalFormatting>
  <conditionalFormatting sqref="D15">
    <cfRule type="expression" dxfId="238" priority="237">
      <formula>$T15="NOK"</formula>
    </cfRule>
    <cfRule type="expression" dxfId="237" priority="238">
      <formula>$T15="OK"</formula>
    </cfRule>
  </conditionalFormatting>
  <conditionalFormatting sqref="D17">
    <cfRule type="expression" dxfId="236" priority="235">
      <formula>$T17="NOK"</formula>
    </cfRule>
    <cfRule type="expression" dxfId="235" priority="236">
      <formula>$T17="OK"</formula>
    </cfRule>
  </conditionalFormatting>
  <conditionalFormatting sqref="G17">
    <cfRule type="expression" dxfId="234" priority="239">
      <formula>$T17="NOK"</formula>
    </cfRule>
    <cfRule type="expression" dxfId="233" priority="240">
      <formula>$T17="OK"</formula>
    </cfRule>
  </conditionalFormatting>
  <conditionalFormatting sqref="D21">
    <cfRule type="expression" dxfId="232" priority="203">
      <formula>$T21="NOK"</formula>
    </cfRule>
    <cfRule type="expression" dxfId="231" priority="204">
      <formula>$T21="OK"</formula>
    </cfRule>
  </conditionalFormatting>
  <conditionalFormatting sqref="A24">
    <cfRule type="expression" dxfId="230" priority="147">
      <formula>$T24="NOK"</formula>
    </cfRule>
    <cfRule type="expression" dxfId="229" priority="148">
      <formula>$T24="OK"</formula>
    </cfRule>
  </conditionalFormatting>
  <conditionalFormatting sqref="Q24">
    <cfRule type="expression" dxfId="228" priority="143">
      <formula>$T24="NOK"</formula>
    </cfRule>
    <cfRule type="expression" dxfId="227" priority="144">
      <formula>$T24="OK"</formula>
    </cfRule>
  </conditionalFormatting>
  <conditionalFormatting sqref="Q12">
    <cfRule type="expression" dxfId="226" priority="257">
      <formula>$T12="NOK"</formula>
    </cfRule>
    <cfRule type="expression" dxfId="225" priority="258">
      <formula>$T12="OK"</formula>
    </cfRule>
  </conditionalFormatting>
  <conditionalFormatting sqref="B12:G12">
    <cfRule type="expression" dxfId="224" priority="255">
      <formula>$T12="NOK"</formula>
    </cfRule>
    <cfRule type="expression" dxfId="223" priority="256">
      <formula>$T12="OK"</formula>
    </cfRule>
  </conditionalFormatting>
  <conditionalFormatting sqref="H12">
    <cfRule type="expression" dxfId="222" priority="253">
      <formula>$T12="NOK"</formula>
    </cfRule>
    <cfRule type="expression" dxfId="221" priority="254">
      <formula>$T12="OK"</formula>
    </cfRule>
  </conditionalFormatting>
  <conditionalFormatting sqref="H11">
    <cfRule type="expression" dxfId="220" priority="251">
      <formula>$T11="NOK"</formula>
    </cfRule>
    <cfRule type="expression" dxfId="219" priority="252">
      <formula>$T11="OK"</formula>
    </cfRule>
  </conditionalFormatting>
  <conditionalFormatting sqref="E13:F13">
    <cfRule type="expression" dxfId="218" priority="247">
      <formula>$T13="NOK"</formula>
    </cfRule>
    <cfRule type="expression" dxfId="217" priority="248">
      <formula>$T13="OK"</formula>
    </cfRule>
  </conditionalFormatting>
  <conditionalFormatting sqref="E10:F10">
    <cfRule type="expression" dxfId="216" priority="245">
      <formula>$T10="NOK"</formula>
    </cfRule>
    <cfRule type="expression" dxfId="215" priority="246">
      <formula>$T10="OK"</formula>
    </cfRule>
  </conditionalFormatting>
  <conditionalFormatting sqref="R11">
    <cfRule type="expression" dxfId="214" priority="243">
      <formula>$T11="NOK"</formula>
    </cfRule>
    <cfRule type="expression" dxfId="213" priority="244">
      <formula>$T11="OK"</formula>
    </cfRule>
  </conditionalFormatting>
  <conditionalFormatting sqref="D20">
    <cfRule type="expression" dxfId="212" priority="189">
      <formula>$T20="NOK"</formula>
    </cfRule>
    <cfRule type="expression" dxfId="211" priority="190">
      <formula>$T20="OK"</formula>
    </cfRule>
  </conditionalFormatting>
  <conditionalFormatting sqref="G21">
    <cfRule type="expression" dxfId="210" priority="205">
      <formula>$T21="NOK"</formula>
    </cfRule>
    <cfRule type="expression" dxfId="209" priority="206">
      <formula>$T21="OK"</formula>
    </cfRule>
  </conditionalFormatting>
  <conditionalFormatting sqref="E21">
    <cfRule type="expression" dxfId="208" priority="185">
      <formula>$T21="NOK"</formula>
    </cfRule>
    <cfRule type="expression" dxfId="207" priority="186">
      <formula>$T21="OK"</formula>
    </cfRule>
  </conditionalFormatting>
  <conditionalFormatting sqref="F17">
    <cfRule type="expression" dxfId="206" priority="217">
      <formula>$T17="NOK"</formula>
    </cfRule>
    <cfRule type="expression" dxfId="205" priority="218">
      <formula>$T17="OK"</formula>
    </cfRule>
  </conditionalFormatting>
  <conditionalFormatting sqref="B16">
    <cfRule type="expression" dxfId="204" priority="233">
      <formula>$T16="NOK"</formula>
    </cfRule>
    <cfRule type="expression" dxfId="203" priority="234">
      <formula>$T16="OK"</formula>
    </cfRule>
  </conditionalFormatting>
  <conditionalFormatting sqref="B16 R16:XFD16 I16:N16 P16">
    <cfRule type="expression" dxfId="202" priority="231">
      <formula>$T16="NOK"</formula>
    </cfRule>
    <cfRule type="expression" dxfId="201" priority="232">
      <formula>$T16="OK"</formula>
    </cfRule>
  </conditionalFormatting>
  <conditionalFormatting sqref="Q16">
    <cfRule type="expression" dxfId="200" priority="229">
      <formula>$T16="NOK"</formula>
    </cfRule>
    <cfRule type="expression" dxfId="199" priority="230">
      <formula>$T16="OK"</formula>
    </cfRule>
  </conditionalFormatting>
  <conditionalFormatting sqref="E16:F16 C16">
    <cfRule type="expression" dxfId="198" priority="227">
      <formula>$T16="NOK"</formula>
    </cfRule>
    <cfRule type="expression" dxfId="197" priority="228">
      <formula>$T16="OK"</formula>
    </cfRule>
  </conditionalFormatting>
  <conditionalFormatting sqref="G16">
    <cfRule type="expression" dxfId="196" priority="223">
      <formula>$T16="NOK"</formula>
    </cfRule>
    <cfRule type="expression" dxfId="195" priority="224">
      <formula>$T16="OK"</formula>
    </cfRule>
  </conditionalFormatting>
  <conditionalFormatting sqref="D16">
    <cfRule type="expression" dxfId="194" priority="221">
      <formula>$T16="NOK"</formula>
    </cfRule>
    <cfRule type="expression" dxfId="193" priority="222">
      <formula>$T16="OK"</formula>
    </cfRule>
  </conditionalFormatting>
  <conditionalFormatting sqref="E17">
    <cfRule type="expression" dxfId="192" priority="219">
      <formula>$T17="NOK"</formula>
    </cfRule>
    <cfRule type="expression" dxfId="191" priority="220">
      <formula>$T17="OK"</formula>
    </cfRule>
  </conditionalFormatting>
  <conditionalFormatting sqref="I20:N20 R20:XFD20 B20 P20">
    <cfRule type="expression" dxfId="190" priority="199">
      <formula>$T20="NOK"</formula>
    </cfRule>
    <cfRule type="expression" dxfId="189" priority="200">
      <formula>$T20="OK"</formula>
    </cfRule>
  </conditionalFormatting>
  <conditionalFormatting sqref="C19 E19:G19">
    <cfRule type="expression" dxfId="188" priority="213">
      <formula>$T19="NOK"</formula>
    </cfRule>
    <cfRule type="expression" dxfId="187" priority="214">
      <formula>$T19="OK"</formula>
    </cfRule>
  </conditionalFormatting>
  <conditionalFormatting sqref="Q20">
    <cfRule type="expression" dxfId="186" priority="197">
      <formula>$T20="NOK"</formula>
    </cfRule>
    <cfRule type="expression" dxfId="185" priority="198">
      <formula>$T20="OK"</formula>
    </cfRule>
  </conditionalFormatting>
  <conditionalFormatting sqref="D19">
    <cfRule type="expression" dxfId="184" priority="211">
      <formula>$T19="NOK"</formula>
    </cfRule>
    <cfRule type="expression" dxfId="183" priority="212">
      <formula>$T19="OK"</formula>
    </cfRule>
  </conditionalFormatting>
  <conditionalFormatting sqref="C21">
    <cfRule type="expression" dxfId="182" priority="209">
      <formula>$T21="NOK"</formula>
    </cfRule>
    <cfRule type="expression" dxfId="181" priority="210">
      <formula>$T21="OK"</formula>
    </cfRule>
  </conditionalFormatting>
  <conditionalFormatting sqref="C18 E18:G18">
    <cfRule type="expression" dxfId="180" priority="169">
      <formula>$T18="NOK"</formula>
    </cfRule>
    <cfRule type="expression" dxfId="179" priority="170">
      <formula>$T18="OK"</formula>
    </cfRule>
  </conditionalFormatting>
  <conditionalFormatting sqref="C26">
    <cfRule type="expression" dxfId="178" priority="151">
      <formula>$T26="NOK"</formula>
    </cfRule>
    <cfRule type="expression" dxfId="177" priority="152">
      <formula>$T26="OK"</formula>
    </cfRule>
  </conditionalFormatting>
  <conditionalFormatting sqref="D18">
    <cfRule type="expression" dxfId="176" priority="167">
      <formula>$T18="NOK"</formula>
    </cfRule>
    <cfRule type="expression" dxfId="175" priority="168">
      <formula>$T18="OK"</formula>
    </cfRule>
  </conditionalFormatting>
  <conditionalFormatting sqref="F21">
    <cfRule type="expression" dxfId="174" priority="183">
      <formula>$T21="NOK"</formula>
    </cfRule>
    <cfRule type="expression" dxfId="173" priority="184">
      <formula>$T21="OK"</formula>
    </cfRule>
  </conditionalFormatting>
  <conditionalFormatting sqref="H19:H21">
    <cfRule type="expression" dxfId="172" priority="165">
      <formula>$T19="NOK"</formula>
    </cfRule>
    <cfRule type="expression" dxfId="171" priority="166">
      <formula>$T19="OK"</formula>
    </cfRule>
  </conditionalFormatting>
  <conditionalFormatting sqref="B18 I18:N18 R18:XFD18 P18">
    <cfRule type="expression" dxfId="170" priority="179">
      <formula>$T18="NOK"</formula>
    </cfRule>
    <cfRule type="expression" dxfId="169" priority="180">
      <formula>$T18="OK"</formula>
    </cfRule>
  </conditionalFormatting>
  <conditionalFormatting sqref="B20">
    <cfRule type="expression" dxfId="168" priority="195">
      <formula>$T20="NOK"</formula>
    </cfRule>
    <cfRule type="expression" dxfId="167" priority="196">
      <formula>$T20="OK"</formula>
    </cfRule>
  </conditionalFormatting>
  <conditionalFormatting sqref="H18">
    <cfRule type="expression" dxfId="166" priority="171">
      <formula>$T18="NOK"</formula>
    </cfRule>
    <cfRule type="expression" dxfId="165" priority="172">
      <formula>$T18="OK"</formula>
    </cfRule>
  </conditionalFormatting>
  <conditionalFormatting sqref="G20">
    <cfRule type="expression" dxfId="164" priority="191">
      <formula>$T20="NOK"</formula>
    </cfRule>
    <cfRule type="expression" dxfId="163" priority="192">
      <formula>$T20="OK"</formula>
    </cfRule>
  </conditionalFormatting>
  <conditionalFormatting sqref="E20:F20 C20">
    <cfRule type="expression" dxfId="162" priority="193">
      <formula>$T20="NOK"</formula>
    </cfRule>
    <cfRule type="expression" dxfId="161" priority="194">
      <formula>$T20="OK"</formula>
    </cfRule>
  </conditionalFormatting>
  <conditionalFormatting sqref="G26">
    <cfRule type="expression" dxfId="160" priority="153">
      <formula>$T26="NOK"</formula>
    </cfRule>
    <cfRule type="expression" dxfId="159" priority="154">
      <formula>$T26="OK"</formula>
    </cfRule>
  </conditionalFormatting>
  <conditionalFormatting sqref="A25">
    <cfRule type="expression" dxfId="158" priority="129">
      <formula>$T25="NOK"</formula>
    </cfRule>
    <cfRule type="expression" dxfId="157" priority="130">
      <formula>$T25="OK"</formula>
    </cfRule>
  </conditionalFormatting>
  <conditionalFormatting sqref="B18">
    <cfRule type="expression" dxfId="156" priority="173">
      <formula>$T18="NOK"</formula>
    </cfRule>
    <cfRule type="expression" dxfId="155" priority="174">
      <formula>$T18="OK"</formula>
    </cfRule>
  </conditionalFormatting>
  <conditionalFormatting sqref="C22:G22">
    <cfRule type="expression" dxfId="154" priority="157">
      <formula>$T22="NOK"</formula>
    </cfRule>
    <cfRule type="expression" dxfId="153" priority="158">
      <formula>$T22="OK"</formula>
    </cfRule>
  </conditionalFormatting>
  <conditionalFormatting sqref="Q18">
    <cfRule type="expression" dxfId="152" priority="177">
      <formula>$T18="NOK"</formula>
    </cfRule>
    <cfRule type="expression" dxfId="151" priority="178">
      <formula>$T18="OK"</formula>
    </cfRule>
  </conditionalFormatting>
  <conditionalFormatting sqref="Q18">
    <cfRule type="expression" dxfId="150" priority="175">
      <formula>$T18="NOK"</formula>
    </cfRule>
    <cfRule type="expression" dxfId="149" priority="176">
      <formula>$T18="OK"</formula>
    </cfRule>
  </conditionalFormatting>
  <conditionalFormatting sqref="H26">
    <cfRule type="expression" dxfId="148" priority="155">
      <formula>$T26="NOK"</formula>
    </cfRule>
    <cfRule type="expression" dxfId="147" priority="156">
      <formula>$T26="OK"</formula>
    </cfRule>
  </conditionalFormatting>
  <conditionalFormatting sqref="C24">
    <cfRule type="expression" dxfId="146" priority="133">
      <formula>$T24="NOK"</formula>
    </cfRule>
    <cfRule type="expression" dxfId="145" priority="134">
      <formula>$T24="OK"</formula>
    </cfRule>
  </conditionalFormatting>
  <conditionalFormatting sqref="G24">
    <cfRule type="expression" dxfId="144" priority="135">
      <formula>$T24="NOK"</formula>
    </cfRule>
    <cfRule type="expression" dxfId="143" priority="136">
      <formula>$T24="OK"</formula>
    </cfRule>
  </conditionalFormatting>
  <conditionalFormatting sqref="E36:F36">
    <cfRule type="expression" dxfId="142" priority="49">
      <formula>$T36="NOK"</formula>
    </cfRule>
    <cfRule type="expression" dxfId="141" priority="50">
      <formula>$T36="OK"</formula>
    </cfRule>
  </conditionalFormatting>
  <conditionalFormatting sqref="B22">
    <cfRule type="expression" dxfId="140" priority="163">
      <formula>$T22="NOK"</formula>
    </cfRule>
    <cfRule type="expression" dxfId="139" priority="164">
      <formula>$T22="OK"</formula>
    </cfRule>
  </conditionalFormatting>
  <conditionalFormatting sqref="B22 R22:XFD22 H22:N22 P22">
    <cfRule type="expression" dxfId="138" priority="161">
      <formula>$T22="NOK"</formula>
    </cfRule>
    <cfRule type="expression" dxfId="137" priority="162">
      <formula>$T22="OK"</formula>
    </cfRule>
  </conditionalFormatting>
  <conditionalFormatting sqref="Q22">
    <cfRule type="expression" dxfId="136" priority="159">
      <formula>$T22="NOK"</formula>
    </cfRule>
    <cfRule type="expression" dxfId="135" priority="160">
      <formula>$T22="OK"</formula>
    </cfRule>
  </conditionalFormatting>
  <conditionalFormatting sqref="B35">
    <cfRule type="expression" dxfId="134" priority="63">
      <formula>$T35="NOK"</formula>
    </cfRule>
    <cfRule type="expression" dxfId="133" priority="64">
      <formula>$T35="OK"</formula>
    </cfRule>
  </conditionalFormatting>
  <conditionalFormatting sqref="H24">
    <cfRule type="expression" dxfId="132" priority="137">
      <formula>$T24="NOK"</formula>
    </cfRule>
    <cfRule type="expression" dxfId="131" priority="138">
      <formula>$T24="OK"</formula>
    </cfRule>
  </conditionalFormatting>
  <conditionalFormatting sqref="D25">
    <cfRule type="expression" dxfId="130" priority="113">
      <formula>$T25="NOK"</formula>
    </cfRule>
    <cfRule type="expression" dxfId="129" priority="114">
      <formula>$T25="OK"</formula>
    </cfRule>
  </conditionalFormatting>
  <conditionalFormatting sqref="D26">
    <cfRule type="expression" dxfId="128" priority="149">
      <formula>$T26="NOK"</formula>
    </cfRule>
    <cfRule type="expression" dxfId="127" priority="150">
      <formula>$T26="OK"</formula>
    </cfRule>
  </conditionalFormatting>
  <conditionalFormatting sqref="H28">
    <cfRule type="expression" dxfId="126" priority="111">
      <formula>$T28="NOK"</formula>
    </cfRule>
    <cfRule type="expression" dxfId="125" priority="112">
      <formula>$T28="OK"</formula>
    </cfRule>
  </conditionalFormatting>
  <conditionalFormatting sqref="B24 R24:XFD24 I24:N24 P24">
    <cfRule type="expression" dxfId="124" priority="145">
      <formula>$T24="NOK"</formula>
    </cfRule>
    <cfRule type="expression" dxfId="123" priority="146">
      <formula>$T24="OK"</formula>
    </cfRule>
  </conditionalFormatting>
  <conditionalFormatting sqref="E41">
    <cfRule type="expression" dxfId="122" priority="35">
      <formula>$T41="NOK"</formula>
    </cfRule>
    <cfRule type="expression" dxfId="121" priority="36">
      <formula>$T41="OK"</formula>
    </cfRule>
  </conditionalFormatting>
  <conditionalFormatting sqref="E24:F24">
    <cfRule type="expression" dxfId="120" priority="141">
      <formula>$T24="NOK"</formula>
    </cfRule>
    <cfRule type="expression" dxfId="119" priority="142">
      <formula>$T24="OK"</formula>
    </cfRule>
  </conditionalFormatting>
  <conditionalFormatting sqref="B24">
    <cfRule type="expression" dxfId="118" priority="139">
      <formula>$T24="NOK"</formula>
    </cfRule>
    <cfRule type="expression" dxfId="117" priority="140">
      <formula>$T24="OK"</formula>
    </cfRule>
  </conditionalFormatting>
  <conditionalFormatting sqref="F42">
    <cfRule type="expression" dxfId="116" priority="19">
      <formula>$T42="NOK"</formula>
    </cfRule>
    <cfRule type="expression" dxfId="115" priority="20">
      <formula>$T42="OK"</formula>
    </cfRule>
  </conditionalFormatting>
  <conditionalFormatting sqref="G31:G42">
    <cfRule type="expression" dxfId="114" priority="17">
      <formula>$T31="NOK"</formula>
    </cfRule>
    <cfRule type="expression" dxfId="113" priority="18">
      <formula>$T31="OK"</formula>
    </cfRule>
  </conditionalFormatting>
  <conditionalFormatting sqref="C25">
    <cfRule type="expression" dxfId="112" priority="115">
      <formula>$T25="NOK"</formula>
    </cfRule>
    <cfRule type="expression" dxfId="111" priority="116">
      <formula>$T25="OK"</formula>
    </cfRule>
  </conditionalFormatting>
  <conditionalFormatting sqref="D24">
    <cfRule type="expression" dxfId="110" priority="131">
      <formula>$T24="NOK"</formula>
    </cfRule>
    <cfRule type="expression" dxfId="109" priority="132">
      <formula>$T24="OK"</formula>
    </cfRule>
  </conditionalFormatting>
  <conditionalFormatting sqref="B25 R25:XFD25 I25:N25 P25">
    <cfRule type="expression" dxfId="108" priority="127">
      <formula>$T25="NOK"</formula>
    </cfRule>
    <cfRule type="expression" dxfId="107" priority="128">
      <formula>$T25="OK"</formula>
    </cfRule>
  </conditionalFormatting>
  <conditionalFormatting sqref="Q25">
    <cfRule type="expression" dxfId="106" priority="125">
      <formula>$T25="NOK"</formula>
    </cfRule>
    <cfRule type="expression" dxfId="105" priority="126">
      <formula>$T25="OK"</formula>
    </cfRule>
  </conditionalFormatting>
  <conditionalFormatting sqref="E25:F25">
    <cfRule type="expression" dxfId="104" priority="123">
      <formula>$T25="NOK"</formula>
    </cfRule>
    <cfRule type="expression" dxfId="103" priority="124">
      <formula>$T25="OK"</formula>
    </cfRule>
  </conditionalFormatting>
  <conditionalFormatting sqref="B25">
    <cfRule type="expression" dxfId="102" priority="121">
      <formula>$T25="NOK"</formula>
    </cfRule>
    <cfRule type="expression" dxfId="101" priority="122">
      <formula>$T25="OK"</formula>
    </cfRule>
  </conditionalFormatting>
  <conditionalFormatting sqref="F40">
    <cfRule type="expression" dxfId="100" priority="21">
      <formula>$T40="NOK"</formula>
    </cfRule>
    <cfRule type="expression" dxfId="99" priority="22">
      <formula>$T40="OK"</formula>
    </cfRule>
  </conditionalFormatting>
  <conditionalFormatting sqref="G25">
    <cfRule type="expression" dxfId="98" priority="117">
      <formula>$T25="NOK"</formula>
    </cfRule>
    <cfRule type="expression" dxfId="97" priority="118">
      <formula>$T25="OK"</formula>
    </cfRule>
  </conditionalFormatting>
  <conditionalFormatting sqref="H25">
    <cfRule type="expression" dxfId="96" priority="119">
      <formula>$T25="NOK"</formula>
    </cfRule>
    <cfRule type="expression" dxfId="95" priority="120">
      <formula>$T25="OK"</formula>
    </cfRule>
  </conditionalFormatting>
  <conditionalFormatting sqref="H14">
    <cfRule type="expression" dxfId="94" priority="5">
      <formula>$T14="NOK"</formula>
    </cfRule>
    <cfRule type="expression" dxfId="93" priority="6">
      <formula>$T14="OK"</formula>
    </cfRule>
  </conditionalFormatting>
  <conditionalFormatting sqref="H16">
    <cfRule type="expression" dxfId="92" priority="3">
      <formula>$T16="NOK"</formula>
    </cfRule>
    <cfRule type="expression" dxfId="91" priority="4">
      <formula>$T16="OK"</formula>
    </cfRule>
  </conditionalFormatting>
  <conditionalFormatting sqref="C28:G28">
    <cfRule type="expression" dxfId="90" priority="109">
      <formula>$T28="NOK"</formula>
    </cfRule>
    <cfRule type="expression" dxfId="89" priority="110">
      <formula>$T28="OK"</formula>
    </cfRule>
  </conditionalFormatting>
  <conditionalFormatting sqref="I27:N27 A27:B27 P27:XFD27">
    <cfRule type="expression" dxfId="88" priority="107">
      <formula>$T27="NOK"</formula>
    </cfRule>
    <cfRule type="expression" dxfId="87" priority="108">
      <formula>$T27="OK"</formula>
    </cfRule>
  </conditionalFormatting>
  <conditionalFormatting sqref="Q27">
    <cfRule type="expression" dxfId="86" priority="105">
      <formula>$T27="NOK"</formula>
    </cfRule>
    <cfRule type="expression" dxfId="85" priority="106">
      <formula>$T27="OK"</formula>
    </cfRule>
  </conditionalFormatting>
  <conditionalFormatting sqref="B27">
    <cfRule type="expression" dxfId="84" priority="103">
      <formula>$T27="NOK"</formula>
    </cfRule>
    <cfRule type="expression" dxfId="83" priority="104">
      <formula>$T27="OK"</formula>
    </cfRule>
  </conditionalFormatting>
  <conditionalFormatting sqref="H27">
    <cfRule type="expression" dxfId="82" priority="101">
      <formula>$T27="NOK"</formula>
    </cfRule>
    <cfRule type="expression" dxfId="81" priority="102">
      <formula>$T27="OK"</formula>
    </cfRule>
  </conditionalFormatting>
  <conditionalFormatting sqref="C27:G27">
    <cfRule type="expression" dxfId="80" priority="99">
      <formula>$T27="NOK"</formula>
    </cfRule>
    <cfRule type="expression" dxfId="79" priority="100">
      <formula>$T27="OK"</formula>
    </cfRule>
  </conditionalFormatting>
  <conditionalFormatting sqref="B32">
    <cfRule type="expression" dxfId="78" priority="97">
      <formula>$T32="NOK"</formula>
    </cfRule>
    <cfRule type="expression" dxfId="77" priority="98">
      <formula>$T32="OK"</formula>
    </cfRule>
  </conditionalFormatting>
  <conditionalFormatting sqref="C30:D34">
    <cfRule type="expression" dxfId="76" priority="95">
      <formula>$T30="NOK"</formula>
    </cfRule>
    <cfRule type="expression" dxfId="75" priority="96">
      <formula>$T30="OK"</formula>
    </cfRule>
  </conditionalFormatting>
  <conditionalFormatting sqref="H35">
    <cfRule type="expression" dxfId="74" priority="93">
      <formula>$T35="NOK"</formula>
    </cfRule>
    <cfRule type="expression" dxfId="73" priority="94">
      <formula>$T35="OK"</formula>
    </cfRule>
  </conditionalFormatting>
  <conditionalFormatting sqref="H34">
    <cfRule type="expression" dxfId="72" priority="91">
      <formula>$T34="NOK"</formula>
    </cfRule>
    <cfRule type="expression" dxfId="71" priority="92">
      <formula>$T34="OK"</formula>
    </cfRule>
  </conditionalFormatting>
  <conditionalFormatting sqref="B37">
    <cfRule type="expression" dxfId="70" priority="89">
      <formula>$T37="NOK"</formula>
    </cfRule>
    <cfRule type="expression" dxfId="69" priority="90">
      <formula>$T37="OK"</formula>
    </cfRule>
  </conditionalFormatting>
  <conditionalFormatting sqref="F39">
    <cfRule type="expression" dxfId="68" priority="23">
      <formula>$T39="NOK"</formula>
    </cfRule>
    <cfRule type="expression" dxfId="67" priority="24">
      <formula>$T39="OK"</formula>
    </cfRule>
  </conditionalFormatting>
  <conditionalFormatting sqref="B36:C36">
    <cfRule type="expression" dxfId="66" priority="85">
      <formula>$T36="NOK"</formula>
    </cfRule>
    <cfRule type="expression" dxfId="65" priority="86">
      <formula>$T36="OK"</formula>
    </cfRule>
  </conditionalFormatting>
  <conditionalFormatting sqref="B38">
    <cfRule type="expression" dxfId="64" priority="83">
      <formula>$T38="NOK"</formula>
    </cfRule>
    <cfRule type="expression" dxfId="63" priority="84">
      <formula>$T38="OK"</formula>
    </cfRule>
  </conditionalFormatting>
  <conditionalFormatting sqref="B39">
    <cfRule type="expression" dxfId="62" priority="81">
      <formula>$T39="NOK"</formula>
    </cfRule>
    <cfRule type="expression" dxfId="61" priority="82">
      <formula>$T39="OK"</formula>
    </cfRule>
  </conditionalFormatting>
  <conditionalFormatting sqref="B40">
    <cfRule type="expression" dxfId="60" priority="79">
      <formula>$T40="NOK"</formula>
    </cfRule>
    <cfRule type="expression" dxfId="59" priority="80">
      <formula>$T40="OK"</formula>
    </cfRule>
  </conditionalFormatting>
  <conditionalFormatting sqref="B41">
    <cfRule type="expression" dxfId="58" priority="77">
      <formula>$T41="NOK"</formula>
    </cfRule>
    <cfRule type="expression" dxfId="57" priority="78">
      <formula>$T41="OK"</formula>
    </cfRule>
  </conditionalFormatting>
  <conditionalFormatting sqref="B42">
    <cfRule type="expression" dxfId="56" priority="75">
      <formula>$T42="NOK"</formula>
    </cfRule>
    <cfRule type="expression" dxfId="55" priority="76">
      <formula>$T42="OK"</formula>
    </cfRule>
  </conditionalFormatting>
  <conditionalFormatting sqref="C35:D35">
    <cfRule type="expression" dxfId="54" priority="73">
      <formula>$T35="NOK"</formula>
    </cfRule>
    <cfRule type="expression" dxfId="53" priority="74">
      <formula>$T35="OK"</formula>
    </cfRule>
  </conditionalFormatting>
  <conditionalFormatting sqref="D36:D42">
    <cfRule type="expression" dxfId="52" priority="71">
      <formula>$T36="NOK"</formula>
    </cfRule>
    <cfRule type="expression" dxfId="51" priority="72">
      <formula>$T36="OK"</formula>
    </cfRule>
  </conditionalFormatting>
  <conditionalFormatting sqref="D36:D42">
    <cfRule type="expression" dxfId="50" priority="69">
      <formula>$T36="NOK"</formula>
    </cfRule>
    <cfRule type="expression" dxfId="49" priority="70">
      <formula>$T36="OK"</formula>
    </cfRule>
  </conditionalFormatting>
  <conditionalFormatting sqref="C37:C42">
    <cfRule type="expression" dxfId="48" priority="67">
      <formula>$T37="NOK"</formula>
    </cfRule>
    <cfRule type="expression" dxfId="47" priority="68">
      <formula>$T37="OK"</formula>
    </cfRule>
  </conditionalFormatting>
  <conditionalFormatting sqref="C37:C42">
    <cfRule type="expression" dxfId="46" priority="65">
      <formula>$T37="NOK"</formula>
    </cfRule>
    <cfRule type="expression" dxfId="45" priority="66">
      <formula>$T37="OK"</formula>
    </cfRule>
  </conditionalFormatting>
  <conditionalFormatting sqref="F32">
    <cfRule type="expression" dxfId="44" priority="61">
      <formula>$T32="NOK"</formula>
    </cfRule>
    <cfRule type="expression" dxfId="43" priority="62">
      <formula>$T32="OK"</formula>
    </cfRule>
  </conditionalFormatting>
  <conditionalFormatting sqref="F33">
    <cfRule type="expression" dxfId="42" priority="59">
      <formula>$T33="NOK"</formula>
    </cfRule>
    <cfRule type="expression" dxfId="41" priority="60">
      <formula>$T33="OK"</formula>
    </cfRule>
  </conditionalFormatting>
  <conditionalFormatting sqref="F34">
    <cfRule type="expression" dxfId="40" priority="57">
      <formula>$T34="NOK"</formula>
    </cfRule>
    <cfRule type="expression" dxfId="39" priority="58">
      <formula>$T34="OK"</formula>
    </cfRule>
  </conditionalFormatting>
  <conditionalFormatting sqref="E35">
    <cfRule type="expression" dxfId="38" priority="55">
      <formula>$T35="NOK"</formula>
    </cfRule>
    <cfRule type="expression" dxfId="37" priority="56">
      <formula>$T35="OK"</formula>
    </cfRule>
  </conditionalFormatting>
  <conditionalFormatting sqref="F35">
    <cfRule type="expression" dxfId="36" priority="53">
      <formula>$T35="NOK"</formula>
    </cfRule>
    <cfRule type="expression" dxfId="35" priority="54">
      <formula>$T35="OK"</formula>
    </cfRule>
  </conditionalFormatting>
  <conditionalFormatting sqref="E38">
    <cfRule type="expression" dxfId="34" priority="51">
      <formula>$T38="NOK"</formula>
    </cfRule>
    <cfRule type="expression" dxfId="33" priority="52">
      <formula>$T38="OK"</formula>
    </cfRule>
  </conditionalFormatting>
  <conditionalFormatting sqref="E37:F37">
    <cfRule type="expression" dxfId="32" priority="47">
      <formula>$T37="NOK"</formula>
    </cfRule>
    <cfRule type="expression" dxfId="31" priority="48">
      <formula>$T37="OK"</formula>
    </cfRule>
  </conditionalFormatting>
  <conditionalFormatting sqref="E39">
    <cfRule type="expression" dxfId="30" priority="45">
      <formula>$T39="NOK"</formula>
    </cfRule>
    <cfRule type="expression" dxfId="29" priority="46">
      <formula>$T39="OK"</formula>
    </cfRule>
  </conditionalFormatting>
  <conditionalFormatting sqref="E40">
    <cfRule type="expression" dxfId="28" priority="43">
      <formula>$T40="NOK"</formula>
    </cfRule>
    <cfRule type="expression" dxfId="27" priority="44">
      <formula>$T40="OK"</formula>
    </cfRule>
  </conditionalFormatting>
  <conditionalFormatting sqref="F38">
    <cfRule type="expression" dxfId="26" priority="41">
      <formula>$T38="NOK"</formula>
    </cfRule>
    <cfRule type="expression" dxfId="25" priority="42">
      <formula>$T38="OK"</formula>
    </cfRule>
  </conditionalFormatting>
  <conditionalFormatting sqref="F41">
    <cfRule type="expression" dxfId="24" priority="29">
      <formula>$T41="NOK"</formula>
    </cfRule>
    <cfRule type="expression" dxfId="23" priority="30">
      <formula>$T41="OK"</formula>
    </cfRule>
  </conditionalFormatting>
  <conditionalFormatting sqref="Q30:Q42">
    <cfRule type="expression" dxfId="22" priority="15">
      <formula>$T30="NOK"</formula>
    </cfRule>
    <cfRule type="expression" dxfId="21" priority="16">
      <formula>$T30="OK"</formula>
    </cfRule>
  </conditionalFormatting>
  <conditionalFormatting sqref="F41">
    <cfRule type="expression" dxfId="20" priority="33">
      <formula>$T41="NOK"</formula>
    </cfRule>
    <cfRule type="expression" dxfId="19" priority="34">
      <formula>$T41="OK"</formula>
    </cfRule>
  </conditionalFormatting>
  <conditionalFormatting sqref="E41">
    <cfRule type="expression" dxfId="18" priority="31">
      <formula>$T41="NOK"</formula>
    </cfRule>
    <cfRule type="expression" dxfId="17" priority="32">
      <formula>$T41="OK"</formula>
    </cfRule>
  </conditionalFormatting>
  <conditionalFormatting sqref="E42">
    <cfRule type="expression" dxfId="16" priority="27">
      <formula>$T42="NOK"</formula>
    </cfRule>
    <cfRule type="expression" dxfId="15" priority="28">
      <formula>$T42="OK"</formula>
    </cfRule>
  </conditionalFormatting>
  <conditionalFormatting sqref="D14">
    <cfRule type="expression" dxfId="14" priority="7">
      <formula>$T14="NOK"</formula>
    </cfRule>
    <cfRule type="expression" dxfId="13" priority="8">
      <formula>$T14="OK"</formula>
    </cfRule>
  </conditionalFormatting>
  <conditionalFormatting sqref="I14:N14 R14:XFD14 A14:B14 P14">
    <cfRule type="expression" dxfId="12" priority="13">
      <formula>$T14="NOK"</formula>
    </cfRule>
    <cfRule type="expression" dxfId="11" priority="14">
      <formula>$T14="OK"</formula>
    </cfRule>
  </conditionalFormatting>
  <conditionalFormatting sqref="Q14">
    <cfRule type="expression" dxfId="10" priority="11">
      <formula>$T14="NOK"</formula>
    </cfRule>
    <cfRule type="expression" dxfId="9" priority="12">
      <formula>$T14="OK"</formula>
    </cfRule>
  </conditionalFormatting>
  <conditionalFormatting sqref="C14 E14:G14">
    <cfRule type="expression" dxfId="8" priority="9">
      <formula>$T14="NOK"</formula>
    </cfRule>
    <cfRule type="expression" dxfId="7" priority="10">
      <formula>$T14="OK"</formula>
    </cfRule>
  </conditionalFormatting>
  <conditionalFormatting sqref="H17">
    <cfRule type="expression" dxfId="6" priority="1">
      <formula>$T17="NOK"</formula>
    </cfRule>
    <cfRule type="expression" dxfId="5" priority="2">
      <formula>$T17="OK"</formula>
    </cfRule>
  </conditionalFormatting>
  <dataValidations count="3">
    <dataValidation type="list" allowBlank="1" showInputMessage="1" showErrorMessage="1" sqref="D9:D401 V9:V401">
      <formula1>TipoProjeto</formula1>
    </dataValidation>
    <dataValidation type="list" allowBlank="1" showInputMessage="1" showErrorMessage="1" errorTitle="Erro" error="Selecione uma das opções apresentada" sqref="C9:C401 U9:U401">
      <formula1>"EE,SE,CE,ALI,AIE,INM,N/A"</formula1>
    </dataValidation>
    <dataValidation type="list" allowBlank="1" showInputMessage="1" showErrorMessage="1" sqref="T9:T401">
      <formula1>"OK,NOK"</formula1>
    </dataValidation>
  </dataValidations>
  <pageMargins left="0.19685039370078741" right="0.19685039370078741" top="0.33" bottom="0.43" header="0.18" footer="0.27559055118110237"/>
  <pageSetup paperSize="9" scale="78" fitToHeight="10" orientation="landscape" r:id="rId1"/>
  <headerFooter alignWithMargins="0">
    <oddHeader>&amp;A</oddHeader>
    <oddFooter>Página &amp;P de &amp;N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  <pageSetUpPr fitToPage="1"/>
  </sheetPr>
  <dimension ref="A1:K396"/>
  <sheetViews>
    <sheetView showGridLines="0" tabSelected="1" zoomScale="85" zoomScaleNormal="85" workbookViewId="0">
      <pane xSplit="3" ySplit="8" topLeftCell="D9" activePane="bottomRight" state="frozen"/>
      <selection activeCell="B3" sqref="B3"/>
      <selection pane="topRight" activeCell="B3" sqref="B3"/>
      <selection pane="bottomLeft" activeCell="B3" sqref="B3"/>
      <selection pane="bottomRight" activeCell="B9" sqref="B9"/>
    </sheetView>
  </sheetViews>
  <sheetFormatPr defaultColWidth="8.85546875" defaultRowHeight="12.75" x14ac:dyDescent="0.2"/>
  <cols>
    <col min="1" max="1" width="5.5703125" style="21" customWidth="1"/>
    <col min="2" max="2" width="61.42578125" style="275" customWidth="1"/>
    <col min="3" max="3" width="14.28515625" style="21" customWidth="1"/>
    <col min="4" max="4" width="10.5703125" style="21" customWidth="1"/>
    <col min="5" max="5" width="6.5703125" style="21" customWidth="1"/>
    <col min="6" max="6" width="9.28515625" style="21" customWidth="1"/>
    <col min="7" max="7" width="6.42578125" style="21" customWidth="1"/>
    <col min="8" max="8" width="8.28515625" style="15" customWidth="1"/>
    <col min="9" max="9" width="8.85546875" style="21" customWidth="1"/>
    <col min="10" max="10" width="45.42578125" style="33" customWidth="1"/>
    <col min="11" max="11" width="39.85546875" style="15" customWidth="1"/>
    <col min="12" max="20" width="9.140625" style="15" customWidth="1"/>
    <col min="21" max="16384" width="8.85546875" style="15"/>
  </cols>
  <sheetData>
    <row r="1" spans="1:11" ht="23.25" customHeight="1" x14ac:dyDescent="0.2">
      <c r="A1" s="271"/>
      <c r="B1" s="425" t="s">
        <v>303</v>
      </c>
      <c r="C1" s="425"/>
      <c r="D1" s="425"/>
      <c r="E1" s="425"/>
      <c r="F1" s="425"/>
      <c r="G1" s="425"/>
      <c r="H1" s="425"/>
      <c r="I1" s="425"/>
      <c r="J1" s="425"/>
      <c r="K1" s="270"/>
    </row>
    <row r="2" spans="1:11" ht="9.75" customHeight="1" x14ac:dyDescent="0.2">
      <c r="A2" s="156"/>
      <c r="B2" s="248"/>
      <c r="C2" s="16"/>
      <c r="D2" s="276"/>
      <c r="E2" s="16"/>
      <c r="F2" s="16"/>
      <c r="G2" s="16"/>
      <c r="H2" s="16"/>
      <c r="I2" s="16"/>
      <c r="J2" s="16"/>
      <c r="K2" s="16"/>
    </row>
    <row r="3" spans="1:11" ht="15" customHeight="1" x14ac:dyDescent="0.2">
      <c r="A3" s="15"/>
      <c r="B3" s="303" t="s">
        <v>173</v>
      </c>
      <c r="C3" s="308" t="str">
        <f>CONCATENATE(I382," PF")</f>
        <v>490,5 PF</v>
      </c>
      <c r="E3" s="16"/>
      <c r="J3" s="269" t="s">
        <v>139</v>
      </c>
      <c r="K3" s="257" t="str">
        <f>Capa!C9</f>
        <v>Rui Braga</v>
      </c>
    </row>
    <row r="4" spans="1:11" ht="19.5" customHeight="1" x14ac:dyDescent="0.2">
      <c r="A4" s="15"/>
      <c r="B4" s="303" t="s">
        <v>160</v>
      </c>
      <c r="C4" s="308" t="str">
        <f>CONCATENATE(G382," PF")</f>
        <v>490,5 PF</v>
      </c>
      <c r="E4" s="16"/>
      <c r="J4" s="269" t="s">
        <v>17</v>
      </c>
      <c r="K4" s="259">
        <f>Capa!C10</f>
        <v>43161</v>
      </c>
    </row>
    <row r="5" spans="1:11" ht="6.75" customHeight="1" x14ac:dyDescent="0.2">
      <c r="A5" s="162"/>
      <c r="B5" s="249"/>
      <c r="C5" s="20"/>
      <c r="D5" s="35"/>
      <c r="E5" s="20"/>
      <c r="F5" s="20"/>
      <c r="G5" s="35"/>
      <c r="H5" s="20"/>
      <c r="I5" s="35"/>
      <c r="J5" s="20"/>
      <c r="K5" s="20"/>
    </row>
    <row r="6" spans="1:11" s="22" customFormat="1" ht="15.75" customHeight="1" x14ac:dyDescent="0.2">
      <c r="A6" s="410" t="s">
        <v>7</v>
      </c>
      <c r="B6" s="430" t="s">
        <v>142</v>
      </c>
      <c r="C6" s="411" t="s">
        <v>2</v>
      </c>
      <c r="D6" s="412"/>
      <c r="E6" s="412"/>
      <c r="F6" s="412"/>
      <c r="G6" s="412"/>
      <c r="H6" s="412"/>
      <c r="I6" s="413"/>
      <c r="J6" s="414" t="s">
        <v>143</v>
      </c>
      <c r="K6" s="410" t="s">
        <v>141</v>
      </c>
    </row>
    <row r="7" spans="1:11" s="23" customFormat="1" ht="25.5" customHeight="1" x14ac:dyDescent="0.2">
      <c r="A7" s="410"/>
      <c r="B7" s="430"/>
      <c r="C7" s="155" t="s">
        <v>5</v>
      </c>
      <c r="D7" s="268" t="s">
        <v>159</v>
      </c>
      <c r="E7" s="157" t="s">
        <v>161</v>
      </c>
      <c r="F7" s="155" t="s">
        <v>237</v>
      </c>
      <c r="G7" s="307" t="s">
        <v>144</v>
      </c>
      <c r="H7" s="245" t="s">
        <v>19</v>
      </c>
      <c r="I7" s="307" t="s">
        <v>181</v>
      </c>
      <c r="J7" s="415"/>
      <c r="K7" s="410"/>
    </row>
    <row r="8" spans="1:11" s="27" customFormat="1" ht="14.25" x14ac:dyDescent="0.2">
      <c r="A8" s="431" t="s">
        <v>64</v>
      </c>
      <c r="B8" s="432"/>
      <c r="C8" s="432"/>
      <c r="D8" s="432"/>
      <c r="E8" s="432"/>
      <c r="F8" s="432"/>
      <c r="G8" s="432"/>
      <c r="H8" s="432"/>
      <c r="I8" s="432"/>
      <c r="J8" s="432"/>
      <c r="K8" s="432"/>
    </row>
    <row r="9" spans="1:11" s="27" customFormat="1" ht="15" customHeight="1" x14ac:dyDescent="0.2">
      <c r="A9" s="24">
        <v>1</v>
      </c>
      <c r="B9" s="272" t="s">
        <v>396</v>
      </c>
      <c r="C9" s="25" t="s">
        <v>402</v>
      </c>
      <c r="D9" s="24" t="s">
        <v>272</v>
      </c>
      <c r="E9" s="38"/>
      <c r="F9" s="49" t="str">
        <f t="shared" ref="F9:F80" si="0">IF(C9="EE","Média",IF(C9="CE","Média",IF(C9="SE","Média",IF(C9="AIE","Baixa",IF(C9="ALI","Baixa","")))))</f>
        <v>Média</v>
      </c>
      <c r="G9" s="37">
        <f t="shared" ref="G9:G80" si="1">IF(C9="EE",4,IF(C9="CE",4,IF(C9="SE",5,IF(C9="AIE",5,IF(C9="ALI",7,IF(C9="INM",I9,""))))))</f>
        <v>5</v>
      </c>
      <c r="H9" s="37">
        <f>IF(D9&lt;&gt;"",VLOOKUP(D9,Deflatores!$A$3:$C$58,3,0),0)</f>
        <v>1</v>
      </c>
      <c r="I9" s="49">
        <f t="shared" ref="I9:I80" si="2">IF(C9="EE",G9*H9,IF(C9="CE",G9*H9,IF(C9="SE",G9*H9,IF(C9="ALI",G9*H9,IF(C9="AIE",G9*H9,IF(C9="INM",H9*E9,""))))))</f>
        <v>5</v>
      </c>
      <c r="J9" s="238" t="s">
        <v>408</v>
      </c>
      <c r="K9" s="238"/>
    </row>
    <row r="10" spans="1:11" s="27" customFormat="1" ht="15" customHeight="1" x14ac:dyDescent="0.2">
      <c r="A10" s="24">
        <f>A9+1</f>
        <v>2</v>
      </c>
      <c r="B10" s="272" t="s">
        <v>397</v>
      </c>
      <c r="C10" s="25" t="s">
        <v>402</v>
      </c>
      <c r="D10" s="24" t="s">
        <v>272</v>
      </c>
      <c r="E10" s="38"/>
      <c r="F10" s="49" t="str">
        <f t="shared" si="0"/>
        <v>Média</v>
      </c>
      <c r="G10" s="37">
        <f t="shared" si="1"/>
        <v>5</v>
      </c>
      <c r="H10" s="37">
        <f>IF(D10&lt;&gt;"",VLOOKUP(D10,Deflatores!$A$3:$C$58,3,0),0)</f>
        <v>1</v>
      </c>
      <c r="I10" s="49">
        <f t="shared" si="2"/>
        <v>5</v>
      </c>
      <c r="J10" s="238" t="s">
        <v>408</v>
      </c>
      <c r="K10" s="238"/>
    </row>
    <row r="11" spans="1:11" s="27" customFormat="1" ht="15" customHeight="1" x14ac:dyDescent="0.2">
      <c r="A11" s="24">
        <f t="shared" ref="A11:A83" si="3">A10+1</f>
        <v>3</v>
      </c>
      <c r="B11" s="272" t="s">
        <v>398</v>
      </c>
      <c r="C11" s="25" t="s">
        <v>403</v>
      </c>
      <c r="D11" s="24" t="s">
        <v>272</v>
      </c>
      <c r="E11" s="38"/>
      <c r="F11" s="49" t="str">
        <f t="shared" si="0"/>
        <v>Baixa</v>
      </c>
      <c r="G11" s="37">
        <f t="shared" si="1"/>
        <v>5</v>
      </c>
      <c r="H11" s="37">
        <f>IF(D11&lt;&gt;"",VLOOKUP(D11,Deflatores!$A$3:$C$58,3,0),0)</f>
        <v>1</v>
      </c>
      <c r="I11" s="49">
        <f t="shared" si="2"/>
        <v>5</v>
      </c>
      <c r="J11" s="238" t="s">
        <v>408</v>
      </c>
      <c r="K11" s="238"/>
    </row>
    <row r="12" spans="1:11" s="27" customFormat="1" ht="15" customHeight="1" x14ac:dyDescent="0.2">
      <c r="A12" s="24">
        <f t="shared" si="3"/>
        <v>4</v>
      </c>
      <c r="B12" s="272" t="s">
        <v>399</v>
      </c>
      <c r="C12" s="25" t="s">
        <v>403</v>
      </c>
      <c r="D12" s="24" t="s">
        <v>272</v>
      </c>
      <c r="E12" s="38"/>
      <c r="F12" s="49" t="str">
        <f t="shared" si="0"/>
        <v>Baixa</v>
      </c>
      <c r="G12" s="37">
        <f t="shared" si="1"/>
        <v>5</v>
      </c>
      <c r="H12" s="37">
        <f>IF(D12&lt;&gt;"",VLOOKUP(D12,Deflatores!$A$3:$C$58,3,0),0)</f>
        <v>1</v>
      </c>
      <c r="I12" s="49">
        <f t="shared" si="2"/>
        <v>5</v>
      </c>
      <c r="J12" s="238" t="s">
        <v>408</v>
      </c>
      <c r="K12" s="238"/>
    </row>
    <row r="13" spans="1:11" s="27" customFormat="1" ht="15" customHeight="1" x14ac:dyDescent="0.2">
      <c r="A13" s="24">
        <f t="shared" si="3"/>
        <v>5</v>
      </c>
      <c r="B13" s="272" t="s">
        <v>400</v>
      </c>
      <c r="C13" s="25" t="s">
        <v>401</v>
      </c>
      <c r="D13" s="24" t="s">
        <v>272</v>
      </c>
      <c r="E13" s="38"/>
      <c r="F13" s="49" t="str">
        <f t="shared" si="0"/>
        <v>Média</v>
      </c>
      <c r="G13" s="37">
        <f t="shared" si="1"/>
        <v>4</v>
      </c>
      <c r="H13" s="37">
        <f>IF(D13&lt;&gt;"",VLOOKUP(D13,Deflatores!$A$3:$C$58,3,0),0)</f>
        <v>1</v>
      </c>
      <c r="I13" s="49">
        <f t="shared" si="2"/>
        <v>4</v>
      </c>
      <c r="J13" s="238" t="s">
        <v>408</v>
      </c>
      <c r="K13" s="238"/>
    </row>
    <row r="14" spans="1:11" s="27" customFormat="1" ht="15" customHeight="1" x14ac:dyDescent="0.2">
      <c r="A14" s="24">
        <f t="shared" si="3"/>
        <v>6</v>
      </c>
      <c r="B14" s="272" t="s">
        <v>404</v>
      </c>
      <c r="C14" s="25" t="s">
        <v>402</v>
      </c>
      <c r="D14" s="24" t="s">
        <v>272</v>
      </c>
      <c r="E14" s="38"/>
      <c r="F14" s="49" t="str">
        <f t="shared" ref="F14:F15" si="4">IF(C14="EE","Média",IF(C14="CE","Média",IF(C14="SE","Média",IF(C14="AIE","Baixa",IF(C14="ALI","Baixa","")))))</f>
        <v>Média</v>
      </c>
      <c r="G14" s="37">
        <f t="shared" ref="G14:G15" si="5">IF(C14="EE",4,IF(C14="CE",4,IF(C14="SE",5,IF(C14="AIE",5,IF(C14="ALI",7,IF(C14="INM",I14,""))))))</f>
        <v>5</v>
      </c>
      <c r="H14" s="37">
        <f>IF(D14&lt;&gt;"",VLOOKUP(D14,Deflatores!$A$3:$C$58,3,0),0)</f>
        <v>1</v>
      </c>
      <c r="I14" s="49">
        <f t="shared" ref="I14:I15" si="6">IF(C14="EE",G14*H14,IF(C14="CE",G14*H14,IF(C14="SE",G14*H14,IF(C14="ALI",G14*H14,IF(C14="AIE",G14*H14,IF(C14="INM",H14*E14,""))))))</f>
        <v>5</v>
      </c>
      <c r="J14" s="238" t="s">
        <v>407</v>
      </c>
      <c r="K14" s="238"/>
    </row>
    <row r="15" spans="1:11" s="27" customFormat="1" ht="15" customHeight="1" x14ac:dyDescent="0.2">
      <c r="A15" s="24">
        <f t="shared" si="3"/>
        <v>7</v>
      </c>
      <c r="B15" s="272" t="s">
        <v>405</v>
      </c>
      <c r="C15" s="25" t="s">
        <v>406</v>
      </c>
      <c r="D15" s="24" t="s">
        <v>272</v>
      </c>
      <c r="E15" s="38"/>
      <c r="F15" s="49" t="str">
        <f t="shared" si="4"/>
        <v>Média</v>
      </c>
      <c r="G15" s="37">
        <f t="shared" si="5"/>
        <v>4</v>
      </c>
      <c r="H15" s="37">
        <f>IF(D15&lt;&gt;"",VLOOKUP(D15,Deflatores!$A$3:$C$58,3,0),0)</f>
        <v>1</v>
      </c>
      <c r="I15" s="49">
        <f t="shared" si="6"/>
        <v>4</v>
      </c>
      <c r="J15" s="238" t="s">
        <v>407</v>
      </c>
      <c r="K15" s="238"/>
    </row>
    <row r="16" spans="1:11" s="27" customFormat="1" ht="15" customHeight="1" x14ac:dyDescent="0.2">
      <c r="A16" s="24">
        <f t="shared" si="3"/>
        <v>8</v>
      </c>
      <c r="B16" s="272" t="s">
        <v>412</v>
      </c>
      <c r="C16" s="25" t="s">
        <v>406</v>
      </c>
      <c r="D16" s="24" t="s">
        <v>272</v>
      </c>
      <c r="E16" s="38"/>
      <c r="F16" s="49" t="str">
        <f t="shared" si="0"/>
        <v>Média</v>
      </c>
      <c r="G16" s="37">
        <f t="shared" si="1"/>
        <v>4</v>
      </c>
      <c r="H16" s="37">
        <f>IF(D16&lt;&gt;"",VLOOKUP(D16,Deflatores!$A$3:$C$58,3,0),0)</f>
        <v>1</v>
      </c>
      <c r="I16" s="49">
        <f t="shared" si="2"/>
        <v>4</v>
      </c>
      <c r="J16" s="238" t="s">
        <v>530</v>
      </c>
      <c r="K16" s="238"/>
    </row>
    <row r="17" spans="1:11" s="27" customFormat="1" ht="15" customHeight="1" x14ac:dyDescent="0.2">
      <c r="A17" s="24">
        <f t="shared" si="3"/>
        <v>9</v>
      </c>
      <c r="B17" s="272" t="s">
        <v>413</v>
      </c>
      <c r="C17" s="25" t="s">
        <v>401</v>
      </c>
      <c r="D17" s="24" t="s">
        <v>272</v>
      </c>
      <c r="E17" s="38"/>
      <c r="F17" s="49" t="str">
        <f t="shared" si="0"/>
        <v>Média</v>
      </c>
      <c r="G17" s="37">
        <f t="shared" si="1"/>
        <v>4</v>
      </c>
      <c r="H17" s="37">
        <f>IF(D17&lt;&gt;"",VLOOKUP(D17,Deflatores!$A$3:$C$58,3,0),0)</f>
        <v>1</v>
      </c>
      <c r="I17" s="49">
        <f t="shared" si="2"/>
        <v>4</v>
      </c>
      <c r="J17" s="238" t="s">
        <v>530</v>
      </c>
      <c r="K17" s="238"/>
    </row>
    <row r="18" spans="1:11" s="27" customFormat="1" ht="15" customHeight="1" x14ac:dyDescent="0.2">
      <c r="A18" s="24">
        <f t="shared" si="3"/>
        <v>10</v>
      </c>
      <c r="B18" s="272" t="s">
        <v>414</v>
      </c>
      <c r="C18" s="25" t="s">
        <v>401</v>
      </c>
      <c r="D18" s="24" t="s">
        <v>272</v>
      </c>
      <c r="E18" s="38"/>
      <c r="F18" s="49" t="str">
        <f t="shared" si="0"/>
        <v>Média</v>
      </c>
      <c r="G18" s="37">
        <f t="shared" si="1"/>
        <v>4</v>
      </c>
      <c r="H18" s="37">
        <f>IF(D18&lt;&gt;"",VLOOKUP(D18,Deflatores!$A$3:$C$58,3,0),0)</f>
        <v>1</v>
      </c>
      <c r="I18" s="49">
        <f t="shared" si="2"/>
        <v>4</v>
      </c>
      <c r="J18" s="238" t="s">
        <v>530</v>
      </c>
      <c r="K18" s="238"/>
    </row>
    <row r="19" spans="1:11" s="27" customFormat="1" ht="15" customHeight="1" x14ac:dyDescent="0.2">
      <c r="A19" s="24">
        <f t="shared" si="3"/>
        <v>11</v>
      </c>
      <c r="B19" s="272" t="s">
        <v>415</v>
      </c>
      <c r="C19" s="25" t="s">
        <v>401</v>
      </c>
      <c r="D19" s="24" t="s">
        <v>272</v>
      </c>
      <c r="E19" s="38"/>
      <c r="F19" s="49" t="str">
        <f t="shared" si="0"/>
        <v>Média</v>
      </c>
      <c r="G19" s="37">
        <f t="shared" si="1"/>
        <v>4</v>
      </c>
      <c r="H19" s="37">
        <f>IF(D19&lt;&gt;"",VLOOKUP(D19,Deflatores!$A$3:$C$58,3,0),0)</f>
        <v>1</v>
      </c>
      <c r="I19" s="49">
        <f t="shared" si="2"/>
        <v>4</v>
      </c>
      <c r="J19" s="238" t="s">
        <v>530</v>
      </c>
      <c r="K19" s="238"/>
    </row>
    <row r="20" spans="1:11" s="27" customFormat="1" ht="15" customHeight="1" x14ac:dyDescent="0.2">
      <c r="A20" s="24">
        <f t="shared" si="3"/>
        <v>12</v>
      </c>
      <c r="B20" s="272" t="s">
        <v>416</v>
      </c>
      <c r="C20" s="25" t="s">
        <v>401</v>
      </c>
      <c r="D20" s="24" t="s">
        <v>272</v>
      </c>
      <c r="E20" s="38"/>
      <c r="F20" s="49" t="str">
        <f t="shared" si="0"/>
        <v>Média</v>
      </c>
      <c r="G20" s="37">
        <f t="shared" si="1"/>
        <v>4</v>
      </c>
      <c r="H20" s="37">
        <f>IF(D20&lt;&gt;"",VLOOKUP(D20,Deflatores!$A$3:$C$58,3,0),0)</f>
        <v>1</v>
      </c>
      <c r="I20" s="49">
        <f t="shared" si="2"/>
        <v>4</v>
      </c>
      <c r="J20" s="238" t="s">
        <v>530</v>
      </c>
      <c r="K20" s="238"/>
    </row>
    <row r="21" spans="1:11" s="27" customFormat="1" ht="15" customHeight="1" x14ac:dyDescent="0.2">
      <c r="A21" s="24">
        <f t="shared" si="3"/>
        <v>13</v>
      </c>
      <c r="B21" s="272" t="s">
        <v>417</v>
      </c>
      <c r="C21" s="25" t="s">
        <v>516</v>
      </c>
      <c r="D21" s="24" t="s">
        <v>272</v>
      </c>
      <c r="E21" s="38"/>
      <c r="F21" s="49" t="str">
        <f t="shared" si="0"/>
        <v>Baixa</v>
      </c>
      <c r="G21" s="37">
        <f t="shared" si="1"/>
        <v>7</v>
      </c>
      <c r="H21" s="37">
        <f>IF(D21&lt;&gt;"",VLOOKUP(D21,Deflatores!$A$3:$C$58,3,0),0)</f>
        <v>1</v>
      </c>
      <c r="I21" s="49">
        <f t="shared" si="2"/>
        <v>7</v>
      </c>
      <c r="J21" s="238" t="s">
        <v>530</v>
      </c>
      <c r="K21" s="25"/>
    </row>
    <row r="22" spans="1:11" s="27" customFormat="1" ht="15" customHeight="1" x14ac:dyDescent="0.2">
      <c r="A22" s="24">
        <f t="shared" si="3"/>
        <v>14</v>
      </c>
      <c r="B22" s="272" t="s">
        <v>418</v>
      </c>
      <c r="C22" s="25" t="s">
        <v>406</v>
      </c>
      <c r="D22" s="24" t="s">
        <v>272</v>
      </c>
      <c r="E22" s="38"/>
      <c r="F22" s="49" t="str">
        <f t="shared" si="0"/>
        <v>Média</v>
      </c>
      <c r="G22" s="37">
        <f t="shared" si="1"/>
        <v>4</v>
      </c>
      <c r="H22" s="37">
        <f>IF(D22&lt;&gt;"",VLOOKUP(D22,Deflatores!$A$3:$C$58,3,0),0)</f>
        <v>1</v>
      </c>
      <c r="I22" s="49">
        <f t="shared" si="2"/>
        <v>4</v>
      </c>
      <c r="J22" s="238" t="s">
        <v>531</v>
      </c>
      <c r="K22" s="238"/>
    </row>
    <row r="23" spans="1:11" s="27" customFormat="1" ht="15" customHeight="1" x14ac:dyDescent="0.2">
      <c r="A23" s="24">
        <f t="shared" si="3"/>
        <v>15</v>
      </c>
      <c r="B23" s="272" t="s">
        <v>419</v>
      </c>
      <c r="C23" s="25" t="s">
        <v>401</v>
      </c>
      <c r="D23" s="24" t="s">
        <v>272</v>
      </c>
      <c r="E23" s="38"/>
      <c r="F23" s="49" t="str">
        <f t="shared" si="0"/>
        <v>Média</v>
      </c>
      <c r="G23" s="37">
        <f t="shared" si="1"/>
        <v>4</v>
      </c>
      <c r="H23" s="37">
        <f>IF(D23&lt;&gt;"",VLOOKUP(D23,Deflatores!$A$3:$C$58,3,0),0)</f>
        <v>1</v>
      </c>
      <c r="I23" s="49">
        <f t="shared" si="2"/>
        <v>4</v>
      </c>
      <c r="J23" s="238" t="s">
        <v>531</v>
      </c>
      <c r="K23" s="238"/>
    </row>
    <row r="24" spans="1:11" s="27" customFormat="1" ht="15" customHeight="1" x14ac:dyDescent="0.2">
      <c r="A24" s="24">
        <f t="shared" si="3"/>
        <v>16</v>
      </c>
      <c r="B24" s="272" t="s">
        <v>420</v>
      </c>
      <c r="C24" s="25" t="s">
        <v>401</v>
      </c>
      <c r="D24" s="24" t="s">
        <v>272</v>
      </c>
      <c r="E24" s="38"/>
      <c r="F24" s="49" t="str">
        <f>IF(C24="EE","Média",IF(C24="CE","Média",IF(C24="SE","Média",IF(C24="AIE","Baixa",IF(C24="ALI","Baixa","")))))</f>
        <v>Média</v>
      </c>
      <c r="G24" s="37">
        <f>IF(C24="EE",4,IF(C24="CE",4,IF(C24="SE",5,IF(C24="AIE",5,IF(C24="ALI",7,IF(C24="INM",I24,""))))))</f>
        <v>4</v>
      </c>
      <c r="H24" s="37">
        <f>IF(D24&lt;&gt;"",VLOOKUP(D24,Deflatores!$A$3:$C$58,3,0),0)</f>
        <v>1</v>
      </c>
      <c r="I24" s="49">
        <f>IF(C24="EE",G24*H24,IF(C24="CE",G24*H24,IF(C24="SE",G24*H24,IF(C24="ALI",G24*H24,IF(C24="AIE",G24*H24,IF(C24="INM",H24*E24,""))))))</f>
        <v>4</v>
      </c>
      <c r="J24" s="238" t="s">
        <v>531</v>
      </c>
      <c r="K24" s="238"/>
    </row>
    <row r="25" spans="1:11" s="27" customFormat="1" ht="15" customHeight="1" x14ac:dyDescent="0.2">
      <c r="A25" s="24">
        <f t="shared" si="3"/>
        <v>17</v>
      </c>
      <c r="B25" s="272" t="s">
        <v>421</v>
      </c>
      <c r="C25" s="25" t="s">
        <v>401</v>
      </c>
      <c r="D25" s="24" t="s">
        <v>272</v>
      </c>
      <c r="E25" s="38"/>
      <c r="F25" s="49" t="str">
        <f>IF(C25="EE","Média",IF(C25="CE","Média",IF(C25="SE","Média",IF(C25="AIE","Baixa",IF(C25="ALI","Baixa","")))))</f>
        <v>Média</v>
      </c>
      <c r="G25" s="37">
        <f>IF(C25="EE",4,IF(C25="CE",4,IF(C25="SE",5,IF(C25="AIE",5,IF(C25="ALI",7,IF(C25="INM",I25,""))))))</f>
        <v>4</v>
      </c>
      <c r="H25" s="37">
        <f>IF(D25&lt;&gt;"",VLOOKUP(D25,Deflatores!$A$3:$C$58,3,0),0)</f>
        <v>1</v>
      </c>
      <c r="I25" s="49">
        <f>IF(C25="EE",G25*H25,IF(C25="CE",G25*H25,IF(C25="SE",G25*H25,IF(C25="ALI",G25*H25,IF(C25="AIE",G25*H25,IF(C25="INM",H25*E25,""))))))</f>
        <v>4</v>
      </c>
      <c r="J25" s="238" t="s">
        <v>531</v>
      </c>
      <c r="K25" s="238"/>
    </row>
    <row r="26" spans="1:11" s="27" customFormat="1" ht="15" customHeight="1" x14ac:dyDescent="0.2">
      <c r="A26" s="24">
        <f t="shared" si="3"/>
        <v>18</v>
      </c>
      <c r="B26" s="272" t="s">
        <v>422</v>
      </c>
      <c r="C26" s="25" t="s">
        <v>401</v>
      </c>
      <c r="D26" s="24" t="s">
        <v>272</v>
      </c>
      <c r="E26" s="38"/>
      <c r="F26" s="49" t="str">
        <f t="shared" si="0"/>
        <v>Média</v>
      </c>
      <c r="G26" s="37">
        <f t="shared" si="1"/>
        <v>4</v>
      </c>
      <c r="H26" s="37">
        <f>IF(D26&lt;&gt;"",VLOOKUP(D26,Deflatores!$A$3:$C$58,3,0),0)</f>
        <v>1</v>
      </c>
      <c r="I26" s="49">
        <f t="shared" si="2"/>
        <v>4</v>
      </c>
      <c r="J26" s="238" t="s">
        <v>531</v>
      </c>
      <c r="K26" s="25"/>
    </row>
    <row r="27" spans="1:11" s="27" customFormat="1" ht="15" customHeight="1" x14ac:dyDescent="0.2">
      <c r="A27" s="24">
        <f t="shared" si="3"/>
        <v>19</v>
      </c>
      <c r="B27" s="272" t="s">
        <v>423</v>
      </c>
      <c r="C27" s="25" t="s">
        <v>516</v>
      </c>
      <c r="D27" s="24" t="s">
        <v>272</v>
      </c>
      <c r="E27" s="38"/>
      <c r="F27" s="49" t="str">
        <f t="shared" si="0"/>
        <v>Baixa</v>
      </c>
      <c r="G27" s="37">
        <f t="shared" si="1"/>
        <v>7</v>
      </c>
      <c r="H27" s="37">
        <f>IF(D27&lt;&gt;"",VLOOKUP(D27,Deflatores!$A$3:$C$58,3,0),0)</f>
        <v>1</v>
      </c>
      <c r="I27" s="49">
        <f t="shared" si="2"/>
        <v>7</v>
      </c>
      <c r="J27" s="238" t="s">
        <v>531</v>
      </c>
      <c r="K27" s="238"/>
    </row>
    <row r="28" spans="1:11" s="27" customFormat="1" ht="15" customHeight="1" x14ac:dyDescent="0.2">
      <c r="A28" s="24">
        <f t="shared" si="3"/>
        <v>20</v>
      </c>
      <c r="B28" s="272" t="s">
        <v>424</v>
      </c>
      <c r="C28" s="25" t="s">
        <v>406</v>
      </c>
      <c r="D28" s="24" t="s">
        <v>272</v>
      </c>
      <c r="E28" s="38"/>
      <c r="F28" s="49" t="str">
        <f t="shared" si="0"/>
        <v>Média</v>
      </c>
      <c r="G28" s="37">
        <f t="shared" si="1"/>
        <v>4</v>
      </c>
      <c r="H28" s="37">
        <f>IF(D28&lt;&gt;"",VLOOKUP(D28,Deflatores!$A$3:$C$58,3,0),0)</f>
        <v>1</v>
      </c>
      <c r="I28" s="49">
        <f t="shared" si="2"/>
        <v>4</v>
      </c>
      <c r="J28" s="238" t="s">
        <v>532</v>
      </c>
      <c r="K28" s="238"/>
    </row>
    <row r="29" spans="1:11" s="27" customFormat="1" ht="15" customHeight="1" x14ac:dyDescent="0.2">
      <c r="A29" s="24">
        <f t="shared" si="3"/>
        <v>21</v>
      </c>
      <c r="B29" s="272" t="s">
        <v>425</v>
      </c>
      <c r="C29" s="25" t="s">
        <v>401</v>
      </c>
      <c r="D29" s="24" t="s">
        <v>272</v>
      </c>
      <c r="E29" s="38"/>
      <c r="F29" s="49" t="str">
        <f t="shared" si="0"/>
        <v>Média</v>
      </c>
      <c r="G29" s="37">
        <f t="shared" si="1"/>
        <v>4</v>
      </c>
      <c r="H29" s="37">
        <f>IF(D29&lt;&gt;"",VLOOKUP(D29,Deflatores!$A$3:$C$58,3,0),0)</f>
        <v>1</v>
      </c>
      <c r="I29" s="49">
        <f t="shared" si="2"/>
        <v>4</v>
      </c>
      <c r="J29" s="238" t="s">
        <v>532</v>
      </c>
      <c r="K29" s="238"/>
    </row>
    <row r="30" spans="1:11" s="27" customFormat="1" ht="15" customHeight="1" x14ac:dyDescent="0.2">
      <c r="A30" s="24">
        <f t="shared" si="3"/>
        <v>22</v>
      </c>
      <c r="B30" s="272" t="s">
        <v>426</v>
      </c>
      <c r="C30" s="25" t="s">
        <v>401</v>
      </c>
      <c r="D30" s="24" t="s">
        <v>272</v>
      </c>
      <c r="E30" s="38"/>
      <c r="F30" s="49" t="str">
        <f t="shared" si="0"/>
        <v>Média</v>
      </c>
      <c r="G30" s="37">
        <f t="shared" si="1"/>
        <v>4</v>
      </c>
      <c r="H30" s="37">
        <f>IF(D30&lt;&gt;"",VLOOKUP(D30,Deflatores!$A$3:$C$58,3,0),0)</f>
        <v>1</v>
      </c>
      <c r="I30" s="49">
        <f t="shared" si="2"/>
        <v>4</v>
      </c>
      <c r="J30" s="238" t="s">
        <v>532</v>
      </c>
      <c r="K30" s="238"/>
    </row>
    <row r="31" spans="1:11" s="27" customFormat="1" ht="15" customHeight="1" x14ac:dyDescent="0.2">
      <c r="A31" s="24">
        <f t="shared" si="3"/>
        <v>23</v>
      </c>
      <c r="B31" s="272" t="s">
        <v>427</v>
      </c>
      <c r="C31" s="25" t="s">
        <v>401</v>
      </c>
      <c r="D31" s="24" t="s">
        <v>272</v>
      </c>
      <c r="E31" s="38"/>
      <c r="F31" s="49" t="str">
        <f t="shared" si="0"/>
        <v>Média</v>
      </c>
      <c r="G31" s="37">
        <f t="shared" si="1"/>
        <v>4</v>
      </c>
      <c r="H31" s="37">
        <f>IF(D31&lt;&gt;"",VLOOKUP(D31,Deflatores!$A$3:$C$58,3,0),0)</f>
        <v>1</v>
      </c>
      <c r="I31" s="49">
        <f t="shared" si="2"/>
        <v>4</v>
      </c>
      <c r="J31" s="238" t="s">
        <v>532</v>
      </c>
      <c r="K31" s="238"/>
    </row>
    <row r="32" spans="1:11" s="27" customFormat="1" ht="15" customHeight="1" x14ac:dyDescent="0.2">
      <c r="A32" s="24">
        <f t="shared" si="3"/>
        <v>24</v>
      </c>
      <c r="B32" s="272" t="s">
        <v>428</v>
      </c>
      <c r="C32" s="25" t="s">
        <v>401</v>
      </c>
      <c r="D32" s="24" t="s">
        <v>272</v>
      </c>
      <c r="E32" s="38"/>
      <c r="F32" s="49" t="str">
        <f t="shared" si="0"/>
        <v>Média</v>
      </c>
      <c r="G32" s="37">
        <f t="shared" si="1"/>
        <v>4</v>
      </c>
      <c r="H32" s="37">
        <f>IF(D32&lt;&gt;"",VLOOKUP(D32,Deflatores!$A$3:$C$58,3,0),0)</f>
        <v>1</v>
      </c>
      <c r="I32" s="49">
        <f t="shared" si="2"/>
        <v>4</v>
      </c>
      <c r="J32" s="238" t="s">
        <v>532</v>
      </c>
      <c r="K32" s="238"/>
    </row>
    <row r="33" spans="1:11" s="27" customFormat="1" ht="15" customHeight="1" x14ac:dyDescent="0.2">
      <c r="A33" s="24">
        <f t="shared" si="3"/>
        <v>25</v>
      </c>
      <c r="B33" s="272" t="s">
        <v>429</v>
      </c>
      <c r="C33" s="25" t="s">
        <v>516</v>
      </c>
      <c r="D33" s="24" t="s">
        <v>272</v>
      </c>
      <c r="E33" s="38"/>
      <c r="F33" s="49" t="str">
        <f>IF(C33="EE","Média",IF(C33="CE","Média",IF(C33="SE","Média",IF(C33="AIE","Baixa",IF(C33="ALI","Baixa","")))))</f>
        <v>Baixa</v>
      </c>
      <c r="G33" s="37">
        <f>IF(C33="EE",4,IF(C33="CE",4,IF(C33="SE",5,IF(C33="AIE",5,IF(C33="ALI",7,IF(C33="INM",I33,""))))))</f>
        <v>7</v>
      </c>
      <c r="H33" s="37">
        <f>IF(D33&lt;&gt;"",VLOOKUP(D33,Deflatores!$A$3:$C$58,3,0),0)</f>
        <v>1</v>
      </c>
      <c r="I33" s="49">
        <f>IF(C33="EE",G33*H33,IF(C33="CE",G33*H33,IF(C33="SE",G33*H33,IF(C33="ALI",G33*H33,IF(C33="AIE",G33*H33,IF(C33="INM",H33*E33,""))))))</f>
        <v>7</v>
      </c>
      <c r="J33" s="238" t="s">
        <v>532</v>
      </c>
      <c r="K33" s="238"/>
    </row>
    <row r="34" spans="1:11" s="27" customFormat="1" ht="15" customHeight="1" x14ac:dyDescent="0.2">
      <c r="A34" s="24">
        <f t="shared" si="3"/>
        <v>26</v>
      </c>
      <c r="B34" s="272" t="s">
        <v>430</v>
      </c>
      <c r="C34" s="25" t="s">
        <v>406</v>
      </c>
      <c r="D34" s="24" t="s">
        <v>272</v>
      </c>
      <c r="E34" s="38"/>
      <c r="F34" s="49" t="str">
        <f t="shared" si="0"/>
        <v>Média</v>
      </c>
      <c r="G34" s="37">
        <f t="shared" si="1"/>
        <v>4</v>
      </c>
      <c r="H34" s="37">
        <f>IF(D34&lt;&gt;"",VLOOKUP(D34,Deflatores!$A$3:$C$58,3,0),0)</f>
        <v>1</v>
      </c>
      <c r="I34" s="49">
        <f t="shared" si="2"/>
        <v>4</v>
      </c>
      <c r="J34" s="238" t="s">
        <v>533</v>
      </c>
      <c r="K34" s="238"/>
    </row>
    <row r="35" spans="1:11" s="27" customFormat="1" ht="15" customHeight="1" x14ac:dyDescent="0.2">
      <c r="A35" s="24">
        <f t="shared" si="3"/>
        <v>27</v>
      </c>
      <c r="B35" s="272" t="s">
        <v>431</v>
      </c>
      <c r="C35" s="25" t="s">
        <v>401</v>
      </c>
      <c r="D35" s="24" t="s">
        <v>272</v>
      </c>
      <c r="E35" s="38"/>
      <c r="F35" s="49" t="str">
        <f t="shared" si="0"/>
        <v>Média</v>
      </c>
      <c r="G35" s="37">
        <f t="shared" si="1"/>
        <v>4</v>
      </c>
      <c r="H35" s="37">
        <f>IF(D35&lt;&gt;"",VLOOKUP(D35,Deflatores!$A$3:$C$58,3,0),0)</f>
        <v>1</v>
      </c>
      <c r="I35" s="49">
        <f t="shared" si="2"/>
        <v>4</v>
      </c>
      <c r="J35" s="238" t="s">
        <v>533</v>
      </c>
      <c r="K35" s="238"/>
    </row>
    <row r="36" spans="1:11" s="27" customFormat="1" ht="15" customHeight="1" x14ac:dyDescent="0.2">
      <c r="A36" s="24">
        <f t="shared" si="3"/>
        <v>28</v>
      </c>
      <c r="B36" s="272" t="s">
        <v>432</v>
      </c>
      <c r="C36" s="25" t="s">
        <v>401</v>
      </c>
      <c r="D36" s="24" t="s">
        <v>272</v>
      </c>
      <c r="E36" s="38"/>
      <c r="F36" s="49" t="str">
        <f t="shared" si="0"/>
        <v>Média</v>
      </c>
      <c r="G36" s="37">
        <f t="shared" si="1"/>
        <v>4</v>
      </c>
      <c r="H36" s="37">
        <f>IF(D36&lt;&gt;"",VLOOKUP(D36,Deflatores!$A$3:$C$58,3,0),0)</f>
        <v>1</v>
      </c>
      <c r="I36" s="49">
        <f t="shared" si="2"/>
        <v>4</v>
      </c>
      <c r="J36" s="238" t="s">
        <v>533</v>
      </c>
      <c r="K36" s="238"/>
    </row>
    <row r="37" spans="1:11" s="27" customFormat="1" ht="15" customHeight="1" x14ac:dyDescent="0.2">
      <c r="A37" s="24">
        <f t="shared" si="3"/>
        <v>29</v>
      </c>
      <c r="B37" s="272" t="s">
        <v>433</v>
      </c>
      <c r="C37" s="25" t="s">
        <v>401</v>
      </c>
      <c r="D37" s="24" t="s">
        <v>272</v>
      </c>
      <c r="E37" s="38"/>
      <c r="F37" s="49" t="str">
        <f t="shared" si="0"/>
        <v>Média</v>
      </c>
      <c r="G37" s="37">
        <f t="shared" si="1"/>
        <v>4</v>
      </c>
      <c r="H37" s="37">
        <f>IF(D37&lt;&gt;"",VLOOKUP(D37,Deflatores!$A$3:$C$58,3,0),0)</f>
        <v>1</v>
      </c>
      <c r="I37" s="49">
        <f t="shared" si="2"/>
        <v>4</v>
      </c>
      <c r="J37" s="238" t="s">
        <v>533</v>
      </c>
      <c r="K37" s="238"/>
    </row>
    <row r="38" spans="1:11" s="27" customFormat="1" ht="15" customHeight="1" x14ac:dyDescent="0.2">
      <c r="A38" s="24">
        <f t="shared" si="3"/>
        <v>30</v>
      </c>
      <c r="B38" s="238" t="s">
        <v>434</v>
      </c>
      <c r="C38" s="25" t="s">
        <v>401</v>
      </c>
      <c r="D38" s="24" t="s">
        <v>272</v>
      </c>
      <c r="E38" s="38"/>
      <c r="F38" s="49" t="str">
        <f t="shared" si="0"/>
        <v>Média</v>
      </c>
      <c r="G38" s="37">
        <f t="shared" si="1"/>
        <v>4</v>
      </c>
      <c r="H38" s="37">
        <f>IF(D38&lt;&gt;"",VLOOKUP(D38,Deflatores!$A$3:$C$58,3,0),0)</f>
        <v>1</v>
      </c>
      <c r="I38" s="49">
        <f t="shared" si="2"/>
        <v>4</v>
      </c>
      <c r="J38" s="238" t="s">
        <v>533</v>
      </c>
      <c r="K38" s="238"/>
    </row>
    <row r="39" spans="1:11" s="27" customFormat="1" ht="15" customHeight="1" x14ac:dyDescent="0.2">
      <c r="A39" s="24">
        <f t="shared" si="3"/>
        <v>31</v>
      </c>
      <c r="B39" s="238" t="s">
        <v>435</v>
      </c>
      <c r="C39" s="25" t="s">
        <v>516</v>
      </c>
      <c r="D39" s="24" t="s">
        <v>272</v>
      </c>
      <c r="E39" s="38"/>
      <c r="F39" s="49" t="str">
        <f t="shared" si="0"/>
        <v>Baixa</v>
      </c>
      <c r="G39" s="37">
        <f t="shared" si="1"/>
        <v>7</v>
      </c>
      <c r="H39" s="37">
        <f>IF(D39&lt;&gt;"",VLOOKUP(D39,Deflatores!$A$3:$C$58,3,0),0)</f>
        <v>1</v>
      </c>
      <c r="I39" s="49">
        <f t="shared" si="2"/>
        <v>7</v>
      </c>
      <c r="J39" s="238" t="s">
        <v>533</v>
      </c>
      <c r="K39" s="238"/>
    </row>
    <row r="40" spans="1:11" s="27" customFormat="1" ht="15" customHeight="1" x14ac:dyDescent="0.2">
      <c r="A40" s="24">
        <f t="shared" si="3"/>
        <v>32</v>
      </c>
      <c r="B40" s="238" t="s">
        <v>436</v>
      </c>
      <c r="C40" s="25" t="s">
        <v>406</v>
      </c>
      <c r="D40" s="24" t="s">
        <v>272</v>
      </c>
      <c r="E40" s="38"/>
      <c r="F40" s="49" t="str">
        <f t="shared" si="0"/>
        <v>Média</v>
      </c>
      <c r="G40" s="37">
        <f t="shared" si="1"/>
        <v>4</v>
      </c>
      <c r="H40" s="37">
        <f>IF(D40&lt;&gt;"",VLOOKUP(D40,Deflatores!$A$3:$C$58,3,0),0)</f>
        <v>1</v>
      </c>
      <c r="I40" s="49">
        <f t="shared" si="2"/>
        <v>4</v>
      </c>
      <c r="J40" s="238" t="s">
        <v>534</v>
      </c>
      <c r="K40" s="238"/>
    </row>
    <row r="41" spans="1:11" s="27" customFormat="1" ht="15" customHeight="1" x14ac:dyDescent="0.2">
      <c r="A41" s="24">
        <f t="shared" si="3"/>
        <v>33</v>
      </c>
      <c r="B41" s="272" t="s">
        <v>437</v>
      </c>
      <c r="C41" s="25" t="s">
        <v>401</v>
      </c>
      <c r="D41" s="24" t="s">
        <v>272</v>
      </c>
      <c r="E41" s="38"/>
      <c r="F41" s="49" t="str">
        <f t="shared" si="0"/>
        <v>Média</v>
      </c>
      <c r="G41" s="37">
        <f t="shared" si="1"/>
        <v>4</v>
      </c>
      <c r="H41" s="37">
        <f>IF(D41&lt;&gt;"",VLOOKUP(D41,Deflatores!$A$3:$C$58,3,0),0)</f>
        <v>1</v>
      </c>
      <c r="I41" s="49">
        <f t="shared" si="2"/>
        <v>4</v>
      </c>
      <c r="J41" s="238" t="s">
        <v>534</v>
      </c>
      <c r="K41" s="25"/>
    </row>
    <row r="42" spans="1:11" s="27" customFormat="1" ht="15" customHeight="1" x14ac:dyDescent="0.2">
      <c r="A42" s="24">
        <f t="shared" si="3"/>
        <v>34</v>
      </c>
      <c r="B42" s="272" t="s">
        <v>438</v>
      </c>
      <c r="C42" s="25" t="s">
        <v>401</v>
      </c>
      <c r="D42" s="24" t="s">
        <v>272</v>
      </c>
      <c r="E42" s="38"/>
      <c r="F42" s="49" t="str">
        <f t="shared" si="0"/>
        <v>Média</v>
      </c>
      <c r="G42" s="37">
        <f t="shared" si="1"/>
        <v>4</v>
      </c>
      <c r="H42" s="37">
        <f>IF(D42&lt;&gt;"",VLOOKUP(D42,Deflatores!$A$3:$C$58,3,0),0)</f>
        <v>1</v>
      </c>
      <c r="I42" s="49">
        <f t="shared" si="2"/>
        <v>4</v>
      </c>
      <c r="J42" s="238" t="s">
        <v>534</v>
      </c>
      <c r="K42" s="238"/>
    </row>
    <row r="43" spans="1:11" s="27" customFormat="1" ht="15" customHeight="1" x14ac:dyDescent="0.2">
      <c r="A43" s="24">
        <f t="shared" si="3"/>
        <v>35</v>
      </c>
      <c r="B43" s="272" t="s">
        <v>439</v>
      </c>
      <c r="C43" s="25" t="s">
        <v>401</v>
      </c>
      <c r="D43" s="24" t="s">
        <v>272</v>
      </c>
      <c r="E43" s="38"/>
      <c r="F43" s="49" t="str">
        <f>IF(C43="EE","Média",IF(C43="CE","Média",IF(C43="SE","Média",IF(C43="AIE","Baixa",IF(C43="ALI","Baixa","")))))</f>
        <v>Média</v>
      </c>
      <c r="G43" s="37">
        <f>IF(C43="EE",4,IF(C43="CE",4,IF(C43="SE",5,IF(C43="AIE",5,IF(C43="ALI",7,IF(C43="INM",I43,""))))))</f>
        <v>4</v>
      </c>
      <c r="H43" s="37">
        <f>IF(D43&lt;&gt;"",VLOOKUP(D43,Deflatores!$A$3:$C$58,3,0),0)</f>
        <v>1</v>
      </c>
      <c r="I43" s="49">
        <f>IF(C43="EE",G43*H43,IF(C43="CE",G43*H43,IF(C43="SE",G43*H43,IF(C43="ALI",G43*H43,IF(C43="AIE",G43*H43,IF(C43="INM",H43*E43,""))))))</f>
        <v>4</v>
      </c>
      <c r="J43" s="238" t="s">
        <v>534</v>
      </c>
      <c r="K43" s="238"/>
    </row>
    <row r="44" spans="1:11" s="27" customFormat="1" ht="15" customHeight="1" x14ac:dyDescent="0.2">
      <c r="A44" s="24">
        <f t="shared" si="3"/>
        <v>36</v>
      </c>
      <c r="B44" s="272" t="s">
        <v>440</v>
      </c>
      <c r="C44" s="25" t="s">
        <v>401</v>
      </c>
      <c r="D44" s="24" t="s">
        <v>272</v>
      </c>
      <c r="E44" s="38"/>
      <c r="F44" s="49" t="str">
        <f>IF(C44="EE","Média",IF(C44="CE","Média",IF(C44="SE","Média",IF(C44="AIE","Baixa",IF(C44="ALI","Baixa","")))))</f>
        <v>Média</v>
      </c>
      <c r="G44" s="37">
        <f>IF(C44="EE",4,IF(C44="CE",4,IF(C44="SE",5,IF(C44="AIE",5,IF(C44="ALI",7,IF(C44="INM",I44,""))))))</f>
        <v>4</v>
      </c>
      <c r="H44" s="37">
        <f>IF(D44&lt;&gt;"",VLOOKUP(D44,Deflatores!$A$3:$C$58,3,0),0)</f>
        <v>1</v>
      </c>
      <c r="I44" s="49">
        <f>IF(C44="EE",G44*H44,IF(C44="CE",G44*H44,IF(C44="SE",G44*H44,IF(C44="ALI",G44*H44,IF(C44="AIE",G44*H44,IF(C44="INM",H44*E44,""))))))</f>
        <v>4</v>
      </c>
      <c r="J44" s="238" t="s">
        <v>534</v>
      </c>
      <c r="K44" s="238"/>
    </row>
    <row r="45" spans="1:11" s="27" customFormat="1" ht="15" customHeight="1" x14ac:dyDescent="0.2">
      <c r="A45" s="24">
        <f t="shared" si="3"/>
        <v>37</v>
      </c>
      <c r="B45" s="272" t="s">
        <v>441</v>
      </c>
      <c r="C45" s="25" t="s">
        <v>516</v>
      </c>
      <c r="D45" s="24" t="s">
        <v>272</v>
      </c>
      <c r="E45" s="38"/>
      <c r="F45" s="49" t="str">
        <f t="shared" si="0"/>
        <v>Baixa</v>
      </c>
      <c r="G45" s="37">
        <f t="shared" si="1"/>
        <v>7</v>
      </c>
      <c r="H45" s="37">
        <f>IF(D45&lt;&gt;"",VLOOKUP(D45,Deflatores!$A$3:$C$58,3,0),0)</f>
        <v>1</v>
      </c>
      <c r="I45" s="49">
        <f t="shared" si="2"/>
        <v>7</v>
      </c>
      <c r="J45" s="238" t="s">
        <v>534</v>
      </c>
      <c r="K45" s="238"/>
    </row>
    <row r="46" spans="1:11" s="27" customFormat="1" ht="15" customHeight="1" x14ac:dyDescent="0.2">
      <c r="A46" s="24">
        <f t="shared" si="3"/>
        <v>38</v>
      </c>
      <c r="B46" s="272" t="s">
        <v>442</v>
      </c>
      <c r="C46" s="25" t="s">
        <v>406</v>
      </c>
      <c r="D46" s="24" t="s">
        <v>272</v>
      </c>
      <c r="E46" s="38"/>
      <c r="F46" s="49" t="str">
        <f t="shared" si="0"/>
        <v>Média</v>
      </c>
      <c r="G46" s="37">
        <f t="shared" si="1"/>
        <v>4</v>
      </c>
      <c r="H46" s="37">
        <f>IF(D46&lt;&gt;"",VLOOKUP(D46,Deflatores!$A$3:$C$58,3,0),0)</f>
        <v>1</v>
      </c>
      <c r="I46" s="49">
        <f t="shared" si="2"/>
        <v>4</v>
      </c>
      <c r="J46" s="238" t="s">
        <v>535</v>
      </c>
      <c r="K46" s="238"/>
    </row>
    <row r="47" spans="1:11" s="27" customFormat="1" ht="15" customHeight="1" x14ac:dyDescent="0.2">
      <c r="A47" s="24">
        <f t="shared" si="3"/>
        <v>39</v>
      </c>
      <c r="B47" s="272" t="s">
        <v>443</v>
      </c>
      <c r="C47" s="25" t="s">
        <v>401</v>
      </c>
      <c r="D47" s="24" t="s">
        <v>272</v>
      </c>
      <c r="E47" s="38"/>
      <c r="F47" s="49" t="str">
        <f t="shared" si="0"/>
        <v>Média</v>
      </c>
      <c r="G47" s="37">
        <f t="shared" si="1"/>
        <v>4</v>
      </c>
      <c r="H47" s="37">
        <f>IF(D47&lt;&gt;"",VLOOKUP(D47,Deflatores!$A$3:$C$58,3,0),0)</f>
        <v>1</v>
      </c>
      <c r="I47" s="49">
        <f t="shared" si="2"/>
        <v>4</v>
      </c>
      <c r="J47" s="238" t="s">
        <v>535</v>
      </c>
      <c r="K47" s="25"/>
    </row>
    <row r="48" spans="1:11" s="27" customFormat="1" ht="15" customHeight="1" x14ac:dyDescent="0.2">
      <c r="A48" s="24">
        <f t="shared" si="3"/>
        <v>40</v>
      </c>
      <c r="B48" s="272" t="s">
        <v>444</v>
      </c>
      <c r="C48" s="25" t="s">
        <v>401</v>
      </c>
      <c r="D48" s="24" t="s">
        <v>272</v>
      </c>
      <c r="E48" s="38"/>
      <c r="F48" s="49" t="str">
        <f t="shared" si="0"/>
        <v>Média</v>
      </c>
      <c r="G48" s="37">
        <f t="shared" si="1"/>
        <v>4</v>
      </c>
      <c r="H48" s="37">
        <f>IF(D48&lt;&gt;"",VLOOKUP(D48,Deflatores!$A$3:$C$58,3,0),0)</f>
        <v>1</v>
      </c>
      <c r="I48" s="49">
        <f t="shared" si="2"/>
        <v>4</v>
      </c>
      <c r="J48" s="238" t="s">
        <v>535</v>
      </c>
      <c r="K48" s="238"/>
    </row>
    <row r="49" spans="1:11" s="27" customFormat="1" ht="15" customHeight="1" x14ac:dyDescent="0.2">
      <c r="A49" s="24">
        <f t="shared" si="3"/>
        <v>41</v>
      </c>
      <c r="B49" s="272" t="s">
        <v>445</v>
      </c>
      <c r="C49" s="25" t="s">
        <v>401</v>
      </c>
      <c r="D49" s="24" t="s">
        <v>272</v>
      </c>
      <c r="E49" s="38"/>
      <c r="F49" s="49" t="str">
        <f t="shared" si="0"/>
        <v>Média</v>
      </c>
      <c r="G49" s="37">
        <f t="shared" si="1"/>
        <v>4</v>
      </c>
      <c r="H49" s="37">
        <f>IF(D49&lt;&gt;"",VLOOKUP(D49,Deflatores!$A$3:$C$58,3,0),0)</f>
        <v>1</v>
      </c>
      <c r="I49" s="49">
        <f t="shared" si="2"/>
        <v>4</v>
      </c>
      <c r="J49" s="238" t="s">
        <v>535</v>
      </c>
      <c r="K49" s="238"/>
    </row>
    <row r="50" spans="1:11" s="27" customFormat="1" ht="15" customHeight="1" x14ac:dyDescent="0.2">
      <c r="A50" s="24">
        <f t="shared" si="3"/>
        <v>42</v>
      </c>
      <c r="B50" s="272" t="s">
        <v>446</v>
      </c>
      <c r="C50" s="25" t="s">
        <v>401</v>
      </c>
      <c r="D50" s="24" t="s">
        <v>272</v>
      </c>
      <c r="E50" s="38"/>
      <c r="F50" s="49" t="str">
        <f t="shared" si="0"/>
        <v>Média</v>
      </c>
      <c r="G50" s="37">
        <f t="shared" si="1"/>
        <v>4</v>
      </c>
      <c r="H50" s="37">
        <f>IF(D50&lt;&gt;"",VLOOKUP(D50,Deflatores!$A$3:$C$58,3,0),0)</f>
        <v>1</v>
      </c>
      <c r="I50" s="49">
        <f t="shared" si="2"/>
        <v>4</v>
      </c>
      <c r="J50" s="238" t="s">
        <v>535</v>
      </c>
      <c r="K50" s="238"/>
    </row>
    <row r="51" spans="1:11" s="27" customFormat="1" ht="15" customHeight="1" x14ac:dyDescent="0.2">
      <c r="A51" s="24">
        <f t="shared" si="3"/>
        <v>43</v>
      </c>
      <c r="B51" s="272" t="s">
        <v>447</v>
      </c>
      <c r="C51" s="25" t="s">
        <v>516</v>
      </c>
      <c r="D51" s="24" t="s">
        <v>272</v>
      </c>
      <c r="E51" s="38"/>
      <c r="F51" s="49" t="str">
        <f t="shared" si="0"/>
        <v>Baixa</v>
      </c>
      <c r="G51" s="37">
        <f t="shared" si="1"/>
        <v>7</v>
      </c>
      <c r="H51" s="37">
        <f>IF(D51&lt;&gt;"",VLOOKUP(D51,Deflatores!$A$3:$C$58,3,0),0)</f>
        <v>1</v>
      </c>
      <c r="I51" s="49">
        <f t="shared" si="2"/>
        <v>7</v>
      </c>
      <c r="J51" s="238" t="s">
        <v>535</v>
      </c>
      <c r="K51" s="238"/>
    </row>
    <row r="52" spans="1:11" s="27" customFormat="1" ht="15" customHeight="1" x14ac:dyDescent="0.2">
      <c r="A52" s="24">
        <f t="shared" si="3"/>
        <v>44</v>
      </c>
      <c r="B52" s="272" t="s">
        <v>448</v>
      </c>
      <c r="C52" s="25" t="s">
        <v>517</v>
      </c>
      <c r="D52" s="24" t="s">
        <v>341</v>
      </c>
      <c r="E52" s="38">
        <v>1</v>
      </c>
      <c r="F52" s="49" t="str">
        <f t="shared" si="0"/>
        <v/>
      </c>
      <c r="G52" s="37">
        <f t="shared" si="1"/>
        <v>0.5</v>
      </c>
      <c r="H52" s="37">
        <f>IF(D52&lt;&gt;"",VLOOKUP(D52,Deflatores!$A$3:$C$58,3,0),0)</f>
        <v>0.5</v>
      </c>
      <c r="I52" s="49">
        <f t="shared" si="2"/>
        <v>0.5</v>
      </c>
      <c r="J52" s="238" t="s">
        <v>536</v>
      </c>
      <c r="K52" s="238"/>
    </row>
    <row r="53" spans="1:11" s="27" customFormat="1" ht="15" customHeight="1" x14ac:dyDescent="0.2">
      <c r="A53" s="24">
        <f t="shared" si="3"/>
        <v>45</v>
      </c>
      <c r="B53" s="272" t="s">
        <v>449</v>
      </c>
      <c r="C53" s="25" t="s">
        <v>517</v>
      </c>
      <c r="D53" s="24" t="s">
        <v>341</v>
      </c>
      <c r="E53" s="38">
        <v>1</v>
      </c>
      <c r="F53" s="49" t="str">
        <f t="shared" si="0"/>
        <v/>
      </c>
      <c r="G53" s="37">
        <f t="shared" si="1"/>
        <v>0.5</v>
      </c>
      <c r="H53" s="37">
        <f>IF(D53&lt;&gt;"",VLOOKUP(D53,Deflatores!$A$3:$C$58,3,0),0)</f>
        <v>0.5</v>
      </c>
      <c r="I53" s="49">
        <f t="shared" si="2"/>
        <v>0.5</v>
      </c>
      <c r="J53" s="238" t="s">
        <v>536</v>
      </c>
      <c r="K53" s="238"/>
    </row>
    <row r="54" spans="1:11" s="27" customFormat="1" ht="15" customHeight="1" x14ac:dyDescent="0.2">
      <c r="A54" s="24">
        <f t="shared" si="3"/>
        <v>46</v>
      </c>
      <c r="B54" s="272" t="s">
        <v>450</v>
      </c>
      <c r="C54" s="25" t="s">
        <v>517</v>
      </c>
      <c r="D54" s="24" t="s">
        <v>341</v>
      </c>
      <c r="E54" s="38">
        <v>1</v>
      </c>
      <c r="F54" s="49" t="str">
        <f t="shared" si="0"/>
        <v/>
      </c>
      <c r="G54" s="37">
        <f t="shared" si="1"/>
        <v>0.5</v>
      </c>
      <c r="H54" s="37">
        <f>IF(D54&lt;&gt;"",VLOOKUP(D54,Deflatores!$A$3:$C$58,3,0),0)</f>
        <v>0.5</v>
      </c>
      <c r="I54" s="49">
        <f t="shared" si="2"/>
        <v>0.5</v>
      </c>
      <c r="J54" s="238" t="s">
        <v>536</v>
      </c>
      <c r="K54" s="238"/>
    </row>
    <row r="55" spans="1:11" s="27" customFormat="1" ht="15" customHeight="1" x14ac:dyDescent="0.2">
      <c r="A55" s="24">
        <f t="shared" si="3"/>
        <v>47</v>
      </c>
      <c r="B55" s="272" t="s">
        <v>451</v>
      </c>
      <c r="C55" s="25" t="s">
        <v>517</v>
      </c>
      <c r="D55" s="24" t="s">
        <v>341</v>
      </c>
      <c r="E55" s="38">
        <v>1</v>
      </c>
      <c r="F55" s="49" t="str">
        <f t="shared" si="0"/>
        <v/>
      </c>
      <c r="G55" s="37">
        <f t="shared" si="1"/>
        <v>0.5</v>
      </c>
      <c r="H55" s="37">
        <f>IF(D55&lt;&gt;"",VLOOKUP(D55,Deflatores!$A$3:$C$58,3,0),0)</f>
        <v>0.5</v>
      </c>
      <c r="I55" s="49">
        <f t="shared" si="2"/>
        <v>0.5</v>
      </c>
      <c r="J55" s="238" t="s">
        <v>536</v>
      </c>
      <c r="K55" s="238"/>
    </row>
    <row r="56" spans="1:11" s="27" customFormat="1" ht="15" customHeight="1" x14ac:dyDescent="0.2">
      <c r="A56" s="24">
        <f t="shared" si="3"/>
        <v>48</v>
      </c>
      <c r="B56" s="272" t="s">
        <v>452</v>
      </c>
      <c r="C56" s="25" t="s">
        <v>517</v>
      </c>
      <c r="D56" s="24" t="s">
        <v>341</v>
      </c>
      <c r="E56" s="38">
        <v>1</v>
      </c>
      <c r="F56" s="49" t="str">
        <f t="shared" si="0"/>
        <v/>
      </c>
      <c r="G56" s="37">
        <f t="shared" si="1"/>
        <v>0.5</v>
      </c>
      <c r="H56" s="37">
        <f>IF(D56&lt;&gt;"",VLOOKUP(D56,Deflatores!$A$3:$C$58,3,0),0)</f>
        <v>0.5</v>
      </c>
      <c r="I56" s="49">
        <f t="shared" si="2"/>
        <v>0.5</v>
      </c>
      <c r="J56" s="238" t="s">
        <v>536</v>
      </c>
      <c r="K56" s="238"/>
    </row>
    <row r="57" spans="1:11" s="27" customFormat="1" ht="15" customHeight="1" x14ac:dyDescent="0.2">
      <c r="A57" s="24">
        <f t="shared" si="3"/>
        <v>49</v>
      </c>
      <c r="B57" s="272" t="s">
        <v>453</v>
      </c>
      <c r="C57" s="25" t="s">
        <v>517</v>
      </c>
      <c r="D57" s="24" t="s">
        <v>338</v>
      </c>
      <c r="E57" s="38">
        <v>1</v>
      </c>
      <c r="F57" s="49" t="str">
        <f t="shared" si="0"/>
        <v/>
      </c>
      <c r="G57" s="37">
        <f t="shared" si="1"/>
        <v>0.5</v>
      </c>
      <c r="H57" s="37">
        <f>IF(D57&lt;&gt;"",VLOOKUP(D57,Deflatores!$A$3:$C$58,3,0),0)</f>
        <v>0.5</v>
      </c>
      <c r="I57" s="49">
        <f t="shared" si="2"/>
        <v>0.5</v>
      </c>
      <c r="J57" s="238" t="s">
        <v>536</v>
      </c>
      <c r="K57" s="238"/>
    </row>
    <row r="58" spans="1:11" s="27" customFormat="1" ht="15" customHeight="1" x14ac:dyDescent="0.2">
      <c r="A58" s="24">
        <f t="shared" si="3"/>
        <v>50</v>
      </c>
      <c r="B58" s="272" t="s">
        <v>454</v>
      </c>
      <c r="C58" s="25" t="s">
        <v>406</v>
      </c>
      <c r="D58" s="24" t="s">
        <v>272</v>
      </c>
      <c r="E58" s="38"/>
      <c r="F58" s="49" t="str">
        <f t="shared" si="0"/>
        <v>Média</v>
      </c>
      <c r="G58" s="37">
        <f t="shared" si="1"/>
        <v>4</v>
      </c>
      <c r="H58" s="37">
        <f>IF(D58&lt;&gt;"",VLOOKUP(D58,Deflatores!$A$3:$C$58,3,0),0)</f>
        <v>1</v>
      </c>
      <c r="I58" s="49">
        <f t="shared" si="2"/>
        <v>4</v>
      </c>
      <c r="J58" s="238" t="s">
        <v>537</v>
      </c>
      <c r="K58" s="238"/>
    </row>
    <row r="59" spans="1:11" s="27" customFormat="1" ht="15" customHeight="1" x14ac:dyDescent="0.2">
      <c r="A59" s="24">
        <f t="shared" si="3"/>
        <v>51</v>
      </c>
      <c r="B59" s="272" t="s">
        <v>455</v>
      </c>
      <c r="C59" s="25" t="s">
        <v>401</v>
      </c>
      <c r="D59" s="24" t="s">
        <v>272</v>
      </c>
      <c r="E59" s="38"/>
      <c r="F59" s="49" t="str">
        <f t="shared" si="0"/>
        <v>Média</v>
      </c>
      <c r="G59" s="37">
        <f t="shared" si="1"/>
        <v>4</v>
      </c>
      <c r="H59" s="37">
        <f>IF(D59&lt;&gt;"",VLOOKUP(D59,Deflatores!$A$3:$C$58,3,0),0)</f>
        <v>1</v>
      </c>
      <c r="I59" s="49">
        <f t="shared" si="2"/>
        <v>4</v>
      </c>
      <c r="J59" s="238" t="s">
        <v>537</v>
      </c>
      <c r="K59" s="238"/>
    </row>
    <row r="60" spans="1:11" s="27" customFormat="1" ht="15" customHeight="1" x14ac:dyDescent="0.2">
      <c r="A60" s="24">
        <f t="shared" si="3"/>
        <v>52</v>
      </c>
      <c r="B60" s="272" t="s">
        <v>456</v>
      </c>
      <c r="C60" s="25" t="s">
        <v>401</v>
      </c>
      <c r="D60" s="24" t="s">
        <v>272</v>
      </c>
      <c r="E60" s="38"/>
      <c r="F60" s="49" t="str">
        <f t="shared" si="0"/>
        <v>Média</v>
      </c>
      <c r="G60" s="37">
        <f t="shared" si="1"/>
        <v>4</v>
      </c>
      <c r="H60" s="37">
        <f>IF(D60&lt;&gt;"",VLOOKUP(D60,Deflatores!$A$3:$C$58,3,0),0)</f>
        <v>1</v>
      </c>
      <c r="I60" s="49">
        <f t="shared" si="2"/>
        <v>4</v>
      </c>
      <c r="J60" s="238" t="s">
        <v>537</v>
      </c>
      <c r="K60" s="238"/>
    </row>
    <row r="61" spans="1:11" s="27" customFormat="1" ht="15" customHeight="1" x14ac:dyDescent="0.2">
      <c r="A61" s="24">
        <f t="shared" si="3"/>
        <v>53</v>
      </c>
      <c r="B61" s="272" t="s">
        <v>457</v>
      </c>
      <c r="C61" s="25" t="s">
        <v>401</v>
      </c>
      <c r="D61" s="24" t="s">
        <v>272</v>
      </c>
      <c r="E61" s="38"/>
      <c r="F61" s="49" t="str">
        <f t="shared" si="0"/>
        <v>Média</v>
      </c>
      <c r="G61" s="37">
        <f t="shared" si="1"/>
        <v>4</v>
      </c>
      <c r="H61" s="37">
        <f>IF(D61&lt;&gt;"",VLOOKUP(D61,Deflatores!$A$3:$C$58,3,0),0)</f>
        <v>1</v>
      </c>
      <c r="I61" s="49">
        <f t="shared" si="2"/>
        <v>4</v>
      </c>
      <c r="J61" s="238" t="s">
        <v>537</v>
      </c>
      <c r="K61" s="238"/>
    </row>
    <row r="62" spans="1:11" s="27" customFormat="1" ht="15" customHeight="1" x14ac:dyDescent="0.2">
      <c r="A62" s="24">
        <f t="shared" si="3"/>
        <v>54</v>
      </c>
      <c r="B62" s="272" t="s">
        <v>458</v>
      </c>
      <c r="C62" s="25" t="s">
        <v>401</v>
      </c>
      <c r="D62" s="24" t="s">
        <v>272</v>
      </c>
      <c r="E62" s="38"/>
      <c r="F62" s="49" t="str">
        <f t="shared" si="0"/>
        <v>Média</v>
      </c>
      <c r="G62" s="37">
        <f t="shared" si="1"/>
        <v>4</v>
      </c>
      <c r="H62" s="37">
        <f>IF(D62&lt;&gt;"",VLOOKUP(D62,Deflatores!$A$3:$C$58,3,0),0)</f>
        <v>1</v>
      </c>
      <c r="I62" s="49">
        <f t="shared" si="2"/>
        <v>4</v>
      </c>
      <c r="J62" s="238" t="s">
        <v>537</v>
      </c>
      <c r="K62" s="238"/>
    </row>
    <row r="63" spans="1:11" s="27" customFormat="1" ht="15" customHeight="1" x14ac:dyDescent="0.2">
      <c r="A63" s="24">
        <f t="shared" si="3"/>
        <v>55</v>
      </c>
      <c r="B63" s="272" t="s">
        <v>459</v>
      </c>
      <c r="C63" s="25" t="s">
        <v>516</v>
      </c>
      <c r="D63" s="24" t="s">
        <v>272</v>
      </c>
      <c r="E63" s="38"/>
      <c r="F63" s="49" t="str">
        <f t="shared" si="0"/>
        <v>Baixa</v>
      </c>
      <c r="G63" s="37">
        <f t="shared" si="1"/>
        <v>7</v>
      </c>
      <c r="H63" s="37">
        <f>IF(D63&lt;&gt;"",VLOOKUP(D63,Deflatores!$A$3:$C$58,3,0),0)</f>
        <v>1</v>
      </c>
      <c r="I63" s="49">
        <f t="shared" si="2"/>
        <v>7</v>
      </c>
      <c r="J63" s="238" t="s">
        <v>537</v>
      </c>
      <c r="K63" s="238"/>
    </row>
    <row r="64" spans="1:11" s="27" customFormat="1" ht="15" customHeight="1" x14ac:dyDescent="0.2">
      <c r="A64" s="24">
        <f t="shared" si="3"/>
        <v>56</v>
      </c>
      <c r="B64" s="272" t="s">
        <v>460</v>
      </c>
      <c r="C64" s="25" t="s">
        <v>406</v>
      </c>
      <c r="D64" s="24" t="s">
        <v>272</v>
      </c>
      <c r="E64" s="38"/>
      <c r="F64" s="49" t="str">
        <f t="shared" ref="F64:F72" si="7">IF(C64="EE","Média",IF(C64="CE","Média",IF(C64="SE","Média",IF(C64="AIE","Baixa",IF(C64="ALI","Baixa","")))))</f>
        <v>Média</v>
      </c>
      <c r="G64" s="37">
        <f t="shared" ref="G64:G72" si="8">IF(C64="EE",4,IF(C64="CE",4,IF(C64="SE",5,IF(C64="AIE",5,IF(C64="ALI",7,IF(C64="INM",I64,""))))))</f>
        <v>4</v>
      </c>
      <c r="H64" s="37">
        <f>IF(D64&lt;&gt;"",VLOOKUP(D64,Deflatores!$A$3:$C$58,3,0),0)</f>
        <v>1</v>
      </c>
      <c r="I64" s="49">
        <f t="shared" ref="I64:I72" si="9">IF(C64="EE",G64*H64,IF(C64="CE",G64*H64,IF(C64="SE",G64*H64,IF(C64="ALI",G64*H64,IF(C64="AIE",G64*H64,IF(C64="INM",H64*E64,""))))))</f>
        <v>4</v>
      </c>
      <c r="J64" s="238" t="s">
        <v>538</v>
      </c>
      <c r="K64" s="25"/>
    </row>
    <row r="65" spans="1:11" s="27" customFormat="1" ht="15" customHeight="1" x14ac:dyDescent="0.2">
      <c r="A65" s="24">
        <f t="shared" si="3"/>
        <v>57</v>
      </c>
      <c r="B65" s="272" t="s">
        <v>461</v>
      </c>
      <c r="C65" s="25" t="s">
        <v>401</v>
      </c>
      <c r="D65" s="24" t="s">
        <v>272</v>
      </c>
      <c r="E65" s="38"/>
      <c r="F65" s="49" t="str">
        <f t="shared" si="7"/>
        <v>Média</v>
      </c>
      <c r="G65" s="37">
        <f t="shared" si="8"/>
        <v>4</v>
      </c>
      <c r="H65" s="37">
        <f>IF(D65&lt;&gt;"",VLOOKUP(D65,Deflatores!$A$3:$C$58,3,0),0)</f>
        <v>1</v>
      </c>
      <c r="I65" s="49">
        <f t="shared" si="9"/>
        <v>4</v>
      </c>
      <c r="J65" s="238" t="s">
        <v>538</v>
      </c>
      <c r="K65" s="238"/>
    </row>
    <row r="66" spans="1:11" s="27" customFormat="1" ht="15" customHeight="1" x14ac:dyDescent="0.2">
      <c r="A66" s="24">
        <f t="shared" si="3"/>
        <v>58</v>
      </c>
      <c r="B66" s="272" t="s">
        <v>462</v>
      </c>
      <c r="C66" s="25" t="s">
        <v>401</v>
      </c>
      <c r="D66" s="24" t="s">
        <v>272</v>
      </c>
      <c r="E66" s="38"/>
      <c r="F66" s="49" t="str">
        <f t="shared" si="7"/>
        <v>Média</v>
      </c>
      <c r="G66" s="37">
        <f t="shared" si="8"/>
        <v>4</v>
      </c>
      <c r="H66" s="37">
        <f>IF(D66&lt;&gt;"",VLOOKUP(D66,Deflatores!$A$3:$C$58,3,0),0)</f>
        <v>1</v>
      </c>
      <c r="I66" s="49">
        <f t="shared" si="9"/>
        <v>4</v>
      </c>
      <c r="J66" s="238" t="s">
        <v>538</v>
      </c>
      <c r="K66" s="238"/>
    </row>
    <row r="67" spans="1:11" s="27" customFormat="1" ht="15" customHeight="1" x14ac:dyDescent="0.2">
      <c r="A67" s="24">
        <f t="shared" si="3"/>
        <v>59</v>
      </c>
      <c r="B67" s="272" t="s">
        <v>463</v>
      </c>
      <c r="C67" s="25" t="s">
        <v>401</v>
      </c>
      <c r="D67" s="24" t="s">
        <v>272</v>
      </c>
      <c r="E67" s="38"/>
      <c r="F67" s="49" t="str">
        <f t="shared" si="7"/>
        <v>Média</v>
      </c>
      <c r="G67" s="37">
        <f t="shared" si="8"/>
        <v>4</v>
      </c>
      <c r="H67" s="37">
        <f>IF(D67&lt;&gt;"",VLOOKUP(D67,Deflatores!$A$3:$C$58,3,0),0)</f>
        <v>1</v>
      </c>
      <c r="I67" s="49">
        <f t="shared" si="9"/>
        <v>4</v>
      </c>
      <c r="J67" s="238" t="s">
        <v>538</v>
      </c>
      <c r="K67" s="238"/>
    </row>
    <row r="68" spans="1:11" s="27" customFormat="1" ht="15" customHeight="1" x14ac:dyDescent="0.2">
      <c r="A68" s="24">
        <f t="shared" si="3"/>
        <v>60</v>
      </c>
      <c r="B68" s="272" t="s">
        <v>464</v>
      </c>
      <c r="C68" s="25" t="s">
        <v>401</v>
      </c>
      <c r="D68" s="24" t="s">
        <v>272</v>
      </c>
      <c r="E68" s="38"/>
      <c r="F68" s="49" t="str">
        <f t="shared" si="7"/>
        <v>Média</v>
      </c>
      <c r="G68" s="37">
        <f t="shared" si="8"/>
        <v>4</v>
      </c>
      <c r="H68" s="37">
        <f>IF(D68&lt;&gt;"",VLOOKUP(D68,Deflatores!$A$3:$C$58,3,0),0)</f>
        <v>1</v>
      </c>
      <c r="I68" s="49">
        <f t="shared" si="9"/>
        <v>4</v>
      </c>
      <c r="J68" s="238" t="s">
        <v>538</v>
      </c>
      <c r="K68" s="238"/>
    </row>
    <row r="69" spans="1:11" s="27" customFormat="1" ht="15" customHeight="1" x14ac:dyDescent="0.2">
      <c r="A69" s="24">
        <f t="shared" si="3"/>
        <v>61</v>
      </c>
      <c r="B69" s="272" t="s">
        <v>465</v>
      </c>
      <c r="C69" s="25" t="s">
        <v>516</v>
      </c>
      <c r="D69" s="24" t="s">
        <v>272</v>
      </c>
      <c r="E69" s="38"/>
      <c r="F69" s="49" t="str">
        <f t="shared" si="7"/>
        <v>Baixa</v>
      </c>
      <c r="G69" s="37">
        <f t="shared" si="8"/>
        <v>7</v>
      </c>
      <c r="H69" s="37">
        <f>IF(D69&lt;&gt;"",VLOOKUP(D69,Deflatores!$A$3:$C$58,3,0),0)</f>
        <v>1</v>
      </c>
      <c r="I69" s="49">
        <f t="shared" si="9"/>
        <v>7</v>
      </c>
      <c r="J69" s="238" t="s">
        <v>538</v>
      </c>
      <c r="K69" s="25"/>
    </row>
    <row r="70" spans="1:11" s="27" customFormat="1" ht="15" customHeight="1" x14ac:dyDescent="0.2">
      <c r="A70" s="24">
        <f t="shared" si="3"/>
        <v>62</v>
      </c>
      <c r="B70" s="272" t="s">
        <v>466</v>
      </c>
      <c r="C70" s="25" t="s">
        <v>517</v>
      </c>
      <c r="D70" s="24" t="s">
        <v>341</v>
      </c>
      <c r="E70" s="38">
        <v>1</v>
      </c>
      <c r="F70" s="49" t="str">
        <f t="shared" si="7"/>
        <v/>
      </c>
      <c r="G70" s="37">
        <f t="shared" si="8"/>
        <v>0.5</v>
      </c>
      <c r="H70" s="37">
        <f>IF(D70&lt;&gt;"",VLOOKUP(D70,Deflatores!$A$3:$C$58,3,0),0)</f>
        <v>0.5</v>
      </c>
      <c r="I70" s="49">
        <f t="shared" si="9"/>
        <v>0.5</v>
      </c>
      <c r="J70" s="238" t="s">
        <v>539</v>
      </c>
      <c r="K70" s="238"/>
    </row>
    <row r="71" spans="1:11" s="27" customFormat="1" ht="15" customHeight="1" x14ac:dyDescent="0.2">
      <c r="A71" s="24">
        <f t="shared" si="3"/>
        <v>63</v>
      </c>
      <c r="B71" s="272" t="s">
        <v>467</v>
      </c>
      <c r="C71" s="25" t="s">
        <v>517</v>
      </c>
      <c r="D71" s="24" t="s">
        <v>341</v>
      </c>
      <c r="E71" s="38">
        <v>1</v>
      </c>
      <c r="F71" s="49" t="str">
        <f t="shared" si="7"/>
        <v/>
      </c>
      <c r="G71" s="37">
        <f t="shared" si="8"/>
        <v>0.5</v>
      </c>
      <c r="H71" s="37">
        <f>IF(D71&lt;&gt;"",VLOOKUP(D71,Deflatores!$A$3:$C$58,3,0),0)</f>
        <v>0.5</v>
      </c>
      <c r="I71" s="49">
        <f t="shared" si="9"/>
        <v>0.5</v>
      </c>
      <c r="J71" s="238" t="s">
        <v>539</v>
      </c>
      <c r="K71" s="238"/>
    </row>
    <row r="72" spans="1:11" s="27" customFormat="1" ht="15" customHeight="1" x14ac:dyDescent="0.2">
      <c r="A72" s="24">
        <f t="shared" si="3"/>
        <v>64</v>
      </c>
      <c r="B72" s="272" t="s">
        <v>468</v>
      </c>
      <c r="C72" s="25" t="s">
        <v>517</v>
      </c>
      <c r="D72" s="24" t="s">
        <v>341</v>
      </c>
      <c r="E72" s="38">
        <v>1</v>
      </c>
      <c r="F72" s="49" t="str">
        <f t="shared" si="7"/>
        <v/>
      </c>
      <c r="G72" s="37">
        <f t="shared" si="8"/>
        <v>0.5</v>
      </c>
      <c r="H72" s="37">
        <f>IF(D72&lt;&gt;"",VLOOKUP(D72,Deflatores!$A$3:$C$58,3,0),0)</f>
        <v>0.5</v>
      </c>
      <c r="I72" s="49">
        <f t="shared" si="9"/>
        <v>0.5</v>
      </c>
      <c r="J72" s="238" t="s">
        <v>539</v>
      </c>
      <c r="K72" s="238"/>
    </row>
    <row r="73" spans="1:11" s="27" customFormat="1" ht="15" customHeight="1" x14ac:dyDescent="0.2">
      <c r="A73" s="24">
        <f t="shared" si="3"/>
        <v>65</v>
      </c>
      <c r="B73" s="272" t="s">
        <v>469</v>
      </c>
      <c r="C73" s="25" t="s">
        <v>517</v>
      </c>
      <c r="D73" s="24" t="s">
        <v>341</v>
      </c>
      <c r="E73" s="38">
        <v>1</v>
      </c>
      <c r="F73" s="49" t="str">
        <f t="shared" si="0"/>
        <v/>
      </c>
      <c r="G73" s="37">
        <f t="shared" si="1"/>
        <v>0.5</v>
      </c>
      <c r="H73" s="37">
        <f>IF(D73&lt;&gt;"",VLOOKUP(D73,Deflatores!$A$3:$C$58,3,0),0)</f>
        <v>0.5</v>
      </c>
      <c r="I73" s="49">
        <f t="shared" si="2"/>
        <v>0.5</v>
      </c>
      <c r="J73" s="238" t="s">
        <v>539</v>
      </c>
      <c r="K73" s="25"/>
    </row>
    <row r="74" spans="1:11" s="27" customFormat="1" ht="15" customHeight="1" x14ac:dyDescent="0.2">
      <c r="A74" s="24">
        <f t="shared" si="3"/>
        <v>66</v>
      </c>
      <c r="B74" s="272" t="s">
        <v>470</v>
      </c>
      <c r="C74" s="25" t="s">
        <v>517</v>
      </c>
      <c r="D74" s="24" t="s">
        <v>338</v>
      </c>
      <c r="E74" s="38">
        <v>1</v>
      </c>
      <c r="F74" s="49" t="str">
        <f t="shared" si="0"/>
        <v/>
      </c>
      <c r="G74" s="37">
        <f t="shared" si="1"/>
        <v>0.5</v>
      </c>
      <c r="H74" s="37">
        <f>IF(D74&lt;&gt;"",VLOOKUP(D74,Deflatores!$A$3:$C$58,3,0),0)</f>
        <v>0.5</v>
      </c>
      <c r="I74" s="49">
        <f t="shared" si="2"/>
        <v>0.5</v>
      </c>
      <c r="J74" s="238" t="s">
        <v>539</v>
      </c>
      <c r="K74" s="25"/>
    </row>
    <row r="75" spans="1:11" s="27" customFormat="1" ht="15" customHeight="1" x14ac:dyDescent="0.2">
      <c r="A75" s="24">
        <f t="shared" si="3"/>
        <v>67</v>
      </c>
      <c r="B75" s="272" t="s">
        <v>471</v>
      </c>
      <c r="C75" s="25" t="s">
        <v>406</v>
      </c>
      <c r="D75" s="24" t="s">
        <v>272</v>
      </c>
      <c r="E75" s="38"/>
      <c r="F75" s="49" t="str">
        <f t="shared" si="0"/>
        <v>Média</v>
      </c>
      <c r="G75" s="37">
        <f t="shared" si="1"/>
        <v>4</v>
      </c>
      <c r="H75" s="37">
        <f>IF(D75&lt;&gt;"",VLOOKUP(D75,Deflatores!$A$3:$C$58,3,0),0)</f>
        <v>1</v>
      </c>
      <c r="I75" s="49">
        <f t="shared" si="2"/>
        <v>4</v>
      </c>
      <c r="J75" s="238" t="s">
        <v>540</v>
      </c>
      <c r="K75" s="25"/>
    </row>
    <row r="76" spans="1:11" s="27" customFormat="1" ht="15" customHeight="1" x14ac:dyDescent="0.2">
      <c r="A76" s="24">
        <f t="shared" si="3"/>
        <v>68</v>
      </c>
      <c r="B76" s="272" t="s">
        <v>472</v>
      </c>
      <c r="C76" s="25" t="s">
        <v>401</v>
      </c>
      <c r="D76" s="24" t="s">
        <v>272</v>
      </c>
      <c r="E76" s="38"/>
      <c r="F76" s="49" t="str">
        <f t="shared" si="0"/>
        <v>Média</v>
      </c>
      <c r="G76" s="37">
        <f t="shared" si="1"/>
        <v>4</v>
      </c>
      <c r="H76" s="37">
        <f>IF(D76&lt;&gt;"",VLOOKUP(D76,Deflatores!$A$3:$C$58,3,0),0)</f>
        <v>1</v>
      </c>
      <c r="I76" s="49">
        <f t="shared" si="2"/>
        <v>4</v>
      </c>
      <c r="J76" s="238" t="s">
        <v>540</v>
      </c>
      <c r="K76" s="25"/>
    </row>
    <row r="77" spans="1:11" s="27" customFormat="1" ht="15" customHeight="1" x14ac:dyDescent="0.2">
      <c r="A77" s="24">
        <f t="shared" si="3"/>
        <v>69</v>
      </c>
      <c r="B77" s="272" t="s">
        <v>473</v>
      </c>
      <c r="C77" s="25" t="s">
        <v>401</v>
      </c>
      <c r="D77" s="24" t="s">
        <v>272</v>
      </c>
      <c r="E77" s="38"/>
      <c r="F77" s="49" t="str">
        <f t="shared" si="0"/>
        <v>Média</v>
      </c>
      <c r="G77" s="37">
        <f t="shared" si="1"/>
        <v>4</v>
      </c>
      <c r="H77" s="37">
        <f>IF(D77&lt;&gt;"",VLOOKUP(D77,Deflatores!$A$3:$C$58,3,0),0)</f>
        <v>1</v>
      </c>
      <c r="I77" s="49">
        <f t="shared" si="2"/>
        <v>4</v>
      </c>
      <c r="J77" s="238" t="s">
        <v>540</v>
      </c>
      <c r="K77" s="25"/>
    </row>
    <row r="78" spans="1:11" s="27" customFormat="1" ht="15" customHeight="1" x14ac:dyDescent="0.2">
      <c r="A78" s="24">
        <f t="shared" si="3"/>
        <v>70</v>
      </c>
      <c r="B78" s="272" t="s">
        <v>474</v>
      </c>
      <c r="C78" s="25" t="s">
        <v>401</v>
      </c>
      <c r="D78" s="24" t="s">
        <v>272</v>
      </c>
      <c r="E78" s="38"/>
      <c r="F78" s="49" t="str">
        <f t="shared" si="0"/>
        <v>Média</v>
      </c>
      <c r="G78" s="37">
        <f t="shared" si="1"/>
        <v>4</v>
      </c>
      <c r="H78" s="37">
        <f>IF(D78&lt;&gt;"",VLOOKUP(D78,Deflatores!$A$3:$C$58,3,0),0)</f>
        <v>1</v>
      </c>
      <c r="I78" s="49">
        <f t="shared" si="2"/>
        <v>4</v>
      </c>
      <c r="J78" s="238" t="s">
        <v>540</v>
      </c>
      <c r="K78" s="25"/>
    </row>
    <row r="79" spans="1:11" s="27" customFormat="1" ht="15" customHeight="1" x14ac:dyDescent="0.2">
      <c r="A79" s="24">
        <f t="shared" si="3"/>
        <v>71</v>
      </c>
      <c r="B79" s="272" t="s">
        <v>475</v>
      </c>
      <c r="C79" s="25" t="s">
        <v>401</v>
      </c>
      <c r="D79" s="24" t="s">
        <v>272</v>
      </c>
      <c r="E79" s="38"/>
      <c r="F79" s="49" t="str">
        <f t="shared" si="0"/>
        <v>Média</v>
      </c>
      <c r="G79" s="37">
        <f t="shared" si="1"/>
        <v>4</v>
      </c>
      <c r="H79" s="37">
        <f>IF(D79&lt;&gt;"",VLOOKUP(D79,Deflatores!$A$3:$C$58,3,0),0)</f>
        <v>1</v>
      </c>
      <c r="I79" s="49">
        <f t="shared" si="2"/>
        <v>4</v>
      </c>
      <c r="J79" s="238" t="s">
        <v>540</v>
      </c>
      <c r="K79" s="25"/>
    </row>
    <row r="80" spans="1:11" s="27" customFormat="1" ht="15" customHeight="1" x14ac:dyDescent="0.2">
      <c r="A80" s="24">
        <f t="shared" si="3"/>
        <v>72</v>
      </c>
      <c r="B80" s="272" t="s">
        <v>476</v>
      </c>
      <c r="C80" s="25" t="s">
        <v>516</v>
      </c>
      <c r="D80" s="24" t="s">
        <v>272</v>
      </c>
      <c r="E80" s="38"/>
      <c r="F80" s="49" t="str">
        <f t="shared" si="0"/>
        <v>Baixa</v>
      </c>
      <c r="G80" s="37">
        <f t="shared" si="1"/>
        <v>7</v>
      </c>
      <c r="H80" s="37">
        <f>IF(D80&lt;&gt;"",VLOOKUP(D80,Deflatores!$A$3:$C$58,3,0),0)</f>
        <v>1</v>
      </c>
      <c r="I80" s="49">
        <f t="shared" si="2"/>
        <v>7</v>
      </c>
      <c r="J80" s="238" t="s">
        <v>540</v>
      </c>
      <c r="K80" s="25"/>
    </row>
    <row r="81" spans="1:11" s="27" customFormat="1" ht="15" customHeight="1" x14ac:dyDescent="0.2">
      <c r="A81" s="24">
        <f t="shared" si="3"/>
        <v>73</v>
      </c>
      <c r="B81" s="272" t="s">
        <v>477</v>
      </c>
      <c r="C81" s="25" t="s">
        <v>406</v>
      </c>
      <c r="D81" s="24" t="s">
        <v>272</v>
      </c>
      <c r="E81" s="38"/>
      <c r="F81" s="49" t="str">
        <f t="shared" ref="F81:F135" si="10">IF(C81="EE","Média",IF(C81="CE","Média",IF(C81="SE","Média",IF(C81="AIE","Baixa",IF(C81="ALI","Baixa","")))))</f>
        <v>Média</v>
      </c>
      <c r="G81" s="37">
        <f t="shared" ref="G81:G135" si="11">IF(C81="EE",4,IF(C81="CE",4,IF(C81="SE",5,IF(C81="AIE",5,IF(C81="ALI",7,IF(C81="INM",I81,""))))))</f>
        <v>4</v>
      </c>
      <c r="H81" s="37">
        <f>IF(D81&lt;&gt;"",VLOOKUP(D81,Deflatores!$A$3:$C$58,3,0),0)</f>
        <v>1</v>
      </c>
      <c r="I81" s="49">
        <f t="shared" ref="I81:I135" si="12">IF(C81="EE",G81*H81,IF(C81="CE",G81*H81,IF(C81="SE",G81*H81,IF(C81="ALI",G81*H81,IF(C81="AIE",G81*H81,IF(C81="INM",H81*E81,""))))))</f>
        <v>4</v>
      </c>
      <c r="J81" s="238" t="s">
        <v>541</v>
      </c>
      <c r="K81" s="25"/>
    </row>
    <row r="82" spans="1:11" s="27" customFormat="1" ht="15" customHeight="1" x14ac:dyDescent="0.2">
      <c r="A82" s="24">
        <f t="shared" si="3"/>
        <v>74</v>
      </c>
      <c r="B82" s="272" t="s">
        <v>478</v>
      </c>
      <c r="C82" s="25" t="s">
        <v>401</v>
      </c>
      <c r="D82" s="24" t="s">
        <v>272</v>
      </c>
      <c r="E82" s="38"/>
      <c r="F82" s="49" t="str">
        <f t="shared" si="10"/>
        <v>Média</v>
      </c>
      <c r="G82" s="37">
        <f t="shared" si="11"/>
        <v>4</v>
      </c>
      <c r="H82" s="37">
        <f>IF(D82&lt;&gt;"",VLOOKUP(D82,Deflatores!$A$3:$C$58,3,0),0)</f>
        <v>1</v>
      </c>
      <c r="I82" s="49">
        <f t="shared" si="12"/>
        <v>4</v>
      </c>
      <c r="J82" s="238" t="s">
        <v>541</v>
      </c>
      <c r="K82" s="25"/>
    </row>
    <row r="83" spans="1:11" s="27" customFormat="1" ht="15" customHeight="1" x14ac:dyDescent="0.2">
      <c r="A83" s="24">
        <f t="shared" si="3"/>
        <v>75</v>
      </c>
      <c r="B83" s="272" t="s">
        <v>479</v>
      </c>
      <c r="C83" s="25" t="s">
        <v>401</v>
      </c>
      <c r="D83" s="24" t="s">
        <v>272</v>
      </c>
      <c r="E83" s="38"/>
      <c r="F83" s="49" t="str">
        <f t="shared" si="10"/>
        <v>Média</v>
      </c>
      <c r="G83" s="37">
        <f t="shared" si="11"/>
        <v>4</v>
      </c>
      <c r="H83" s="37">
        <f>IF(D83&lt;&gt;"",VLOOKUP(D83,Deflatores!$A$3:$C$58,3,0),0)</f>
        <v>1</v>
      </c>
      <c r="I83" s="49">
        <f t="shared" si="12"/>
        <v>4</v>
      </c>
      <c r="J83" s="238" t="s">
        <v>541</v>
      </c>
      <c r="K83" s="25"/>
    </row>
    <row r="84" spans="1:11" s="27" customFormat="1" ht="15" customHeight="1" x14ac:dyDescent="0.2">
      <c r="A84" s="24">
        <f t="shared" ref="A84:A152" si="13">A83+1</f>
        <v>76</v>
      </c>
      <c r="B84" s="272" t="s">
        <v>480</v>
      </c>
      <c r="C84" s="25" t="s">
        <v>401</v>
      </c>
      <c r="D84" s="24" t="s">
        <v>272</v>
      </c>
      <c r="E84" s="38"/>
      <c r="F84" s="49" t="str">
        <f t="shared" si="10"/>
        <v>Média</v>
      </c>
      <c r="G84" s="37">
        <f t="shared" si="11"/>
        <v>4</v>
      </c>
      <c r="H84" s="37">
        <f>IF(D84&lt;&gt;"",VLOOKUP(D84,Deflatores!$A$3:$C$58,3,0),0)</f>
        <v>1</v>
      </c>
      <c r="I84" s="49">
        <f t="shared" si="12"/>
        <v>4</v>
      </c>
      <c r="J84" s="238" t="s">
        <v>541</v>
      </c>
      <c r="K84" s="25"/>
    </row>
    <row r="85" spans="1:11" s="27" customFormat="1" ht="15" customHeight="1" x14ac:dyDescent="0.2">
      <c r="A85" s="24">
        <f t="shared" si="13"/>
        <v>77</v>
      </c>
      <c r="B85" s="272" t="s">
        <v>481</v>
      </c>
      <c r="C85" s="25" t="s">
        <v>401</v>
      </c>
      <c r="D85" s="24" t="s">
        <v>272</v>
      </c>
      <c r="E85" s="38"/>
      <c r="F85" s="49" t="str">
        <f t="shared" si="10"/>
        <v>Média</v>
      </c>
      <c r="G85" s="37">
        <f t="shared" si="11"/>
        <v>4</v>
      </c>
      <c r="H85" s="37">
        <f>IF(D85&lt;&gt;"",VLOOKUP(D85,Deflatores!$A$3:$C$58,3,0),0)</f>
        <v>1</v>
      </c>
      <c r="I85" s="49">
        <f t="shared" si="12"/>
        <v>4</v>
      </c>
      <c r="J85" s="238" t="s">
        <v>541</v>
      </c>
      <c r="K85" s="25"/>
    </row>
    <row r="86" spans="1:11" s="27" customFormat="1" ht="15" customHeight="1" x14ac:dyDescent="0.2">
      <c r="A86" s="24">
        <f t="shared" si="13"/>
        <v>78</v>
      </c>
      <c r="B86" s="272" t="s">
        <v>482</v>
      </c>
      <c r="C86" s="25" t="s">
        <v>516</v>
      </c>
      <c r="D86" s="24" t="s">
        <v>272</v>
      </c>
      <c r="E86" s="38"/>
      <c r="F86" s="49" t="str">
        <f t="shared" si="10"/>
        <v>Baixa</v>
      </c>
      <c r="G86" s="37">
        <f t="shared" si="11"/>
        <v>7</v>
      </c>
      <c r="H86" s="37">
        <f>IF(D86&lt;&gt;"",VLOOKUP(D86,Deflatores!$A$3:$C$58,3,0),0)</f>
        <v>1</v>
      </c>
      <c r="I86" s="49">
        <f t="shared" si="12"/>
        <v>7</v>
      </c>
      <c r="J86" s="238" t="s">
        <v>541</v>
      </c>
      <c r="K86" s="25"/>
    </row>
    <row r="87" spans="1:11" s="27" customFormat="1" ht="15" customHeight="1" x14ac:dyDescent="0.2">
      <c r="A87" s="24">
        <f t="shared" si="13"/>
        <v>79</v>
      </c>
      <c r="B87" s="272" t="s">
        <v>483</v>
      </c>
      <c r="C87" s="25" t="s">
        <v>406</v>
      </c>
      <c r="D87" s="24" t="s">
        <v>272</v>
      </c>
      <c r="E87" s="38"/>
      <c r="F87" s="49" t="str">
        <f t="shared" si="10"/>
        <v>Média</v>
      </c>
      <c r="G87" s="37">
        <f t="shared" si="11"/>
        <v>4</v>
      </c>
      <c r="H87" s="37">
        <f>IF(D87&lt;&gt;"",VLOOKUP(D87,Deflatores!$A$3:$C$58,3,0),0)</f>
        <v>1</v>
      </c>
      <c r="I87" s="49">
        <f t="shared" si="12"/>
        <v>4</v>
      </c>
      <c r="J87" s="238" t="s">
        <v>542</v>
      </c>
      <c r="K87" s="25"/>
    </row>
    <row r="88" spans="1:11" s="27" customFormat="1" ht="15" customHeight="1" x14ac:dyDescent="0.2">
      <c r="A88" s="24">
        <f t="shared" si="13"/>
        <v>80</v>
      </c>
      <c r="B88" s="272" t="s">
        <v>484</v>
      </c>
      <c r="C88" s="25" t="s">
        <v>401</v>
      </c>
      <c r="D88" s="24" t="s">
        <v>272</v>
      </c>
      <c r="E88" s="38"/>
      <c r="F88" s="49" t="str">
        <f t="shared" si="10"/>
        <v>Média</v>
      </c>
      <c r="G88" s="37">
        <f t="shared" si="11"/>
        <v>4</v>
      </c>
      <c r="H88" s="37">
        <f>IF(D88&lt;&gt;"",VLOOKUP(D88,Deflatores!$A$3:$C$58,3,0),0)</f>
        <v>1</v>
      </c>
      <c r="I88" s="49">
        <f t="shared" si="12"/>
        <v>4</v>
      </c>
      <c r="J88" s="238" t="s">
        <v>542</v>
      </c>
      <c r="K88" s="25"/>
    </row>
    <row r="89" spans="1:11" s="27" customFormat="1" ht="15" customHeight="1" x14ac:dyDescent="0.2">
      <c r="A89" s="24">
        <f t="shared" si="13"/>
        <v>81</v>
      </c>
      <c r="B89" s="272" t="s">
        <v>485</v>
      </c>
      <c r="C89" s="25" t="s">
        <v>401</v>
      </c>
      <c r="D89" s="24" t="s">
        <v>272</v>
      </c>
      <c r="E89" s="38"/>
      <c r="F89" s="49" t="str">
        <f t="shared" si="10"/>
        <v>Média</v>
      </c>
      <c r="G89" s="37">
        <f t="shared" si="11"/>
        <v>4</v>
      </c>
      <c r="H89" s="37">
        <f>IF(D89&lt;&gt;"",VLOOKUP(D89,Deflatores!$A$3:$C$58,3,0),0)</f>
        <v>1</v>
      </c>
      <c r="I89" s="49">
        <f t="shared" si="12"/>
        <v>4</v>
      </c>
      <c r="J89" s="238" t="s">
        <v>542</v>
      </c>
      <c r="K89" s="25"/>
    </row>
    <row r="90" spans="1:11" s="27" customFormat="1" ht="15" customHeight="1" x14ac:dyDescent="0.2">
      <c r="A90" s="24">
        <f t="shared" si="13"/>
        <v>82</v>
      </c>
      <c r="B90" s="272" t="s">
        <v>486</v>
      </c>
      <c r="C90" s="25" t="s">
        <v>401</v>
      </c>
      <c r="D90" s="24" t="s">
        <v>272</v>
      </c>
      <c r="E90" s="38"/>
      <c r="F90" s="49" t="str">
        <f t="shared" si="10"/>
        <v>Média</v>
      </c>
      <c r="G90" s="37">
        <f t="shared" si="11"/>
        <v>4</v>
      </c>
      <c r="H90" s="37">
        <f>IF(D90&lt;&gt;"",VLOOKUP(D90,Deflatores!$A$3:$C$58,3,0),0)</f>
        <v>1</v>
      </c>
      <c r="I90" s="49">
        <f t="shared" si="12"/>
        <v>4</v>
      </c>
      <c r="J90" s="238" t="s">
        <v>542</v>
      </c>
      <c r="K90" s="25"/>
    </row>
    <row r="91" spans="1:11" s="27" customFormat="1" ht="15" customHeight="1" x14ac:dyDescent="0.2">
      <c r="A91" s="24">
        <f t="shared" si="13"/>
        <v>83</v>
      </c>
      <c r="B91" s="272" t="s">
        <v>487</v>
      </c>
      <c r="C91" s="25" t="s">
        <v>401</v>
      </c>
      <c r="D91" s="24" t="s">
        <v>272</v>
      </c>
      <c r="E91" s="38"/>
      <c r="F91" s="49" t="str">
        <f t="shared" si="10"/>
        <v>Média</v>
      </c>
      <c r="G91" s="37">
        <f t="shared" si="11"/>
        <v>4</v>
      </c>
      <c r="H91" s="37">
        <f>IF(D91&lt;&gt;"",VLOOKUP(D91,Deflatores!$A$3:$C$58,3,0),0)</f>
        <v>1</v>
      </c>
      <c r="I91" s="49">
        <f t="shared" si="12"/>
        <v>4</v>
      </c>
      <c r="J91" s="238" t="s">
        <v>542</v>
      </c>
      <c r="K91" s="25"/>
    </row>
    <row r="92" spans="1:11" s="27" customFormat="1" ht="15" customHeight="1" x14ac:dyDescent="0.2">
      <c r="A92" s="24">
        <f t="shared" si="13"/>
        <v>84</v>
      </c>
      <c r="B92" s="272" t="s">
        <v>488</v>
      </c>
      <c r="C92" s="25" t="s">
        <v>516</v>
      </c>
      <c r="D92" s="24" t="s">
        <v>272</v>
      </c>
      <c r="E92" s="38"/>
      <c r="F92" s="49" t="str">
        <f t="shared" si="10"/>
        <v>Baixa</v>
      </c>
      <c r="G92" s="37">
        <f t="shared" si="11"/>
        <v>7</v>
      </c>
      <c r="H92" s="37">
        <f>IF(D92&lt;&gt;"",VLOOKUP(D92,Deflatores!$A$3:$C$58,3,0),0)</f>
        <v>1</v>
      </c>
      <c r="I92" s="49">
        <f t="shared" si="12"/>
        <v>7</v>
      </c>
      <c r="J92" s="238" t="s">
        <v>542</v>
      </c>
      <c r="K92" s="25"/>
    </row>
    <row r="93" spans="1:11" s="27" customFormat="1" ht="15" customHeight="1" x14ac:dyDescent="0.2">
      <c r="A93" s="24">
        <f t="shared" si="13"/>
        <v>85</v>
      </c>
      <c r="B93" s="272" t="s">
        <v>489</v>
      </c>
      <c r="C93" s="25" t="s">
        <v>406</v>
      </c>
      <c r="D93" s="24" t="s">
        <v>272</v>
      </c>
      <c r="E93" s="38"/>
      <c r="F93" s="49" t="str">
        <f t="shared" si="10"/>
        <v>Média</v>
      </c>
      <c r="G93" s="37">
        <f t="shared" si="11"/>
        <v>4</v>
      </c>
      <c r="H93" s="37">
        <f>IF(D93&lt;&gt;"",VLOOKUP(D93,Deflatores!$A$3:$C$58,3,0),0)</f>
        <v>1</v>
      </c>
      <c r="I93" s="49">
        <f t="shared" si="12"/>
        <v>4</v>
      </c>
      <c r="J93" s="238" t="s">
        <v>543</v>
      </c>
      <c r="K93" s="25"/>
    </row>
    <row r="94" spans="1:11" s="27" customFormat="1" ht="15" customHeight="1" x14ac:dyDescent="0.2">
      <c r="A94" s="24">
        <f t="shared" si="13"/>
        <v>86</v>
      </c>
      <c r="B94" s="272" t="s">
        <v>490</v>
      </c>
      <c r="C94" s="25" t="s">
        <v>401</v>
      </c>
      <c r="D94" s="24" t="s">
        <v>272</v>
      </c>
      <c r="E94" s="38"/>
      <c r="F94" s="49" t="str">
        <f t="shared" si="10"/>
        <v>Média</v>
      </c>
      <c r="G94" s="37">
        <f t="shared" si="11"/>
        <v>4</v>
      </c>
      <c r="H94" s="37">
        <f>IF(D94&lt;&gt;"",VLOOKUP(D94,Deflatores!$A$3:$C$58,3,0),0)</f>
        <v>1</v>
      </c>
      <c r="I94" s="49">
        <f t="shared" si="12"/>
        <v>4</v>
      </c>
      <c r="J94" s="238" t="s">
        <v>543</v>
      </c>
      <c r="K94" s="25"/>
    </row>
    <row r="95" spans="1:11" s="27" customFormat="1" ht="14.25" x14ac:dyDescent="0.2">
      <c r="A95" s="24">
        <f t="shared" si="13"/>
        <v>87</v>
      </c>
      <c r="B95" s="272" t="s">
        <v>491</v>
      </c>
      <c r="C95" s="25" t="s">
        <v>401</v>
      </c>
      <c r="D95" s="24" t="s">
        <v>272</v>
      </c>
      <c r="E95" s="38"/>
      <c r="F95" s="49" t="str">
        <f t="shared" si="10"/>
        <v>Média</v>
      </c>
      <c r="G95" s="37">
        <f t="shared" si="11"/>
        <v>4</v>
      </c>
      <c r="H95" s="37">
        <f>IF(D95&lt;&gt;"",VLOOKUP(D95,Deflatores!$A$3:$C$58,3,0),0)</f>
        <v>1</v>
      </c>
      <c r="I95" s="49">
        <f t="shared" si="12"/>
        <v>4</v>
      </c>
      <c r="J95" s="238" t="s">
        <v>543</v>
      </c>
      <c r="K95" s="25"/>
    </row>
    <row r="96" spans="1:11" s="27" customFormat="1" ht="14.25" x14ac:dyDescent="0.2">
      <c r="A96" s="24">
        <f t="shared" si="13"/>
        <v>88</v>
      </c>
      <c r="B96" s="272" t="s">
        <v>492</v>
      </c>
      <c r="C96" s="25" t="s">
        <v>401</v>
      </c>
      <c r="D96" s="24" t="s">
        <v>272</v>
      </c>
      <c r="E96" s="38"/>
      <c r="F96" s="49" t="str">
        <f t="shared" si="10"/>
        <v>Média</v>
      </c>
      <c r="G96" s="37">
        <f t="shared" si="11"/>
        <v>4</v>
      </c>
      <c r="H96" s="37">
        <f>IF(D96&lt;&gt;"",VLOOKUP(D96,Deflatores!$A$3:$C$58,3,0),0)</f>
        <v>1</v>
      </c>
      <c r="I96" s="49">
        <f t="shared" si="12"/>
        <v>4</v>
      </c>
      <c r="J96" s="238" t="s">
        <v>543</v>
      </c>
      <c r="K96" s="25"/>
    </row>
    <row r="97" spans="1:11" s="27" customFormat="1" ht="14.25" x14ac:dyDescent="0.2">
      <c r="A97" s="24">
        <f t="shared" si="13"/>
        <v>89</v>
      </c>
      <c r="B97" s="272" t="s">
        <v>493</v>
      </c>
      <c r="C97" s="25" t="s">
        <v>401</v>
      </c>
      <c r="D97" s="24" t="s">
        <v>272</v>
      </c>
      <c r="E97" s="38"/>
      <c r="F97" s="49" t="str">
        <f t="shared" si="10"/>
        <v>Média</v>
      </c>
      <c r="G97" s="37">
        <f t="shared" si="11"/>
        <v>4</v>
      </c>
      <c r="H97" s="37">
        <f>IF(D97&lt;&gt;"",VLOOKUP(D97,Deflatores!$A$3:$C$58,3,0),0)</f>
        <v>1</v>
      </c>
      <c r="I97" s="49">
        <f t="shared" si="12"/>
        <v>4</v>
      </c>
      <c r="J97" s="238" t="s">
        <v>543</v>
      </c>
      <c r="K97" s="25"/>
    </row>
    <row r="98" spans="1:11" s="27" customFormat="1" ht="14.25" x14ac:dyDescent="0.2">
      <c r="A98" s="24">
        <f t="shared" si="13"/>
        <v>90</v>
      </c>
      <c r="B98" s="272" t="s">
        <v>494</v>
      </c>
      <c r="C98" s="25" t="s">
        <v>516</v>
      </c>
      <c r="D98" s="24" t="s">
        <v>272</v>
      </c>
      <c r="E98" s="38"/>
      <c r="F98" s="49" t="str">
        <f t="shared" si="10"/>
        <v>Baixa</v>
      </c>
      <c r="G98" s="37">
        <f t="shared" si="11"/>
        <v>7</v>
      </c>
      <c r="H98" s="37">
        <f>IF(D98&lt;&gt;"",VLOOKUP(D98,Deflatores!$A$3:$C$58,3,0),0)</f>
        <v>1</v>
      </c>
      <c r="I98" s="49">
        <f t="shared" si="12"/>
        <v>7</v>
      </c>
      <c r="J98" s="238" t="s">
        <v>543</v>
      </c>
      <c r="K98" s="25"/>
    </row>
    <row r="99" spans="1:11" s="27" customFormat="1" ht="14.25" x14ac:dyDescent="0.2">
      <c r="A99" s="24">
        <f t="shared" si="13"/>
        <v>91</v>
      </c>
      <c r="B99" s="272" t="s">
        <v>111</v>
      </c>
      <c r="C99" s="25" t="s">
        <v>519</v>
      </c>
      <c r="D99" s="24"/>
      <c r="E99" s="38"/>
      <c r="F99" s="49" t="str">
        <f t="shared" si="10"/>
        <v/>
      </c>
      <c r="G99" s="37" t="str">
        <f t="shared" si="11"/>
        <v/>
      </c>
      <c r="H99" s="37">
        <f>IF(D99&lt;&gt;"",VLOOKUP(D99,Deflatores!$A$3:$C$58,3,0),0)</f>
        <v>0</v>
      </c>
      <c r="I99" s="49" t="str">
        <f t="shared" si="12"/>
        <v/>
      </c>
      <c r="J99" s="238" t="s">
        <v>544</v>
      </c>
      <c r="K99" s="272" t="s">
        <v>518</v>
      </c>
    </row>
    <row r="100" spans="1:11" s="27" customFormat="1" ht="14.25" x14ac:dyDescent="0.2">
      <c r="A100" s="24">
        <f t="shared" si="13"/>
        <v>92</v>
      </c>
      <c r="B100" s="272" t="s">
        <v>520</v>
      </c>
      <c r="C100" s="25" t="s">
        <v>519</v>
      </c>
      <c r="D100" s="24"/>
      <c r="E100" s="38"/>
      <c r="F100" s="49" t="str">
        <f t="shared" si="10"/>
        <v/>
      </c>
      <c r="G100" s="37" t="str">
        <f t="shared" si="11"/>
        <v/>
      </c>
      <c r="H100" s="37">
        <f>IF(D100&lt;&gt;"",VLOOKUP(D100,Deflatores!$A$3:$C$58,3,0),0)</f>
        <v>0</v>
      </c>
      <c r="I100" s="49" t="str">
        <f t="shared" si="12"/>
        <v/>
      </c>
      <c r="J100" s="238" t="s">
        <v>545</v>
      </c>
      <c r="K100" s="272" t="s">
        <v>518</v>
      </c>
    </row>
    <row r="101" spans="1:11" s="27" customFormat="1" ht="14.25" x14ac:dyDescent="0.2">
      <c r="A101" s="24">
        <f t="shared" si="13"/>
        <v>93</v>
      </c>
      <c r="B101" s="272" t="s">
        <v>495</v>
      </c>
      <c r="C101" s="25" t="s">
        <v>406</v>
      </c>
      <c r="D101" s="24" t="s">
        <v>272</v>
      </c>
      <c r="E101" s="38"/>
      <c r="F101" s="49" t="str">
        <f t="shared" si="10"/>
        <v>Média</v>
      </c>
      <c r="G101" s="37">
        <f t="shared" si="11"/>
        <v>4</v>
      </c>
      <c r="H101" s="37">
        <f>IF(D101&lt;&gt;"",VLOOKUP(D101,Deflatores!$A$3:$C$58,3,0),0)</f>
        <v>1</v>
      </c>
      <c r="I101" s="49">
        <f t="shared" si="12"/>
        <v>4</v>
      </c>
      <c r="J101" s="238" t="s">
        <v>546</v>
      </c>
      <c r="K101" s="25"/>
    </row>
    <row r="102" spans="1:11" s="27" customFormat="1" ht="14.25" x14ac:dyDescent="0.2">
      <c r="A102" s="24">
        <f t="shared" si="13"/>
        <v>94</v>
      </c>
      <c r="B102" s="272" t="s">
        <v>496</v>
      </c>
      <c r="C102" s="25" t="s">
        <v>401</v>
      </c>
      <c r="D102" s="24" t="s">
        <v>272</v>
      </c>
      <c r="E102" s="38"/>
      <c r="F102" s="49" t="str">
        <f t="shared" si="10"/>
        <v>Média</v>
      </c>
      <c r="G102" s="37">
        <f t="shared" si="11"/>
        <v>4</v>
      </c>
      <c r="H102" s="37">
        <f>IF(D102&lt;&gt;"",VLOOKUP(D102,Deflatores!$A$3:$C$58,3,0),0)</f>
        <v>1</v>
      </c>
      <c r="I102" s="49">
        <f t="shared" si="12"/>
        <v>4</v>
      </c>
      <c r="J102" s="238" t="s">
        <v>546</v>
      </c>
      <c r="K102" s="25"/>
    </row>
    <row r="103" spans="1:11" s="27" customFormat="1" ht="14.25" x14ac:dyDescent="0.2">
      <c r="A103" s="24">
        <f t="shared" si="13"/>
        <v>95</v>
      </c>
      <c r="B103" s="272" t="s">
        <v>497</v>
      </c>
      <c r="C103" s="25" t="s">
        <v>401</v>
      </c>
      <c r="D103" s="24" t="s">
        <v>272</v>
      </c>
      <c r="E103" s="38"/>
      <c r="F103" s="49" t="str">
        <f t="shared" si="10"/>
        <v>Média</v>
      </c>
      <c r="G103" s="37">
        <f t="shared" si="11"/>
        <v>4</v>
      </c>
      <c r="H103" s="37">
        <f>IF(D103&lt;&gt;"",VLOOKUP(D103,Deflatores!$A$3:$C$58,3,0),0)</f>
        <v>1</v>
      </c>
      <c r="I103" s="49">
        <f t="shared" si="12"/>
        <v>4</v>
      </c>
      <c r="J103" s="238" t="s">
        <v>546</v>
      </c>
      <c r="K103" s="25"/>
    </row>
    <row r="104" spans="1:11" s="27" customFormat="1" ht="14.25" x14ac:dyDescent="0.2">
      <c r="A104" s="24">
        <f t="shared" si="13"/>
        <v>96</v>
      </c>
      <c r="B104" s="272" t="s">
        <v>498</v>
      </c>
      <c r="C104" s="25" t="s">
        <v>401</v>
      </c>
      <c r="D104" s="24" t="s">
        <v>272</v>
      </c>
      <c r="E104" s="38"/>
      <c r="F104" s="49" t="str">
        <f t="shared" si="10"/>
        <v>Média</v>
      </c>
      <c r="G104" s="37">
        <f t="shared" si="11"/>
        <v>4</v>
      </c>
      <c r="H104" s="37">
        <f>IF(D104&lt;&gt;"",VLOOKUP(D104,Deflatores!$A$3:$C$58,3,0),0)</f>
        <v>1</v>
      </c>
      <c r="I104" s="49">
        <f t="shared" si="12"/>
        <v>4</v>
      </c>
      <c r="J104" s="238" t="s">
        <v>546</v>
      </c>
      <c r="K104" s="25"/>
    </row>
    <row r="105" spans="1:11" s="27" customFormat="1" ht="14.25" x14ac:dyDescent="0.2">
      <c r="A105" s="24">
        <f t="shared" si="13"/>
        <v>97</v>
      </c>
      <c r="B105" s="272" t="s">
        <v>499</v>
      </c>
      <c r="C105" s="25" t="s">
        <v>401</v>
      </c>
      <c r="D105" s="24" t="s">
        <v>272</v>
      </c>
      <c r="E105" s="38"/>
      <c r="F105" s="49" t="str">
        <f t="shared" si="10"/>
        <v>Média</v>
      </c>
      <c r="G105" s="37">
        <f t="shared" si="11"/>
        <v>4</v>
      </c>
      <c r="H105" s="37">
        <f>IF(D105&lt;&gt;"",VLOOKUP(D105,Deflatores!$A$3:$C$58,3,0),0)</f>
        <v>1</v>
      </c>
      <c r="I105" s="49">
        <f t="shared" si="12"/>
        <v>4</v>
      </c>
      <c r="J105" s="238" t="s">
        <v>546</v>
      </c>
      <c r="K105" s="25"/>
    </row>
    <row r="106" spans="1:11" s="27" customFormat="1" ht="14.25" x14ac:dyDescent="0.2">
      <c r="A106" s="24">
        <f t="shared" si="13"/>
        <v>98</v>
      </c>
      <c r="B106" s="272" t="s">
        <v>521</v>
      </c>
      <c r="C106" s="25" t="s">
        <v>516</v>
      </c>
      <c r="D106" s="24" t="s">
        <v>272</v>
      </c>
      <c r="E106" s="38"/>
      <c r="F106" s="49" t="str">
        <f t="shared" si="10"/>
        <v>Baixa</v>
      </c>
      <c r="G106" s="37">
        <f t="shared" si="11"/>
        <v>7</v>
      </c>
      <c r="H106" s="37">
        <f>IF(D106&lt;&gt;"",VLOOKUP(D106,Deflatores!$A$3:$C$58,3,0),0)</f>
        <v>1</v>
      </c>
      <c r="I106" s="49">
        <f t="shared" si="12"/>
        <v>7</v>
      </c>
      <c r="J106" s="238" t="s">
        <v>546</v>
      </c>
      <c r="K106" s="25"/>
    </row>
    <row r="107" spans="1:11" s="27" customFormat="1" ht="14.25" x14ac:dyDescent="0.2">
      <c r="A107" s="24">
        <f t="shared" si="13"/>
        <v>99</v>
      </c>
      <c r="B107" s="272" t="s">
        <v>500</v>
      </c>
      <c r="C107" s="25" t="s">
        <v>406</v>
      </c>
      <c r="D107" s="24" t="s">
        <v>272</v>
      </c>
      <c r="E107" s="38"/>
      <c r="F107" s="49" t="str">
        <f t="shared" si="10"/>
        <v>Média</v>
      </c>
      <c r="G107" s="37">
        <f t="shared" si="11"/>
        <v>4</v>
      </c>
      <c r="H107" s="37">
        <f>IF(D107&lt;&gt;"",VLOOKUP(D107,Deflatores!$A$3:$C$58,3,0),0)</f>
        <v>1</v>
      </c>
      <c r="I107" s="49">
        <f t="shared" si="12"/>
        <v>4</v>
      </c>
      <c r="J107" s="238" t="s">
        <v>547</v>
      </c>
      <c r="K107" s="25"/>
    </row>
    <row r="108" spans="1:11" s="27" customFormat="1" ht="14.25" x14ac:dyDescent="0.2">
      <c r="A108" s="24">
        <f t="shared" si="13"/>
        <v>100</v>
      </c>
      <c r="B108" s="272" t="s">
        <v>501</v>
      </c>
      <c r="C108" s="25" t="s">
        <v>401</v>
      </c>
      <c r="D108" s="24" t="s">
        <v>272</v>
      </c>
      <c r="E108" s="38"/>
      <c r="F108" s="49" t="str">
        <f t="shared" si="10"/>
        <v>Média</v>
      </c>
      <c r="G108" s="37">
        <f t="shared" si="11"/>
        <v>4</v>
      </c>
      <c r="H108" s="37">
        <f>IF(D108&lt;&gt;"",VLOOKUP(D108,Deflatores!$A$3:$C$58,3,0),0)</f>
        <v>1</v>
      </c>
      <c r="I108" s="49">
        <f t="shared" si="12"/>
        <v>4</v>
      </c>
      <c r="J108" s="238" t="s">
        <v>547</v>
      </c>
      <c r="K108" s="25"/>
    </row>
    <row r="109" spans="1:11" s="27" customFormat="1" ht="14.25" x14ac:dyDescent="0.2">
      <c r="A109" s="24">
        <f t="shared" si="13"/>
        <v>101</v>
      </c>
      <c r="B109" s="272" t="s">
        <v>502</v>
      </c>
      <c r="C109" s="25" t="s">
        <v>401</v>
      </c>
      <c r="D109" s="24" t="s">
        <v>272</v>
      </c>
      <c r="E109" s="38"/>
      <c r="F109" s="49" t="str">
        <f t="shared" si="10"/>
        <v>Média</v>
      </c>
      <c r="G109" s="37">
        <f t="shared" si="11"/>
        <v>4</v>
      </c>
      <c r="H109" s="37">
        <f>IF(D109&lt;&gt;"",VLOOKUP(D109,Deflatores!$A$3:$C$58,3,0),0)</f>
        <v>1</v>
      </c>
      <c r="I109" s="49">
        <f t="shared" si="12"/>
        <v>4</v>
      </c>
      <c r="J109" s="238" t="s">
        <v>547</v>
      </c>
      <c r="K109" s="25"/>
    </row>
    <row r="110" spans="1:11" s="27" customFormat="1" ht="14.25" x14ac:dyDescent="0.2">
      <c r="A110" s="24">
        <f t="shared" si="13"/>
        <v>102</v>
      </c>
      <c r="B110" s="272" t="s">
        <v>503</v>
      </c>
      <c r="C110" s="25" t="s">
        <v>401</v>
      </c>
      <c r="D110" s="24" t="s">
        <v>272</v>
      </c>
      <c r="E110" s="38"/>
      <c r="F110" s="49" t="str">
        <f t="shared" si="10"/>
        <v>Média</v>
      </c>
      <c r="G110" s="37">
        <f t="shared" si="11"/>
        <v>4</v>
      </c>
      <c r="H110" s="37">
        <f>IF(D110&lt;&gt;"",VLOOKUP(D110,Deflatores!$A$3:$C$58,3,0),0)</f>
        <v>1</v>
      </c>
      <c r="I110" s="49">
        <f t="shared" si="12"/>
        <v>4</v>
      </c>
      <c r="J110" s="238" t="s">
        <v>547</v>
      </c>
      <c r="K110" s="25"/>
    </row>
    <row r="111" spans="1:11" s="27" customFormat="1" ht="14.25" x14ac:dyDescent="0.2">
      <c r="A111" s="24">
        <f t="shared" si="13"/>
        <v>103</v>
      </c>
      <c r="B111" s="272" t="s">
        <v>504</v>
      </c>
      <c r="C111" s="25" t="s">
        <v>401</v>
      </c>
      <c r="D111" s="24" t="s">
        <v>272</v>
      </c>
      <c r="E111" s="38"/>
      <c r="F111" s="49" t="str">
        <f t="shared" si="10"/>
        <v>Média</v>
      </c>
      <c r="G111" s="37">
        <f t="shared" si="11"/>
        <v>4</v>
      </c>
      <c r="H111" s="37">
        <f>IF(D111&lt;&gt;"",VLOOKUP(D111,Deflatores!$A$3:$C$58,3,0),0)</f>
        <v>1</v>
      </c>
      <c r="I111" s="49">
        <f t="shared" si="12"/>
        <v>4</v>
      </c>
      <c r="J111" s="238" t="s">
        <v>547</v>
      </c>
      <c r="K111" s="25"/>
    </row>
    <row r="112" spans="1:11" s="27" customFormat="1" ht="14.25" x14ac:dyDescent="0.2">
      <c r="A112" s="24">
        <f t="shared" si="13"/>
        <v>104</v>
      </c>
      <c r="B112" s="272" t="s">
        <v>522</v>
      </c>
      <c r="C112" s="25" t="s">
        <v>516</v>
      </c>
      <c r="D112" s="24" t="s">
        <v>272</v>
      </c>
      <c r="E112" s="38"/>
      <c r="F112" s="49" t="str">
        <f t="shared" si="10"/>
        <v>Baixa</v>
      </c>
      <c r="G112" s="37">
        <f t="shared" si="11"/>
        <v>7</v>
      </c>
      <c r="H112" s="37">
        <f>IF(D112&lt;&gt;"",VLOOKUP(D112,Deflatores!$A$3:$C$58,3,0),0)</f>
        <v>1</v>
      </c>
      <c r="I112" s="49">
        <f t="shared" si="12"/>
        <v>7</v>
      </c>
      <c r="J112" s="238" t="s">
        <v>547</v>
      </c>
      <c r="K112" s="25"/>
    </row>
    <row r="113" spans="1:11" s="27" customFormat="1" ht="14.25" x14ac:dyDescent="0.2">
      <c r="A113" s="24">
        <f t="shared" si="13"/>
        <v>105</v>
      </c>
      <c r="B113" s="272" t="s">
        <v>505</v>
      </c>
      <c r="C113" s="25" t="s">
        <v>406</v>
      </c>
      <c r="D113" s="24" t="s">
        <v>272</v>
      </c>
      <c r="E113" s="38"/>
      <c r="F113" s="49" t="str">
        <f t="shared" si="10"/>
        <v>Média</v>
      </c>
      <c r="G113" s="37">
        <f t="shared" si="11"/>
        <v>4</v>
      </c>
      <c r="H113" s="37">
        <f>IF(D113&lt;&gt;"",VLOOKUP(D113,Deflatores!$A$3:$C$58,3,0),0)</f>
        <v>1</v>
      </c>
      <c r="I113" s="49">
        <f t="shared" si="12"/>
        <v>4</v>
      </c>
      <c r="J113" s="238" t="s">
        <v>548</v>
      </c>
      <c r="K113" s="25"/>
    </row>
    <row r="114" spans="1:11" s="27" customFormat="1" ht="14.25" x14ac:dyDescent="0.2">
      <c r="A114" s="24">
        <f t="shared" si="13"/>
        <v>106</v>
      </c>
      <c r="B114" s="272" t="s">
        <v>506</v>
      </c>
      <c r="C114" s="25" t="s">
        <v>401</v>
      </c>
      <c r="D114" s="24" t="s">
        <v>272</v>
      </c>
      <c r="E114" s="38"/>
      <c r="F114" s="49" t="str">
        <f t="shared" si="10"/>
        <v>Média</v>
      </c>
      <c r="G114" s="37">
        <f t="shared" si="11"/>
        <v>4</v>
      </c>
      <c r="H114" s="37">
        <f>IF(D114&lt;&gt;"",VLOOKUP(D114,Deflatores!$A$3:$C$58,3,0),0)</f>
        <v>1</v>
      </c>
      <c r="I114" s="49">
        <f t="shared" si="12"/>
        <v>4</v>
      </c>
      <c r="J114" s="238" t="s">
        <v>548</v>
      </c>
      <c r="K114" s="25"/>
    </row>
    <row r="115" spans="1:11" s="27" customFormat="1" ht="14.25" x14ac:dyDescent="0.2">
      <c r="A115" s="24">
        <f t="shared" si="13"/>
        <v>107</v>
      </c>
      <c r="B115" s="272" t="s">
        <v>507</v>
      </c>
      <c r="C115" s="25" t="s">
        <v>401</v>
      </c>
      <c r="D115" s="24" t="s">
        <v>272</v>
      </c>
      <c r="E115" s="38"/>
      <c r="F115" s="49" t="str">
        <f t="shared" si="10"/>
        <v>Média</v>
      </c>
      <c r="G115" s="37">
        <f t="shared" si="11"/>
        <v>4</v>
      </c>
      <c r="H115" s="37">
        <f>IF(D115&lt;&gt;"",VLOOKUP(D115,Deflatores!$A$3:$C$58,3,0),0)</f>
        <v>1</v>
      </c>
      <c r="I115" s="49">
        <f t="shared" si="12"/>
        <v>4</v>
      </c>
      <c r="J115" s="238" t="s">
        <v>548</v>
      </c>
      <c r="K115" s="25"/>
    </row>
    <row r="116" spans="1:11" s="27" customFormat="1" ht="14.25" x14ac:dyDescent="0.2">
      <c r="A116" s="24">
        <f t="shared" si="13"/>
        <v>108</v>
      </c>
      <c r="B116" s="272" t="s">
        <v>508</v>
      </c>
      <c r="C116" s="25" t="s">
        <v>401</v>
      </c>
      <c r="D116" s="24" t="s">
        <v>272</v>
      </c>
      <c r="E116" s="38"/>
      <c r="F116" s="49" t="str">
        <f t="shared" si="10"/>
        <v>Média</v>
      </c>
      <c r="G116" s="37">
        <f t="shared" si="11"/>
        <v>4</v>
      </c>
      <c r="H116" s="37">
        <f>IF(D116&lt;&gt;"",VLOOKUP(D116,Deflatores!$A$3:$C$58,3,0),0)</f>
        <v>1</v>
      </c>
      <c r="I116" s="49">
        <f t="shared" si="12"/>
        <v>4</v>
      </c>
      <c r="J116" s="238" t="s">
        <v>548</v>
      </c>
      <c r="K116" s="25"/>
    </row>
    <row r="117" spans="1:11" s="27" customFormat="1" ht="14.25" x14ac:dyDescent="0.2">
      <c r="A117" s="24">
        <f t="shared" si="13"/>
        <v>109</v>
      </c>
      <c r="B117" s="272" t="s">
        <v>509</v>
      </c>
      <c r="C117" s="25" t="s">
        <v>401</v>
      </c>
      <c r="D117" s="24" t="s">
        <v>272</v>
      </c>
      <c r="E117" s="38"/>
      <c r="F117" s="49" t="str">
        <f t="shared" si="10"/>
        <v>Média</v>
      </c>
      <c r="G117" s="37">
        <f t="shared" si="11"/>
        <v>4</v>
      </c>
      <c r="H117" s="37">
        <f>IF(D117&lt;&gt;"",VLOOKUP(D117,Deflatores!$A$3:$C$58,3,0),0)</f>
        <v>1</v>
      </c>
      <c r="I117" s="49">
        <f t="shared" si="12"/>
        <v>4</v>
      </c>
      <c r="J117" s="238" t="s">
        <v>548</v>
      </c>
      <c r="K117" s="25"/>
    </row>
    <row r="118" spans="1:11" s="27" customFormat="1" ht="14.25" x14ac:dyDescent="0.2">
      <c r="A118" s="24">
        <f t="shared" si="13"/>
        <v>110</v>
      </c>
      <c r="B118" s="272" t="s">
        <v>523</v>
      </c>
      <c r="C118" s="25" t="s">
        <v>516</v>
      </c>
      <c r="D118" s="24" t="s">
        <v>272</v>
      </c>
      <c r="E118" s="38"/>
      <c r="F118" s="49" t="str">
        <f t="shared" si="10"/>
        <v>Baixa</v>
      </c>
      <c r="G118" s="37">
        <f t="shared" si="11"/>
        <v>7</v>
      </c>
      <c r="H118" s="37">
        <f>IF(D118&lt;&gt;"",VLOOKUP(D118,Deflatores!$A$3:$C$58,3,0),0)</f>
        <v>1</v>
      </c>
      <c r="I118" s="49">
        <f t="shared" si="12"/>
        <v>7</v>
      </c>
      <c r="J118" s="238" t="s">
        <v>548</v>
      </c>
      <c r="K118" s="25"/>
    </row>
    <row r="119" spans="1:11" s="27" customFormat="1" ht="14.25" x14ac:dyDescent="0.2">
      <c r="A119" s="24">
        <f t="shared" si="13"/>
        <v>111</v>
      </c>
      <c r="B119" s="272" t="s">
        <v>525</v>
      </c>
      <c r="C119" s="25" t="s">
        <v>406</v>
      </c>
      <c r="D119" s="24" t="s">
        <v>272</v>
      </c>
      <c r="E119" s="38"/>
      <c r="F119" s="49" t="str">
        <f t="shared" ref="F119:F123" si="14">IF(C119="EE","Média",IF(C119="CE","Média",IF(C119="SE","Média",IF(C119="AIE","Baixa",IF(C119="ALI","Baixa","")))))</f>
        <v>Média</v>
      </c>
      <c r="G119" s="37">
        <f t="shared" ref="G119:G123" si="15">IF(C119="EE",4,IF(C119="CE",4,IF(C119="SE",5,IF(C119="AIE",5,IF(C119="ALI",7,IF(C119="INM",I119,""))))))</f>
        <v>4</v>
      </c>
      <c r="H119" s="37">
        <f>IF(D119&lt;&gt;"",VLOOKUP(D119,Deflatores!$A$3:$C$58,3,0),0)</f>
        <v>1</v>
      </c>
      <c r="I119" s="49">
        <f t="shared" ref="I119:I123" si="16">IF(C119="EE",G119*H119,IF(C119="CE",G119*H119,IF(C119="SE",G119*H119,IF(C119="ALI",G119*H119,IF(C119="AIE",G119*H119,IF(C119="INM",H119*E119,""))))))</f>
        <v>4</v>
      </c>
      <c r="J119" s="238" t="s">
        <v>549</v>
      </c>
      <c r="K119" s="25"/>
    </row>
    <row r="120" spans="1:11" s="27" customFormat="1" ht="14.25" x14ac:dyDescent="0.2">
      <c r="A120" s="24">
        <f t="shared" si="13"/>
        <v>112</v>
      </c>
      <c r="B120" s="272" t="s">
        <v>526</v>
      </c>
      <c r="C120" s="25" t="s">
        <v>401</v>
      </c>
      <c r="D120" s="24" t="s">
        <v>272</v>
      </c>
      <c r="E120" s="38"/>
      <c r="F120" s="49" t="str">
        <f t="shared" si="14"/>
        <v>Média</v>
      </c>
      <c r="G120" s="37">
        <f t="shared" si="15"/>
        <v>4</v>
      </c>
      <c r="H120" s="37">
        <f>IF(D120&lt;&gt;"",VLOOKUP(D120,Deflatores!$A$3:$C$58,3,0),0)</f>
        <v>1</v>
      </c>
      <c r="I120" s="49">
        <f t="shared" si="16"/>
        <v>4</v>
      </c>
      <c r="J120" s="238" t="s">
        <v>549</v>
      </c>
      <c r="K120" s="25"/>
    </row>
    <row r="121" spans="1:11" s="27" customFormat="1" ht="14.25" x14ac:dyDescent="0.2">
      <c r="A121" s="24">
        <f t="shared" si="13"/>
        <v>113</v>
      </c>
      <c r="B121" s="272" t="s">
        <v>527</v>
      </c>
      <c r="C121" s="25" t="s">
        <v>401</v>
      </c>
      <c r="D121" s="24" t="s">
        <v>272</v>
      </c>
      <c r="E121" s="38"/>
      <c r="F121" s="49" t="str">
        <f t="shared" si="14"/>
        <v>Média</v>
      </c>
      <c r="G121" s="37">
        <f t="shared" si="15"/>
        <v>4</v>
      </c>
      <c r="H121" s="37">
        <f>IF(D121&lt;&gt;"",VLOOKUP(D121,Deflatores!$A$3:$C$58,3,0),0)</f>
        <v>1</v>
      </c>
      <c r="I121" s="49">
        <f t="shared" si="16"/>
        <v>4</v>
      </c>
      <c r="J121" s="238" t="s">
        <v>549</v>
      </c>
      <c r="K121" s="25"/>
    </row>
    <row r="122" spans="1:11" s="27" customFormat="1" ht="14.25" x14ac:dyDescent="0.2">
      <c r="A122" s="24">
        <f t="shared" si="13"/>
        <v>114</v>
      </c>
      <c r="B122" s="272" t="s">
        <v>528</v>
      </c>
      <c r="C122" s="25" t="s">
        <v>401</v>
      </c>
      <c r="D122" s="24" t="s">
        <v>272</v>
      </c>
      <c r="E122" s="38"/>
      <c r="F122" s="49" t="str">
        <f t="shared" si="14"/>
        <v>Média</v>
      </c>
      <c r="G122" s="37">
        <f t="shared" si="15"/>
        <v>4</v>
      </c>
      <c r="H122" s="37">
        <f>IF(D122&lt;&gt;"",VLOOKUP(D122,Deflatores!$A$3:$C$58,3,0),0)</f>
        <v>1</v>
      </c>
      <c r="I122" s="49">
        <f t="shared" si="16"/>
        <v>4</v>
      </c>
      <c r="J122" s="238" t="s">
        <v>549</v>
      </c>
      <c r="K122" s="25"/>
    </row>
    <row r="123" spans="1:11" s="27" customFormat="1" ht="14.25" x14ac:dyDescent="0.2">
      <c r="A123" s="24">
        <f t="shared" si="13"/>
        <v>115</v>
      </c>
      <c r="B123" s="272" t="s">
        <v>529</v>
      </c>
      <c r="C123" s="25" t="s">
        <v>401</v>
      </c>
      <c r="D123" s="24" t="s">
        <v>272</v>
      </c>
      <c r="E123" s="38"/>
      <c r="F123" s="49" t="str">
        <f t="shared" si="14"/>
        <v>Média</v>
      </c>
      <c r="G123" s="37">
        <f t="shared" si="15"/>
        <v>4</v>
      </c>
      <c r="H123" s="37">
        <f>IF(D123&lt;&gt;"",VLOOKUP(D123,Deflatores!$A$3:$C$58,3,0),0)</f>
        <v>1</v>
      </c>
      <c r="I123" s="49">
        <f t="shared" si="16"/>
        <v>4</v>
      </c>
      <c r="J123" s="238" t="s">
        <v>549</v>
      </c>
      <c r="K123" s="25"/>
    </row>
    <row r="124" spans="1:11" s="27" customFormat="1" ht="14.25" x14ac:dyDescent="0.2">
      <c r="A124" s="24">
        <f>A118+1</f>
        <v>111</v>
      </c>
      <c r="B124" s="272" t="s">
        <v>510</v>
      </c>
      <c r="C124" s="25" t="s">
        <v>406</v>
      </c>
      <c r="D124" s="24" t="s">
        <v>272</v>
      </c>
      <c r="E124" s="38"/>
      <c r="F124" s="49" t="str">
        <f t="shared" si="10"/>
        <v>Média</v>
      </c>
      <c r="G124" s="37">
        <f t="shared" si="11"/>
        <v>4</v>
      </c>
      <c r="H124" s="37">
        <f>IF(D124&lt;&gt;"",VLOOKUP(D124,Deflatores!$A$3:$C$58,3,0),0)</f>
        <v>1</v>
      </c>
      <c r="I124" s="49">
        <f t="shared" si="12"/>
        <v>4</v>
      </c>
      <c r="J124" s="238" t="s">
        <v>550</v>
      </c>
      <c r="K124" s="25"/>
    </row>
    <row r="125" spans="1:11" s="27" customFormat="1" ht="14.25" x14ac:dyDescent="0.2">
      <c r="A125" s="24">
        <f t="shared" si="13"/>
        <v>112</v>
      </c>
      <c r="B125" s="272" t="s">
        <v>511</v>
      </c>
      <c r="C125" s="25" t="s">
        <v>401</v>
      </c>
      <c r="D125" s="24" t="s">
        <v>272</v>
      </c>
      <c r="E125" s="38"/>
      <c r="F125" s="49" t="str">
        <f t="shared" si="10"/>
        <v>Média</v>
      </c>
      <c r="G125" s="37">
        <f t="shared" si="11"/>
        <v>4</v>
      </c>
      <c r="H125" s="37">
        <f>IF(D125&lt;&gt;"",VLOOKUP(D125,Deflatores!$A$3:$C$58,3,0),0)</f>
        <v>1</v>
      </c>
      <c r="I125" s="49">
        <f t="shared" si="12"/>
        <v>4</v>
      </c>
      <c r="J125" s="238" t="s">
        <v>550</v>
      </c>
      <c r="K125" s="25"/>
    </row>
    <row r="126" spans="1:11" s="27" customFormat="1" ht="14.25" x14ac:dyDescent="0.2">
      <c r="A126" s="24">
        <f t="shared" si="13"/>
        <v>113</v>
      </c>
      <c r="B126" s="272" t="s">
        <v>512</v>
      </c>
      <c r="C126" s="25" t="s">
        <v>401</v>
      </c>
      <c r="D126" s="24" t="s">
        <v>272</v>
      </c>
      <c r="E126" s="38"/>
      <c r="F126" s="49" t="str">
        <f t="shared" si="10"/>
        <v>Média</v>
      </c>
      <c r="G126" s="37">
        <f t="shared" si="11"/>
        <v>4</v>
      </c>
      <c r="H126" s="37">
        <f>IF(D126&lt;&gt;"",VLOOKUP(D126,Deflatores!$A$3:$C$58,3,0),0)</f>
        <v>1</v>
      </c>
      <c r="I126" s="49">
        <f t="shared" si="12"/>
        <v>4</v>
      </c>
      <c r="J126" s="238" t="s">
        <v>550</v>
      </c>
      <c r="K126" s="25"/>
    </row>
    <row r="127" spans="1:11" s="27" customFormat="1" ht="14.25" x14ac:dyDescent="0.2">
      <c r="A127" s="24">
        <f t="shared" si="13"/>
        <v>114</v>
      </c>
      <c r="B127" s="272" t="s">
        <v>513</v>
      </c>
      <c r="C127" s="25" t="s">
        <v>401</v>
      </c>
      <c r="D127" s="24" t="s">
        <v>272</v>
      </c>
      <c r="E127" s="38"/>
      <c r="F127" s="49" t="str">
        <f t="shared" si="10"/>
        <v>Média</v>
      </c>
      <c r="G127" s="37">
        <f t="shared" si="11"/>
        <v>4</v>
      </c>
      <c r="H127" s="37">
        <f>IF(D127&lt;&gt;"",VLOOKUP(D127,Deflatores!$A$3:$C$58,3,0),0)</f>
        <v>1</v>
      </c>
      <c r="I127" s="49">
        <f t="shared" si="12"/>
        <v>4</v>
      </c>
      <c r="J127" s="238" t="s">
        <v>550</v>
      </c>
      <c r="K127" s="25"/>
    </row>
    <row r="128" spans="1:11" s="27" customFormat="1" ht="14.25" x14ac:dyDescent="0.2">
      <c r="A128" s="24">
        <f t="shared" si="13"/>
        <v>115</v>
      </c>
      <c r="B128" s="272" t="s">
        <v>514</v>
      </c>
      <c r="C128" s="25" t="s">
        <v>401</v>
      </c>
      <c r="D128" s="24" t="s">
        <v>272</v>
      </c>
      <c r="E128" s="38"/>
      <c r="F128" s="49" t="str">
        <f t="shared" si="10"/>
        <v>Média</v>
      </c>
      <c r="G128" s="37">
        <f t="shared" si="11"/>
        <v>4</v>
      </c>
      <c r="H128" s="37">
        <f>IF(D128&lt;&gt;"",VLOOKUP(D128,Deflatores!$A$3:$C$58,3,0),0)</f>
        <v>1</v>
      </c>
      <c r="I128" s="49">
        <f t="shared" si="12"/>
        <v>4</v>
      </c>
      <c r="J128" s="238" t="s">
        <v>550</v>
      </c>
      <c r="K128" s="25"/>
    </row>
    <row r="129" spans="1:11" s="27" customFormat="1" ht="14.25" x14ac:dyDescent="0.2">
      <c r="A129" s="24">
        <f t="shared" si="13"/>
        <v>116</v>
      </c>
      <c r="B129" s="272" t="s">
        <v>524</v>
      </c>
      <c r="C129" s="25" t="s">
        <v>516</v>
      </c>
      <c r="D129" s="24" t="s">
        <v>272</v>
      </c>
      <c r="E129" s="38"/>
      <c r="F129" s="49" t="str">
        <f t="shared" si="10"/>
        <v>Baixa</v>
      </c>
      <c r="G129" s="37">
        <f t="shared" si="11"/>
        <v>7</v>
      </c>
      <c r="H129" s="37">
        <f>IF(D129&lt;&gt;"",VLOOKUP(D129,Deflatores!$A$3:$C$58,3,0),0)</f>
        <v>1</v>
      </c>
      <c r="I129" s="49">
        <f t="shared" si="12"/>
        <v>7</v>
      </c>
      <c r="J129" s="238" t="s">
        <v>550</v>
      </c>
      <c r="K129" s="25"/>
    </row>
    <row r="130" spans="1:11" s="27" customFormat="1" ht="14.25" x14ac:dyDescent="0.2">
      <c r="A130" s="24">
        <f t="shared" si="13"/>
        <v>117</v>
      </c>
      <c r="B130" s="272" t="s">
        <v>515</v>
      </c>
      <c r="C130" s="25" t="s">
        <v>519</v>
      </c>
      <c r="D130" s="24"/>
      <c r="E130" s="38"/>
      <c r="F130" s="49" t="str">
        <f t="shared" si="10"/>
        <v/>
      </c>
      <c r="G130" s="37" t="str">
        <f t="shared" si="11"/>
        <v/>
      </c>
      <c r="H130" s="37">
        <f>IF(D130&lt;&gt;"",VLOOKUP(D130,Deflatores!$A$3:$C$58,3,0),0)</f>
        <v>0</v>
      </c>
      <c r="I130" s="49" t="str">
        <f t="shared" si="12"/>
        <v/>
      </c>
      <c r="J130" s="238" t="s">
        <v>551</v>
      </c>
      <c r="K130" s="272" t="s">
        <v>518</v>
      </c>
    </row>
    <row r="131" spans="1:11" s="27" customFormat="1" ht="14.25" x14ac:dyDescent="0.2">
      <c r="A131" s="24">
        <f t="shared" si="13"/>
        <v>118</v>
      </c>
      <c r="B131" s="272"/>
      <c r="C131" s="25"/>
      <c r="D131" s="24"/>
      <c r="E131" s="38"/>
      <c r="F131" s="49" t="str">
        <f t="shared" si="10"/>
        <v/>
      </c>
      <c r="G131" s="37" t="str">
        <f t="shared" si="11"/>
        <v/>
      </c>
      <c r="H131" s="37">
        <f>IF(D131&lt;&gt;"",VLOOKUP(D131,Deflatores!$A$3:$C$58,3,0),0)</f>
        <v>0</v>
      </c>
      <c r="I131" s="49" t="str">
        <f t="shared" si="12"/>
        <v/>
      </c>
      <c r="J131" s="302"/>
      <c r="K131" s="25"/>
    </row>
    <row r="132" spans="1:11" s="27" customFormat="1" ht="14.25" x14ac:dyDescent="0.2">
      <c r="A132" s="24">
        <f t="shared" si="13"/>
        <v>119</v>
      </c>
      <c r="B132" s="272"/>
      <c r="C132" s="25"/>
      <c r="D132" s="24"/>
      <c r="E132" s="38"/>
      <c r="F132" s="49" t="str">
        <f t="shared" si="10"/>
        <v/>
      </c>
      <c r="G132" s="37" t="str">
        <f t="shared" si="11"/>
        <v/>
      </c>
      <c r="H132" s="37">
        <f>IF(D132&lt;&gt;"",VLOOKUP(D132,Deflatores!$A$3:$C$58,3,0),0)</f>
        <v>0</v>
      </c>
      <c r="I132" s="49" t="str">
        <f t="shared" si="12"/>
        <v/>
      </c>
      <c r="J132" s="302"/>
      <c r="K132" s="25"/>
    </row>
    <row r="133" spans="1:11" s="27" customFormat="1" ht="14.25" x14ac:dyDescent="0.2">
      <c r="A133" s="24">
        <f t="shared" si="13"/>
        <v>120</v>
      </c>
      <c r="B133" s="272"/>
      <c r="C133" s="25"/>
      <c r="D133" s="24"/>
      <c r="E133" s="38"/>
      <c r="F133" s="49" t="str">
        <f t="shared" si="10"/>
        <v/>
      </c>
      <c r="G133" s="37" t="str">
        <f t="shared" si="11"/>
        <v/>
      </c>
      <c r="H133" s="37">
        <f>IF(D133&lt;&gt;"",VLOOKUP(D133,Deflatores!$A$3:$C$58,3,0),0)</f>
        <v>0</v>
      </c>
      <c r="I133" s="49" t="str">
        <f t="shared" si="12"/>
        <v/>
      </c>
      <c r="J133" s="302"/>
      <c r="K133" s="25"/>
    </row>
    <row r="134" spans="1:11" s="27" customFormat="1" ht="14.25" x14ac:dyDescent="0.2">
      <c r="A134" s="24">
        <f t="shared" si="13"/>
        <v>121</v>
      </c>
      <c r="B134" s="272"/>
      <c r="C134" s="25"/>
      <c r="D134" s="24"/>
      <c r="E134" s="38"/>
      <c r="F134" s="49" t="str">
        <f t="shared" si="10"/>
        <v/>
      </c>
      <c r="G134" s="37" t="str">
        <f t="shared" si="11"/>
        <v/>
      </c>
      <c r="H134" s="37">
        <f>IF(D134&lt;&gt;"",VLOOKUP(D134,Deflatores!$A$3:$C$58,3,0),0)</f>
        <v>0</v>
      </c>
      <c r="I134" s="49" t="str">
        <f t="shared" si="12"/>
        <v/>
      </c>
      <c r="J134" s="302"/>
      <c r="K134" s="25"/>
    </row>
    <row r="135" spans="1:11" s="27" customFormat="1" ht="14.25" x14ac:dyDescent="0.2">
      <c r="A135" s="24">
        <f t="shared" si="13"/>
        <v>122</v>
      </c>
      <c r="B135" s="272"/>
      <c r="C135" s="25"/>
      <c r="D135" s="24"/>
      <c r="E135" s="38"/>
      <c r="F135" s="49" t="str">
        <f t="shared" si="10"/>
        <v/>
      </c>
      <c r="G135" s="37" t="str">
        <f t="shared" si="11"/>
        <v/>
      </c>
      <c r="H135" s="37">
        <f>IF(D135&lt;&gt;"",VLOOKUP(D135,Deflatores!$A$3:$C$58,3,0),0)</f>
        <v>0</v>
      </c>
      <c r="I135" s="49" t="str">
        <f t="shared" si="12"/>
        <v/>
      </c>
      <c r="J135" s="302"/>
      <c r="K135" s="25"/>
    </row>
    <row r="136" spans="1:11" s="27" customFormat="1" ht="14.25" x14ac:dyDescent="0.2">
      <c r="A136" s="24">
        <f t="shared" si="13"/>
        <v>123</v>
      </c>
      <c r="B136" s="272"/>
      <c r="C136" s="25"/>
      <c r="D136" s="24"/>
      <c r="E136" s="38"/>
      <c r="F136" s="49" t="str">
        <f t="shared" ref="F136:F199" si="17">IF(C136="EE","Média",IF(C136="CE","Média",IF(C136="SE","Média",IF(C136="AIE","Baixa",IF(C136="ALI","Baixa","")))))</f>
        <v/>
      </c>
      <c r="G136" s="37" t="str">
        <f t="shared" ref="G136:G199" si="18">IF(C136="EE",4,IF(C136="CE",4,IF(C136="SE",5,IF(C136="AIE",5,IF(C136="ALI",7,IF(C136="INM",I136,""))))))</f>
        <v/>
      </c>
      <c r="H136" s="37">
        <f>IF(D136&lt;&gt;"",VLOOKUP(D136,Deflatores!$A$3:$C$58,3,0),0)</f>
        <v>0</v>
      </c>
      <c r="I136" s="49" t="str">
        <f t="shared" ref="I136:I199" si="19">IF(C136="EE",G136*H136,IF(C136="CE",G136*H136,IF(C136="SE",G136*H136,IF(C136="ALI",G136*H136,IF(C136="AIE",G136*H136,IF(C136="INM",H136*E136,""))))))</f>
        <v/>
      </c>
      <c r="J136" s="302"/>
      <c r="K136" s="25"/>
    </row>
    <row r="137" spans="1:11" s="27" customFormat="1" ht="14.25" x14ac:dyDescent="0.2">
      <c r="A137" s="24">
        <f t="shared" si="13"/>
        <v>124</v>
      </c>
      <c r="B137" s="272"/>
      <c r="C137" s="25"/>
      <c r="D137" s="24"/>
      <c r="E137" s="38"/>
      <c r="F137" s="49" t="str">
        <f t="shared" si="17"/>
        <v/>
      </c>
      <c r="G137" s="37" t="str">
        <f t="shared" si="18"/>
        <v/>
      </c>
      <c r="H137" s="37">
        <f>IF(D137&lt;&gt;"",VLOOKUP(D137,Deflatores!$A$3:$C$58,3,0),0)</f>
        <v>0</v>
      </c>
      <c r="I137" s="49" t="str">
        <f t="shared" si="19"/>
        <v/>
      </c>
      <c r="J137" s="302"/>
      <c r="K137" s="25"/>
    </row>
    <row r="138" spans="1:11" s="27" customFormat="1" ht="14.25" x14ac:dyDescent="0.2">
      <c r="A138" s="24">
        <f t="shared" si="13"/>
        <v>125</v>
      </c>
      <c r="B138" s="272"/>
      <c r="C138" s="25"/>
      <c r="D138" s="24"/>
      <c r="E138" s="38"/>
      <c r="F138" s="49" t="str">
        <f t="shared" si="17"/>
        <v/>
      </c>
      <c r="G138" s="37" t="str">
        <f t="shared" si="18"/>
        <v/>
      </c>
      <c r="H138" s="37">
        <f>IF(D138&lt;&gt;"",VLOOKUP(D138,Deflatores!$A$3:$C$58,3,0),0)</f>
        <v>0</v>
      </c>
      <c r="I138" s="49" t="str">
        <f t="shared" si="19"/>
        <v/>
      </c>
      <c r="J138" s="302"/>
      <c r="K138" s="25"/>
    </row>
    <row r="139" spans="1:11" s="27" customFormat="1" ht="14.25" x14ac:dyDescent="0.2">
      <c r="A139" s="24">
        <f t="shared" si="13"/>
        <v>126</v>
      </c>
      <c r="B139" s="272"/>
      <c r="C139" s="25"/>
      <c r="D139" s="24"/>
      <c r="E139" s="38"/>
      <c r="F139" s="49" t="str">
        <f t="shared" si="17"/>
        <v/>
      </c>
      <c r="G139" s="37" t="str">
        <f t="shared" si="18"/>
        <v/>
      </c>
      <c r="H139" s="37">
        <f>IF(D139&lt;&gt;"",VLOOKUP(D139,Deflatores!$A$3:$C$58,3,0),0)</f>
        <v>0</v>
      </c>
      <c r="I139" s="49" t="str">
        <f t="shared" si="19"/>
        <v/>
      </c>
      <c r="J139" s="302"/>
      <c r="K139" s="25"/>
    </row>
    <row r="140" spans="1:11" s="27" customFormat="1" ht="14.25" x14ac:dyDescent="0.2">
      <c r="A140" s="24">
        <f t="shared" si="13"/>
        <v>127</v>
      </c>
      <c r="B140" s="272"/>
      <c r="C140" s="25"/>
      <c r="D140" s="24"/>
      <c r="E140" s="38"/>
      <c r="F140" s="49" t="str">
        <f t="shared" si="17"/>
        <v/>
      </c>
      <c r="G140" s="37" t="str">
        <f t="shared" si="18"/>
        <v/>
      </c>
      <c r="H140" s="37">
        <f>IF(D140&lt;&gt;"",VLOOKUP(D140,Deflatores!$A$3:$C$58,3,0),0)</f>
        <v>0</v>
      </c>
      <c r="I140" s="49" t="str">
        <f t="shared" si="19"/>
        <v/>
      </c>
      <c r="J140" s="302"/>
      <c r="K140" s="25"/>
    </row>
    <row r="141" spans="1:11" s="27" customFormat="1" ht="14.25" x14ac:dyDescent="0.2">
      <c r="A141" s="24">
        <f t="shared" si="13"/>
        <v>128</v>
      </c>
      <c r="B141" s="272"/>
      <c r="C141" s="25"/>
      <c r="D141" s="24"/>
      <c r="E141" s="38"/>
      <c r="F141" s="49" t="str">
        <f t="shared" si="17"/>
        <v/>
      </c>
      <c r="G141" s="37" t="str">
        <f t="shared" si="18"/>
        <v/>
      </c>
      <c r="H141" s="37">
        <f>IF(D141&lt;&gt;"",VLOOKUP(D141,Deflatores!$A$3:$C$58,3,0),0)</f>
        <v>0</v>
      </c>
      <c r="I141" s="49" t="str">
        <f t="shared" si="19"/>
        <v/>
      </c>
      <c r="J141" s="302"/>
      <c r="K141" s="25"/>
    </row>
    <row r="142" spans="1:11" s="27" customFormat="1" ht="14.25" x14ac:dyDescent="0.2">
      <c r="A142" s="24">
        <f t="shared" si="13"/>
        <v>129</v>
      </c>
      <c r="B142" s="272"/>
      <c r="C142" s="25"/>
      <c r="D142" s="24"/>
      <c r="E142" s="38"/>
      <c r="F142" s="49" t="str">
        <f t="shared" si="17"/>
        <v/>
      </c>
      <c r="G142" s="37" t="str">
        <f t="shared" si="18"/>
        <v/>
      </c>
      <c r="H142" s="37">
        <f>IF(D142&lt;&gt;"",VLOOKUP(D142,Deflatores!$A$3:$C$58,3,0),0)</f>
        <v>0</v>
      </c>
      <c r="I142" s="49" t="str">
        <f t="shared" si="19"/>
        <v/>
      </c>
      <c r="J142" s="302"/>
      <c r="K142" s="25"/>
    </row>
    <row r="143" spans="1:11" s="27" customFormat="1" ht="14.25" x14ac:dyDescent="0.2">
      <c r="A143" s="24">
        <f t="shared" si="13"/>
        <v>130</v>
      </c>
      <c r="B143" s="272"/>
      <c r="C143" s="25"/>
      <c r="D143" s="24"/>
      <c r="E143" s="38"/>
      <c r="F143" s="49" t="str">
        <f t="shared" si="17"/>
        <v/>
      </c>
      <c r="G143" s="37" t="str">
        <f t="shared" si="18"/>
        <v/>
      </c>
      <c r="H143" s="37">
        <f>IF(D143&lt;&gt;"",VLOOKUP(D143,Deflatores!$A$3:$C$58,3,0),0)</f>
        <v>0</v>
      </c>
      <c r="I143" s="49" t="str">
        <f t="shared" si="19"/>
        <v/>
      </c>
      <c r="J143" s="302"/>
      <c r="K143" s="25"/>
    </row>
    <row r="144" spans="1:11" s="27" customFormat="1" ht="14.25" x14ac:dyDescent="0.2">
      <c r="A144" s="24">
        <f t="shared" si="13"/>
        <v>131</v>
      </c>
      <c r="B144" s="272"/>
      <c r="C144" s="25"/>
      <c r="D144" s="24"/>
      <c r="E144" s="38"/>
      <c r="F144" s="49" t="str">
        <f t="shared" si="17"/>
        <v/>
      </c>
      <c r="G144" s="37" t="str">
        <f t="shared" si="18"/>
        <v/>
      </c>
      <c r="H144" s="37">
        <f>IF(D144&lt;&gt;"",VLOOKUP(D144,Deflatores!$A$3:$C$58,3,0),0)</f>
        <v>0</v>
      </c>
      <c r="I144" s="49" t="str">
        <f t="shared" si="19"/>
        <v/>
      </c>
      <c r="J144" s="302"/>
      <c r="K144" s="25"/>
    </row>
    <row r="145" spans="1:11" s="27" customFormat="1" ht="14.25" x14ac:dyDescent="0.2">
      <c r="A145" s="24">
        <f t="shared" si="13"/>
        <v>132</v>
      </c>
      <c r="B145" s="272"/>
      <c r="C145" s="25"/>
      <c r="D145" s="24"/>
      <c r="E145" s="38"/>
      <c r="F145" s="49" t="str">
        <f t="shared" si="17"/>
        <v/>
      </c>
      <c r="G145" s="37" t="str">
        <f t="shared" si="18"/>
        <v/>
      </c>
      <c r="H145" s="37">
        <f>IF(D145&lt;&gt;"",VLOOKUP(D145,Deflatores!$A$3:$C$58,3,0),0)</f>
        <v>0</v>
      </c>
      <c r="I145" s="49" t="str">
        <f t="shared" si="19"/>
        <v/>
      </c>
      <c r="J145" s="302"/>
      <c r="K145" s="25"/>
    </row>
    <row r="146" spans="1:11" s="27" customFormat="1" ht="14.25" x14ac:dyDescent="0.2">
      <c r="A146" s="24">
        <f t="shared" si="13"/>
        <v>133</v>
      </c>
      <c r="B146" s="272"/>
      <c r="C146" s="25"/>
      <c r="D146" s="24"/>
      <c r="E146" s="38"/>
      <c r="F146" s="49" t="str">
        <f t="shared" si="17"/>
        <v/>
      </c>
      <c r="G146" s="37" t="str">
        <f t="shared" si="18"/>
        <v/>
      </c>
      <c r="H146" s="37">
        <f>IF(D146&lt;&gt;"",VLOOKUP(D146,Deflatores!$A$3:$C$58,3,0),0)</f>
        <v>0</v>
      </c>
      <c r="I146" s="49" t="str">
        <f t="shared" si="19"/>
        <v/>
      </c>
      <c r="J146" s="302"/>
      <c r="K146" s="25"/>
    </row>
    <row r="147" spans="1:11" s="27" customFormat="1" ht="14.25" x14ac:dyDescent="0.2">
      <c r="A147" s="24">
        <f t="shared" si="13"/>
        <v>134</v>
      </c>
      <c r="B147" s="272"/>
      <c r="C147" s="25"/>
      <c r="D147" s="24"/>
      <c r="E147" s="38"/>
      <c r="F147" s="49" t="str">
        <f t="shared" si="17"/>
        <v/>
      </c>
      <c r="G147" s="37" t="str">
        <f t="shared" si="18"/>
        <v/>
      </c>
      <c r="H147" s="37">
        <f>IF(D147&lt;&gt;"",VLOOKUP(D147,Deflatores!$A$3:$C$58,3,0),0)</f>
        <v>0</v>
      </c>
      <c r="I147" s="49" t="str">
        <f t="shared" si="19"/>
        <v/>
      </c>
      <c r="J147" s="302"/>
      <c r="K147" s="25"/>
    </row>
    <row r="148" spans="1:11" s="27" customFormat="1" ht="14.25" x14ac:dyDescent="0.2">
      <c r="A148" s="24">
        <f t="shared" si="13"/>
        <v>135</v>
      </c>
      <c r="B148" s="272"/>
      <c r="C148" s="25"/>
      <c r="D148" s="24"/>
      <c r="E148" s="38"/>
      <c r="F148" s="49" t="str">
        <f t="shared" si="17"/>
        <v/>
      </c>
      <c r="G148" s="37" t="str">
        <f t="shared" si="18"/>
        <v/>
      </c>
      <c r="H148" s="37">
        <f>IF(D148&lt;&gt;"",VLOOKUP(D148,Deflatores!$A$3:$C$58,3,0),0)</f>
        <v>0</v>
      </c>
      <c r="I148" s="49" t="str">
        <f t="shared" si="19"/>
        <v/>
      </c>
      <c r="J148" s="302"/>
      <c r="K148" s="25"/>
    </row>
    <row r="149" spans="1:11" s="27" customFormat="1" ht="14.25" x14ac:dyDescent="0.2">
      <c r="A149" s="24">
        <f t="shared" si="13"/>
        <v>136</v>
      </c>
      <c r="B149" s="272"/>
      <c r="C149" s="25"/>
      <c r="D149" s="24"/>
      <c r="E149" s="38"/>
      <c r="F149" s="49" t="str">
        <f t="shared" si="17"/>
        <v/>
      </c>
      <c r="G149" s="37" t="str">
        <f t="shared" si="18"/>
        <v/>
      </c>
      <c r="H149" s="37">
        <f>IF(D149&lt;&gt;"",VLOOKUP(D149,Deflatores!$A$3:$C$58,3,0),0)</f>
        <v>0</v>
      </c>
      <c r="I149" s="49" t="str">
        <f t="shared" si="19"/>
        <v/>
      </c>
      <c r="J149" s="302"/>
      <c r="K149" s="25"/>
    </row>
    <row r="150" spans="1:11" s="27" customFormat="1" ht="14.25" x14ac:dyDescent="0.2">
      <c r="A150" s="24">
        <f t="shared" si="13"/>
        <v>137</v>
      </c>
      <c r="B150" s="272"/>
      <c r="C150" s="25"/>
      <c r="D150" s="24"/>
      <c r="E150" s="38"/>
      <c r="F150" s="49" t="str">
        <f t="shared" si="17"/>
        <v/>
      </c>
      <c r="G150" s="37" t="str">
        <f t="shared" si="18"/>
        <v/>
      </c>
      <c r="H150" s="37">
        <f>IF(D150&lt;&gt;"",VLOOKUP(D150,Deflatores!$A$3:$C$58,3,0),0)</f>
        <v>0</v>
      </c>
      <c r="I150" s="49" t="str">
        <f t="shared" si="19"/>
        <v/>
      </c>
      <c r="J150" s="302"/>
      <c r="K150" s="25"/>
    </row>
    <row r="151" spans="1:11" s="27" customFormat="1" ht="14.25" x14ac:dyDescent="0.2">
      <c r="A151" s="24">
        <f t="shared" si="13"/>
        <v>138</v>
      </c>
      <c r="B151" s="272"/>
      <c r="C151" s="25"/>
      <c r="D151" s="24"/>
      <c r="E151" s="38"/>
      <c r="F151" s="49" t="str">
        <f t="shared" si="17"/>
        <v/>
      </c>
      <c r="G151" s="37" t="str">
        <f t="shared" si="18"/>
        <v/>
      </c>
      <c r="H151" s="37">
        <f>IF(D151&lt;&gt;"",VLOOKUP(D151,Deflatores!$A$3:$C$58,3,0),0)</f>
        <v>0</v>
      </c>
      <c r="I151" s="49" t="str">
        <f t="shared" si="19"/>
        <v/>
      </c>
      <c r="J151" s="302"/>
      <c r="K151" s="25"/>
    </row>
    <row r="152" spans="1:11" s="27" customFormat="1" ht="14.25" x14ac:dyDescent="0.2">
      <c r="A152" s="24">
        <f t="shared" si="13"/>
        <v>139</v>
      </c>
      <c r="B152" s="272"/>
      <c r="C152" s="25"/>
      <c r="D152" s="24"/>
      <c r="E152" s="38"/>
      <c r="F152" s="49" t="str">
        <f t="shared" si="17"/>
        <v/>
      </c>
      <c r="G152" s="37" t="str">
        <f t="shared" si="18"/>
        <v/>
      </c>
      <c r="H152" s="37">
        <f>IF(D152&lt;&gt;"",VLOOKUP(D152,Deflatores!$A$3:$C$58,3,0),0)</f>
        <v>0</v>
      </c>
      <c r="I152" s="49" t="str">
        <f t="shared" si="19"/>
        <v/>
      </c>
      <c r="J152" s="302"/>
      <c r="K152" s="25"/>
    </row>
    <row r="153" spans="1:11" s="27" customFormat="1" ht="14.25" x14ac:dyDescent="0.2">
      <c r="A153" s="24">
        <f t="shared" ref="A153:A216" si="20">A152+1</f>
        <v>140</v>
      </c>
      <c r="B153" s="272"/>
      <c r="C153" s="25"/>
      <c r="D153" s="24"/>
      <c r="E153" s="38"/>
      <c r="F153" s="49" t="str">
        <f t="shared" si="17"/>
        <v/>
      </c>
      <c r="G153" s="37" t="str">
        <f t="shared" si="18"/>
        <v/>
      </c>
      <c r="H153" s="37">
        <f>IF(D153&lt;&gt;"",VLOOKUP(D153,Deflatores!$A$3:$C$58,3,0),0)</f>
        <v>0</v>
      </c>
      <c r="I153" s="49" t="str">
        <f t="shared" si="19"/>
        <v/>
      </c>
      <c r="J153" s="302"/>
      <c r="K153" s="25"/>
    </row>
    <row r="154" spans="1:11" s="27" customFormat="1" ht="14.25" x14ac:dyDescent="0.2">
      <c r="A154" s="24">
        <f t="shared" si="20"/>
        <v>141</v>
      </c>
      <c r="B154" s="272"/>
      <c r="C154" s="25"/>
      <c r="D154" s="24"/>
      <c r="E154" s="38"/>
      <c r="F154" s="49" t="str">
        <f t="shared" si="17"/>
        <v/>
      </c>
      <c r="G154" s="37" t="str">
        <f t="shared" si="18"/>
        <v/>
      </c>
      <c r="H154" s="37">
        <f>IF(D154&lt;&gt;"",VLOOKUP(D154,Deflatores!$A$3:$C$58,3,0),0)</f>
        <v>0</v>
      </c>
      <c r="I154" s="49" t="str">
        <f t="shared" si="19"/>
        <v/>
      </c>
      <c r="J154" s="302"/>
      <c r="K154" s="25"/>
    </row>
    <row r="155" spans="1:11" s="27" customFormat="1" ht="14.25" x14ac:dyDescent="0.2">
      <c r="A155" s="24">
        <f t="shared" si="20"/>
        <v>142</v>
      </c>
      <c r="B155" s="272"/>
      <c r="C155" s="25"/>
      <c r="D155" s="24"/>
      <c r="E155" s="38"/>
      <c r="F155" s="49" t="str">
        <f t="shared" si="17"/>
        <v/>
      </c>
      <c r="G155" s="37" t="str">
        <f t="shared" si="18"/>
        <v/>
      </c>
      <c r="H155" s="37">
        <f>IF(D155&lt;&gt;"",VLOOKUP(D155,Deflatores!$A$3:$C$58,3,0),0)</f>
        <v>0</v>
      </c>
      <c r="I155" s="49" t="str">
        <f t="shared" si="19"/>
        <v/>
      </c>
      <c r="J155" s="302"/>
      <c r="K155" s="25"/>
    </row>
    <row r="156" spans="1:11" s="27" customFormat="1" ht="14.25" x14ac:dyDescent="0.2">
      <c r="A156" s="24">
        <f t="shared" si="20"/>
        <v>143</v>
      </c>
      <c r="B156" s="272"/>
      <c r="C156" s="25"/>
      <c r="D156" s="24"/>
      <c r="E156" s="38"/>
      <c r="F156" s="49" t="str">
        <f t="shared" si="17"/>
        <v/>
      </c>
      <c r="G156" s="37" t="str">
        <f t="shared" si="18"/>
        <v/>
      </c>
      <c r="H156" s="37">
        <f>IF(D156&lt;&gt;"",VLOOKUP(D156,Deflatores!$A$3:$C$58,3,0),0)</f>
        <v>0</v>
      </c>
      <c r="I156" s="49" t="str">
        <f t="shared" si="19"/>
        <v/>
      </c>
      <c r="J156" s="302"/>
      <c r="K156" s="25"/>
    </row>
    <row r="157" spans="1:11" s="27" customFormat="1" ht="14.25" x14ac:dyDescent="0.2">
      <c r="A157" s="24">
        <f t="shared" si="20"/>
        <v>144</v>
      </c>
      <c r="B157" s="272"/>
      <c r="C157" s="25"/>
      <c r="D157" s="24"/>
      <c r="E157" s="38"/>
      <c r="F157" s="49" t="str">
        <f t="shared" si="17"/>
        <v/>
      </c>
      <c r="G157" s="37" t="str">
        <f t="shared" si="18"/>
        <v/>
      </c>
      <c r="H157" s="37">
        <f>IF(D157&lt;&gt;"",VLOOKUP(D157,Deflatores!$A$3:$C$58,3,0),0)</f>
        <v>0</v>
      </c>
      <c r="I157" s="49" t="str">
        <f t="shared" si="19"/>
        <v/>
      </c>
      <c r="J157" s="302"/>
      <c r="K157" s="25"/>
    </row>
    <row r="158" spans="1:11" s="27" customFormat="1" ht="14.25" x14ac:dyDescent="0.2">
      <c r="A158" s="24">
        <f t="shared" si="20"/>
        <v>145</v>
      </c>
      <c r="B158" s="272"/>
      <c r="C158" s="25"/>
      <c r="D158" s="24"/>
      <c r="E158" s="38"/>
      <c r="F158" s="49" t="str">
        <f t="shared" si="17"/>
        <v/>
      </c>
      <c r="G158" s="37" t="str">
        <f t="shared" si="18"/>
        <v/>
      </c>
      <c r="H158" s="37">
        <f>IF(D158&lt;&gt;"",VLOOKUP(D158,Deflatores!$A$3:$C$58,3,0),0)</f>
        <v>0</v>
      </c>
      <c r="I158" s="49" t="str">
        <f t="shared" si="19"/>
        <v/>
      </c>
      <c r="J158" s="302"/>
      <c r="K158" s="25"/>
    </row>
    <row r="159" spans="1:11" s="27" customFormat="1" ht="14.25" x14ac:dyDescent="0.2">
      <c r="A159" s="24">
        <f t="shared" si="20"/>
        <v>146</v>
      </c>
      <c r="B159" s="272"/>
      <c r="C159" s="25"/>
      <c r="D159" s="24"/>
      <c r="E159" s="38"/>
      <c r="F159" s="49" t="str">
        <f t="shared" si="17"/>
        <v/>
      </c>
      <c r="G159" s="37" t="str">
        <f t="shared" si="18"/>
        <v/>
      </c>
      <c r="H159" s="37">
        <f>IF(D159&lt;&gt;"",VLOOKUP(D159,Deflatores!$A$3:$C$58,3,0),0)</f>
        <v>0</v>
      </c>
      <c r="I159" s="49" t="str">
        <f t="shared" si="19"/>
        <v/>
      </c>
      <c r="J159" s="302"/>
      <c r="K159" s="25"/>
    </row>
    <row r="160" spans="1:11" s="27" customFormat="1" ht="14.25" x14ac:dyDescent="0.2">
      <c r="A160" s="24">
        <f t="shared" si="20"/>
        <v>147</v>
      </c>
      <c r="B160" s="272"/>
      <c r="C160" s="25"/>
      <c r="D160" s="24"/>
      <c r="E160" s="38"/>
      <c r="F160" s="49" t="str">
        <f t="shared" si="17"/>
        <v/>
      </c>
      <c r="G160" s="37" t="str">
        <f t="shared" si="18"/>
        <v/>
      </c>
      <c r="H160" s="37">
        <f>IF(D160&lt;&gt;"",VLOOKUP(D160,Deflatores!$A$3:$C$58,3,0),0)</f>
        <v>0</v>
      </c>
      <c r="I160" s="49" t="str">
        <f t="shared" si="19"/>
        <v/>
      </c>
      <c r="J160" s="302"/>
      <c r="K160" s="25"/>
    </row>
    <row r="161" spans="1:11" s="27" customFormat="1" ht="14.25" x14ac:dyDescent="0.2">
      <c r="A161" s="24">
        <f t="shared" si="20"/>
        <v>148</v>
      </c>
      <c r="B161" s="272"/>
      <c r="C161" s="25"/>
      <c r="D161" s="24"/>
      <c r="E161" s="38"/>
      <c r="F161" s="49" t="str">
        <f t="shared" si="17"/>
        <v/>
      </c>
      <c r="G161" s="37" t="str">
        <f t="shared" si="18"/>
        <v/>
      </c>
      <c r="H161" s="37">
        <f>IF(D161&lt;&gt;"",VLOOKUP(D161,Deflatores!$A$3:$C$58,3,0),0)</f>
        <v>0</v>
      </c>
      <c r="I161" s="49" t="str">
        <f t="shared" si="19"/>
        <v/>
      </c>
      <c r="J161" s="302"/>
      <c r="K161" s="25"/>
    </row>
    <row r="162" spans="1:11" s="27" customFormat="1" ht="14.25" x14ac:dyDescent="0.2">
      <c r="A162" s="24">
        <f t="shared" si="20"/>
        <v>149</v>
      </c>
      <c r="B162" s="272"/>
      <c r="C162" s="25"/>
      <c r="D162" s="24"/>
      <c r="E162" s="38"/>
      <c r="F162" s="49" t="str">
        <f t="shared" si="17"/>
        <v/>
      </c>
      <c r="G162" s="37" t="str">
        <f t="shared" si="18"/>
        <v/>
      </c>
      <c r="H162" s="37">
        <f>IF(D162&lt;&gt;"",VLOOKUP(D162,Deflatores!$A$3:$C$58,3,0),0)</f>
        <v>0</v>
      </c>
      <c r="I162" s="49" t="str">
        <f t="shared" si="19"/>
        <v/>
      </c>
      <c r="J162" s="302"/>
      <c r="K162" s="25"/>
    </row>
    <row r="163" spans="1:11" s="27" customFormat="1" ht="14.25" x14ac:dyDescent="0.2">
      <c r="A163" s="24">
        <f t="shared" si="20"/>
        <v>150</v>
      </c>
      <c r="B163" s="272"/>
      <c r="C163" s="25"/>
      <c r="D163" s="24"/>
      <c r="E163" s="38"/>
      <c r="F163" s="49" t="str">
        <f t="shared" si="17"/>
        <v/>
      </c>
      <c r="G163" s="37" t="str">
        <f t="shared" si="18"/>
        <v/>
      </c>
      <c r="H163" s="37">
        <f>IF(D163&lt;&gt;"",VLOOKUP(D163,Deflatores!$A$3:$C$58,3,0),0)</f>
        <v>0</v>
      </c>
      <c r="I163" s="49" t="str">
        <f t="shared" si="19"/>
        <v/>
      </c>
      <c r="J163" s="302"/>
      <c r="K163" s="25"/>
    </row>
    <row r="164" spans="1:11" s="27" customFormat="1" ht="14.25" x14ac:dyDescent="0.2">
      <c r="A164" s="24">
        <f t="shared" si="20"/>
        <v>151</v>
      </c>
      <c r="B164" s="272"/>
      <c r="C164" s="25"/>
      <c r="D164" s="24"/>
      <c r="E164" s="38"/>
      <c r="F164" s="49" t="str">
        <f t="shared" si="17"/>
        <v/>
      </c>
      <c r="G164" s="37" t="str">
        <f t="shared" si="18"/>
        <v/>
      </c>
      <c r="H164" s="37">
        <f>IF(D164&lt;&gt;"",VLOOKUP(D164,Deflatores!$A$3:$C$58,3,0),0)</f>
        <v>0</v>
      </c>
      <c r="I164" s="49" t="str">
        <f t="shared" si="19"/>
        <v/>
      </c>
      <c r="J164" s="302"/>
      <c r="K164" s="25"/>
    </row>
    <row r="165" spans="1:11" s="27" customFormat="1" ht="14.25" x14ac:dyDescent="0.2">
      <c r="A165" s="24">
        <f t="shared" si="20"/>
        <v>152</v>
      </c>
      <c r="B165" s="272"/>
      <c r="C165" s="25"/>
      <c r="D165" s="24"/>
      <c r="E165" s="38"/>
      <c r="F165" s="49" t="str">
        <f t="shared" si="17"/>
        <v/>
      </c>
      <c r="G165" s="37" t="str">
        <f t="shared" si="18"/>
        <v/>
      </c>
      <c r="H165" s="37">
        <f>IF(D165&lt;&gt;"",VLOOKUP(D165,Deflatores!$A$3:$C$58,3,0),0)</f>
        <v>0</v>
      </c>
      <c r="I165" s="49" t="str">
        <f t="shared" si="19"/>
        <v/>
      </c>
      <c r="J165" s="302"/>
      <c r="K165" s="25"/>
    </row>
    <row r="166" spans="1:11" s="27" customFormat="1" ht="14.25" x14ac:dyDescent="0.2">
      <c r="A166" s="24">
        <f t="shared" si="20"/>
        <v>153</v>
      </c>
      <c r="B166" s="272"/>
      <c r="C166" s="25"/>
      <c r="D166" s="24"/>
      <c r="E166" s="38"/>
      <c r="F166" s="49" t="str">
        <f t="shared" si="17"/>
        <v/>
      </c>
      <c r="G166" s="37" t="str">
        <f t="shared" si="18"/>
        <v/>
      </c>
      <c r="H166" s="37">
        <f>IF(D166&lt;&gt;"",VLOOKUP(D166,Deflatores!$A$3:$C$58,3,0),0)</f>
        <v>0</v>
      </c>
      <c r="I166" s="49" t="str">
        <f t="shared" si="19"/>
        <v/>
      </c>
      <c r="J166" s="302"/>
      <c r="K166" s="25"/>
    </row>
    <row r="167" spans="1:11" s="27" customFormat="1" ht="14.25" x14ac:dyDescent="0.2">
      <c r="A167" s="24">
        <f t="shared" si="20"/>
        <v>154</v>
      </c>
      <c r="B167" s="272"/>
      <c r="C167" s="25"/>
      <c r="D167" s="24"/>
      <c r="E167" s="38"/>
      <c r="F167" s="49" t="str">
        <f t="shared" si="17"/>
        <v/>
      </c>
      <c r="G167" s="37" t="str">
        <f t="shared" si="18"/>
        <v/>
      </c>
      <c r="H167" s="37">
        <f>IF(D167&lt;&gt;"",VLOOKUP(D167,Deflatores!$A$3:$C$58,3,0),0)</f>
        <v>0</v>
      </c>
      <c r="I167" s="49" t="str">
        <f t="shared" si="19"/>
        <v/>
      </c>
      <c r="J167" s="302"/>
      <c r="K167" s="25"/>
    </row>
    <row r="168" spans="1:11" s="27" customFormat="1" ht="14.25" x14ac:dyDescent="0.2">
      <c r="A168" s="24">
        <f t="shared" si="20"/>
        <v>155</v>
      </c>
      <c r="B168" s="272"/>
      <c r="C168" s="25"/>
      <c r="D168" s="24"/>
      <c r="E168" s="38"/>
      <c r="F168" s="49" t="str">
        <f t="shared" si="17"/>
        <v/>
      </c>
      <c r="G168" s="37" t="str">
        <f t="shared" si="18"/>
        <v/>
      </c>
      <c r="H168" s="37">
        <f>IF(D168&lt;&gt;"",VLOOKUP(D168,Deflatores!$A$3:$C$58,3,0),0)</f>
        <v>0</v>
      </c>
      <c r="I168" s="49" t="str">
        <f t="shared" si="19"/>
        <v/>
      </c>
      <c r="J168" s="302"/>
      <c r="K168" s="25"/>
    </row>
    <row r="169" spans="1:11" s="27" customFormat="1" ht="14.25" x14ac:dyDescent="0.2">
      <c r="A169" s="24">
        <f t="shared" si="20"/>
        <v>156</v>
      </c>
      <c r="B169" s="272"/>
      <c r="C169" s="25"/>
      <c r="D169" s="24"/>
      <c r="E169" s="38"/>
      <c r="F169" s="49" t="str">
        <f t="shared" si="17"/>
        <v/>
      </c>
      <c r="G169" s="37" t="str">
        <f t="shared" si="18"/>
        <v/>
      </c>
      <c r="H169" s="37">
        <f>IF(D169&lt;&gt;"",VLOOKUP(D169,Deflatores!$A$3:$C$58,3,0),0)</f>
        <v>0</v>
      </c>
      <c r="I169" s="49" t="str">
        <f t="shared" si="19"/>
        <v/>
      </c>
      <c r="J169" s="302"/>
      <c r="K169" s="25"/>
    </row>
    <row r="170" spans="1:11" s="27" customFormat="1" ht="14.25" x14ac:dyDescent="0.2">
      <c r="A170" s="24">
        <f t="shared" si="20"/>
        <v>157</v>
      </c>
      <c r="B170" s="272"/>
      <c r="C170" s="25"/>
      <c r="D170" s="24"/>
      <c r="E170" s="38"/>
      <c r="F170" s="49" t="str">
        <f t="shared" si="17"/>
        <v/>
      </c>
      <c r="G170" s="37" t="str">
        <f t="shared" si="18"/>
        <v/>
      </c>
      <c r="H170" s="37">
        <f>IF(D170&lt;&gt;"",VLOOKUP(D170,Deflatores!$A$3:$C$58,3,0),0)</f>
        <v>0</v>
      </c>
      <c r="I170" s="49" t="str">
        <f t="shared" si="19"/>
        <v/>
      </c>
      <c r="J170" s="302"/>
      <c r="K170" s="25"/>
    </row>
    <row r="171" spans="1:11" s="27" customFormat="1" ht="14.25" x14ac:dyDescent="0.2">
      <c r="A171" s="24">
        <f t="shared" si="20"/>
        <v>158</v>
      </c>
      <c r="B171" s="272"/>
      <c r="C171" s="25"/>
      <c r="D171" s="24"/>
      <c r="E171" s="38"/>
      <c r="F171" s="49" t="str">
        <f t="shared" si="17"/>
        <v/>
      </c>
      <c r="G171" s="37" t="str">
        <f t="shared" si="18"/>
        <v/>
      </c>
      <c r="H171" s="37">
        <f>IF(D171&lt;&gt;"",VLOOKUP(D171,Deflatores!$A$3:$C$58,3,0),0)</f>
        <v>0</v>
      </c>
      <c r="I171" s="49" t="str">
        <f t="shared" si="19"/>
        <v/>
      </c>
      <c r="J171" s="302"/>
      <c r="K171" s="25"/>
    </row>
    <row r="172" spans="1:11" s="27" customFormat="1" ht="14.25" x14ac:dyDescent="0.2">
      <c r="A172" s="24">
        <f t="shared" si="20"/>
        <v>159</v>
      </c>
      <c r="B172" s="272"/>
      <c r="C172" s="25"/>
      <c r="D172" s="24"/>
      <c r="E172" s="38"/>
      <c r="F172" s="49" t="str">
        <f t="shared" si="17"/>
        <v/>
      </c>
      <c r="G172" s="37" t="str">
        <f t="shared" si="18"/>
        <v/>
      </c>
      <c r="H172" s="37">
        <f>IF(D172&lt;&gt;"",VLOOKUP(D172,Deflatores!$A$3:$C$58,3,0),0)</f>
        <v>0</v>
      </c>
      <c r="I172" s="49" t="str">
        <f t="shared" si="19"/>
        <v/>
      </c>
      <c r="J172" s="302"/>
      <c r="K172" s="25"/>
    </row>
    <row r="173" spans="1:11" s="27" customFormat="1" ht="14.25" x14ac:dyDescent="0.2">
      <c r="A173" s="24">
        <f t="shared" si="20"/>
        <v>160</v>
      </c>
      <c r="B173" s="272"/>
      <c r="C173" s="25"/>
      <c r="D173" s="24"/>
      <c r="E173" s="38"/>
      <c r="F173" s="49" t="str">
        <f t="shared" si="17"/>
        <v/>
      </c>
      <c r="G173" s="37" t="str">
        <f t="shared" si="18"/>
        <v/>
      </c>
      <c r="H173" s="37">
        <f>IF(D173&lt;&gt;"",VLOOKUP(D173,Deflatores!$A$3:$C$58,3,0),0)</f>
        <v>0</v>
      </c>
      <c r="I173" s="49" t="str">
        <f t="shared" si="19"/>
        <v/>
      </c>
      <c r="J173" s="302"/>
      <c r="K173" s="25"/>
    </row>
    <row r="174" spans="1:11" s="27" customFormat="1" ht="14.25" x14ac:dyDescent="0.2">
      <c r="A174" s="24">
        <f t="shared" si="20"/>
        <v>161</v>
      </c>
      <c r="B174" s="272"/>
      <c r="C174" s="25"/>
      <c r="D174" s="24"/>
      <c r="E174" s="38"/>
      <c r="F174" s="49" t="str">
        <f t="shared" si="17"/>
        <v/>
      </c>
      <c r="G174" s="37" t="str">
        <f t="shared" si="18"/>
        <v/>
      </c>
      <c r="H174" s="37">
        <f>IF(D174&lt;&gt;"",VLOOKUP(D174,Deflatores!$A$3:$C$58,3,0),0)</f>
        <v>0</v>
      </c>
      <c r="I174" s="49" t="str">
        <f t="shared" si="19"/>
        <v/>
      </c>
      <c r="J174" s="302"/>
      <c r="K174" s="25"/>
    </row>
    <row r="175" spans="1:11" s="27" customFormat="1" ht="14.25" x14ac:dyDescent="0.2">
      <c r="A175" s="24">
        <f t="shared" si="20"/>
        <v>162</v>
      </c>
      <c r="B175" s="272"/>
      <c r="C175" s="25"/>
      <c r="D175" s="24"/>
      <c r="E175" s="38"/>
      <c r="F175" s="49" t="str">
        <f t="shared" si="17"/>
        <v/>
      </c>
      <c r="G175" s="37" t="str">
        <f t="shared" si="18"/>
        <v/>
      </c>
      <c r="H175" s="37">
        <f>IF(D175&lt;&gt;"",VLOOKUP(D175,Deflatores!$A$3:$C$58,3,0),0)</f>
        <v>0</v>
      </c>
      <c r="I175" s="49" t="str">
        <f t="shared" si="19"/>
        <v/>
      </c>
      <c r="J175" s="302"/>
      <c r="K175" s="25"/>
    </row>
    <row r="176" spans="1:11" s="27" customFormat="1" ht="14.25" x14ac:dyDescent="0.2">
      <c r="A176" s="24">
        <f t="shared" si="20"/>
        <v>163</v>
      </c>
      <c r="B176" s="272"/>
      <c r="C176" s="25"/>
      <c r="D176" s="24"/>
      <c r="E176" s="38"/>
      <c r="F176" s="49" t="str">
        <f t="shared" si="17"/>
        <v/>
      </c>
      <c r="G176" s="37" t="str">
        <f t="shared" si="18"/>
        <v/>
      </c>
      <c r="H176" s="37">
        <f>IF(D176&lt;&gt;"",VLOOKUP(D176,Deflatores!$A$3:$C$58,3,0),0)</f>
        <v>0</v>
      </c>
      <c r="I176" s="49" t="str">
        <f t="shared" si="19"/>
        <v/>
      </c>
      <c r="J176" s="302"/>
      <c r="K176" s="25"/>
    </row>
    <row r="177" spans="1:11" s="27" customFormat="1" ht="14.25" x14ac:dyDescent="0.2">
      <c r="A177" s="24">
        <f t="shared" si="20"/>
        <v>164</v>
      </c>
      <c r="B177" s="272"/>
      <c r="C177" s="25"/>
      <c r="D177" s="24"/>
      <c r="E177" s="38"/>
      <c r="F177" s="49" t="str">
        <f t="shared" si="17"/>
        <v/>
      </c>
      <c r="G177" s="37" t="str">
        <f t="shared" si="18"/>
        <v/>
      </c>
      <c r="H177" s="37">
        <f>IF(D177&lt;&gt;"",VLOOKUP(D177,Deflatores!$A$3:$C$58,3,0),0)</f>
        <v>0</v>
      </c>
      <c r="I177" s="49" t="str">
        <f t="shared" si="19"/>
        <v/>
      </c>
      <c r="J177" s="302"/>
      <c r="K177" s="25"/>
    </row>
    <row r="178" spans="1:11" s="27" customFormat="1" ht="14.25" x14ac:dyDescent="0.2">
      <c r="A178" s="24">
        <f t="shared" si="20"/>
        <v>165</v>
      </c>
      <c r="B178" s="272"/>
      <c r="C178" s="25"/>
      <c r="D178" s="24"/>
      <c r="E178" s="38"/>
      <c r="F178" s="49" t="str">
        <f t="shared" si="17"/>
        <v/>
      </c>
      <c r="G178" s="37" t="str">
        <f t="shared" si="18"/>
        <v/>
      </c>
      <c r="H178" s="37">
        <f>IF(D178&lt;&gt;"",VLOOKUP(D178,Deflatores!$A$3:$C$58,3,0),0)</f>
        <v>0</v>
      </c>
      <c r="I178" s="49" t="str">
        <f t="shared" si="19"/>
        <v/>
      </c>
      <c r="J178" s="302"/>
      <c r="K178" s="25"/>
    </row>
    <row r="179" spans="1:11" s="27" customFormat="1" ht="14.25" x14ac:dyDescent="0.2">
      <c r="A179" s="24">
        <f t="shared" si="20"/>
        <v>166</v>
      </c>
      <c r="B179" s="272"/>
      <c r="C179" s="25"/>
      <c r="D179" s="24"/>
      <c r="E179" s="38"/>
      <c r="F179" s="49" t="str">
        <f t="shared" si="17"/>
        <v/>
      </c>
      <c r="G179" s="37" t="str">
        <f t="shared" si="18"/>
        <v/>
      </c>
      <c r="H179" s="37">
        <f>IF(D179&lt;&gt;"",VLOOKUP(D179,Deflatores!$A$3:$C$58,3,0),0)</f>
        <v>0</v>
      </c>
      <c r="I179" s="49" t="str">
        <f t="shared" si="19"/>
        <v/>
      </c>
      <c r="J179" s="302"/>
      <c r="K179" s="25"/>
    </row>
    <row r="180" spans="1:11" s="27" customFormat="1" ht="14.25" x14ac:dyDescent="0.2">
      <c r="A180" s="24">
        <f t="shared" si="20"/>
        <v>167</v>
      </c>
      <c r="B180" s="272"/>
      <c r="C180" s="25"/>
      <c r="D180" s="24"/>
      <c r="E180" s="38"/>
      <c r="F180" s="49" t="str">
        <f t="shared" si="17"/>
        <v/>
      </c>
      <c r="G180" s="37" t="str">
        <f t="shared" si="18"/>
        <v/>
      </c>
      <c r="H180" s="37">
        <f>IF(D180&lt;&gt;"",VLOOKUP(D180,Deflatores!$A$3:$C$58,3,0),0)</f>
        <v>0</v>
      </c>
      <c r="I180" s="49" t="str">
        <f t="shared" si="19"/>
        <v/>
      </c>
      <c r="J180" s="302"/>
      <c r="K180" s="25"/>
    </row>
    <row r="181" spans="1:11" s="27" customFormat="1" ht="14.25" x14ac:dyDescent="0.2">
      <c r="A181" s="24">
        <f t="shared" si="20"/>
        <v>168</v>
      </c>
      <c r="B181" s="272"/>
      <c r="C181" s="25"/>
      <c r="D181" s="24"/>
      <c r="E181" s="38"/>
      <c r="F181" s="49" t="str">
        <f t="shared" si="17"/>
        <v/>
      </c>
      <c r="G181" s="37" t="str">
        <f t="shared" si="18"/>
        <v/>
      </c>
      <c r="H181" s="37">
        <f>IF(D181&lt;&gt;"",VLOOKUP(D181,Deflatores!$A$3:$C$58,3,0),0)</f>
        <v>0</v>
      </c>
      <c r="I181" s="49" t="str">
        <f t="shared" si="19"/>
        <v/>
      </c>
      <c r="J181" s="302"/>
      <c r="K181" s="25"/>
    </row>
    <row r="182" spans="1:11" s="27" customFormat="1" ht="14.25" x14ac:dyDescent="0.2">
      <c r="A182" s="24">
        <f t="shared" si="20"/>
        <v>169</v>
      </c>
      <c r="B182" s="272"/>
      <c r="C182" s="25"/>
      <c r="D182" s="24"/>
      <c r="E182" s="38"/>
      <c r="F182" s="49" t="str">
        <f t="shared" si="17"/>
        <v/>
      </c>
      <c r="G182" s="37" t="str">
        <f t="shared" si="18"/>
        <v/>
      </c>
      <c r="H182" s="37">
        <f>IF(D182&lt;&gt;"",VLOOKUP(D182,Deflatores!$A$3:$C$58,3,0),0)</f>
        <v>0</v>
      </c>
      <c r="I182" s="49" t="str">
        <f t="shared" si="19"/>
        <v/>
      </c>
      <c r="J182" s="302"/>
      <c r="K182" s="25"/>
    </row>
    <row r="183" spans="1:11" s="27" customFormat="1" ht="14.25" x14ac:dyDescent="0.2">
      <c r="A183" s="24">
        <f t="shared" si="20"/>
        <v>170</v>
      </c>
      <c r="B183" s="272"/>
      <c r="C183" s="25"/>
      <c r="D183" s="24"/>
      <c r="E183" s="38"/>
      <c r="F183" s="49" t="str">
        <f t="shared" si="17"/>
        <v/>
      </c>
      <c r="G183" s="37" t="str">
        <f t="shared" si="18"/>
        <v/>
      </c>
      <c r="H183" s="37">
        <f>IF(D183&lt;&gt;"",VLOOKUP(D183,Deflatores!$A$3:$C$58,3,0),0)</f>
        <v>0</v>
      </c>
      <c r="I183" s="49" t="str">
        <f t="shared" si="19"/>
        <v/>
      </c>
      <c r="J183" s="302"/>
      <c r="K183" s="25"/>
    </row>
    <row r="184" spans="1:11" s="27" customFormat="1" ht="14.25" x14ac:dyDescent="0.2">
      <c r="A184" s="24">
        <f t="shared" si="20"/>
        <v>171</v>
      </c>
      <c r="B184" s="272"/>
      <c r="C184" s="25"/>
      <c r="D184" s="24"/>
      <c r="E184" s="38"/>
      <c r="F184" s="49" t="str">
        <f t="shared" si="17"/>
        <v/>
      </c>
      <c r="G184" s="37" t="str">
        <f t="shared" si="18"/>
        <v/>
      </c>
      <c r="H184" s="37">
        <f>IF(D184&lt;&gt;"",VLOOKUP(D184,Deflatores!$A$3:$C$58,3,0),0)</f>
        <v>0</v>
      </c>
      <c r="I184" s="49" t="str">
        <f t="shared" si="19"/>
        <v/>
      </c>
      <c r="J184" s="302"/>
      <c r="K184" s="25"/>
    </row>
    <row r="185" spans="1:11" s="27" customFormat="1" ht="14.25" x14ac:dyDescent="0.2">
      <c r="A185" s="24">
        <f t="shared" si="20"/>
        <v>172</v>
      </c>
      <c r="B185" s="272"/>
      <c r="C185" s="25"/>
      <c r="D185" s="24"/>
      <c r="E185" s="38"/>
      <c r="F185" s="49" t="str">
        <f t="shared" si="17"/>
        <v/>
      </c>
      <c r="G185" s="37" t="str">
        <f t="shared" si="18"/>
        <v/>
      </c>
      <c r="H185" s="37">
        <f>IF(D185&lt;&gt;"",VLOOKUP(D185,Deflatores!$A$3:$C$58,3,0),0)</f>
        <v>0</v>
      </c>
      <c r="I185" s="49" t="str">
        <f t="shared" si="19"/>
        <v/>
      </c>
      <c r="J185" s="302"/>
      <c r="K185" s="25"/>
    </row>
    <row r="186" spans="1:11" s="27" customFormat="1" ht="14.25" x14ac:dyDescent="0.2">
      <c r="A186" s="24">
        <f t="shared" si="20"/>
        <v>173</v>
      </c>
      <c r="B186" s="272"/>
      <c r="C186" s="25"/>
      <c r="D186" s="24"/>
      <c r="E186" s="38"/>
      <c r="F186" s="49" t="str">
        <f t="shared" si="17"/>
        <v/>
      </c>
      <c r="G186" s="37" t="str">
        <f t="shared" si="18"/>
        <v/>
      </c>
      <c r="H186" s="37">
        <f>IF(D186&lt;&gt;"",VLOOKUP(D186,Deflatores!$A$3:$C$58,3,0),0)</f>
        <v>0</v>
      </c>
      <c r="I186" s="49" t="str">
        <f t="shared" si="19"/>
        <v/>
      </c>
      <c r="J186" s="302"/>
      <c r="K186" s="25"/>
    </row>
    <row r="187" spans="1:11" s="27" customFormat="1" ht="14.25" x14ac:dyDescent="0.2">
      <c r="A187" s="24">
        <f t="shared" si="20"/>
        <v>174</v>
      </c>
      <c r="B187" s="272"/>
      <c r="C187" s="25"/>
      <c r="D187" s="24"/>
      <c r="E187" s="38"/>
      <c r="F187" s="49" t="str">
        <f t="shared" si="17"/>
        <v/>
      </c>
      <c r="G187" s="37" t="str">
        <f t="shared" si="18"/>
        <v/>
      </c>
      <c r="H187" s="37">
        <f>IF(D187&lt;&gt;"",VLOOKUP(D187,Deflatores!$A$3:$C$58,3,0),0)</f>
        <v>0</v>
      </c>
      <c r="I187" s="49" t="str">
        <f t="shared" si="19"/>
        <v/>
      </c>
      <c r="J187" s="302"/>
      <c r="K187" s="25"/>
    </row>
    <row r="188" spans="1:11" s="27" customFormat="1" ht="14.25" x14ac:dyDescent="0.2">
      <c r="A188" s="24">
        <f t="shared" si="20"/>
        <v>175</v>
      </c>
      <c r="B188" s="272"/>
      <c r="C188" s="25"/>
      <c r="D188" s="24"/>
      <c r="E188" s="38"/>
      <c r="F188" s="49" t="str">
        <f t="shared" si="17"/>
        <v/>
      </c>
      <c r="G188" s="37" t="str">
        <f t="shared" si="18"/>
        <v/>
      </c>
      <c r="H188" s="37">
        <f>IF(D188&lt;&gt;"",VLOOKUP(D188,Deflatores!$A$3:$C$58,3,0),0)</f>
        <v>0</v>
      </c>
      <c r="I188" s="49" t="str">
        <f t="shared" si="19"/>
        <v/>
      </c>
      <c r="J188" s="302"/>
      <c r="K188" s="25"/>
    </row>
    <row r="189" spans="1:11" s="27" customFormat="1" ht="14.25" x14ac:dyDescent="0.2">
      <c r="A189" s="24">
        <f t="shared" si="20"/>
        <v>176</v>
      </c>
      <c r="B189" s="272"/>
      <c r="C189" s="25"/>
      <c r="D189" s="24"/>
      <c r="E189" s="38"/>
      <c r="F189" s="49" t="str">
        <f t="shared" si="17"/>
        <v/>
      </c>
      <c r="G189" s="37" t="str">
        <f t="shared" si="18"/>
        <v/>
      </c>
      <c r="H189" s="37">
        <f>IF(D189&lt;&gt;"",VLOOKUP(D189,Deflatores!$A$3:$C$58,3,0),0)</f>
        <v>0</v>
      </c>
      <c r="I189" s="49" t="str">
        <f t="shared" si="19"/>
        <v/>
      </c>
      <c r="J189" s="302"/>
      <c r="K189" s="25"/>
    </row>
    <row r="190" spans="1:11" s="27" customFormat="1" ht="14.25" x14ac:dyDescent="0.2">
      <c r="A190" s="24">
        <f t="shared" si="20"/>
        <v>177</v>
      </c>
      <c r="B190" s="272"/>
      <c r="C190" s="25"/>
      <c r="D190" s="24"/>
      <c r="E190" s="38"/>
      <c r="F190" s="49" t="str">
        <f t="shared" si="17"/>
        <v/>
      </c>
      <c r="G190" s="37" t="str">
        <f t="shared" si="18"/>
        <v/>
      </c>
      <c r="H190" s="37">
        <f>IF(D190&lt;&gt;"",VLOOKUP(D190,Deflatores!$A$3:$C$58,3,0),0)</f>
        <v>0</v>
      </c>
      <c r="I190" s="49" t="str">
        <f t="shared" si="19"/>
        <v/>
      </c>
      <c r="J190" s="302"/>
      <c r="K190" s="25"/>
    </row>
    <row r="191" spans="1:11" s="27" customFormat="1" ht="14.25" x14ac:dyDescent="0.2">
      <c r="A191" s="24">
        <f t="shared" si="20"/>
        <v>178</v>
      </c>
      <c r="B191" s="272"/>
      <c r="C191" s="25"/>
      <c r="D191" s="24"/>
      <c r="E191" s="38"/>
      <c r="F191" s="49" t="str">
        <f t="shared" si="17"/>
        <v/>
      </c>
      <c r="G191" s="37" t="str">
        <f t="shared" si="18"/>
        <v/>
      </c>
      <c r="H191" s="37">
        <f>IF(D191&lt;&gt;"",VLOOKUP(D191,Deflatores!$A$3:$C$58,3,0),0)</f>
        <v>0</v>
      </c>
      <c r="I191" s="49" t="str">
        <f t="shared" si="19"/>
        <v/>
      </c>
      <c r="J191" s="302"/>
      <c r="K191" s="25"/>
    </row>
    <row r="192" spans="1:11" s="27" customFormat="1" ht="14.25" x14ac:dyDescent="0.2">
      <c r="A192" s="24">
        <f t="shared" si="20"/>
        <v>179</v>
      </c>
      <c r="B192" s="272"/>
      <c r="C192" s="25"/>
      <c r="D192" s="24"/>
      <c r="E192" s="38"/>
      <c r="F192" s="49" t="str">
        <f t="shared" si="17"/>
        <v/>
      </c>
      <c r="G192" s="37" t="str">
        <f t="shared" si="18"/>
        <v/>
      </c>
      <c r="H192" s="37">
        <f>IF(D192&lt;&gt;"",VLOOKUP(D192,Deflatores!$A$3:$C$58,3,0),0)</f>
        <v>0</v>
      </c>
      <c r="I192" s="49" t="str">
        <f t="shared" si="19"/>
        <v/>
      </c>
      <c r="J192" s="302"/>
      <c r="K192" s="25"/>
    </row>
    <row r="193" spans="1:11" s="27" customFormat="1" ht="14.25" x14ac:dyDescent="0.2">
      <c r="A193" s="24">
        <f t="shared" si="20"/>
        <v>180</v>
      </c>
      <c r="B193" s="272"/>
      <c r="C193" s="25"/>
      <c r="D193" s="24"/>
      <c r="E193" s="38"/>
      <c r="F193" s="49" t="str">
        <f t="shared" si="17"/>
        <v/>
      </c>
      <c r="G193" s="37" t="str">
        <f t="shared" si="18"/>
        <v/>
      </c>
      <c r="H193" s="37">
        <f>IF(D193&lt;&gt;"",VLOOKUP(D193,Deflatores!$A$3:$C$58,3,0),0)</f>
        <v>0</v>
      </c>
      <c r="I193" s="49" t="str">
        <f t="shared" si="19"/>
        <v/>
      </c>
      <c r="J193" s="302"/>
      <c r="K193" s="25"/>
    </row>
    <row r="194" spans="1:11" s="27" customFormat="1" ht="14.25" x14ac:dyDescent="0.2">
      <c r="A194" s="24">
        <f t="shared" si="20"/>
        <v>181</v>
      </c>
      <c r="B194" s="272"/>
      <c r="C194" s="25"/>
      <c r="D194" s="24"/>
      <c r="E194" s="38"/>
      <c r="F194" s="49" t="str">
        <f t="shared" si="17"/>
        <v/>
      </c>
      <c r="G194" s="37" t="str">
        <f t="shared" si="18"/>
        <v/>
      </c>
      <c r="H194" s="37">
        <f>IF(D194&lt;&gt;"",VLOOKUP(D194,Deflatores!$A$3:$C$58,3,0),0)</f>
        <v>0</v>
      </c>
      <c r="I194" s="49" t="str">
        <f t="shared" si="19"/>
        <v/>
      </c>
      <c r="J194" s="302"/>
      <c r="K194" s="25"/>
    </row>
    <row r="195" spans="1:11" s="27" customFormat="1" ht="14.25" x14ac:dyDescent="0.2">
      <c r="A195" s="24">
        <f t="shared" si="20"/>
        <v>182</v>
      </c>
      <c r="B195" s="272"/>
      <c r="C195" s="25"/>
      <c r="D195" s="24"/>
      <c r="E195" s="38"/>
      <c r="F195" s="49" t="str">
        <f t="shared" si="17"/>
        <v/>
      </c>
      <c r="G195" s="37" t="str">
        <f t="shared" si="18"/>
        <v/>
      </c>
      <c r="H195" s="37">
        <f>IF(D195&lt;&gt;"",VLOOKUP(D195,Deflatores!$A$3:$C$58,3,0),0)</f>
        <v>0</v>
      </c>
      <c r="I195" s="49" t="str">
        <f t="shared" si="19"/>
        <v/>
      </c>
      <c r="J195" s="302"/>
      <c r="K195" s="25"/>
    </row>
    <row r="196" spans="1:11" s="27" customFormat="1" ht="14.25" x14ac:dyDescent="0.2">
      <c r="A196" s="24">
        <f t="shared" si="20"/>
        <v>183</v>
      </c>
      <c r="B196" s="272"/>
      <c r="C196" s="25"/>
      <c r="D196" s="24"/>
      <c r="E196" s="38"/>
      <c r="F196" s="49" t="str">
        <f t="shared" si="17"/>
        <v/>
      </c>
      <c r="G196" s="37" t="str">
        <f t="shared" si="18"/>
        <v/>
      </c>
      <c r="H196" s="37">
        <f>IF(D196&lt;&gt;"",VLOOKUP(D196,Deflatores!$A$3:$C$58,3,0),0)</f>
        <v>0</v>
      </c>
      <c r="I196" s="49" t="str">
        <f t="shared" si="19"/>
        <v/>
      </c>
      <c r="J196" s="302"/>
      <c r="K196" s="25"/>
    </row>
    <row r="197" spans="1:11" s="27" customFormat="1" ht="14.25" x14ac:dyDescent="0.2">
      <c r="A197" s="24">
        <f t="shared" si="20"/>
        <v>184</v>
      </c>
      <c r="B197" s="272"/>
      <c r="C197" s="25"/>
      <c r="D197" s="24"/>
      <c r="E197" s="38"/>
      <c r="F197" s="49" t="str">
        <f t="shared" si="17"/>
        <v/>
      </c>
      <c r="G197" s="37" t="str">
        <f t="shared" si="18"/>
        <v/>
      </c>
      <c r="H197" s="37">
        <f>IF(D197&lt;&gt;"",VLOOKUP(D197,Deflatores!$A$3:$C$58,3,0),0)</f>
        <v>0</v>
      </c>
      <c r="I197" s="49" t="str">
        <f t="shared" si="19"/>
        <v/>
      </c>
      <c r="J197" s="302"/>
      <c r="K197" s="25"/>
    </row>
    <row r="198" spans="1:11" s="27" customFormat="1" ht="14.25" x14ac:dyDescent="0.2">
      <c r="A198" s="24">
        <f t="shared" si="20"/>
        <v>185</v>
      </c>
      <c r="B198" s="272"/>
      <c r="C198" s="25"/>
      <c r="D198" s="24"/>
      <c r="E198" s="38"/>
      <c r="F198" s="49" t="str">
        <f t="shared" si="17"/>
        <v/>
      </c>
      <c r="G198" s="37" t="str">
        <f t="shared" si="18"/>
        <v/>
      </c>
      <c r="H198" s="37">
        <f>IF(D198&lt;&gt;"",VLOOKUP(D198,Deflatores!$A$3:$C$58,3,0),0)</f>
        <v>0</v>
      </c>
      <c r="I198" s="49" t="str">
        <f t="shared" si="19"/>
        <v/>
      </c>
      <c r="J198" s="302"/>
      <c r="K198" s="25"/>
    </row>
    <row r="199" spans="1:11" s="27" customFormat="1" ht="14.25" x14ac:dyDescent="0.2">
      <c r="A199" s="24">
        <f t="shared" si="20"/>
        <v>186</v>
      </c>
      <c r="B199" s="272"/>
      <c r="C199" s="25"/>
      <c r="D199" s="24"/>
      <c r="E199" s="38"/>
      <c r="F199" s="49" t="str">
        <f t="shared" si="17"/>
        <v/>
      </c>
      <c r="G199" s="37" t="str">
        <f t="shared" si="18"/>
        <v/>
      </c>
      <c r="H199" s="37">
        <f>IF(D199&lt;&gt;"",VLOOKUP(D199,Deflatores!$A$3:$C$58,3,0),0)</f>
        <v>0</v>
      </c>
      <c r="I199" s="49" t="str">
        <f t="shared" si="19"/>
        <v/>
      </c>
      <c r="J199" s="302"/>
      <c r="K199" s="25"/>
    </row>
    <row r="200" spans="1:11" s="27" customFormat="1" ht="14.25" x14ac:dyDescent="0.2">
      <c r="A200" s="24">
        <f t="shared" si="20"/>
        <v>187</v>
      </c>
      <c r="B200" s="272"/>
      <c r="C200" s="25"/>
      <c r="D200" s="24"/>
      <c r="E200" s="38"/>
      <c r="F200" s="49" t="str">
        <f t="shared" ref="F200:F263" si="21">IF(C200="EE","Média",IF(C200="CE","Média",IF(C200="SE","Média",IF(C200="AIE","Baixa",IF(C200="ALI","Baixa","")))))</f>
        <v/>
      </c>
      <c r="G200" s="37" t="str">
        <f t="shared" ref="G200:G263" si="22">IF(C200="EE",4,IF(C200="CE",4,IF(C200="SE",5,IF(C200="AIE",5,IF(C200="ALI",7,IF(C200="INM",I200,""))))))</f>
        <v/>
      </c>
      <c r="H200" s="37">
        <f>IF(D200&lt;&gt;"",VLOOKUP(D200,Deflatores!$A$3:$C$58,3,0),0)</f>
        <v>0</v>
      </c>
      <c r="I200" s="49" t="str">
        <f t="shared" ref="I200:I263" si="23">IF(C200="EE",G200*H200,IF(C200="CE",G200*H200,IF(C200="SE",G200*H200,IF(C200="ALI",G200*H200,IF(C200="AIE",G200*H200,IF(C200="INM",H200*E200,""))))))</f>
        <v/>
      </c>
      <c r="J200" s="302"/>
      <c r="K200" s="25"/>
    </row>
    <row r="201" spans="1:11" s="27" customFormat="1" ht="14.25" x14ac:dyDescent="0.2">
      <c r="A201" s="24">
        <f t="shared" si="20"/>
        <v>188</v>
      </c>
      <c r="B201" s="272"/>
      <c r="C201" s="25"/>
      <c r="D201" s="24"/>
      <c r="E201" s="38"/>
      <c r="F201" s="49" t="str">
        <f t="shared" si="21"/>
        <v/>
      </c>
      <c r="G201" s="37" t="str">
        <f t="shared" si="22"/>
        <v/>
      </c>
      <c r="H201" s="37">
        <f>IF(D201&lt;&gt;"",VLOOKUP(D201,Deflatores!$A$3:$C$58,3,0),0)</f>
        <v>0</v>
      </c>
      <c r="I201" s="49" t="str">
        <f t="shared" si="23"/>
        <v/>
      </c>
      <c r="J201" s="302"/>
      <c r="K201" s="25"/>
    </row>
    <row r="202" spans="1:11" s="27" customFormat="1" ht="14.25" x14ac:dyDescent="0.2">
      <c r="A202" s="24">
        <f t="shared" si="20"/>
        <v>189</v>
      </c>
      <c r="B202" s="272"/>
      <c r="C202" s="25"/>
      <c r="D202" s="24"/>
      <c r="E202" s="38"/>
      <c r="F202" s="49" t="str">
        <f t="shared" si="21"/>
        <v/>
      </c>
      <c r="G202" s="37" t="str">
        <f t="shared" si="22"/>
        <v/>
      </c>
      <c r="H202" s="37">
        <f>IF(D202&lt;&gt;"",VLOOKUP(D202,Deflatores!$A$3:$C$58,3,0),0)</f>
        <v>0</v>
      </c>
      <c r="I202" s="49" t="str">
        <f t="shared" si="23"/>
        <v/>
      </c>
      <c r="J202" s="302"/>
      <c r="K202" s="25"/>
    </row>
    <row r="203" spans="1:11" s="27" customFormat="1" ht="14.25" x14ac:dyDescent="0.2">
      <c r="A203" s="24">
        <f t="shared" si="20"/>
        <v>190</v>
      </c>
      <c r="B203" s="272"/>
      <c r="C203" s="25"/>
      <c r="D203" s="24"/>
      <c r="E203" s="38"/>
      <c r="F203" s="49" t="str">
        <f t="shared" si="21"/>
        <v/>
      </c>
      <c r="G203" s="37" t="str">
        <f t="shared" si="22"/>
        <v/>
      </c>
      <c r="H203" s="37">
        <f>IF(D203&lt;&gt;"",VLOOKUP(D203,Deflatores!$A$3:$C$58,3,0),0)</f>
        <v>0</v>
      </c>
      <c r="I203" s="49" t="str">
        <f t="shared" si="23"/>
        <v/>
      </c>
      <c r="J203" s="302"/>
      <c r="K203" s="25"/>
    </row>
    <row r="204" spans="1:11" s="27" customFormat="1" ht="14.25" x14ac:dyDescent="0.2">
      <c r="A204" s="24">
        <f t="shared" si="20"/>
        <v>191</v>
      </c>
      <c r="B204" s="272"/>
      <c r="C204" s="25"/>
      <c r="D204" s="24"/>
      <c r="E204" s="38"/>
      <c r="F204" s="49" t="str">
        <f t="shared" si="21"/>
        <v/>
      </c>
      <c r="G204" s="37" t="str">
        <f t="shared" si="22"/>
        <v/>
      </c>
      <c r="H204" s="37">
        <f>IF(D204&lt;&gt;"",VLOOKUP(D204,Deflatores!$A$3:$C$58,3,0),0)</f>
        <v>0</v>
      </c>
      <c r="I204" s="49" t="str">
        <f t="shared" si="23"/>
        <v/>
      </c>
      <c r="J204" s="302"/>
      <c r="K204" s="25"/>
    </row>
    <row r="205" spans="1:11" s="27" customFormat="1" ht="14.25" x14ac:dyDescent="0.2">
      <c r="A205" s="24">
        <f t="shared" si="20"/>
        <v>192</v>
      </c>
      <c r="B205" s="272"/>
      <c r="C205" s="25"/>
      <c r="D205" s="24"/>
      <c r="E205" s="38"/>
      <c r="F205" s="49" t="str">
        <f t="shared" si="21"/>
        <v/>
      </c>
      <c r="G205" s="37" t="str">
        <f t="shared" si="22"/>
        <v/>
      </c>
      <c r="H205" s="37">
        <f>IF(D205&lt;&gt;"",VLOOKUP(D205,Deflatores!$A$3:$C$58,3,0),0)</f>
        <v>0</v>
      </c>
      <c r="I205" s="49" t="str">
        <f t="shared" si="23"/>
        <v/>
      </c>
      <c r="J205" s="302"/>
      <c r="K205" s="25"/>
    </row>
    <row r="206" spans="1:11" s="27" customFormat="1" ht="14.25" x14ac:dyDescent="0.2">
      <c r="A206" s="24">
        <f t="shared" si="20"/>
        <v>193</v>
      </c>
      <c r="B206" s="272"/>
      <c r="C206" s="25"/>
      <c r="D206" s="24"/>
      <c r="E206" s="38"/>
      <c r="F206" s="49" t="str">
        <f t="shared" si="21"/>
        <v/>
      </c>
      <c r="G206" s="37" t="str">
        <f t="shared" si="22"/>
        <v/>
      </c>
      <c r="H206" s="37">
        <f>IF(D206&lt;&gt;"",VLOOKUP(D206,Deflatores!$A$3:$C$58,3,0),0)</f>
        <v>0</v>
      </c>
      <c r="I206" s="49" t="str">
        <f t="shared" si="23"/>
        <v/>
      </c>
      <c r="J206" s="302"/>
      <c r="K206" s="25"/>
    </row>
    <row r="207" spans="1:11" s="27" customFormat="1" ht="14.25" x14ac:dyDescent="0.2">
      <c r="A207" s="24">
        <f t="shared" si="20"/>
        <v>194</v>
      </c>
      <c r="B207" s="272"/>
      <c r="C207" s="25"/>
      <c r="D207" s="24"/>
      <c r="E207" s="38"/>
      <c r="F207" s="49" t="str">
        <f t="shared" si="21"/>
        <v/>
      </c>
      <c r="G207" s="37" t="str">
        <f t="shared" si="22"/>
        <v/>
      </c>
      <c r="H207" s="37">
        <f>IF(D207&lt;&gt;"",VLOOKUP(D207,Deflatores!$A$3:$C$58,3,0),0)</f>
        <v>0</v>
      </c>
      <c r="I207" s="49" t="str">
        <f t="shared" si="23"/>
        <v/>
      </c>
      <c r="J207" s="302"/>
      <c r="K207" s="25"/>
    </row>
    <row r="208" spans="1:11" s="27" customFormat="1" ht="14.25" x14ac:dyDescent="0.2">
      <c r="A208" s="24">
        <f t="shared" si="20"/>
        <v>195</v>
      </c>
      <c r="B208" s="272"/>
      <c r="C208" s="25"/>
      <c r="D208" s="24"/>
      <c r="E208" s="38"/>
      <c r="F208" s="49" t="str">
        <f t="shared" si="21"/>
        <v/>
      </c>
      <c r="G208" s="37" t="str">
        <f t="shared" si="22"/>
        <v/>
      </c>
      <c r="H208" s="37">
        <f>IF(D208&lt;&gt;"",VLOOKUP(D208,Deflatores!$A$3:$C$58,3,0),0)</f>
        <v>0</v>
      </c>
      <c r="I208" s="49" t="str">
        <f t="shared" si="23"/>
        <v/>
      </c>
      <c r="J208" s="302"/>
      <c r="K208" s="25"/>
    </row>
    <row r="209" spans="1:11" s="27" customFormat="1" ht="14.25" x14ac:dyDescent="0.2">
      <c r="A209" s="24">
        <f t="shared" si="20"/>
        <v>196</v>
      </c>
      <c r="B209" s="272"/>
      <c r="C209" s="25"/>
      <c r="D209" s="24"/>
      <c r="E209" s="38"/>
      <c r="F209" s="49" t="str">
        <f t="shared" si="21"/>
        <v/>
      </c>
      <c r="G209" s="37" t="str">
        <f t="shared" si="22"/>
        <v/>
      </c>
      <c r="H209" s="37">
        <f>IF(D209&lt;&gt;"",VLOOKUP(D209,Deflatores!$A$3:$C$58,3,0),0)</f>
        <v>0</v>
      </c>
      <c r="I209" s="49" t="str">
        <f t="shared" si="23"/>
        <v/>
      </c>
      <c r="J209" s="302"/>
      <c r="K209" s="25"/>
    </row>
    <row r="210" spans="1:11" s="27" customFormat="1" ht="14.25" x14ac:dyDescent="0.2">
      <c r="A210" s="24">
        <f t="shared" si="20"/>
        <v>197</v>
      </c>
      <c r="B210" s="272"/>
      <c r="C210" s="25"/>
      <c r="D210" s="24"/>
      <c r="E210" s="38"/>
      <c r="F210" s="49" t="str">
        <f t="shared" si="21"/>
        <v/>
      </c>
      <c r="G210" s="37" t="str">
        <f t="shared" si="22"/>
        <v/>
      </c>
      <c r="H210" s="37">
        <f>IF(D210&lt;&gt;"",VLOOKUP(D210,Deflatores!$A$3:$C$58,3,0),0)</f>
        <v>0</v>
      </c>
      <c r="I210" s="49" t="str">
        <f t="shared" si="23"/>
        <v/>
      </c>
      <c r="J210" s="302"/>
      <c r="K210" s="25"/>
    </row>
    <row r="211" spans="1:11" s="27" customFormat="1" ht="14.25" x14ac:dyDescent="0.2">
      <c r="A211" s="24">
        <f t="shared" si="20"/>
        <v>198</v>
      </c>
      <c r="B211" s="272"/>
      <c r="C211" s="25"/>
      <c r="D211" s="24"/>
      <c r="E211" s="38"/>
      <c r="F211" s="49" t="str">
        <f t="shared" si="21"/>
        <v/>
      </c>
      <c r="G211" s="37" t="str">
        <f t="shared" si="22"/>
        <v/>
      </c>
      <c r="H211" s="37">
        <f>IF(D211&lt;&gt;"",VLOOKUP(D211,Deflatores!$A$3:$C$58,3,0),0)</f>
        <v>0</v>
      </c>
      <c r="I211" s="49" t="str">
        <f t="shared" si="23"/>
        <v/>
      </c>
      <c r="J211" s="302"/>
      <c r="K211" s="25"/>
    </row>
    <row r="212" spans="1:11" s="27" customFormat="1" ht="14.25" x14ac:dyDescent="0.2">
      <c r="A212" s="24">
        <f t="shared" si="20"/>
        <v>199</v>
      </c>
      <c r="B212" s="272"/>
      <c r="C212" s="25"/>
      <c r="D212" s="24"/>
      <c r="E212" s="38"/>
      <c r="F212" s="49" t="str">
        <f t="shared" si="21"/>
        <v/>
      </c>
      <c r="G212" s="37" t="str">
        <f t="shared" si="22"/>
        <v/>
      </c>
      <c r="H212" s="37">
        <f>IF(D212&lt;&gt;"",VLOOKUP(D212,Deflatores!$A$3:$C$58,3,0),0)</f>
        <v>0</v>
      </c>
      <c r="I212" s="49" t="str">
        <f t="shared" si="23"/>
        <v/>
      </c>
      <c r="J212" s="302"/>
      <c r="K212" s="25"/>
    </row>
    <row r="213" spans="1:11" s="27" customFormat="1" ht="14.25" x14ac:dyDescent="0.2">
      <c r="A213" s="24">
        <f t="shared" si="20"/>
        <v>200</v>
      </c>
      <c r="B213" s="272"/>
      <c r="C213" s="25"/>
      <c r="D213" s="24"/>
      <c r="E213" s="38"/>
      <c r="F213" s="49" t="str">
        <f t="shared" si="21"/>
        <v/>
      </c>
      <c r="G213" s="37" t="str">
        <f t="shared" si="22"/>
        <v/>
      </c>
      <c r="H213" s="37">
        <f>IF(D213&lt;&gt;"",VLOOKUP(D213,Deflatores!$A$3:$C$58,3,0),0)</f>
        <v>0</v>
      </c>
      <c r="I213" s="49" t="str">
        <f t="shared" si="23"/>
        <v/>
      </c>
      <c r="J213" s="302"/>
      <c r="K213" s="25"/>
    </row>
    <row r="214" spans="1:11" s="27" customFormat="1" ht="14.25" x14ac:dyDescent="0.2">
      <c r="A214" s="24">
        <f t="shared" si="20"/>
        <v>201</v>
      </c>
      <c r="B214" s="272"/>
      <c r="C214" s="25"/>
      <c r="D214" s="24"/>
      <c r="E214" s="38"/>
      <c r="F214" s="49" t="str">
        <f t="shared" si="21"/>
        <v/>
      </c>
      <c r="G214" s="37" t="str">
        <f t="shared" si="22"/>
        <v/>
      </c>
      <c r="H214" s="37">
        <f>IF(D214&lt;&gt;"",VLOOKUP(D214,Deflatores!$A$3:$C$58,3,0),0)</f>
        <v>0</v>
      </c>
      <c r="I214" s="49" t="str">
        <f t="shared" si="23"/>
        <v/>
      </c>
      <c r="J214" s="302"/>
      <c r="K214" s="25"/>
    </row>
    <row r="215" spans="1:11" s="27" customFormat="1" ht="14.25" x14ac:dyDescent="0.2">
      <c r="A215" s="24">
        <f t="shared" si="20"/>
        <v>202</v>
      </c>
      <c r="B215" s="272"/>
      <c r="C215" s="25"/>
      <c r="D215" s="24"/>
      <c r="E215" s="38"/>
      <c r="F215" s="49" t="str">
        <f t="shared" si="21"/>
        <v/>
      </c>
      <c r="G215" s="37" t="str">
        <f t="shared" si="22"/>
        <v/>
      </c>
      <c r="H215" s="37">
        <f>IF(D215&lt;&gt;"",VLOOKUP(D215,Deflatores!$A$3:$C$58,3,0),0)</f>
        <v>0</v>
      </c>
      <c r="I215" s="49" t="str">
        <f t="shared" si="23"/>
        <v/>
      </c>
      <c r="J215" s="302"/>
      <c r="K215" s="25"/>
    </row>
    <row r="216" spans="1:11" s="27" customFormat="1" ht="14.25" x14ac:dyDescent="0.2">
      <c r="A216" s="24">
        <f t="shared" si="20"/>
        <v>203</v>
      </c>
      <c r="B216" s="272"/>
      <c r="C216" s="25"/>
      <c r="D216" s="24"/>
      <c r="E216" s="38"/>
      <c r="F216" s="49" t="str">
        <f t="shared" si="21"/>
        <v/>
      </c>
      <c r="G216" s="37" t="str">
        <f t="shared" si="22"/>
        <v/>
      </c>
      <c r="H216" s="37">
        <f>IF(D216&lt;&gt;"",VLOOKUP(D216,Deflatores!$A$3:$C$58,3,0),0)</f>
        <v>0</v>
      </c>
      <c r="I216" s="49" t="str">
        <f t="shared" si="23"/>
        <v/>
      </c>
      <c r="J216" s="302"/>
      <c r="K216" s="25"/>
    </row>
    <row r="217" spans="1:11" s="27" customFormat="1" ht="14.25" x14ac:dyDescent="0.2">
      <c r="A217" s="24">
        <f t="shared" ref="A217:A280" si="24">A216+1</f>
        <v>204</v>
      </c>
      <c r="B217" s="272"/>
      <c r="C217" s="25"/>
      <c r="D217" s="24"/>
      <c r="E217" s="38"/>
      <c r="F217" s="49" t="str">
        <f t="shared" si="21"/>
        <v/>
      </c>
      <c r="G217" s="37" t="str">
        <f t="shared" si="22"/>
        <v/>
      </c>
      <c r="H217" s="37">
        <f>IF(D217&lt;&gt;"",VLOOKUP(D217,Deflatores!$A$3:$C$58,3,0),0)</f>
        <v>0</v>
      </c>
      <c r="I217" s="49" t="str">
        <f t="shared" si="23"/>
        <v/>
      </c>
      <c r="J217" s="302"/>
      <c r="K217" s="25"/>
    </row>
    <row r="218" spans="1:11" s="27" customFormat="1" ht="14.25" x14ac:dyDescent="0.2">
      <c r="A218" s="24">
        <f t="shared" si="24"/>
        <v>205</v>
      </c>
      <c r="B218" s="272"/>
      <c r="C218" s="25"/>
      <c r="D218" s="24"/>
      <c r="E218" s="38"/>
      <c r="F218" s="49" t="str">
        <f t="shared" si="21"/>
        <v/>
      </c>
      <c r="G218" s="37" t="str">
        <f t="shared" si="22"/>
        <v/>
      </c>
      <c r="H218" s="37">
        <f>IF(D218&lt;&gt;"",VLOOKUP(D218,Deflatores!$A$3:$C$58,3,0),0)</f>
        <v>0</v>
      </c>
      <c r="I218" s="49" t="str">
        <f t="shared" si="23"/>
        <v/>
      </c>
      <c r="J218" s="302"/>
      <c r="K218" s="25"/>
    </row>
    <row r="219" spans="1:11" s="27" customFormat="1" ht="14.25" x14ac:dyDescent="0.2">
      <c r="A219" s="24">
        <f t="shared" si="24"/>
        <v>206</v>
      </c>
      <c r="B219" s="272"/>
      <c r="C219" s="25"/>
      <c r="D219" s="24"/>
      <c r="E219" s="38"/>
      <c r="F219" s="49" t="str">
        <f t="shared" si="21"/>
        <v/>
      </c>
      <c r="G219" s="37" t="str">
        <f t="shared" si="22"/>
        <v/>
      </c>
      <c r="H219" s="37">
        <f>IF(D219&lt;&gt;"",VLOOKUP(D219,Deflatores!$A$3:$C$58,3,0),0)</f>
        <v>0</v>
      </c>
      <c r="I219" s="49" t="str">
        <f t="shared" si="23"/>
        <v/>
      </c>
      <c r="J219" s="302"/>
      <c r="K219" s="25"/>
    </row>
    <row r="220" spans="1:11" s="27" customFormat="1" ht="14.25" x14ac:dyDescent="0.2">
      <c r="A220" s="24">
        <f t="shared" si="24"/>
        <v>207</v>
      </c>
      <c r="B220" s="272"/>
      <c r="C220" s="25"/>
      <c r="D220" s="24"/>
      <c r="E220" s="38"/>
      <c r="F220" s="49" t="str">
        <f t="shared" si="21"/>
        <v/>
      </c>
      <c r="G220" s="37" t="str">
        <f t="shared" si="22"/>
        <v/>
      </c>
      <c r="H220" s="37">
        <f>IF(D220&lt;&gt;"",VLOOKUP(D220,Deflatores!$A$3:$C$58,3,0),0)</f>
        <v>0</v>
      </c>
      <c r="I220" s="49" t="str">
        <f t="shared" si="23"/>
        <v/>
      </c>
      <c r="J220" s="302"/>
      <c r="K220" s="25"/>
    </row>
    <row r="221" spans="1:11" s="27" customFormat="1" ht="14.25" x14ac:dyDescent="0.2">
      <c r="A221" s="24">
        <f t="shared" si="24"/>
        <v>208</v>
      </c>
      <c r="B221" s="272"/>
      <c r="C221" s="25"/>
      <c r="D221" s="24"/>
      <c r="E221" s="38"/>
      <c r="F221" s="49" t="str">
        <f t="shared" si="21"/>
        <v/>
      </c>
      <c r="G221" s="37" t="str">
        <f t="shared" si="22"/>
        <v/>
      </c>
      <c r="H221" s="37">
        <f>IF(D221&lt;&gt;"",VLOOKUP(D221,Deflatores!$A$3:$C$58,3,0),0)</f>
        <v>0</v>
      </c>
      <c r="I221" s="49" t="str">
        <f t="shared" si="23"/>
        <v/>
      </c>
      <c r="J221" s="302"/>
      <c r="K221" s="25"/>
    </row>
    <row r="222" spans="1:11" s="27" customFormat="1" ht="14.25" x14ac:dyDescent="0.2">
      <c r="A222" s="24">
        <f t="shared" si="24"/>
        <v>209</v>
      </c>
      <c r="B222" s="272"/>
      <c r="C222" s="25"/>
      <c r="D222" s="24"/>
      <c r="E222" s="38"/>
      <c r="F222" s="49" t="str">
        <f t="shared" si="21"/>
        <v/>
      </c>
      <c r="G222" s="37" t="str">
        <f t="shared" si="22"/>
        <v/>
      </c>
      <c r="H222" s="37">
        <f>IF(D222&lt;&gt;"",VLOOKUP(D222,Deflatores!$A$3:$C$58,3,0),0)</f>
        <v>0</v>
      </c>
      <c r="I222" s="49" t="str">
        <f t="shared" si="23"/>
        <v/>
      </c>
      <c r="J222" s="302"/>
      <c r="K222" s="25"/>
    </row>
    <row r="223" spans="1:11" s="27" customFormat="1" ht="14.25" x14ac:dyDescent="0.2">
      <c r="A223" s="24">
        <f t="shared" si="24"/>
        <v>210</v>
      </c>
      <c r="B223" s="272"/>
      <c r="C223" s="25"/>
      <c r="D223" s="24"/>
      <c r="E223" s="38"/>
      <c r="F223" s="49" t="str">
        <f t="shared" si="21"/>
        <v/>
      </c>
      <c r="G223" s="37" t="str">
        <f t="shared" si="22"/>
        <v/>
      </c>
      <c r="H223" s="37">
        <f>IF(D223&lt;&gt;"",VLOOKUP(D223,Deflatores!$A$3:$C$58,3,0),0)</f>
        <v>0</v>
      </c>
      <c r="I223" s="49" t="str">
        <f t="shared" si="23"/>
        <v/>
      </c>
      <c r="J223" s="302"/>
      <c r="K223" s="25"/>
    </row>
    <row r="224" spans="1:11" s="27" customFormat="1" ht="14.25" x14ac:dyDescent="0.2">
      <c r="A224" s="24">
        <f t="shared" si="24"/>
        <v>211</v>
      </c>
      <c r="B224" s="272"/>
      <c r="C224" s="25"/>
      <c r="D224" s="24"/>
      <c r="E224" s="38"/>
      <c r="F224" s="49" t="str">
        <f t="shared" si="21"/>
        <v/>
      </c>
      <c r="G224" s="37" t="str">
        <f t="shared" si="22"/>
        <v/>
      </c>
      <c r="H224" s="37">
        <f>IF(D224&lt;&gt;"",VLOOKUP(D224,Deflatores!$A$3:$C$58,3,0),0)</f>
        <v>0</v>
      </c>
      <c r="I224" s="49" t="str">
        <f t="shared" si="23"/>
        <v/>
      </c>
      <c r="J224" s="302"/>
      <c r="K224" s="25"/>
    </row>
    <row r="225" spans="1:11" s="27" customFormat="1" ht="14.25" x14ac:dyDescent="0.2">
      <c r="A225" s="24">
        <f t="shared" si="24"/>
        <v>212</v>
      </c>
      <c r="B225" s="272"/>
      <c r="C225" s="25"/>
      <c r="D225" s="24"/>
      <c r="E225" s="38"/>
      <c r="F225" s="49" t="str">
        <f t="shared" si="21"/>
        <v/>
      </c>
      <c r="G225" s="37" t="str">
        <f t="shared" si="22"/>
        <v/>
      </c>
      <c r="H225" s="37">
        <f>IF(D225&lt;&gt;"",VLOOKUP(D225,Deflatores!$A$3:$C$58,3,0),0)</f>
        <v>0</v>
      </c>
      <c r="I225" s="49" t="str">
        <f t="shared" si="23"/>
        <v/>
      </c>
      <c r="J225" s="302"/>
      <c r="K225" s="25"/>
    </row>
    <row r="226" spans="1:11" s="27" customFormat="1" ht="14.25" x14ac:dyDescent="0.2">
      <c r="A226" s="24">
        <f t="shared" si="24"/>
        <v>213</v>
      </c>
      <c r="B226" s="272"/>
      <c r="C226" s="25"/>
      <c r="D226" s="24"/>
      <c r="E226" s="38"/>
      <c r="F226" s="49" t="str">
        <f t="shared" si="21"/>
        <v/>
      </c>
      <c r="G226" s="37" t="str">
        <f t="shared" si="22"/>
        <v/>
      </c>
      <c r="H226" s="37">
        <f>IF(D226&lt;&gt;"",VLOOKUP(D226,Deflatores!$A$3:$C$58,3,0),0)</f>
        <v>0</v>
      </c>
      <c r="I226" s="49" t="str">
        <f t="shared" si="23"/>
        <v/>
      </c>
      <c r="J226" s="302"/>
      <c r="K226" s="25"/>
    </row>
    <row r="227" spans="1:11" s="27" customFormat="1" ht="14.25" x14ac:dyDescent="0.2">
      <c r="A227" s="24">
        <f t="shared" si="24"/>
        <v>214</v>
      </c>
      <c r="B227" s="272"/>
      <c r="C227" s="25"/>
      <c r="D227" s="24"/>
      <c r="E227" s="38"/>
      <c r="F227" s="49" t="str">
        <f t="shared" si="21"/>
        <v/>
      </c>
      <c r="G227" s="37" t="str">
        <f t="shared" si="22"/>
        <v/>
      </c>
      <c r="H227" s="37">
        <f>IF(D227&lt;&gt;"",VLOOKUP(D227,Deflatores!$A$3:$C$58,3,0),0)</f>
        <v>0</v>
      </c>
      <c r="I227" s="49" t="str">
        <f t="shared" si="23"/>
        <v/>
      </c>
      <c r="J227" s="302"/>
      <c r="K227" s="25"/>
    </row>
    <row r="228" spans="1:11" s="27" customFormat="1" ht="14.25" x14ac:dyDescent="0.2">
      <c r="A228" s="24">
        <f t="shared" si="24"/>
        <v>215</v>
      </c>
      <c r="B228" s="272"/>
      <c r="C228" s="25"/>
      <c r="D228" s="24"/>
      <c r="E228" s="38"/>
      <c r="F228" s="49" t="str">
        <f t="shared" si="21"/>
        <v/>
      </c>
      <c r="G228" s="37" t="str">
        <f t="shared" si="22"/>
        <v/>
      </c>
      <c r="H228" s="37">
        <f>IF(D228&lt;&gt;"",VLOOKUP(D228,Deflatores!$A$3:$C$58,3,0),0)</f>
        <v>0</v>
      </c>
      <c r="I228" s="49" t="str">
        <f t="shared" si="23"/>
        <v/>
      </c>
      <c r="J228" s="302"/>
      <c r="K228" s="25"/>
    </row>
    <row r="229" spans="1:11" s="27" customFormat="1" ht="14.25" x14ac:dyDescent="0.2">
      <c r="A229" s="24">
        <f t="shared" si="24"/>
        <v>216</v>
      </c>
      <c r="B229" s="272"/>
      <c r="C229" s="25"/>
      <c r="D229" s="24"/>
      <c r="E229" s="38"/>
      <c r="F229" s="49" t="str">
        <f t="shared" si="21"/>
        <v/>
      </c>
      <c r="G229" s="37" t="str">
        <f t="shared" si="22"/>
        <v/>
      </c>
      <c r="H229" s="37">
        <f>IF(D229&lt;&gt;"",VLOOKUP(D229,Deflatores!$A$3:$C$58,3,0),0)</f>
        <v>0</v>
      </c>
      <c r="I229" s="49" t="str">
        <f t="shared" si="23"/>
        <v/>
      </c>
      <c r="J229" s="302"/>
      <c r="K229" s="25"/>
    </row>
    <row r="230" spans="1:11" s="27" customFormat="1" ht="14.25" x14ac:dyDescent="0.2">
      <c r="A230" s="24">
        <f t="shared" si="24"/>
        <v>217</v>
      </c>
      <c r="B230" s="272"/>
      <c r="C230" s="25"/>
      <c r="D230" s="24"/>
      <c r="E230" s="38"/>
      <c r="F230" s="49" t="str">
        <f t="shared" si="21"/>
        <v/>
      </c>
      <c r="G230" s="37" t="str">
        <f t="shared" si="22"/>
        <v/>
      </c>
      <c r="H230" s="37">
        <f>IF(D230&lt;&gt;"",VLOOKUP(D230,Deflatores!$A$3:$C$58,3,0),0)</f>
        <v>0</v>
      </c>
      <c r="I230" s="49" t="str">
        <f t="shared" si="23"/>
        <v/>
      </c>
      <c r="J230" s="302"/>
      <c r="K230" s="25"/>
    </row>
    <row r="231" spans="1:11" s="27" customFormat="1" ht="14.25" x14ac:dyDescent="0.2">
      <c r="A231" s="24">
        <f t="shared" si="24"/>
        <v>218</v>
      </c>
      <c r="B231" s="272"/>
      <c r="C231" s="25"/>
      <c r="D231" s="24"/>
      <c r="E231" s="38"/>
      <c r="F231" s="49" t="str">
        <f t="shared" si="21"/>
        <v/>
      </c>
      <c r="G231" s="37" t="str">
        <f t="shared" si="22"/>
        <v/>
      </c>
      <c r="H231" s="37">
        <f>IF(D231&lt;&gt;"",VLOOKUP(D231,Deflatores!$A$3:$C$58,3,0),0)</f>
        <v>0</v>
      </c>
      <c r="I231" s="49" t="str">
        <f t="shared" si="23"/>
        <v/>
      </c>
      <c r="J231" s="302"/>
      <c r="K231" s="25"/>
    </row>
    <row r="232" spans="1:11" s="27" customFormat="1" ht="14.25" x14ac:dyDescent="0.2">
      <c r="A232" s="24">
        <f t="shared" si="24"/>
        <v>219</v>
      </c>
      <c r="B232" s="272"/>
      <c r="C232" s="25"/>
      <c r="D232" s="24"/>
      <c r="E232" s="38"/>
      <c r="F232" s="49" t="str">
        <f t="shared" si="21"/>
        <v/>
      </c>
      <c r="G232" s="37" t="str">
        <f t="shared" si="22"/>
        <v/>
      </c>
      <c r="H232" s="37">
        <f>IF(D232&lt;&gt;"",VLOOKUP(D232,Deflatores!$A$3:$C$58,3,0),0)</f>
        <v>0</v>
      </c>
      <c r="I232" s="49" t="str">
        <f t="shared" si="23"/>
        <v/>
      </c>
      <c r="J232" s="302"/>
      <c r="K232" s="25"/>
    </row>
    <row r="233" spans="1:11" s="27" customFormat="1" ht="14.25" x14ac:dyDescent="0.2">
      <c r="A233" s="24">
        <f t="shared" si="24"/>
        <v>220</v>
      </c>
      <c r="B233" s="272"/>
      <c r="C233" s="25"/>
      <c r="D233" s="24"/>
      <c r="E233" s="38"/>
      <c r="F233" s="49" t="str">
        <f t="shared" si="21"/>
        <v/>
      </c>
      <c r="G233" s="37" t="str">
        <f t="shared" si="22"/>
        <v/>
      </c>
      <c r="H233" s="37">
        <f>IF(D233&lt;&gt;"",VLOOKUP(D233,Deflatores!$A$3:$C$58,3,0),0)</f>
        <v>0</v>
      </c>
      <c r="I233" s="49" t="str">
        <f t="shared" si="23"/>
        <v/>
      </c>
      <c r="J233" s="302"/>
      <c r="K233" s="25"/>
    </row>
    <row r="234" spans="1:11" s="27" customFormat="1" ht="14.25" x14ac:dyDescent="0.2">
      <c r="A234" s="24">
        <f t="shared" si="24"/>
        <v>221</v>
      </c>
      <c r="B234" s="272"/>
      <c r="C234" s="25"/>
      <c r="D234" s="24"/>
      <c r="E234" s="38"/>
      <c r="F234" s="49" t="str">
        <f t="shared" si="21"/>
        <v/>
      </c>
      <c r="G234" s="37" t="str">
        <f t="shared" si="22"/>
        <v/>
      </c>
      <c r="H234" s="37">
        <f>IF(D234&lt;&gt;"",VLOOKUP(D234,Deflatores!$A$3:$C$58,3,0),0)</f>
        <v>0</v>
      </c>
      <c r="I234" s="49" t="str">
        <f t="shared" si="23"/>
        <v/>
      </c>
      <c r="J234" s="302"/>
      <c r="K234" s="25"/>
    </row>
    <row r="235" spans="1:11" s="27" customFormat="1" ht="14.25" x14ac:dyDescent="0.2">
      <c r="A235" s="24">
        <f t="shared" si="24"/>
        <v>222</v>
      </c>
      <c r="B235" s="272"/>
      <c r="C235" s="25"/>
      <c r="D235" s="24"/>
      <c r="E235" s="38"/>
      <c r="F235" s="49" t="str">
        <f t="shared" si="21"/>
        <v/>
      </c>
      <c r="G235" s="37" t="str">
        <f t="shared" si="22"/>
        <v/>
      </c>
      <c r="H235" s="37">
        <f>IF(D235&lt;&gt;"",VLOOKUP(D235,Deflatores!$A$3:$C$58,3,0),0)</f>
        <v>0</v>
      </c>
      <c r="I235" s="49" t="str">
        <f t="shared" si="23"/>
        <v/>
      </c>
      <c r="J235" s="302"/>
      <c r="K235" s="25"/>
    </row>
    <row r="236" spans="1:11" s="27" customFormat="1" ht="14.25" x14ac:dyDescent="0.2">
      <c r="A236" s="24">
        <f t="shared" si="24"/>
        <v>223</v>
      </c>
      <c r="B236" s="272"/>
      <c r="C236" s="25"/>
      <c r="D236" s="24"/>
      <c r="E236" s="38"/>
      <c r="F236" s="49" t="str">
        <f t="shared" si="21"/>
        <v/>
      </c>
      <c r="G236" s="37" t="str">
        <f t="shared" si="22"/>
        <v/>
      </c>
      <c r="H236" s="37">
        <f>IF(D236&lt;&gt;"",VLOOKUP(D236,Deflatores!$A$3:$C$58,3,0),0)</f>
        <v>0</v>
      </c>
      <c r="I236" s="49" t="str">
        <f t="shared" si="23"/>
        <v/>
      </c>
      <c r="J236" s="302"/>
      <c r="K236" s="25"/>
    </row>
    <row r="237" spans="1:11" s="27" customFormat="1" ht="14.25" x14ac:dyDescent="0.2">
      <c r="A237" s="24">
        <f t="shared" si="24"/>
        <v>224</v>
      </c>
      <c r="B237" s="272"/>
      <c r="C237" s="25"/>
      <c r="D237" s="24"/>
      <c r="E237" s="38"/>
      <c r="F237" s="49" t="str">
        <f t="shared" si="21"/>
        <v/>
      </c>
      <c r="G237" s="37" t="str">
        <f t="shared" si="22"/>
        <v/>
      </c>
      <c r="H237" s="37">
        <f>IF(D237&lt;&gt;"",VLOOKUP(D237,Deflatores!$A$3:$C$58,3,0),0)</f>
        <v>0</v>
      </c>
      <c r="I237" s="49" t="str">
        <f t="shared" si="23"/>
        <v/>
      </c>
      <c r="J237" s="302"/>
      <c r="K237" s="25"/>
    </row>
    <row r="238" spans="1:11" s="27" customFormat="1" ht="14.25" x14ac:dyDescent="0.2">
      <c r="A238" s="24">
        <f t="shared" si="24"/>
        <v>225</v>
      </c>
      <c r="B238" s="272"/>
      <c r="C238" s="25"/>
      <c r="D238" s="24"/>
      <c r="E238" s="38"/>
      <c r="F238" s="49" t="str">
        <f t="shared" si="21"/>
        <v/>
      </c>
      <c r="G238" s="37" t="str">
        <f t="shared" si="22"/>
        <v/>
      </c>
      <c r="H238" s="37">
        <f>IF(D238&lt;&gt;"",VLOOKUP(D238,Deflatores!$A$3:$C$58,3,0),0)</f>
        <v>0</v>
      </c>
      <c r="I238" s="49" t="str">
        <f t="shared" si="23"/>
        <v/>
      </c>
      <c r="J238" s="302"/>
      <c r="K238" s="25"/>
    </row>
    <row r="239" spans="1:11" s="27" customFormat="1" ht="14.25" x14ac:dyDescent="0.2">
      <c r="A239" s="24">
        <f t="shared" si="24"/>
        <v>226</v>
      </c>
      <c r="B239" s="272"/>
      <c r="C239" s="25"/>
      <c r="D239" s="24"/>
      <c r="E239" s="38"/>
      <c r="F239" s="49" t="str">
        <f t="shared" si="21"/>
        <v/>
      </c>
      <c r="G239" s="37" t="str">
        <f t="shared" si="22"/>
        <v/>
      </c>
      <c r="H239" s="37">
        <f>IF(D239&lt;&gt;"",VLOOKUP(D239,Deflatores!$A$3:$C$58,3,0),0)</f>
        <v>0</v>
      </c>
      <c r="I239" s="49" t="str">
        <f t="shared" si="23"/>
        <v/>
      </c>
      <c r="J239" s="302"/>
      <c r="K239" s="25"/>
    </row>
    <row r="240" spans="1:11" s="27" customFormat="1" ht="14.25" x14ac:dyDescent="0.2">
      <c r="A240" s="24">
        <f t="shared" si="24"/>
        <v>227</v>
      </c>
      <c r="B240" s="272"/>
      <c r="C240" s="25"/>
      <c r="D240" s="24"/>
      <c r="E240" s="38"/>
      <c r="F240" s="49" t="str">
        <f t="shared" si="21"/>
        <v/>
      </c>
      <c r="G240" s="37" t="str">
        <f t="shared" si="22"/>
        <v/>
      </c>
      <c r="H240" s="37">
        <f>IF(D240&lt;&gt;"",VLOOKUP(D240,Deflatores!$A$3:$C$58,3,0),0)</f>
        <v>0</v>
      </c>
      <c r="I240" s="49" t="str">
        <f t="shared" si="23"/>
        <v/>
      </c>
      <c r="J240" s="302"/>
      <c r="K240" s="25"/>
    </row>
    <row r="241" spans="1:11" s="27" customFormat="1" ht="14.25" x14ac:dyDescent="0.2">
      <c r="A241" s="24">
        <f t="shared" si="24"/>
        <v>228</v>
      </c>
      <c r="B241" s="272"/>
      <c r="C241" s="25"/>
      <c r="D241" s="24"/>
      <c r="E241" s="38"/>
      <c r="F241" s="49" t="str">
        <f t="shared" si="21"/>
        <v/>
      </c>
      <c r="G241" s="37" t="str">
        <f t="shared" si="22"/>
        <v/>
      </c>
      <c r="H241" s="37">
        <f>IF(D241&lt;&gt;"",VLOOKUP(D241,Deflatores!$A$3:$C$58,3,0),0)</f>
        <v>0</v>
      </c>
      <c r="I241" s="49" t="str">
        <f t="shared" si="23"/>
        <v/>
      </c>
      <c r="J241" s="302"/>
      <c r="K241" s="25"/>
    </row>
    <row r="242" spans="1:11" s="27" customFormat="1" ht="14.25" x14ac:dyDescent="0.2">
      <c r="A242" s="24">
        <f t="shared" si="24"/>
        <v>229</v>
      </c>
      <c r="B242" s="272"/>
      <c r="C242" s="25"/>
      <c r="D242" s="24"/>
      <c r="E242" s="38"/>
      <c r="F242" s="49" t="str">
        <f t="shared" si="21"/>
        <v/>
      </c>
      <c r="G242" s="37" t="str">
        <f t="shared" si="22"/>
        <v/>
      </c>
      <c r="H242" s="37">
        <f>IF(D242&lt;&gt;"",VLOOKUP(D242,Deflatores!$A$3:$C$58,3,0),0)</f>
        <v>0</v>
      </c>
      <c r="I242" s="49" t="str">
        <f t="shared" si="23"/>
        <v/>
      </c>
      <c r="J242" s="302"/>
      <c r="K242" s="25"/>
    </row>
    <row r="243" spans="1:11" s="27" customFormat="1" ht="14.25" x14ac:dyDescent="0.2">
      <c r="A243" s="24">
        <f t="shared" si="24"/>
        <v>230</v>
      </c>
      <c r="B243" s="272"/>
      <c r="C243" s="25"/>
      <c r="D243" s="24"/>
      <c r="E243" s="38"/>
      <c r="F243" s="49" t="str">
        <f t="shared" si="21"/>
        <v/>
      </c>
      <c r="G243" s="37" t="str">
        <f t="shared" si="22"/>
        <v/>
      </c>
      <c r="H243" s="37">
        <f>IF(D243&lt;&gt;"",VLOOKUP(D243,Deflatores!$A$3:$C$58,3,0),0)</f>
        <v>0</v>
      </c>
      <c r="I243" s="49" t="str">
        <f t="shared" si="23"/>
        <v/>
      </c>
      <c r="J243" s="302"/>
      <c r="K243" s="25"/>
    </row>
    <row r="244" spans="1:11" s="27" customFormat="1" ht="14.25" x14ac:dyDescent="0.2">
      <c r="A244" s="24">
        <f t="shared" si="24"/>
        <v>231</v>
      </c>
      <c r="B244" s="272"/>
      <c r="C244" s="25"/>
      <c r="D244" s="24"/>
      <c r="E244" s="38"/>
      <c r="F244" s="49" t="str">
        <f t="shared" si="21"/>
        <v/>
      </c>
      <c r="G244" s="37" t="str">
        <f t="shared" si="22"/>
        <v/>
      </c>
      <c r="H244" s="37">
        <f>IF(D244&lt;&gt;"",VLOOKUP(D244,Deflatores!$A$3:$C$58,3,0),0)</f>
        <v>0</v>
      </c>
      <c r="I244" s="49" t="str">
        <f t="shared" si="23"/>
        <v/>
      </c>
      <c r="J244" s="302"/>
      <c r="K244" s="25"/>
    </row>
    <row r="245" spans="1:11" s="27" customFormat="1" ht="14.25" x14ac:dyDescent="0.2">
      <c r="A245" s="24">
        <f t="shared" si="24"/>
        <v>232</v>
      </c>
      <c r="B245" s="272"/>
      <c r="C245" s="25"/>
      <c r="D245" s="24"/>
      <c r="E245" s="38"/>
      <c r="F245" s="49" t="str">
        <f t="shared" si="21"/>
        <v/>
      </c>
      <c r="G245" s="37" t="str">
        <f t="shared" si="22"/>
        <v/>
      </c>
      <c r="H245" s="37">
        <f>IF(D245&lt;&gt;"",VLOOKUP(D245,Deflatores!$A$3:$C$58,3,0),0)</f>
        <v>0</v>
      </c>
      <c r="I245" s="49" t="str">
        <f t="shared" si="23"/>
        <v/>
      </c>
      <c r="J245" s="302"/>
      <c r="K245" s="25"/>
    </row>
    <row r="246" spans="1:11" s="27" customFormat="1" ht="14.25" x14ac:dyDescent="0.2">
      <c r="A246" s="24">
        <f t="shared" si="24"/>
        <v>233</v>
      </c>
      <c r="B246" s="272"/>
      <c r="C246" s="25"/>
      <c r="D246" s="24"/>
      <c r="E246" s="38"/>
      <c r="F246" s="49" t="str">
        <f t="shared" si="21"/>
        <v/>
      </c>
      <c r="G246" s="37" t="str">
        <f t="shared" si="22"/>
        <v/>
      </c>
      <c r="H246" s="37">
        <f>IF(D246&lt;&gt;"",VLOOKUP(D246,Deflatores!$A$3:$C$58,3,0),0)</f>
        <v>0</v>
      </c>
      <c r="I246" s="49" t="str">
        <f t="shared" si="23"/>
        <v/>
      </c>
      <c r="J246" s="302"/>
      <c r="K246" s="25"/>
    </row>
    <row r="247" spans="1:11" s="27" customFormat="1" ht="14.25" x14ac:dyDescent="0.2">
      <c r="A247" s="24">
        <f t="shared" si="24"/>
        <v>234</v>
      </c>
      <c r="B247" s="272"/>
      <c r="C247" s="25"/>
      <c r="D247" s="24"/>
      <c r="E247" s="38"/>
      <c r="F247" s="49" t="str">
        <f t="shared" si="21"/>
        <v/>
      </c>
      <c r="G247" s="37" t="str">
        <f t="shared" si="22"/>
        <v/>
      </c>
      <c r="H247" s="37">
        <f>IF(D247&lt;&gt;"",VLOOKUP(D247,Deflatores!$A$3:$C$58,3,0),0)</f>
        <v>0</v>
      </c>
      <c r="I247" s="49" t="str">
        <f t="shared" si="23"/>
        <v/>
      </c>
      <c r="J247" s="302"/>
      <c r="K247" s="25"/>
    </row>
    <row r="248" spans="1:11" s="27" customFormat="1" ht="14.25" x14ac:dyDescent="0.2">
      <c r="A248" s="24">
        <f t="shared" si="24"/>
        <v>235</v>
      </c>
      <c r="B248" s="272"/>
      <c r="C248" s="25"/>
      <c r="D248" s="24"/>
      <c r="E248" s="38"/>
      <c r="F248" s="49" t="str">
        <f t="shared" si="21"/>
        <v/>
      </c>
      <c r="G248" s="37" t="str">
        <f t="shared" si="22"/>
        <v/>
      </c>
      <c r="H248" s="37">
        <f>IF(D248&lt;&gt;"",VLOOKUP(D248,Deflatores!$A$3:$C$58,3,0),0)</f>
        <v>0</v>
      </c>
      <c r="I248" s="49" t="str">
        <f t="shared" si="23"/>
        <v/>
      </c>
      <c r="J248" s="302"/>
      <c r="K248" s="25"/>
    </row>
    <row r="249" spans="1:11" s="27" customFormat="1" ht="14.25" x14ac:dyDescent="0.2">
      <c r="A249" s="24">
        <f t="shared" si="24"/>
        <v>236</v>
      </c>
      <c r="B249" s="272"/>
      <c r="C249" s="25"/>
      <c r="D249" s="24"/>
      <c r="E249" s="38"/>
      <c r="F249" s="49" t="str">
        <f t="shared" si="21"/>
        <v/>
      </c>
      <c r="G249" s="37" t="str">
        <f t="shared" si="22"/>
        <v/>
      </c>
      <c r="H249" s="37">
        <f>IF(D249&lt;&gt;"",VLOOKUP(D249,Deflatores!$A$3:$C$58,3,0),0)</f>
        <v>0</v>
      </c>
      <c r="I249" s="49" t="str">
        <f t="shared" si="23"/>
        <v/>
      </c>
      <c r="J249" s="302"/>
      <c r="K249" s="25"/>
    </row>
    <row r="250" spans="1:11" s="27" customFormat="1" ht="14.25" x14ac:dyDescent="0.2">
      <c r="A250" s="24">
        <f t="shared" si="24"/>
        <v>237</v>
      </c>
      <c r="B250" s="272"/>
      <c r="C250" s="25"/>
      <c r="D250" s="24"/>
      <c r="E250" s="38"/>
      <c r="F250" s="49" t="str">
        <f t="shared" si="21"/>
        <v/>
      </c>
      <c r="G250" s="37" t="str">
        <f t="shared" si="22"/>
        <v/>
      </c>
      <c r="H250" s="37">
        <f>IF(D250&lt;&gt;"",VLOOKUP(D250,Deflatores!$A$3:$C$58,3,0),0)</f>
        <v>0</v>
      </c>
      <c r="I250" s="49" t="str">
        <f t="shared" si="23"/>
        <v/>
      </c>
      <c r="J250" s="302"/>
      <c r="K250" s="25"/>
    </row>
    <row r="251" spans="1:11" s="27" customFormat="1" ht="14.25" x14ac:dyDescent="0.2">
      <c r="A251" s="24">
        <f t="shared" si="24"/>
        <v>238</v>
      </c>
      <c r="B251" s="272"/>
      <c r="C251" s="25"/>
      <c r="D251" s="24"/>
      <c r="E251" s="38"/>
      <c r="F251" s="49" t="str">
        <f t="shared" si="21"/>
        <v/>
      </c>
      <c r="G251" s="37" t="str">
        <f t="shared" si="22"/>
        <v/>
      </c>
      <c r="H251" s="37">
        <f>IF(D251&lt;&gt;"",VLOOKUP(D251,Deflatores!$A$3:$C$58,3,0),0)</f>
        <v>0</v>
      </c>
      <c r="I251" s="49" t="str">
        <f t="shared" si="23"/>
        <v/>
      </c>
      <c r="J251" s="302"/>
      <c r="K251" s="25"/>
    </row>
    <row r="252" spans="1:11" s="27" customFormat="1" ht="14.25" x14ac:dyDescent="0.2">
      <c r="A252" s="24">
        <f t="shared" si="24"/>
        <v>239</v>
      </c>
      <c r="B252" s="272"/>
      <c r="C252" s="25"/>
      <c r="D252" s="24"/>
      <c r="E252" s="38"/>
      <c r="F252" s="49" t="str">
        <f t="shared" si="21"/>
        <v/>
      </c>
      <c r="G252" s="37" t="str">
        <f t="shared" si="22"/>
        <v/>
      </c>
      <c r="H252" s="37">
        <f>IF(D252&lt;&gt;"",VLOOKUP(D252,Deflatores!$A$3:$C$58,3,0),0)</f>
        <v>0</v>
      </c>
      <c r="I252" s="49" t="str">
        <f t="shared" si="23"/>
        <v/>
      </c>
      <c r="J252" s="302"/>
      <c r="K252" s="25"/>
    </row>
    <row r="253" spans="1:11" s="27" customFormat="1" ht="14.25" x14ac:dyDescent="0.2">
      <c r="A253" s="24">
        <f t="shared" si="24"/>
        <v>240</v>
      </c>
      <c r="B253" s="272"/>
      <c r="C253" s="25"/>
      <c r="D253" s="24"/>
      <c r="E253" s="38"/>
      <c r="F253" s="49" t="str">
        <f t="shared" si="21"/>
        <v/>
      </c>
      <c r="G253" s="37" t="str">
        <f t="shared" si="22"/>
        <v/>
      </c>
      <c r="H253" s="37">
        <f>IF(D253&lt;&gt;"",VLOOKUP(D253,Deflatores!$A$3:$C$58,3,0),0)</f>
        <v>0</v>
      </c>
      <c r="I253" s="49" t="str">
        <f t="shared" si="23"/>
        <v/>
      </c>
      <c r="J253" s="302"/>
      <c r="K253" s="25"/>
    </row>
    <row r="254" spans="1:11" s="27" customFormat="1" ht="14.25" x14ac:dyDescent="0.2">
      <c r="A254" s="24">
        <f t="shared" si="24"/>
        <v>241</v>
      </c>
      <c r="B254" s="272"/>
      <c r="C254" s="25"/>
      <c r="D254" s="24"/>
      <c r="E254" s="38"/>
      <c r="F254" s="49" t="str">
        <f t="shared" si="21"/>
        <v/>
      </c>
      <c r="G254" s="37" t="str">
        <f t="shared" si="22"/>
        <v/>
      </c>
      <c r="H254" s="37">
        <f>IF(D254&lt;&gt;"",VLOOKUP(D254,Deflatores!$A$3:$C$58,3,0),0)</f>
        <v>0</v>
      </c>
      <c r="I254" s="49" t="str">
        <f t="shared" si="23"/>
        <v/>
      </c>
      <c r="J254" s="302"/>
      <c r="K254" s="25"/>
    </row>
    <row r="255" spans="1:11" s="27" customFormat="1" ht="14.25" x14ac:dyDescent="0.2">
      <c r="A255" s="24">
        <f t="shared" si="24"/>
        <v>242</v>
      </c>
      <c r="B255" s="272"/>
      <c r="C255" s="25"/>
      <c r="D255" s="24"/>
      <c r="E255" s="38"/>
      <c r="F255" s="49" t="str">
        <f t="shared" si="21"/>
        <v/>
      </c>
      <c r="G255" s="37" t="str">
        <f t="shared" si="22"/>
        <v/>
      </c>
      <c r="H255" s="37">
        <f>IF(D255&lt;&gt;"",VLOOKUP(D255,Deflatores!$A$3:$C$58,3,0),0)</f>
        <v>0</v>
      </c>
      <c r="I255" s="49" t="str">
        <f t="shared" si="23"/>
        <v/>
      </c>
      <c r="J255" s="302"/>
      <c r="K255" s="25"/>
    </row>
    <row r="256" spans="1:11" s="27" customFormat="1" ht="14.25" x14ac:dyDescent="0.2">
      <c r="A256" s="24">
        <f t="shared" si="24"/>
        <v>243</v>
      </c>
      <c r="B256" s="272"/>
      <c r="C256" s="25"/>
      <c r="D256" s="24"/>
      <c r="E256" s="38"/>
      <c r="F256" s="49" t="str">
        <f t="shared" si="21"/>
        <v/>
      </c>
      <c r="G256" s="37" t="str">
        <f t="shared" si="22"/>
        <v/>
      </c>
      <c r="H256" s="37">
        <f>IF(D256&lt;&gt;"",VLOOKUP(D256,Deflatores!$A$3:$C$58,3,0),0)</f>
        <v>0</v>
      </c>
      <c r="I256" s="49" t="str">
        <f t="shared" si="23"/>
        <v/>
      </c>
      <c r="J256" s="302"/>
      <c r="K256" s="25"/>
    </row>
    <row r="257" spans="1:11" s="27" customFormat="1" ht="14.25" x14ac:dyDescent="0.2">
      <c r="A257" s="24">
        <f t="shared" si="24"/>
        <v>244</v>
      </c>
      <c r="B257" s="272"/>
      <c r="C257" s="25"/>
      <c r="D257" s="24"/>
      <c r="E257" s="38"/>
      <c r="F257" s="49" t="str">
        <f t="shared" si="21"/>
        <v/>
      </c>
      <c r="G257" s="37" t="str">
        <f t="shared" si="22"/>
        <v/>
      </c>
      <c r="H257" s="37">
        <f>IF(D257&lt;&gt;"",VLOOKUP(D257,Deflatores!$A$3:$C$58,3,0),0)</f>
        <v>0</v>
      </c>
      <c r="I257" s="49" t="str">
        <f t="shared" si="23"/>
        <v/>
      </c>
      <c r="J257" s="302"/>
      <c r="K257" s="25"/>
    </row>
    <row r="258" spans="1:11" s="27" customFormat="1" ht="14.25" x14ac:dyDescent="0.2">
      <c r="A258" s="24">
        <f t="shared" si="24"/>
        <v>245</v>
      </c>
      <c r="B258" s="272"/>
      <c r="C258" s="25"/>
      <c r="D258" s="24"/>
      <c r="E258" s="38"/>
      <c r="F258" s="49" t="str">
        <f t="shared" si="21"/>
        <v/>
      </c>
      <c r="G258" s="37" t="str">
        <f t="shared" si="22"/>
        <v/>
      </c>
      <c r="H258" s="37">
        <f>IF(D258&lt;&gt;"",VLOOKUP(D258,Deflatores!$A$3:$C$58,3,0),0)</f>
        <v>0</v>
      </c>
      <c r="I258" s="49" t="str">
        <f t="shared" si="23"/>
        <v/>
      </c>
      <c r="J258" s="302"/>
      <c r="K258" s="25"/>
    </row>
    <row r="259" spans="1:11" s="27" customFormat="1" ht="14.25" x14ac:dyDescent="0.2">
      <c r="A259" s="24">
        <f t="shared" si="24"/>
        <v>246</v>
      </c>
      <c r="B259" s="272"/>
      <c r="C259" s="25"/>
      <c r="D259" s="24"/>
      <c r="E259" s="38"/>
      <c r="F259" s="49" t="str">
        <f t="shared" si="21"/>
        <v/>
      </c>
      <c r="G259" s="37" t="str">
        <f t="shared" si="22"/>
        <v/>
      </c>
      <c r="H259" s="37">
        <f>IF(D259&lt;&gt;"",VLOOKUP(D259,Deflatores!$A$3:$C$58,3,0),0)</f>
        <v>0</v>
      </c>
      <c r="I259" s="49" t="str">
        <f t="shared" si="23"/>
        <v/>
      </c>
      <c r="J259" s="302"/>
      <c r="K259" s="25"/>
    </row>
    <row r="260" spans="1:11" s="27" customFormat="1" ht="14.25" x14ac:dyDescent="0.2">
      <c r="A260" s="24">
        <f t="shared" si="24"/>
        <v>247</v>
      </c>
      <c r="B260" s="272"/>
      <c r="C260" s="25"/>
      <c r="D260" s="24"/>
      <c r="E260" s="38"/>
      <c r="F260" s="49" t="str">
        <f t="shared" si="21"/>
        <v/>
      </c>
      <c r="G260" s="37" t="str">
        <f t="shared" si="22"/>
        <v/>
      </c>
      <c r="H260" s="37">
        <f>IF(D260&lt;&gt;"",VLOOKUP(D260,Deflatores!$A$3:$C$58,3,0),0)</f>
        <v>0</v>
      </c>
      <c r="I260" s="49" t="str">
        <f t="shared" si="23"/>
        <v/>
      </c>
      <c r="J260" s="302"/>
      <c r="K260" s="25"/>
    </row>
    <row r="261" spans="1:11" s="27" customFormat="1" ht="14.25" x14ac:dyDescent="0.2">
      <c r="A261" s="24">
        <f t="shared" si="24"/>
        <v>248</v>
      </c>
      <c r="B261" s="272"/>
      <c r="C261" s="25"/>
      <c r="D261" s="24"/>
      <c r="E261" s="38"/>
      <c r="F261" s="49" t="str">
        <f t="shared" si="21"/>
        <v/>
      </c>
      <c r="G261" s="37" t="str">
        <f t="shared" si="22"/>
        <v/>
      </c>
      <c r="H261" s="37">
        <f>IF(D261&lt;&gt;"",VLOOKUP(D261,Deflatores!$A$3:$C$58,3,0),0)</f>
        <v>0</v>
      </c>
      <c r="I261" s="49" t="str">
        <f t="shared" si="23"/>
        <v/>
      </c>
      <c r="J261" s="302"/>
      <c r="K261" s="25"/>
    </row>
    <row r="262" spans="1:11" s="27" customFormat="1" ht="14.25" x14ac:dyDescent="0.2">
      <c r="A262" s="24">
        <f t="shared" si="24"/>
        <v>249</v>
      </c>
      <c r="B262" s="272"/>
      <c r="C262" s="25"/>
      <c r="D262" s="24"/>
      <c r="E262" s="38"/>
      <c r="F262" s="49" t="str">
        <f t="shared" si="21"/>
        <v/>
      </c>
      <c r="G262" s="37" t="str">
        <f t="shared" si="22"/>
        <v/>
      </c>
      <c r="H262" s="37">
        <f>IF(D262&lt;&gt;"",VLOOKUP(D262,Deflatores!$A$3:$C$58,3,0),0)</f>
        <v>0</v>
      </c>
      <c r="I262" s="49" t="str">
        <f t="shared" si="23"/>
        <v/>
      </c>
      <c r="J262" s="302"/>
      <c r="K262" s="25"/>
    </row>
    <row r="263" spans="1:11" s="27" customFormat="1" ht="14.25" x14ac:dyDescent="0.2">
      <c r="A263" s="24">
        <f t="shared" si="24"/>
        <v>250</v>
      </c>
      <c r="B263" s="272"/>
      <c r="C263" s="25"/>
      <c r="D263" s="24"/>
      <c r="E263" s="38"/>
      <c r="F263" s="49" t="str">
        <f t="shared" si="21"/>
        <v/>
      </c>
      <c r="G263" s="37" t="str">
        <f t="shared" si="22"/>
        <v/>
      </c>
      <c r="H263" s="37">
        <f>IF(D263&lt;&gt;"",VLOOKUP(D263,Deflatores!$A$3:$C$58,3,0),0)</f>
        <v>0</v>
      </c>
      <c r="I263" s="49" t="str">
        <f t="shared" si="23"/>
        <v/>
      </c>
      <c r="J263" s="302"/>
      <c r="K263" s="25"/>
    </row>
    <row r="264" spans="1:11" s="27" customFormat="1" ht="14.25" x14ac:dyDescent="0.2">
      <c r="A264" s="24">
        <f t="shared" si="24"/>
        <v>251</v>
      </c>
      <c r="B264" s="272"/>
      <c r="C264" s="25"/>
      <c r="D264" s="24"/>
      <c r="E264" s="38"/>
      <c r="F264" s="49" t="str">
        <f t="shared" ref="F264:F327" si="25">IF(C264="EE","Média",IF(C264="CE","Média",IF(C264="SE","Média",IF(C264="AIE","Baixa",IF(C264="ALI","Baixa","")))))</f>
        <v/>
      </c>
      <c r="G264" s="37" t="str">
        <f t="shared" ref="G264:G327" si="26">IF(C264="EE",4,IF(C264="CE",4,IF(C264="SE",5,IF(C264="AIE",5,IF(C264="ALI",7,IF(C264="INM",I264,""))))))</f>
        <v/>
      </c>
      <c r="H264" s="37">
        <f>IF(D264&lt;&gt;"",VLOOKUP(D264,Deflatores!$A$3:$C$58,3,0),0)</f>
        <v>0</v>
      </c>
      <c r="I264" s="49" t="str">
        <f t="shared" ref="I264:I327" si="27">IF(C264="EE",G264*H264,IF(C264="CE",G264*H264,IF(C264="SE",G264*H264,IF(C264="ALI",G264*H264,IF(C264="AIE",G264*H264,IF(C264="INM",H264*E264,""))))))</f>
        <v/>
      </c>
      <c r="J264" s="302"/>
      <c r="K264" s="25"/>
    </row>
    <row r="265" spans="1:11" s="27" customFormat="1" ht="14.25" x14ac:dyDescent="0.2">
      <c r="A265" s="24">
        <f t="shared" si="24"/>
        <v>252</v>
      </c>
      <c r="B265" s="272"/>
      <c r="C265" s="25"/>
      <c r="D265" s="24"/>
      <c r="E265" s="38"/>
      <c r="F265" s="49" t="str">
        <f t="shared" si="25"/>
        <v/>
      </c>
      <c r="G265" s="37" t="str">
        <f t="shared" si="26"/>
        <v/>
      </c>
      <c r="H265" s="37">
        <f>IF(D265&lt;&gt;"",VLOOKUP(D265,Deflatores!$A$3:$C$58,3,0),0)</f>
        <v>0</v>
      </c>
      <c r="I265" s="49" t="str">
        <f t="shared" si="27"/>
        <v/>
      </c>
      <c r="J265" s="302"/>
      <c r="K265" s="25"/>
    </row>
    <row r="266" spans="1:11" s="27" customFormat="1" ht="14.25" x14ac:dyDescent="0.2">
      <c r="A266" s="24">
        <f t="shared" si="24"/>
        <v>253</v>
      </c>
      <c r="B266" s="272"/>
      <c r="C266" s="25"/>
      <c r="D266" s="24"/>
      <c r="E266" s="38"/>
      <c r="F266" s="49" t="str">
        <f t="shared" si="25"/>
        <v/>
      </c>
      <c r="G266" s="37" t="str">
        <f t="shared" si="26"/>
        <v/>
      </c>
      <c r="H266" s="37">
        <f>IF(D266&lt;&gt;"",VLOOKUP(D266,Deflatores!$A$3:$C$58,3,0),0)</f>
        <v>0</v>
      </c>
      <c r="I266" s="49" t="str">
        <f t="shared" si="27"/>
        <v/>
      </c>
      <c r="J266" s="302"/>
      <c r="K266" s="25"/>
    </row>
    <row r="267" spans="1:11" s="27" customFormat="1" ht="14.25" x14ac:dyDescent="0.2">
      <c r="A267" s="24">
        <f t="shared" si="24"/>
        <v>254</v>
      </c>
      <c r="B267" s="272"/>
      <c r="C267" s="25"/>
      <c r="D267" s="24"/>
      <c r="E267" s="38"/>
      <c r="F267" s="49" t="str">
        <f t="shared" si="25"/>
        <v/>
      </c>
      <c r="G267" s="37" t="str">
        <f t="shared" si="26"/>
        <v/>
      </c>
      <c r="H267" s="37">
        <f>IF(D267&lt;&gt;"",VLOOKUP(D267,Deflatores!$A$3:$C$58,3,0),0)</f>
        <v>0</v>
      </c>
      <c r="I267" s="49" t="str">
        <f t="shared" si="27"/>
        <v/>
      </c>
      <c r="J267" s="302"/>
      <c r="K267" s="25"/>
    </row>
    <row r="268" spans="1:11" s="27" customFormat="1" ht="14.25" x14ac:dyDescent="0.2">
      <c r="A268" s="24">
        <f t="shared" si="24"/>
        <v>255</v>
      </c>
      <c r="B268" s="272"/>
      <c r="C268" s="25"/>
      <c r="D268" s="24"/>
      <c r="E268" s="38"/>
      <c r="F268" s="49" t="str">
        <f t="shared" si="25"/>
        <v/>
      </c>
      <c r="G268" s="37" t="str">
        <f t="shared" si="26"/>
        <v/>
      </c>
      <c r="H268" s="37">
        <f>IF(D268&lt;&gt;"",VLOOKUP(D268,Deflatores!$A$3:$C$58,3,0),0)</f>
        <v>0</v>
      </c>
      <c r="I268" s="49" t="str">
        <f t="shared" si="27"/>
        <v/>
      </c>
      <c r="J268" s="302"/>
      <c r="K268" s="25"/>
    </row>
    <row r="269" spans="1:11" s="27" customFormat="1" ht="14.25" x14ac:dyDescent="0.2">
      <c r="A269" s="24">
        <f t="shared" si="24"/>
        <v>256</v>
      </c>
      <c r="B269" s="272"/>
      <c r="C269" s="25"/>
      <c r="D269" s="24"/>
      <c r="E269" s="38"/>
      <c r="F269" s="49" t="str">
        <f t="shared" si="25"/>
        <v/>
      </c>
      <c r="G269" s="37" t="str">
        <f t="shared" si="26"/>
        <v/>
      </c>
      <c r="H269" s="37">
        <f>IF(D269&lt;&gt;"",VLOOKUP(D269,Deflatores!$A$3:$C$58,3,0),0)</f>
        <v>0</v>
      </c>
      <c r="I269" s="49" t="str">
        <f t="shared" si="27"/>
        <v/>
      </c>
      <c r="J269" s="302"/>
      <c r="K269" s="25"/>
    </row>
    <row r="270" spans="1:11" s="27" customFormat="1" ht="14.25" x14ac:dyDescent="0.2">
      <c r="A270" s="24">
        <f t="shared" si="24"/>
        <v>257</v>
      </c>
      <c r="B270" s="272"/>
      <c r="C270" s="25"/>
      <c r="D270" s="24"/>
      <c r="E270" s="38"/>
      <c r="F270" s="49" t="str">
        <f t="shared" si="25"/>
        <v/>
      </c>
      <c r="G270" s="37" t="str">
        <f t="shared" si="26"/>
        <v/>
      </c>
      <c r="H270" s="37">
        <f>IF(D270&lt;&gt;"",VLOOKUP(D270,Deflatores!$A$3:$C$58,3,0),0)</f>
        <v>0</v>
      </c>
      <c r="I270" s="49" t="str">
        <f t="shared" si="27"/>
        <v/>
      </c>
      <c r="J270" s="302"/>
      <c r="K270" s="25"/>
    </row>
    <row r="271" spans="1:11" s="27" customFormat="1" ht="14.25" x14ac:dyDescent="0.2">
      <c r="A271" s="24">
        <f t="shared" si="24"/>
        <v>258</v>
      </c>
      <c r="B271" s="272"/>
      <c r="C271" s="25"/>
      <c r="D271" s="24"/>
      <c r="E271" s="38"/>
      <c r="F271" s="49" t="str">
        <f t="shared" si="25"/>
        <v/>
      </c>
      <c r="G271" s="37" t="str">
        <f t="shared" si="26"/>
        <v/>
      </c>
      <c r="H271" s="37">
        <f>IF(D271&lt;&gt;"",VLOOKUP(D271,Deflatores!$A$3:$C$58,3,0),0)</f>
        <v>0</v>
      </c>
      <c r="I271" s="49" t="str">
        <f t="shared" si="27"/>
        <v/>
      </c>
      <c r="J271" s="302"/>
      <c r="K271" s="25"/>
    </row>
    <row r="272" spans="1:11" s="27" customFormat="1" ht="14.25" x14ac:dyDescent="0.2">
      <c r="A272" s="24">
        <f t="shared" si="24"/>
        <v>259</v>
      </c>
      <c r="B272" s="272"/>
      <c r="C272" s="25"/>
      <c r="D272" s="24"/>
      <c r="E272" s="38"/>
      <c r="F272" s="49" t="str">
        <f t="shared" si="25"/>
        <v/>
      </c>
      <c r="G272" s="37" t="str">
        <f t="shared" si="26"/>
        <v/>
      </c>
      <c r="H272" s="37">
        <f>IF(D272&lt;&gt;"",VLOOKUP(D272,Deflatores!$A$3:$C$58,3,0),0)</f>
        <v>0</v>
      </c>
      <c r="I272" s="49" t="str">
        <f t="shared" si="27"/>
        <v/>
      </c>
      <c r="J272" s="302"/>
      <c r="K272" s="25"/>
    </row>
    <row r="273" spans="1:11" s="27" customFormat="1" ht="14.25" x14ac:dyDescent="0.2">
      <c r="A273" s="24">
        <f t="shared" si="24"/>
        <v>260</v>
      </c>
      <c r="B273" s="272"/>
      <c r="C273" s="25"/>
      <c r="D273" s="24"/>
      <c r="E273" s="38"/>
      <c r="F273" s="49" t="str">
        <f t="shared" si="25"/>
        <v/>
      </c>
      <c r="G273" s="37" t="str">
        <f t="shared" si="26"/>
        <v/>
      </c>
      <c r="H273" s="37">
        <f>IF(D273&lt;&gt;"",VLOOKUP(D273,Deflatores!$A$3:$C$58,3,0),0)</f>
        <v>0</v>
      </c>
      <c r="I273" s="49" t="str">
        <f t="shared" si="27"/>
        <v/>
      </c>
      <c r="J273" s="302"/>
      <c r="K273" s="25"/>
    </row>
    <row r="274" spans="1:11" s="27" customFormat="1" ht="14.25" x14ac:dyDescent="0.2">
      <c r="A274" s="24">
        <f t="shared" si="24"/>
        <v>261</v>
      </c>
      <c r="B274" s="272"/>
      <c r="C274" s="25"/>
      <c r="D274" s="24"/>
      <c r="E274" s="38"/>
      <c r="F274" s="49" t="str">
        <f t="shared" si="25"/>
        <v/>
      </c>
      <c r="G274" s="37" t="str">
        <f t="shared" si="26"/>
        <v/>
      </c>
      <c r="H274" s="37">
        <f>IF(D274&lt;&gt;"",VLOOKUP(D274,Deflatores!$A$3:$C$58,3,0),0)</f>
        <v>0</v>
      </c>
      <c r="I274" s="49" t="str">
        <f t="shared" si="27"/>
        <v/>
      </c>
      <c r="J274" s="302"/>
      <c r="K274" s="25"/>
    </row>
    <row r="275" spans="1:11" s="27" customFormat="1" ht="14.25" x14ac:dyDescent="0.2">
      <c r="A275" s="24">
        <f t="shared" si="24"/>
        <v>262</v>
      </c>
      <c r="B275" s="272"/>
      <c r="C275" s="25"/>
      <c r="D275" s="24"/>
      <c r="E275" s="38"/>
      <c r="F275" s="49" t="str">
        <f t="shared" si="25"/>
        <v/>
      </c>
      <c r="G275" s="37" t="str">
        <f t="shared" si="26"/>
        <v/>
      </c>
      <c r="H275" s="37">
        <f>IF(D275&lt;&gt;"",VLOOKUP(D275,Deflatores!$A$3:$C$58,3,0),0)</f>
        <v>0</v>
      </c>
      <c r="I275" s="49" t="str">
        <f t="shared" si="27"/>
        <v/>
      </c>
      <c r="J275" s="302"/>
      <c r="K275" s="25"/>
    </row>
    <row r="276" spans="1:11" s="27" customFormat="1" ht="14.25" x14ac:dyDescent="0.2">
      <c r="A276" s="24">
        <f t="shared" si="24"/>
        <v>263</v>
      </c>
      <c r="B276" s="272"/>
      <c r="C276" s="25"/>
      <c r="D276" s="24"/>
      <c r="E276" s="38"/>
      <c r="F276" s="49" t="str">
        <f t="shared" si="25"/>
        <v/>
      </c>
      <c r="G276" s="37" t="str">
        <f t="shared" si="26"/>
        <v/>
      </c>
      <c r="H276" s="37">
        <f>IF(D276&lt;&gt;"",VLOOKUP(D276,Deflatores!$A$3:$C$58,3,0),0)</f>
        <v>0</v>
      </c>
      <c r="I276" s="49" t="str">
        <f t="shared" si="27"/>
        <v/>
      </c>
      <c r="J276" s="302"/>
      <c r="K276" s="25"/>
    </row>
    <row r="277" spans="1:11" s="27" customFormat="1" ht="14.25" x14ac:dyDescent="0.2">
      <c r="A277" s="24">
        <f t="shared" si="24"/>
        <v>264</v>
      </c>
      <c r="B277" s="272"/>
      <c r="C277" s="25"/>
      <c r="D277" s="24"/>
      <c r="E277" s="38"/>
      <c r="F277" s="49" t="str">
        <f t="shared" si="25"/>
        <v/>
      </c>
      <c r="G277" s="37" t="str">
        <f t="shared" si="26"/>
        <v/>
      </c>
      <c r="H277" s="37">
        <f>IF(D277&lt;&gt;"",VLOOKUP(D277,Deflatores!$A$3:$C$58,3,0),0)</f>
        <v>0</v>
      </c>
      <c r="I277" s="49" t="str">
        <f t="shared" si="27"/>
        <v/>
      </c>
      <c r="J277" s="302"/>
      <c r="K277" s="25"/>
    </row>
    <row r="278" spans="1:11" s="27" customFormat="1" ht="14.25" x14ac:dyDescent="0.2">
      <c r="A278" s="24">
        <f t="shared" si="24"/>
        <v>265</v>
      </c>
      <c r="B278" s="272"/>
      <c r="C278" s="25"/>
      <c r="D278" s="24"/>
      <c r="E278" s="38"/>
      <c r="F278" s="49" t="str">
        <f t="shared" si="25"/>
        <v/>
      </c>
      <c r="G278" s="37" t="str">
        <f t="shared" si="26"/>
        <v/>
      </c>
      <c r="H278" s="37">
        <f>IF(D278&lt;&gt;"",VLOOKUP(D278,Deflatores!$A$3:$C$58,3,0),0)</f>
        <v>0</v>
      </c>
      <c r="I278" s="49" t="str">
        <f t="shared" si="27"/>
        <v/>
      </c>
      <c r="J278" s="302"/>
      <c r="K278" s="25"/>
    </row>
    <row r="279" spans="1:11" s="27" customFormat="1" ht="14.25" x14ac:dyDescent="0.2">
      <c r="A279" s="24">
        <f t="shared" si="24"/>
        <v>266</v>
      </c>
      <c r="B279" s="272"/>
      <c r="C279" s="25"/>
      <c r="D279" s="24"/>
      <c r="E279" s="38"/>
      <c r="F279" s="49" t="str">
        <f t="shared" si="25"/>
        <v/>
      </c>
      <c r="G279" s="37" t="str">
        <f t="shared" si="26"/>
        <v/>
      </c>
      <c r="H279" s="37">
        <f>IF(D279&lt;&gt;"",VLOOKUP(D279,Deflatores!$A$3:$C$58,3,0),0)</f>
        <v>0</v>
      </c>
      <c r="I279" s="49" t="str">
        <f t="shared" si="27"/>
        <v/>
      </c>
      <c r="J279" s="302"/>
      <c r="K279" s="25"/>
    </row>
    <row r="280" spans="1:11" s="27" customFormat="1" ht="14.25" x14ac:dyDescent="0.2">
      <c r="A280" s="24">
        <f t="shared" si="24"/>
        <v>267</v>
      </c>
      <c r="B280" s="272"/>
      <c r="C280" s="25"/>
      <c r="D280" s="24"/>
      <c r="E280" s="38"/>
      <c r="F280" s="49" t="str">
        <f t="shared" si="25"/>
        <v/>
      </c>
      <c r="G280" s="37" t="str">
        <f t="shared" si="26"/>
        <v/>
      </c>
      <c r="H280" s="37">
        <f>IF(D280&lt;&gt;"",VLOOKUP(D280,Deflatores!$A$3:$C$58,3,0),0)</f>
        <v>0</v>
      </c>
      <c r="I280" s="49" t="str">
        <f t="shared" si="27"/>
        <v/>
      </c>
      <c r="J280" s="302"/>
      <c r="K280" s="25"/>
    </row>
    <row r="281" spans="1:11" s="27" customFormat="1" ht="14.25" x14ac:dyDescent="0.2">
      <c r="A281" s="24">
        <f t="shared" ref="A281:A344" si="28">A280+1</f>
        <v>268</v>
      </c>
      <c r="B281" s="272"/>
      <c r="C281" s="25"/>
      <c r="D281" s="24"/>
      <c r="E281" s="38"/>
      <c r="F281" s="49" t="str">
        <f t="shared" si="25"/>
        <v/>
      </c>
      <c r="G281" s="37" t="str">
        <f t="shared" si="26"/>
        <v/>
      </c>
      <c r="H281" s="37">
        <f>IF(D281&lt;&gt;"",VLOOKUP(D281,Deflatores!$A$3:$C$58,3,0),0)</f>
        <v>0</v>
      </c>
      <c r="I281" s="49" t="str">
        <f t="shared" si="27"/>
        <v/>
      </c>
      <c r="J281" s="302"/>
      <c r="K281" s="25"/>
    </row>
    <row r="282" spans="1:11" s="27" customFormat="1" ht="14.25" x14ac:dyDescent="0.2">
      <c r="A282" s="24">
        <f t="shared" si="28"/>
        <v>269</v>
      </c>
      <c r="B282" s="272"/>
      <c r="C282" s="25"/>
      <c r="D282" s="24"/>
      <c r="E282" s="38"/>
      <c r="F282" s="49" t="str">
        <f t="shared" si="25"/>
        <v/>
      </c>
      <c r="G282" s="37" t="str">
        <f t="shared" si="26"/>
        <v/>
      </c>
      <c r="H282" s="37">
        <f>IF(D282&lt;&gt;"",VLOOKUP(D282,Deflatores!$A$3:$C$58,3,0),0)</f>
        <v>0</v>
      </c>
      <c r="I282" s="49" t="str">
        <f t="shared" si="27"/>
        <v/>
      </c>
      <c r="J282" s="302"/>
      <c r="K282" s="25"/>
    </row>
    <row r="283" spans="1:11" s="27" customFormat="1" ht="14.25" x14ac:dyDescent="0.2">
      <c r="A283" s="24">
        <f t="shared" si="28"/>
        <v>270</v>
      </c>
      <c r="B283" s="272"/>
      <c r="C283" s="25"/>
      <c r="D283" s="24"/>
      <c r="E283" s="38"/>
      <c r="F283" s="49" t="str">
        <f t="shared" si="25"/>
        <v/>
      </c>
      <c r="G283" s="37" t="str">
        <f t="shared" si="26"/>
        <v/>
      </c>
      <c r="H283" s="37">
        <f>IF(D283&lt;&gt;"",VLOOKUP(D283,Deflatores!$A$3:$C$58,3,0),0)</f>
        <v>0</v>
      </c>
      <c r="I283" s="49" t="str">
        <f t="shared" si="27"/>
        <v/>
      </c>
      <c r="J283" s="302"/>
      <c r="K283" s="25"/>
    </row>
    <row r="284" spans="1:11" s="27" customFormat="1" ht="14.25" x14ac:dyDescent="0.2">
      <c r="A284" s="24">
        <f t="shared" si="28"/>
        <v>271</v>
      </c>
      <c r="B284" s="272"/>
      <c r="C284" s="25"/>
      <c r="D284" s="24"/>
      <c r="E284" s="38"/>
      <c r="F284" s="49" t="str">
        <f t="shared" si="25"/>
        <v/>
      </c>
      <c r="G284" s="37" t="str">
        <f t="shared" si="26"/>
        <v/>
      </c>
      <c r="H284" s="37">
        <f>IF(D284&lt;&gt;"",VLOOKUP(D284,Deflatores!$A$3:$C$58,3,0),0)</f>
        <v>0</v>
      </c>
      <c r="I284" s="49" t="str">
        <f t="shared" si="27"/>
        <v/>
      </c>
      <c r="J284" s="302"/>
      <c r="K284" s="25"/>
    </row>
    <row r="285" spans="1:11" s="27" customFormat="1" ht="14.25" x14ac:dyDescent="0.2">
      <c r="A285" s="24">
        <f t="shared" si="28"/>
        <v>272</v>
      </c>
      <c r="B285" s="272"/>
      <c r="C285" s="25"/>
      <c r="D285" s="24"/>
      <c r="E285" s="38"/>
      <c r="F285" s="49" t="str">
        <f t="shared" si="25"/>
        <v/>
      </c>
      <c r="G285" s="37" t="str">
        <f t="shared" si="26"/>
        <v/>
      </c>
      <c r="H285" s="37">
        <f>IF(D285&lt;&gt;"",VLOOKUP(D285,Deflatores!$A$3:$C$58,3,0),0)</f>
        <v>0</v>
      </c>
      <c r="I285" s="49" t="str">
        <f t="shared" si="27"/>
        <v/>
      </c>
      <c r="J285" s="302"/>
      <c r="K285" s="25"/>
    </row>
    <row r="286" spans="1:11" s="27" customFormat="1" ht="14.25" x14ac:dyDescent="0.2">
      <c r="A286" s="24">
        <f t="shared" si="28"/>
        <v>273</v>
      </c>
      <c r="B286" s="272"/>
      <c r="C286" s="25"/>
      <c r="D286" s="24"/>
      <c r="E286" s="38"/>
      <c r="F286" s="49" t="str">
        <f t="shared" si="25"/>
        <v/>
      </c>
      <c r="G286" s="37" t="str">
        <f t="shared" si="26"/>
        <v/>
      </c>
      <c r="H286" s="37">
        <f>IF(D286&lt;&gt;"",VLOOKUP(D286,Deflatores!$A$3:$C$58,3,0),0)</f>
        <v>0</v>
      </c>
      <c r="I286" s="49" t="str">
        <f t="shared" si="27"/>
        <v/>
      </c>
      <c r="J286" s="302"/>
      <c r="K286" s="25"/>
    </row>
    <row r="287" spans="1:11" s="27" customFormat="1" ht="14.25" x14ac:dyDescent="0.2">
      <c r="A287" s="24">
        <f t="shared" si="28"/>
        <v>274</v>
      </c>
      <c r="B287" s="272"/>
      <c r="C287" s="25"/>
      <c r="D287" s="24"/>
      <c r="E287" s="38"/>
      <c r="F287" s="49" t="str">
        <f t="shared" si="25"/>
        <v/>
      </c>
      <c r="G287" s="37" t="str">
        <f t="shared" si="26"/>
        <v/>
      </c>
      <c r="H287" s="37">
        <f>IF(D287&lt;&gt;"",VLOOKUP(D287,Deflatores!$A$3:$C$58,3,0),0)</f>
        <v>0</v>
      </c>
      <c r="I287" s="49" t="str">
        <f t="shared" si="27"/>
        <v/>
      </c>
      <c r="J287" s="302"/>
      <c r="K287" s="25"/>
    </row>
    <row r="288" spans="1:11" s="27" customFormat="1" ht="14.25" x14ac:dyDescent="0.2">
      <c r="A288" s="24">
        <f t="shared" si="28"/>
        <v>275</v>
      </c>
      <c r="B288" s="272"/>
      <c r="C288" s="25"/>
      <c r="D288" s="24"/>
      <c r="E288" s="38"/>
      <c r="F288" s="49" t="str">
        <f t="shared" si="25"/>
        <v/>
      </c>
      <c r="G288" s="37" t="str">
        <f t="shared" si="26"/>
        <v/>
      </c>
      <c r="H288" s="37">
        <f>IF(D288&lt;&gt;"",VLOOKUP(D288,Deflatores!$A$3:$C$58,3,0),0)</f>
        <v>0</v>
      </c>
      <c r="I288" s="49" t="str">
        <f t="shared" si="27"/>
        <v/>
      </c>
      <c r="J288" s="302"/>
      <c r="K288" s="25"/>
    </row>
    <row r="289" spans="1:11" s="27" customFormat="1" ht="14.25" x14ac:dyDescent="0.2">
      <c r="A289" s="24">
        <f t="shared" si="28"/>
        <v>276</v>
      </c>
      <c r="B289" s="272"/>
      <c r="C289" s="25"/>
      <c r="D289" s="24"/>
      <c r="E289" s="38"/>
      <c r="F289" s="49" t="str">
        <f t="shared" si="25"/>
        <v/>
      </c>
      <c r="G289" s="37" t="str">
        <f t="shared" si="26"/>
        <v/>
      </c>
      <c r="H289" s="37">
        <f>IF(D289&lt;&gt;"",VLOOKUP(D289,Deflatores!$A$3:$C$58,3,0),0)</f>
        <v>0</v>
      </c>
      <c r="I289" s="49" t="str">
        <f t="shared" si="27"/>
        <v/>
      </c>
      <c r="J289" s="302"/>
      <c r="K289" s="25"/>
    </row>
    <row r="290" spans="1:11" s="27" customFormat="1" ht="14.25" x14ac:dyDescent="0.2">
      <c r="A290" s="24">
        <f t="shared" si="28"/>
        <v>277</v>
      </c>
      <c r="B290" s="272"/>
      <c r="C290" s="25"/>
      <c r="D290" s="24"/>
      <c r="E290" s="38"/>
      <c r="F290" s="49" t="str">
        <f t="shared" si="25"/>
        <v/>
      </c>
      <c r="G290" s="37" t="str">
        <f t="shared" si="26"/>
        <v/>
      </c>
      <c r="H290" s="37">
        <f>IF(D290&lt;&gt;"",VLOOKUP(D290,Deflatores!$A$3:$C$58,3,0),0)</f>
        <v>0</v>
      </c>
      <c r="I290" s="49" t="str">
        <f t="shared" si="27"/>
        <v/>
      </c>
      <c r="J290" s="302"/>
      <c r="K290" s="25"/>
    </row>
    <row r="291" spans="1:11" s="27" customFormat="1" ht="14.25" x14ac:dyDescent="0.2">
      <c r="A291" s="24">
        <f t="shared" si="28"/>
        <v>278</v>
      </c>
      <c r="B291" s="272"/>
      <c r="C291" s="25"/>
      <c r="D291" s="24"/>
      <c r="E291" s="38"/>
      <c r="F291" s="49" t="str">
        <f t="shared" si="25"/>
        <v/>
      </c>
      <c r="G291" s="37" t="str">
        <f t="shared" si="26"/>
        <v/>
      </c>
      <c r="H291" s="37">
        <f>IF(D291&lt;&gt;"",VLOOKUP(D291,Deflatores!$A$3:$C$58,3,0),0)</f>
        <v>0</v>
      </c>
      <c r="I291" s="49" t="str">
        <f t="shared" si="27"/>
        <v/>
      </c>
      <c r="J291" s="302"/>
      <c r="K291" s="25"/>
    </row>
    <row r="292" spans="1:11" s="27" customFormat="1" ht="14.25" x14ac:dyDescent="0.2">
      <c r="A292" s="24">
        <f t="shared" si="28"/>
        <v>279</v>
      </c>
      <c r="B292" s="272"/>
      <c r="C292" s="25"/>
      <c r="D292" s="24"/>
      <c r="E292" s="38"/>
      <c r="F292" s="49" t="str">
        <f t="shared" si="25"/>
        <v/>
      </c>
      <c r="G292" s="37" t="str">
        <f t="shared" si="26"/>
        <v/>
      </c>
      <c r="H292" s="37">
        <f>IF(D292&lt;&gt;"",VLOOKUP(D292,Deflatores!$A$3:$C$58,3,0),0)</f>
        <v>0</v>
      </c>
      <c r="I292" s="49" t="str">
        <f t="shared" si="27"/>
        <v/>
      </c>
      <c r="J292" s="302"/>
      <c r="K292" s="25"/>
    </row>
    <row r="293" spans="1:11" s="27" customFormat="1" ht="14.25" x14ac:dyDescent="0.2">
      <c r="A293" s="24">
        <f t="shared" si="28"/>
        <v>280</v>
      </c>
      <c r="B293" s="272"/>
      <c r="C293" s="25"/>
      <c r="D293" s="24"/>
      <c r="E293" s="38"/>
      <c r="F293" s="49" t="str">
        <f t="shared" si="25"/>
        <v/>
      </c>
      <c r="G293" s="37" t="str">
        <f t="shared" si="26"/>
        <v/>
      </c>
      <c r="H293" s="37">
        <f>IF(D293&lt;&gt;"",VLOOKUP(D293,Deflatores!$A$3:$C$58,3,0),0)</f>
        <v>0</v>
      </c>
      <c r="I293" s="49" t="str">
        <f t="shared" si="27"/>
        <v/>
      </c>
      <c r="J293" s="302"/>
      <c r="K293" s="25"/>
    </row>
    <row r="294" spans="1:11" s="27" customFormat="1" ht="14.25" x14ac:dyDescent="0.2">
      <c r="A294" s="24">
        <f t="shared" si="28"/>
        <v>281</v>
      </c>
      <c r="B294" s="272"/>
      <c r="C294" s="25"/>
      <c r="D294" s="24"/>
      <c r="E294" s="38"/>
      <c r="F294" s="49" t="str">
        <f t="shared" si="25"/>
        <v/>
      </c>
      <c r="G294" s="37" t="str">
        <f t="shared" si="26"/>
        <v/>
      </c>
      <c r="H294" s="37">
        <f>IF(D294&lt;&gt;"",VLOOKUP(D294,Deflatores!$A$3:$C$58,3,0),0)</f>
        <v>0</v>
      </c>
      <c r="I294" s="49" t="str">
        <f t="shared" si="27"/>
        <v/>
      </c>
      <c r="J294" s="302"/>
      <c r="K294" s="25"/>
    </row>
    <row r="295" spans="1:11" s="27" customFormat="1" ht="14.25" x14ac:dyDescent="0.2">
      <c r="A295" s="24">
        <f t="shared" si="28"/>
        <v>282</v>
      </c>
      <c r="B295" s="272"/>
      <c r="C295" s="25"/>
      <c r="D295" s="24"/>
      <c r="E295" s="38"/>
      <c r="F295" s="49" t="str">
        <f t="shared" si="25"/>
        <v/>
      </c>
      <c r="G295" s="37" t="str">
        <f t="shared" si="26"/>
        <v/>
      </c>
      <c r="H295" s="37">
        <f>IF(D295&lt;&gt;"",VLOOKUP(D295,Deflatores!$A$3:$C$58,3,0),0)</f>
        <v>0</v>
      </c>
      <c r="I295" s="49" t="str">
        <f t="shared" si="27"/>
        <v/>
      </c>
      <c r="J295" s="302"/>
      <c r="K295" s="25"/>
    </row>
    <row r="296" spans="1:11" s="27" customFormat="1" ht="14.25" x14ac:dyDescent="0.2">
      <c r="A296" s="24">
        <f t="shared" si="28"/>
        <v>283</v>
      </c>
      <c r="B296" s="272"/>
      <c r="C296" s="25"/>
      <c r="D296" s="24"/>
      <c r="E296" s="38"/>
      <c r="F296" s="49" t="str">
        <f t="shared" si="25"/>
        <v/>
      </c>
      <c r="G296" s="37" t="str">
        <f t="shared" si="26"/>
        <v/>
      </c>
      <c r="H296" s="37">
        <f>IF(D296&lt;&gt;"",VLOOKUP(D296,Deflatores!$A$3:$C$58,3,0),0)</f>
        <v>0</v>
      </c>
      <c r="I296" s="49" t="str">
        <f t="shared" si="27"/>
        <v/>
      </c>
      <c r="J296" s="302"/>
      <c r="K296" s="25"/>
    </row>
    <row r="297" spans="1:11" s="27" customFormat="1" ht="14.25" x14ac:dyDescent="0.2">
      <c r="A297" s="24">
        <f t="shared" si="28"/>
        <v>284</v>
      </c>
      <c r="B297" s="272"/>
      <c r="C297" s="25"/>
      <c r="D297" s="24"/>
      <c r="E297" s="38"/>
      <c r="F297" s="49" t="str">
        <f t="shared" si="25"/>
        <v/>
      </c>
      <c r="G297" s="37" t="str">
        <f t="shared" si="26"/>
        <v/>
      </c>
      <c r="H297" s="37">
        <f>IF(D297&lt;&gt;"",VLOOKUP(D297,Deflatores!$A$3:$C$58,3,0),0)</f>
        <v>0</v>
      </c>
      <c r="I297" s="49" t="str">
        <f t="shared" si="27"/>
        <v/>
      </c>
      <c r="J297" s="302"/>
      <c r="K297" s="25"/>
    </row>
    <row r="298" spans="1:11" s="27" customFormat="1" ht="14.25" x14ac:dyDescent="0.2">
      <c r="A298" s="24">
        <f t="shared" si="28"/>
        <v>285</v>
      </c>
      <c r="B298" s="272"/>
      <c r="C298" s="25"/>
      <c r="D298" s="24"/>
      <c r="E298" s="38"/>
      <c r="F298" s="49" t="str">
        <f t="shared" si="25"/>
        <v/>
      </c>
      <c r="G298" s="37" t="str">
        <f t="shared" si="26"/>
        <v/>
      </c>
      <c r="H298" s="37">
        <f>IF(D298&lt;&gt;"",VLOOKUP(D298,Deflatores!$A$3:$C$58,3,0),0)</f>
        <v>0</v>
      </c>
      <c r="I298" s="49" t="str">
        <f t="shared" si="27"/>
        <v/>
      </c>
      <c r="J298" s="302"/>
      <c r="K298" s="25"/>
    </row>
    <row r="299" spans="1:11" s="27" customFormat="1" ht="14.25" x14ac:dyDescent="0.2">
      <c r="A299" s="24">
        <f t="shared" si="28"/>
        <v>286</v>
      </c>
      <c r="B299" s="272"/>
      <c r="C299" s="25"/>
      <c r="D299" s="24"/>
      <c r="E299" s="38"/>
      <c r="F299" s="49" t="str">
        <f t="shared" si="25"/>
        <v/>
      </c>
      <c r="G299" s="37" t="str">
        <f t="shared" si="26"/>
        <v/>
      </c>
      <c r="H299" s="37">
        <f>IF(D299&lt;&gt;"",VLOOKUP(D299,Deflatores!$A$3:$C$58,3,0),0)</f>
        <v>0</v>
      </c>
      <c r="I299" s="49" t="str">
        <f t="shared" si="27"/>
        <v/>
      </c>
      <c r="J299" s="302"/>
      <c r="K299" s="25"/>
    </row>
    <row r="300" spans="1:11" s="27" customFormat="1" ht="14.25" x14ac:dyDescent="0.2">
      <c r="A300" s="24">
        <f t="shared" si="28"/>
        <v>287</v>
      </c>
      <c r="B300" s="272"/>
      <c r="C300" s="25"/>
      <c r="D300" s="24"/>
      <c r="E300" s="38"/>
      <c r="F300" s="49" t="str">
        <f t="shared" si="25"/>
        <v/>
      </c>
      <c r="G300" s="37" t="str">
        <f t="shared" si="26"/>
        <v/>
      </c>
      <c r="H300" s="37">
        <f>IF(D300&lt;&gt;"",VLOOKUP(D300,Deflatores!$A$3:$C$58,3,0),0)</f>
        <v>0</v>
      </c>
      <c r="I300" s="49" t="str">
        <f t="shared" si="27"/>
        <v/>
      </c>
      <c r="J300" s="302"/>
      <c r="K300" s="25"/>
    </row>
    <row r="301" spans="1:11" s="27" customFormat="1" ht="14.25" x14ac:dyDescent="0.2">
      <c r="A301" s="24">
        <f t="shared" si="28"/>
        <v>288</v>
      </c>
      <c r="B301" s="272"/>
      <c r="C301" s="25"/>
      <c r="D301" s="24"/>
      <c r="E301" s="38"/>
      <c r="F301" s="49" t="str">
        <f t="shared" si="25"/>
        <v/>
      </c>
      <c r="G301" s="37" t="str">
        <f t="shared" si="26"/>
        <v/>
      </c>
      <c r="H301" s="37">
        <f>IF(D301&lt;&gt;"",VLOOKUP(D301,Deflatores!$A$3:$C$58,3,0),0)</f>
        <v>0</v>
      </c>
      <c r="I301" s="49" t="str">
        <f t="shared" si="27"/>
        <v/>
      </c>
      <c r="J301" s="302"/>
      <c r="K301" s="25"/>
    </row>
    <row r="302" spans="1:11" s="27" customFormat="1" ht="14.25" x14ac:dyDescent="0.2">
      <c r="A302" s="24">
        <f t="shared" si="28"/>
        <v>289</v>
      </c>
      <c r="B302" s="272"/>
      <c r="C302" s="25"/>
      <c r="D302" s="24"/>
      <c r="E302" s="38"/>
      <c r="F302" s="49" t="str">
        <f t="shared" si="25"/>
        <v/>
      </c>
      <c r="G302" s="37" t="str">
        <f t="shared" si="26"/>
        <v/>
      </c>
      <c r="H302" s="37">
        <f>IF(D302&lt;&gt;"",VLOOKUP(D302,Deflatores!$A$3:$C$58,3,0),0)</f>
        <v>0</v>
      </c>
      <c r="I302" s="49" t="str">
        <f t="shared" si="27"/>
        <v/>
      </c>
      <c r="J302" s="302"/>
      <c r="K302" s="25"/>
    </row>
    <row r="303" spans="1:11" s="27" customFormat="1" ht="14.25" x14ac:dyDescent="0.2">
      <c r="A303" s="24">
        <f t="shared" si="28"/>
        <v>290</v>
      </c>
      <c r="B303" s="272"/>
      <c r="C303" s="25"/>
      <c r="D303" s="24"/>
      <c r="E303" s="38"/>
      <c r="F303" s="49" t="str">
        <f t="shared" si="25"/>
        <v/>
      </c>
      <c r="G303" s="37" t="str">
        <f t="shared" si="26"/>
        <v/>
      </c>
      <c r="H303" s="37">
        <f>IF(D303&lt;&gt;"",VLOOKUP(D303,Deflatores!$A$3:$C$58,3,0),0)</f>
        <v>0</v>
      </c>
      <c r="I303" s="49" t="str">
        <f t="shared" si="27"/>
        <v/>
      </c>
      <c r="J303" s="302"/>
      <c r="K303" s="25"/>
    </row>
    <row r="304" spans="1:11" s="27" customFormat="1" ht="14.25" x14ac:dyDescent="0.2">
      <c r="A304" s="24">
        <f t="shared" si="28"/>
        <v>291</v>
      </c>
      <c r="B304" s="272"/>
      <c r="C304" s="25"/>
      <c r="D304" s="24"/>
      <c r="E304" s="38"/>
      <c r="F304" s="49" t="str">
        <f t="shared" si="25"/>
        <v/>
      </c>
      <c r="G304" s="37" t="str">
        <f t="shared" si="26"/>
        <v/>
      </c>
      <c r="H304" s="37">
        <f>IF(D304&lt;&gt;"",VLOOKUP(D304,Deflatores!$A$3:$C$58,3,0),0)</f>
        <v>0</v>
      </c>
      <c r="I304" s="49" t="str">
        <f t="shared" si="27"/>
        <v/>
      </c>
      <c r="J304" s="302"/>
      <c r="K304" s="25"/>
    </row>
    <row r="305" spans="1:11" s="27" customFormat="1" ht="14.25" x14ac:dyDescent="0.2">
      <c r="A305" s="24">
        <f t="shared" si="28"/>
        <v>292</v>
      </c>
      <c r="B305" s="272"/>
      <c r="C305" s="25"/>
      <c r="D305" s="24"/>
      <c r="E305" s="38"/>
      <c r="F305" s="49" t="str">
        <f t="shared" si="25"/>
        <v/>
      </c>
      <c r="G305" s="37" t="str">
        <f t="shared" si="26"/>
        <v/>
      </c>
      <c r="H305" s="37">
        <f>IF(D305&lt;&gt;"",VLOOKUP(D305,Deflatores!$A$3:$C$58,3,0),0)</f>
        <v>0</v>
      </c>
      <c r="I305" s="49" t="str">
        <f t="shared" si="27"/>
        <v/>
      </c>
      <c r="J305" s="302"/>
      <c r="K305" s="25"/>
    </row>
    <row r="306" spans="1:11" s="27" customFormat="1" ht="14.25" x14ac:dyDescent="0.2">
      <c r="A306" s="24">
        <f t="shared" si="28"/>
        <v>293</v>
      </c>
      <c r="B306" s="272"/>
      <c r="C306" s="25"/>
      <c r="D306" s="24"/>
      <c r="E306" s="38"/>
      <c r="F306" s="49" t="str">
        <f t="shared" si="25"/>
        <v/>
      </c>
      <c r="G306" s="37" t="str">
        <f t="shared" si="26"/>
        <v/>
      </c>
      <c r="H306" s="37">
        <f>IF(D306&lt;&gt;"",VLOOKUP(D306,Deflatores!$A$3:$C$58,3,0),0)</f>
        <v>0</v>
      </c>
      <c r="I306" s="49" t="str">
        <f t="shared" si="27"/>
        <v/>
      </c>
      <c r="J306" s="302"/>
      <c r="K306" s="25"/>
    </row>
    <row r="307" spans="1:11" s="27" customFormat="1" ht="14.25" x14ac:dyDescent="0.2">
      <c r="A307" s="24">
        <f t="shared" si="28"/>
        <v>294</v>
      </c>
      <c r="B307" s="272"/>
      <c r="C307" s="25"/>
      <c r="D307" s="24"/>
      <c r="E307" s="38"/>
      <c r="F307" s="49" t="str">
        <f t="shared" si="25"/>
        <v/>
      </c>
      <c r="G307" s="37" t="str">
        <f t="shared" si="26"/>
        <v/>
      </c>
      <c r="H307" s="37">
        <f>IF(D307&lt;&gt;"",VLOOKUP(D307,Deflatores!$A$3:$C$58,3,0),0)</f>
        <v>0</v>
      </c>
      <c r="I307" s="49" t="str">
        <f t="shared" si="27"/>
        <v/>
      </c>
      <c r="J307" s="302"/>
      <c r="K307" s="25"/>
    </row>
    <row r="308" spans="1:11" s="27" customFormat="1" ht="14.25" x14ac:dyDescent="0.2">
      <c r="A308" s="24">
        <f t="shared" si="28"/>
        <v>295</v>
      </c>
      <c r="B308" s="272"/>
      <c r="C308" s="25"/>
      <c r="D308" s="24"/>
      <c r="E308" s="38"/>
      <c r="F308" s="49" t="str">
        <f t="shared" si="25"/>
        <v/>
      </c>
      <c r="G308" s="37" t="str">
        <f t="shared" si="26"/>
        <v/>
      </c>
      <c r="H308" s="37">
        <f>IF(D308&lt;&gt;"",VLOOKUP(D308,Deflatores!$A$3:$C$58,3,0),0)</f>
        <v>0</v>
      </c>
      <c r="I308" s="49" t="str">
        <f t="shared" si="27"/>
        <v/>
      </c>
      <c r="J308" s="302"/>
      <c r="K308" s="25"/>
    </row>
    <row r="309" spans="1:11" s="27" customFormat="1" ht="14.25" x14ac:dyDescent="0.2">
      <c r="A309" s="24">
        <f t="shared" si="28"/>
        <v>296</v>
      </c>
      <c r="B309" s="272"/>
      <c r="C309" s="25"/>
      <c r="D309" s="24"/>
      <c r="E309" s="38"/>
      <c r="F309" s="49" t="str">
        <f t="shared" si="25"/>
        <v/>
      </c>
      <c r="G309" s="37" t="str">
        <f t="shared" si="26"/>
        <v/>
      </c>
      <c r="H309" s="37">
        <f>IF(D309&lt;&gt;"",VLOOKUP(D309,Deflatores!$A$3:$C$58,3,0),0)</f>
        <v>0</v>
      </c>
      <c r="I309" s="49" t="str">
        <f t="shared" si="27"/>
        <v/>
      </c>
      <c r="J309" s="302"/>
      <c r="K309" s="25"/>
    </row>
    <row r="310" spans="1:11" s="27" customFormat="1" ht="14.25" x14ac:dyDescent="0.2">
      <c r="A310" s="24">
        <f t="shared" si="28"/>
        <v>297</v>
      </c>
      <c r="B310" s="272"/>
      <c r="C310" s="25"/>
      <c r="D310" s="24"/>
      <c r="E310" s="38"/>
      <c r="F310" s="49" t="str">
        <f t="shared" si="25"/>
        <v/>
      </c>
      <c r="G310" s="37" t="str">
        <f t="shared" si="26"/>
        <v/>
      </c>
      <c r="H310" s="37">
        <f>IF(D310&lt;&gt;"",VLOOKUP(D310,Deflatores!$A$3:$C$58,3,0),0)</f>
        <v>0</v>
      </c>
      <c r="I310" s="49" t="str">
        <f t="shared" si="27"/>
        <v/>
      </c>
      <c r="J310" s="302"/>
      <c r="K310" s="25"/>
    </row>
    <row r="311" spans="1:11" s="27" customFormat="1" ht="14.25" x14ac:dyDescent="0.2">
      <c r="A311" s="24">
        <f t="shared" si="28"/>
        <v>298</v>
      </c>
      <c r="B311" s="272"/>
      <c r="C311" s="25"/>
      <c r="D311" s="24"/>
      <c r="E311" s="38"/>
      <c r="F311" s="49" t="str">
        <f t="shared" si="25"/>
        <v/>
      </c>
      <c r="G311" s="37" t="str">
        <f t="shared" si="26"/>
        <v/>
      </c>
      <c r="H311" s="37">
        <f>IF(D311&lt;&gt;"",VLOOKUP(D311,Deflatores!$A$3:$C$58,3,0),0)</f>
        <v>0</v>
      </c>
      <c r="I311" s="49" t="str">
        <f t="shared" si="27"/>
        <v/>
      </c>
      <c r="J311" s="302"/>
      <c r="K311" s="25"/>
    </row>
    <row r="312" spans="1:11" s="27" customFormat="1" ht="14.25" x14ac:dyDescent="0.2">
      <c r="A312" s="24">
        <f t="shared" si="28"/>
        <v>299</v>
      </c>
      <c r="B312" s="272"/>
      <c r="C312" s="25"/>
      <c r="D312" s="24"/>
      <c r="E312" s="38"/>
      <c r="F312" s="49" t="str">
        <f t="shared" si="25"/>
        <v/>
      </c>
      <c r="G312" s="37" t="str">
        <f t="shared" si="26"/>
        <v/>
      </c>
      <c r="H312" s="37">
        <f>IF(D312&lt;&gt;"",VLOOKUP(D312,Deflatores!$A$3:$C$58,3,0),0)</f>
        <v>0</v>
      </c>
      <c r="I312" s="49" t="str">
        <f t="shared" si="27"/>
        <v/>
      </c>
      <c r="J312" s="302"/>
      <c r="K312" s="25"/>
    </row>
    <row r="313" spans="1:11" s="27" customFormat="1" ht="14.25" x14ac:dyDescent="0.2">
      <c r="A313" s="24">
        <f t="shared" si="28"/>
        <v>300</v>
      </c>
      <c r="B313" s="272"/>
      <c r="C313" s="25"/>
      <c r="D313" s="24"/>
      <c r="E313" s="38"/>
      <c r="F313" s="49" t="str">
        <f t="shared" si="25"/>
        <v/>
      </c>
      <c r="G313" s="37" t="str">
        <f t="shared" si="26"/>
        <v/>
      </c>
      <c r="H313" s="37">
        <f>IF(D313&lt;&gt;"",VLOOKUP(D313,Deflatores!$A$3:$C$58,3,0),0)</f>
        <v>0</v>
      </c>
      <c r="I313" s="49" t="str">
        <f t="shared" si="27"/>
        <v/>
      </c>
      <c r="J313" s="302"/>
      <c r="K313" s="25"/>
    </row>
    <row r="314" spans="1:11" s="27" customFormat="1" ht="14.25" x14ac:dyDescent="0.2">
      <c r="A314" s="24">
        <f t="shared" si="28"/>
        <v>301</v>
      </c>
      <c r="B314" s="272"/>
      <c r="C314" s="25"/>
      <c r="D314" s="24"/>
      <c r="E314" s="38"/>
      <c r="F314" s="49" t="str">
        <f t="shared" si="25"/>
        <v/>
      </c>
      <c r="G314" s="37" t="str">
        <f t="shared" si="26"/>
        <v/>
      </c>
      <c r="H314" s="37">
        <f>IF(D314&lt;&gt;"",VLOOKUP(D314,Deflatores!$A$3:$C$58,3,0),0)</f>
        <v>0</v>
      </c>
      <c r="I314" s="49" t="str">
        <f t="shared" si="27"/>
        <v/>
      </c>
      <c r="J314" s="302"/>
      <c r="K314" s="25"/>
    </row>
    <row r="315" spans="1:11" s="27" customFormat="1" ht="14.25" x14ac:dyDescent="0.2">
      <c r="A315" s="24">
        <f t="shared" si="28"/>
        <v>302</v>
      </c>
      <c r="B315" s="272"/>
      <c r="C315" s="25"/>
      <c r="D315" s="24"/>
      <c r="E315" s="38"/>
      <c r="F315" s="49" t="str">
        <f t="shared" si="25"/>
        <v/>
      </c>
      <c r="G315" s="37" t="str">
        <f t="shared" si="26"/>
        <v/>
      </c>
      <c r="H315" s="37">
        <f>IF(D315&lt;&gt;"",VLOOKUP(D315,Deflatores!$A$3:$C$58,3,0),0)</f>
        <v>0</v>
      </c>
      <c r="I315" s="49" t="str">
        <f t="shared" si="27"/>
        <v/>
      </c>
      <c r="J315" s="302"/>
      <c r="K315" s="25"/>
    </row>
    <row r="316" spans="1:11" s="27" customFormat="1" ht="14.25" x14ac:dyDescent="0.2">
      <c r="A316" s="24">
        <f t="shared" si="28"/>
        <v>303</v>
      </c>
      <c r="B316" s="272"/>
      <c r="C316" s="25"/>
      <c r="D316" s="24"/>
      <c r="E316" s="38"/>
      <c r="F316" s="49" t="str">
        <f t="shared" si="25"/>
        <v/>
      </c>
      <c r="G316" s="37" t="str">
        <f t="shared" si="26"/>
        <v/>
      </c>
      <c r="H316" s="37">
        <f>IF(D316&lt;&gt;"",VLOOKUP(D316,Deflatores!$A$3:$C$58,3,0),0)</f>
        <v>0</v>
      </c>
      <c r="I316" s="49" t="str">
        <f t="shared" si="27"/>
        <v/>
      </c>
      <c r="J316" s="302"/>
      <c r="K316" s="25"/>
    </row>
    <row r="317" spans="1:11" s="27" customFormat="1" ht="14.25" x14ac:dyDescent="0.2">
      <c r="A317" s="24">
        <f t="shared" si="28"/>
        <v>304</v>
      </c>
      <c r="B317" s="272"/>
      <c r="C317" s="25"/>
      <c r="D317" s="24"/>
      <c r="E317" s="38"/>
      <c r="F317" s="49" t="str">
        <f t="shared" si="25"/>
        <v/>
      </c>
      <c r="G317" s="37" t="str">
        <f t="shared" si="26"/>
        <v/>
      </c>
      <c r="H317" s="37">
        <f>IF(D317&lt;&gt;"",VLOOKUP(D317,Deflatores!$A$3:$C$58,3,0),0)</f>
        <v>0</v>
      </c>
      <c r="I317" s="49" t="str">
        <f t="shared" si="27"/>
        <v/>
      </c>
      <c r="J317" s="302"/>
      <c r="K317" s="25"/>
    </row>
    <row r="318" spans="1:11" s="27" customFormat="1" ht="14.25" x14ac:dyDescent="0.2">
      <c r="A318" s="24">
        <f t="shared" si="28"/>
        <v>305</v>
      </c>
      <c r="B318" s="272"/>
      <c r="C318" s="25"/>
      <c r="D318" s="24"/>
      <c r="E318" s="38"/>
      <c r="F318" s="49" t="str">
        <f t="shared" si="25"/>
        <v/>
      </c>
      <c r="G318" s="37" t="str">
        <f t="shared" si="26"/>
        <v/>
      </c>
      <c r="H318" s="37">
        <f>IF(D318&lt;&gt;"",VLOOKUP(D318,Deflatores!$A$3:$C$58,3,0),0)</f>
        <v>0</v>
      </c>
      <c r="I318" s="49" t="str">
        <f t="shared" si="27"/>
        <v/>
      </c>
      <c r="J318" s="302"/>
      <c r="K318" s="25"/>
    </row>
    <row r="319" spans="1:11" s="27" customFormat="1" ht="14.25" x14ac:dyDescent="0.2">
      <c r="A319" s="24">
        <f t="shared" si="28"/>
        <v>306</v>
      </c>
      <c r="B319" s="272"/>
      <c r="C319" s="25"/>
      <c r="D319" s="24"/>
      <c r="E319" s="38"/>
      <c r="F319" s="49" t="str">
        <f t="shared" si="25"/>
        <v/>
      </c>
      <c r="G319" s="37" t="str">
        <f t="shared" si="26"/>
        <v/>
      </c>
      <c r="H319" s="37">
        <f>IF(D319&lt;&gt;"",VLOOKUP(D319,Deflatores!$A$3:$C$58,3,0),0)</f>
        <v>0</v>
      </c>
      <c r="I319" s="49" t="str">
        <f t="shared" si="27"/>
        <v/>
      </c>
      <c r="J319" s="302"/>
      <c r="K319" s="25"/>
    </row>
    <row r="320" spans="1:11" s="27" customFormat="1" ht="14.25" x14ac:dyDescent="0.2">
      <c r="A320" s="24">
        <f t="shared" si="28"/>
        <v>307</v>
      </c>
      <c r="B320" s="272"/>
      <c r="C320" s="25"/>
      <c r="D320" s="24"/>
      <c r="E320" s="38"/>
      <c r="F320" s="49" t="str">
        <f t="shared" si="25"/>
        <v/>
      </c>
      <c r="G320" s="37" t="str">
        <f t="shared" si="26"/>
        <v/>
      </c>
      <c r="H320" s="37">
        <f>IF(D320&lt;&gt;"",VLOOKUP(D320,Deflatores!$A$3:$C$58,3,0),0)</f>
        <v>0</v>
      </c>
      <c r="I320" s="49" t="str">
        <f t="shared" si="27"/>
        <v/>
      </c>
      <c r="J320" s="302"/>
      <c r="K320" s="25"/>
    </row>
    <row r="321" spans="1:11" s="27" customFormat="1" ht="14.25" x14ac:dyDescent="0.2">
      <c r="A321" s="24">
        <f t="shared" si="28"/>
        <v>308</v>
      </c>
      <c r="B321" s="272"/>
      <c r="C321" s="25"/>
      <c r="D321" s="24"/>
      <c r="E321" s="38"/>
      <c r="F321" s="49" t="str">
        <f t="shared" si="25"/>
        <v/>
      </c>
      <c r="G321" s="37" t="str">
        <f t="shared" si="26"/>
        <v/>
      </c>
      <c r="H321" s="37">
        <f>IF(D321&lt;&gt;"",VLOOKUP(D321,Deflatores!$A$3:$C$58,3,0),0)</f>
        <v>0</v>
      </c>
      <c r="I321" s="49" t="str">
        <f t="shared" si="27"/>
        <v/>
      </c>
      <c r="J321" s="302"/>
      <c r="K321" s="25"/>
    </row>
    <row r="322" spans="1:11" s="27" customFormat="1" ht="14.25" x14ac:dyDescent="0.2">
      <c r="A322" s="24">
        <f t="shared" si="28"/>
        <v>309</v>
      </c>
      <c r="B322" s="272"/>
      <c r="C322" s="25"/>
      <c r="D322" s="24"/>
      <c r="E322" s="38"/>
      <c r="F322" s="49" t="str">
        <f t="shared" si="25"/>
        <v/>
      </c>
      <c r="G322" s="37" t="str">
        <f t="shared" si="26"/>
        <v/>
      </c>
      <c r="H322" s="37">
        <f>IF(D322&lt;&gt;"",VLOOKUP(D322,Deflatores!$A$3:$C$58,3,0),0)</f>
        <v>0</v>
      </c>
      <c r="I322" s="49" t="str">
        <f t="shared" si="27"/>
        <v/>
      </c>
      <c r="J322" s="302"/>
      <c r="K322" s="25"/>
    </row>
    <row r="323" spans="1:11" s="27" customFormat="1" ht="14.25" x14ac:dyDescent="0.2">
      <c r="A323" s="24">
        <f t="shared" si="28"/>
        <v>310</v>
      </c>
      <c r="B323" s="272"/>
      <c r="C323" s="25"/>
      <c r="D323" s="24"/>
      <c r="E323" s="38"/>
      <c r="F323" s="49" t="str">
        <f t="shared" si="25"/>
        <v/>
      </c>
      <c r="G323" s="37" t="str">
        <f t="shared" si="26"/>
        <v/>
      </c>
      <c r="H323" s="37">
        <f>IF(D323&lt;&gt;"",VLOOKUP(D323,Deflatores!$A$3:$C$58,3,0),0)</f>
        <v>0</v>
      </c>
      <c r="I323" s="49" t="str">
        <f t="shared" si="27"/>
        <v/>
      </c>
      <c r="J323" s="302"/>
      <c r="K323" s="25"/>
    </row>
    <row r="324" spans="1:11" s="27" customFormat="1" ht="14.25" x14ac:dyDescent="0.2">
      <c r="A324" s="24">
        <f t="shared" si="28"/>
        <v>311</v>
      </c>
      <c r="B324" s="272"/>
      <c r="C324" s="25"/>
      <c r="D324" s="24"/>
      <c r="E324" s="38"/>
      <c r="F324" s="49" t="str">
        <f t="shared" si="25"/>
        <v/>
      </c>
      <c r="G324" s="37" t="str">
        <f t="shared" si="26"/>
        <v/>
      </c>
      <c r="H324" s="37">
        <f>IF(D324&lt;&gt;"",VLOOKUP(D324,Deflatores!$A$3:$C$58,3,0),0)</f>
        <v>0</v>
      </c>
      <c r="I324" s="49" t="str">
        <f t="shared" si="27"/>
        <v/>
      </c>
      <c r="J324" s="302"/>
      <c r="K324" s="25"/>
    </row>
    <row r="325" spans="1:11" s="27" customFormat="1" ht="14.25" x14ac:dyDescent="0.2">
      <c r="A325" s="24">
        <f t="shared" si="28"/>
        <v>312</v>
      </c>
      <c r="B325" s="272"/>
      <c r="C325" s="25"/>
      <c r="D325" s="24"/>
      <c r="E325" s="38"/>
      <c r="F325" s="49" t="str">
        <f t="shared" si="25"/>
        <v/>
      </c>
      <c r="G325" s="37" t="str">
        <f t="shared" si="26"/>
        <v/>
      </c>
      <c r="H325" s="37">
        <f>IF(D325&lt;&gt;"",VLOOKUP(D325,Deflatores!$A$3:$C$58,3,0),0)</f>
        <v>0</v>
      </c>
      <c r="I325" s="49" t="str">
        <f t="shared" si="27"/>
        <v/>
      </c>
      <c r="J325" s="302"/>
      <c r="K325" s="25"/>
    </row>
    <row r="326" spans="1:11" s="27" customFormat="1" ht="14.25" x14ac:dyDescent="0.2">
      <c r="A326" s="24">
        <f t="shared" si="28"/>
        <v>313</v>
      </c>
      <c r="B326" s="272"/>
      <c r="C326" s="25"/>
      <c r="D326" s="24"/>
      <c r="E326" s="38"/>
      <c r="F326" s="49" t="str">
        <f t="shared" si="25"/>
        <v/>
      </c>
      <c r="G326" s="37" t="str">
        <f t="shared" si="26"/>
        <v/>
      </c>
      <c r="H326" s="37">
        <f>IF(D326&lt;&gt;"",VLOOKUP(D326,Deflatores!$A$3:$C$58,3,0),0)</f>
        <v>0</v>
      </c>
      <c r="I326" s="49" t="str">
        <f t="shared" si="27"/>
        <v/>
      </c>
      <c r="J326" s="302"/>
      <c r="K326" s="25"/>
    </row>
    <row r="327" spans="1:11" s="27" customFormat="1" ht="14.25" x14ac:dyDescent="0.2">
      <c r="A327" s="24">
        <f t="shared" si="28"/>
        <v>314</v>
      </c>
      <c r="B327" s="272"/>
      <c r="C327" s="25"/>
      <c r="D327" s="24"/>
      <c r="E327" s="38"/>
      <c r="F327" s="49" t="str">
        <f t="shared" si="25"/>
        <v/>
      </c>
      <c r="G327" s="37" t="str">
        <f t="shared" si="26"/>
        <v/>
      </c>
      <c r="H327" s="37">
        <f>IF(D327&lt;&gt;"",VLOOKUP(D327,Deflatores!$A$3:$C$58,3,0),0)</f>
        <v>0</v>
      </c>
      <c r="I327" s="49" t="str">
        <f t="shared" si="27"/>
        <v/>
      </c>
      <c r="J327" s="302"/>
      <c r="K327" s="25"/>
    </row>
    <row r="328" spans="1:11" s="27" customFormat="1" ht="14.25" x14ac:dyDescent="0.2">
      <c r="A328" s="24">
        <f t="shared" si="28"/>
        <v>315</v>
      </c>
      <c r="B328" s="272"/>
      <c r="C328" s="25"/>
      <c r="D328" s="24"/>
      <c r="E328" s="38"/>
      <c r="F328" s="49" t="str">
        <f t="shared" ref="F328:F380" si="29">IF(C328="EE","Média",IF(C328="CE","Média",IF(C328="SE","Média",IF(C328="AIE","Baixa",IF(C328="ALI","Baixa","")))))</f>
        <v/>
      </c>
      <c r="G328" s="37" t="str">
        <f t="shared" ref="G328:G380" si="30">IF(C328="EE",4,IF(C328="CE",4,IF(C328="SE",5,IF(C328="AIE",5,IF(C328="ALI",7,IF(C328="INM",I328,""))))))</f>
        <v/>
      </c>
      <c r="H328" s="37">
        <f>IF(D328&lt;&gt;"",VLOOKUP(D328,Deflatores!$A$3:$C$58,3,0),0)</f>
        <v>0</v>
      </c>
      <c r="I328" s="49" t="str">
        <f t="shared" ref="I328:I380" si="31">IF(C328="EE",G328*H328,IF(C328="CE",G328*H328,IF(C328="SE",G328*H328,IF(C328="ALI",G328*H328,IF(C328="AIE",G328*H328,IF(C328="INM",H328*E328,""))))))</f>
        <v/>
      </c>
      <c r="J328" s="302"/>
      <c r="K328" s="25"/>
    </row>
    <row r="329" spans="1:11" s="27" customFormat="1" ht="14.25" x14ac:dyDescent="0.2">
      <c r="A329" s="24">
        <f t="shared" si="28"/>
        <v>316</v>
      </c>
      <c r="B329" s="272"/>
      <c r="C329" s="25"/>
      <c r="D329" s="24"/>
      <c r="E329" s="38"/>
      <c r="F329" s="49" t="str">
        <f t="shared" si="29"/>
        <v/>
      </c>
      <c r="G329" s="37" t="str">
        <f t="shared" si="30"/>
        <v/>
      </c>
      <c r="H329" s="37">
        <f>IF(D329&lt;&gt;"",VLOOKUP(D329,Deflatores!$A$3:$C$58,3,0),0)</f>
        <v>0</v>
      </c>
      <c r="I329" s="49" t="str">
        <f t="shared" si="31"/>
        <v/>
      </c>
      <c r="J329" s="302"/>
      <c r="K329" s="25"/>
    </row>
    <row r="330" spans="1:11" s="27" customFormat="1" ht="14.25" x14ac:dyDescent="0.2">
      <c r="A330" s="24">
        <f t="shared" si="28"/>
        <v>317</v>
      </c>
      <c r="B330" s="272"/>
      <c r="C330" s="25"/>
      <c r="D330" s="24"/>
      <c r="E330" s="38"/>
      <c r="F330" s="49" t="str">
        <f t="shared" si="29"/>
        <v/>
      </c>
      <c r="G330" s="37" t="str">
        <f t="shared" si="30"/>
        <v/>
      </c>
      <c r="H330" s="37">
        <f>IF(D330&lt;&gt;"",VLOOKUP(D330,Deflatores!$A$3:$C$58,3,0),0)</f>
        <v>0</v>
      </c>
      <c r="I330" s="49" t="str">
        <f t="shared" si="31"/>
        <v/>
      </c>
      <c r="J330" s="302"/>
      <c r="K330" s="25"/>
    </row>
    <row r="331" spans="1:11" s="27" customFormat="1" ht="14.25" x14ac:dyDescent="0.2">
      <c r="A331" s="24">
        <f t="shared" si="28"/>
        <v>318</v>
      </c>
      <c r="B331" s="272"/>
      <c r="C331" s="25"/>
      <c r="D331" s="24"/>
      <c r="E331" s="38"/>
      <c r="F331" s="49" t="str">
        <f t="shared" si="29"/>
        <v/>
      </c>
      <c r="G331" s="37" t="str">
        <f t="shared" si="30"/>
        <v/>
      </c>
      <c r="H331" s="37">
        <f>IF(D331&lt;&gt;"",VLOOKUP(D331,Deflatores!$A$3:$C$58,3,0),0)</f>
        <v>0</v>
      </c>
      <c r="I331" s="49" t="str">
        <f t="shared" si="31"/>
        <v/>
      </c>
      <c r="J331" s="302"/>
      <c r="K331" s="25"/>
    </row>
    <row r="332" spans="1:11" s="27" customFormat="1" ht="14.25" x14ac:dyDescent="0.2">
      <c r="A332" s="24">
        <f t="shared" si="28"/>
        <v>319</v>
      </c>
      <c r="B332" s="272"/>
      <c r="C332" s="25"/>
      <c r="D332" s="24"/>
      <c r="E332" s="38"/>
      <c r="F332" s="49" t="str">
        <f t="shared" si="29"/>
        <v/>
      </c>
      <c r="G332" s="37" t="str">
        <f t="shared" si="30"/>
        <v/>
      </c>
      <c r="H332" s="37">
        <f>IF(D332&lt;&gt;"",VLOOKUP(D332,Deflatores!$A$3:$C$58,3,0),0)</f>
        <v>0</v>
      </c>
      <c r="I332" s="49" t="str">
        <f t="shared" si="31"/>
        <v/>
      </c>
      <c r="J332" s="302"/>
      <c r="K332" s="25"/>
    </row>
    <row r="333" spans="1:11" s="27" customFormat="1" ht="14.25" x14ac:dyDescent="0.2">
      <c r="A333" s="24">
        <f t="shared" si="28"/>
        <v>320</v>
      </c>
      <c r="B333" s="272"/>
      <c r="C333" s="25"/>
      <c r="D333" s="24"/>
      <c r="E333" s="38"/>
      <c r="F333" s="49" t="str">
        <f t="shared" si="29"/>
        <v/>
      </c>
      <c r="G333" s="37" t="str">
        <f t="shared" si="30"/>
        <v/>
      </c>
      <c r="H333" s="37">
        <f>IF(D333&lt;&gt;"",VLOOKUP(D333,Deflatores!$A$3:$C$58,3,0),0)</f>
        <v>0</v>
      </c>
      <c r="I333" s="49" t="str">
        <f t="shared" si="31"/>
        <v/>
      </c>
      <c r="J333" s="302"/>
      <c r="K333" s="25"/>
    </row>
    <row r="334" spans="1:11" s="27" customFormat="1" ht="14.25" x14ac:dyDescent="0.2">
      <c r="A334" s="24">
        <f t="shared" si="28"/>
        <v>321</v>
      </c>
      <c r="B334" s="272"/>
      <c r="C334" s="25"/>
      <c r="D334" s="24"/>
      <c r="E334" s="38"/>
      <c r="F334" s="49" t="str">
        <f t="shared" si="29"/>
        <v/>
      </c>
      <c r="G334" s="37" t="str">
        <f t="shared" si="30"/>
        <v/>
      </c>
      <c r="H334" s="37">
        <f>IF(D334&lt;&gt;"",VLOOKUP(D334,Deflatores!$A$3:$C$58,3,0),0)</f>
        <v>0</v>
      </c>
      <c r="I334" s="49" t="str">
        <f t="shared" si="31"/>
        <v/>
      </c>
      <c r="J334" s="302"/>
      <c r="K334" s="25"/>
    </row>
    <row r="335" spans="1:11" s="27" customFormat="1" ht="14.25" x14ac:dyDescent="0.2">
      <c r="A335" s="24">
        <f t="shared" si="28"/>
        <v>322</v>
      </c>
      <c r="B335" s="272"/>
      <c r="C335" s="25"/>
      <c r="D335" s="24"/>
      <c r="E335" s="38"/>
      <c r="F335" s="49" t="str">
        <f t="shared" si="29"/>
        <v/>
      </c>
      <c r="G335" s="37" t="str">
        <f t="shared" si="30"/>
        <v/>
      </c>
      <c r="H335" s="37">
        <f>IF(D335&lt;&gt;"",VLOOKUP(D335,Deflatores!$A$3:$C$58,3,0),0)</f>
        <v>0</v>
      </c>
      <c r="I335" s="49" t="str">
        <f t="shared" si="31"/>
        <v/>
      </c>
      <c r="J335" s="302"/>
      <c r="K335" s="25"/>
    </row>
    <row r="336" spans="1:11" s="27" customFormat="1" ht="14.25" x14ac:dyDescent="0.2">
      <c r="A336" s="24">
        <f t="shared" si="28"/>
        <v>323</v>
      </c>
      <c r="B336" s="272"/>
      <c r="C336" s="25"/>
      <c r="D336" s="24"/>
      <c r="E336" s="38"/>
      <c r="F336" s="49" t="str">
        <f t="shared" si="29"/>
        <v/>
      </c>
      <c r="G336" s="37" t="str">
        <f t="shared" si="30"/>
        <v/>
      </c>
      <c r="H336" s="37">
        <f>IF(D336&lt;&gt;"",VLOOKUP(D336,Deflatores!$A$3:$C$58,3,0),0)</f>
        <v>0</v>
      </c>
      <c r="I336" s="49" t="str">
        <f t="shared" si="31"/>
        <v/>
      </c>
      <c r="J336" s="302"/>
      <c r="K336" s="25"/>
    </row>
    <row r="337" spans="1:11" s="27" customFormat="1" ht="14.25" x14ac:dyDescent="0.2">
      <c r="A337" s="24">
        <f t="shared" si="28"/>
        <v>324</v>
      </c>
      <c r="B337" s="272"/>
      <c r="C337" s="25"/>
      <c r="D337" s="24"/>
      <c r="E337" s="38"/>
      <c r="F337" s="49" t="str">
        <f t="shared" si="29"/>
        <v/>
      </c>
      <c r="G337" s="37" t="str">
        <f t="shared" si="30"/>
        <v/>
      </c>
      <c r="H337" s="37">
        <f>IF(D337&lt;&gt;"",VLOOKUP(D337,Deflatores!$A$3:$C$58,3,0),0)</f>
        <v>0</v>
      </c>
      <c r="I337" s="49" t="str">
        <f t="shared" si="31"/>
        <v/>
      </c>
      <c r="J337" s="302"/>
      <c r="K337" s="25"/>
    </row>
    <row r="338" spans="1:11" s="27" customFormat="1" ht="14.25" x14ac:dyDescent="0.2">
      <c r="A338" s="24">
        <f t="shared" si="28"/>
        <v>325</v>
      </c>
      <c r="B338" s="272"/>
      <c r="C338" s="25"/>
      <c r="D338" s="24"/>
      <c r="E338" s="38"/>
      <c r="F338" s="49" t="str">
        <f t="shared" si="29"/>
        <v/>
      </c>
      <c r="G338" s="37" t="str">
        <f t="shared" si="30"/>
        <v/>
      </c>
      <c r="H338" s="37">
        <f>IF(D338&lt;&gt;"",VLOOKUP(D338,Deflatores!$A$3:$C$58,3,0),0)</f>
        <v>0</v>
      </c>
      <c r="I338" s="49" t="str">
        <f t="shared" si="31"/>
        <v/>
      </c>
      <c r="J338" s="302"/>
      <c r="K338" s="25"/>
    </row>
    <row r="339" spans="1:11" s="27" customFormat="1" ht="14.25" x14ac:dyDescent="0.2">
      <c r="A339" s="24">
        <f t="shared" si="28"/>
        <v>326</v>
      </c>
      <c r="B339" s="272"/>
      <c r="C339" s="25"/>
      <c r="D339" s="24"/>
      <c r="E339" s="38"/>
      <c r="F339" s="49" t="str">
        <f t="shared" si="29"/>
        <v/>
      </c>
      <c r="G339" s="37" t="str">
        <f t="shared" si="30"/>
        <v/>
      </c>
      <c r="H339" s="37">
        <f>IF(D339&lt;&gt;"",VLOOKUP(D339,Deflatores!$A$3:$C$58,3,0),0)</f>
        <v>0</v>
      </c>
      <c r="I339" s="49" t="str">
        <f t="shared" si="31"/>
        <v/>
      </c>
      <c r="J339" s="302"/>
      <c r="K339" s="25"/>
    </row>
    <row r="340" spans="1:11" s="27" customFormat="1" ht="14.25" x14ac:dyDescent="0.2">
      <c r="A340" s="24">
        <f t="shared" si="28"/>
        <v>327</v>
      </c>
      <c r="B340" s="272"/>
      <c r="C340" s="25"/>
      <c r="D340" s="24"/>
      <c r="E340" s="38"/>
      <c r="F340" s="49" t="str">
        <f t="shared" si="29"/>
        <v/>
      </c>
      <c r="G340" s="37" t="str">
        <f t="shared" si="30"/>
        <v/>
      </c>
      <c r="H340" s="37">
        <f>IF(D340&lt;&gt;"",VLOOKUP(D340,Deflatores!$A$3:$C$58,3,0),0)</f>
        <v>0</v>
      </c>
      <c r="I340" s="49" t="str">
        <f t="shared" si="31"/>
        <v/>
      </c>
      <c r="J340" s="302"/>
      <c r="K340" s="25"/>
    </row>
    <row r="341" spans="1:11" s="27" customFormat="1" ht="14.25" x14ac:dyDescent="0.2">
      <c r="A341" s="24">
        <f t="shared" si="28"/>
        <v>328</v>
      </c>
      <c r="B341" s="272"/>
      <c r="C341" s="25"/>
      <c r="D341" s="24"/>
      <c r="E341" s="38"/>
      <c r="F341" s="49" t="str">
        <f t="shared" si="29"/>
        <v/>
      </c>
      <c r="G341" s="37" t="str">
        <f t="shared" si="30"/>
        <v/>
      </c>
      <c r="H341" s="37">
        <f>IF(D341&lt;&gt;"",VLOOKUP(D341,Deflatores!$A$3:$C$58,3,0),0)</f>
        <v>0</v>
      </c>
      <c r="I341" s="49" t="str">
        <f t="shared" si="31"/>
        <v/>
      </c>
      <c r="J341" s="302"/>
      <c r="K341" s="25"/>
    </row>
    <row r="342" spans="1:11" s="27" customFormat="1" ht="14.25" x14ac:dyDescent="0.2">
      <c r="A342" s="24">
        <f t="shared" si="28"/>
        <v>329</v>
      </c>
      <c r="B342" s="272"/>
      <c r="C342" s="25"/>
      <c r="D342" s="24"/>
      <c r="E342" s="38"/>
      <c r="F342" s="49" t="str">
        <f t="shared" si="29"/>
        <v/>
      </c>
      <c r="G342" s="37" t="str">
        <f t="shared" si="30"/>
        <v/>
      </c>
      <c r="H342" s="37">
        <f>IF(D342&lt;&gt;"",VLOOKUP(D342,Deflatores!$A$3:$C$58,3,0),0)</f>
        <v>0</v>
      </c>
      <c r="I342" s="49" t="str">
        <f t="shared" si="31"/>
        <v/>
      </c>
      <c r="J342" s="302"/>
      <c r="K342" s="25"/>
    </row>
    <row r="343" spans="1:11" s="27" customFormat="1" ht="14.25" x14ac:dyDescent="0.2">
      <c r="A343" s="24">
        <f t="shared" si="28"/>
        <v>330</v>
      </c>
      <c r="B343" s="272"/>
      <c r="C343" s="25"/>
      <c r="D343" s="24"/>
      <c r="E343" s="38"/>
      <c r="F343" s="49" t="str">
        <f t="shared" si="29"/>
        <v/>
      </c>
      <c r="G343" s="37" t="str">
        <f t="shared" si="30"/>
        <v/>
      </c>
      <c r="H343" s="37">
        <f>IF(D343&lt;&gt;"",VLOOKUP(D343,Deflatores!$A$3:$C$58,3,0),0)</f>
        <v>0</v>
      </c>
      <c r="I343" s="49" t="str">
        <f t="shared" si="31"/>
        <v/>
      </c>
      <c r="J343" s="302"/>
      <c r="K343" s="25"/>
    </row>
    <row r="344" spans="1:11" s="27" customFormat="1" ht="14.25" x14ac:dyDescent="0.2">
      <c r="A344" s="24">
        <f t="shared" si="28"/>
        <v>331</v>
      </c>
      <c r="B344" s="272"/>
      <c r="C344" s="25"/>
      <c r="D344" s="24"/>
      <c r="E344" s="38"/>
      <c r="F344" s="49" t="str">
        <f t="shared" si="29"/>
        <v/>
      </c>
      <c r="G344" s="37" t="str">
        <f t="shared" si="30"/>
        <v/>
      </c>
      <c r="H344" s="37">
        <f>IF(D344&lt;&gt;"",VLOOKUP(D344,Deflatores!$A$3:$C$58,3,0),0)</f>
        <v>0</v>
      </c>
      <c r="I344" s="49" t="str">
        <f t="shared" si="31"/>
        <v/>
      </c>
      <c r="J344" s="302"/>
      <c r="K344" s="25"/>
    </row>
    <row r="345" spans="1:11" s="27" customFormat="1" ht="14.25" x14ac:dyDescent="0.2">
      <c r="A345" s="24">
        <f t="shared" ref="A345:A380" si="32">A344+1</f>
        <v>332</v>
      </c>
      <c r="B345" s="272"/>
      <c r="C345" s="25"/>
      <c r="D345" s="24"/>
      <c r="E345" s="38"/>
      <c r="F345" s="49" t="str">
        <f t="shared" si="29"/>
        <v/>
      </c>
      <c r="G345" s="37" t="str">
        <f t="shared" si="30"/>
        <v/>
      </c>
      <c r="H345" s="37">
        <f>IF(D345&lt;&gt;"",VLOOKUP(D345,Deflatores!$A$3:$C$58,3,0),0)</f>
        <v>0</v>
      </c>
      <c r="I345" s="49" t="str">
        <f t="shared" si="31"/>
        <v/>
      </c>
      <c r="J345" s="302"/>
      <c r="K345" s="25"/>
    </row>
    <row r="346" spans="1:11" s="27" customFormat="1" ht="14.25" x14ac:dyDescent="0.2">
      <c r="A346" s="24">
        <f t="shared" si="32"/>
        <v>333</v>
      </c>
      <c r="B346" s="272"/>
      <c r="C346" s="25"/>
      <c r="D346" s="24"/>
      <c r="E346" s="38"/>
      <c r="F346" s="49" t="str">
        <f t="shared" si="29"/>
        <v/>
      </c>
      <c r="G346" s="37" t="str">
        <f t="shared" si="30"/>
        <v/>
      </c>
      <c r="H346" s="37">
        <f>IF(D346&lt;&gt;"",VLOOKUP(D346,Deflatores!$A$3:$C$58,3,0),0)</f>
        <v>0</v>
      </c>
      <c r="I346" s="49" t="str">
        <f t="shared" si="31"/>
        <v/>
      </c>
      <c r="J346" s="302"/>
      <c r="K346" s="25"/>
    </row>
    <row r="347" spans="1:11" s="27" customFormat="1" ht="14.25" x14ac:dyDescent="0.2">
      <c r="A347" s="24">
        <f t="shared" si="32"/>
        <v>334</v>
      </c>
      <c r="B347" s="272"/>
      <c r="C347" s="25"/>
      <c r="D347" s="24"/>
      <c r="E347" s="38"/>
      <c r="F347" s="49" t="str">
        <f t="shared" si="29"/>
        <v/>
      </c>
      <c r="G347" s="37" t="str">
        <f t="shared" si="30"/>
        <v/>
      </c>
      <c r="H347" s="37">
        <f>IF(D347&lt;&gt;"",VLOOKUP(D347,Deflatores!$A$3:$C$58,3,0),0)</f>
        <v>0</v>
      </c>
      <c r="I347" s="49" t="str">
        <f t="shared" si="31"/>
        <v/>
      </c>
      <c r="J347" s="302"/>
      <c r="K347" s="25"/>
    </row>
    <row r="348" spans="1:11" s="27" customFormat="1" ht="14.25" x14ac:dyDescent="0.2">
      <c r="A348" s="24">
        <f t="shared" si="32"/>
        <v>335</v>
      </c>
      <c r="B348" s="272"/>
      <c r="C348" s="25"/>
      <c r="D348" s="24"/>
      <c r="E348" s="38"/>
      <c r="F348" s="49" t="str">
        <f t="shared" si="29"/>
        <v/>
      </c>
      <c r="G348" s="37" t="str">
        <f t="shared" si="30"/>
        <v/>
      </c>
      <c r="H348" s="37">
        <f>IF(D348&lt;&gt;"",VLOOKUP(D348,Deflatores!$A$3:$C$58,3,0),0)</f>
        <v>0</v>
      </c>
      <c r="I348" s="49" t="str">
        <f t="shared" si="31"/>
        <v/>
      </c>
      <c r="J348" s="302"/>
      <c r="K348" s="25"/>
    </row>
    <row r="349" spans="1:11" s="27" customFormat="1" ht="14.25" x14ac:dyDescent="0.2">
      <c r="A349" s="24">
        <f t="shared" si="32"/>
        <v>336</v>
      </c>
      <c r="B349" s="272"/>
      <c r="C349" s="25"/>
      <c r="D349" s="24"/>
      <c r="E349" s="38"/>
      <c r="F349" s="49" t="str">
        <f t="shared" si="29"/>
        <v/>
      </c>
      <c r="G349" s="37" t="str">
        <f t="shared" si="30"/>
        <v/>
      </c>
      <c r="H349" s="37">
        <f>IF(D349&lt;&gt;"",VLOOKUP(D349,Deflatores!$A$3:$C$58,3,0),0)</f>
        <v>0</v>
      </c>
      <c r="I349" s="49" t="str">
        <f t="shared" si="31"/>
        <v/>
      </c>
      <c r="J349" s="302"/>
      <c r="K349" s="25"/>
    </row>
    <row r="350" spans="1:11" s="27" customFormat="1" ht="14.25" x14ac:dyDescent="0.2">
      <c r="A350" s="24">
        <f t="shared" si="32"/>
        <v>337</v>
      </c>
      <c r="B350" s="272"/>
      <c r="C350" s="25"/>
      <c r="D350" s="24"/>
      <c r="E350" s="38"/>
      <c r="F350" s="49" t="str">
        <f t="shared" si="29"/>
        <v/>
      </c>
      <c r="G350" s="37" t="str">
        <f t="shared" si="30"/>
        <v/>
      </c>
      <c r="H350" s="37">
        <f>IF(D350&lt;&gt;"",VLOOKUP(D350,Deflatores!$A$3:$C$58,3,0),0)</f>
        <v>0</v>
      </c>
      <c r="I350" s="49" t="str">
        <f t="shared" si="31"/>
        <v/>
      </c>
      <c r="J350" s="302"/>
      <c r="K350" s="25"/>
    </row>
    <row r="351" spans="1:11" s="27" customFormat="1" ht="14.25" x14ac:dyDescent="0.2">
      <c r="A351" s="24">
        <f t="shared" si="32"/>
        <v>338</v>
      </c>
      <c r="B351" s="272"/>
      <c r="C351" s="25"/>
      <c r="D351" s="24"/>
      <c r="E351" s="38"/>
      <c r="F351" s="49" t="str">
        <f t="shared" si="29"/>
        <v/>
      </c>
      <c r="G351" s="37" t="str">
        <f t="shared" si="30"/>
        <v/>
      </c>
      <c r="H351" s="37">
        <f>IF(D351&lt;&gt;"",VLOOKUP(D351,Deflatores!$A$3:$C$58,3,0),0)</f>
        <v>0</v>
      </c>
      <c r="I351" s="49" t="str">
        <f t="shared" si="31"/>
        <v/>
      </c>
      <c r="J351" s="302"/>
      <c r="K351" s="25"/>
    </row>
    <row r="352" spans="1:11" s="27" customFormat="1" ht="14.25" x14ac:dyDescent="0.2">
      <c r="A352" s="24">
        <f t="shared" si="32"/>
        <v>339</v>
      </c>
      <c r="B352" s="272"/>
      <c r="C352" s="25"/>
      <c r="D352" s="24"/>
      <c r="E352" s="38"/>
      <c r="F352" s="49" t="str">
        <f t="shared" si="29"/>
        <v/>
      </c>
      <c r="G352" s="37" t="str">
        <f t="shared" si="30"/>
        <v/>
      </c>
      <c r="H352" s="37">
        <f>IF(D352&lt;&gt;"",VLOOKUP(D352,Deflatores!$A$3:$C$58,3,0),0)</f>
        <v>0</v>
      </c>
      <c r="I352" s="49" t="str">
        <f t="shared" si="31"/>
        <v/>
      </c>
      <c r="J352" s="302"/>
      <c r="K352" s="25"/>
    </row>
    <row r="353" spans="1:11" s="27" customFormat="1" ht="14.25" x14ac:dyDescent="0.2">
      <c r="A353" s="24">
        <f t="shared" si="32"/>
        <v>340</v>
      </c>
      <c r="B353" s="272"/>
      <c r="C353" s="25"/>
      <c r="D353" s="24"/>
      <c r="E353" s="38"/>
      <c r="F353" s="49" t="str">
        <f t="shared" si="29"/>
        <v/>
      </c>
      <c r="G353" s="37" t="str">
        <f t="shared" si="30"/>
        <v/>
      </c>
      <c r="H353" s="37">
        <f>IF(D353&lt;&gt;"",VLOOKUP(D353,Deflatores!$A$3:$C$58,3,0),0)</f>
        <v>0</v>
      </c>
      <c r="I353" s="49" t="str">
        <f t="shared" si="31"/>
        <v/>
      </c>
      <c r="J353" s="302"/>
      <c r="K353" s="25"/>
    </row>
    <row r="354" spans="1:11" s="27" customFormat="1" ht="14.25" x14ac:dyDescent="0.2">
      <c r="A354" s="24">
        <f t="shared" si="32"/>
        <v>341</v>
      </c>
      <c r="B354" s="272"/>
      <c r="C354" s="25"/>
      <c r="D354" s="24"/>
      <c r="E354" s="38"/>
      <c r="F354" s="49" t="str">
        <f t="shared" si="29"/>
        <v/>
      </c>
      <c r="G354" s="37" t="str">
        <f t="shared" si="30"/>
        <v/>
      </c>
      <c r="H354" s="37">
        <f>IF(D354&lt;&gt;"",VLOOKUP(D354,Deflatores!$A$3:$C$58,3,0),0)</f>
        <v>0</v>
      </c>
      <c r="I354" s="49" t="str">
        <f t="shared" si="31"/>
        <v/>
      </c>
      <c r="J354" s="302"/>
      <c r="K354" s="25"/>
    </row>
    <row r="355" spans="1:11" s="27" customFormat="1" ht="14.25" x14ac:dyDescent="0.2">
      <c r="A355" s="24">
        <f t="shared" si="32"/>
        <v>342</v>
      </c>
      <c r="B355" s="272"/>
      <c r="C355" s="25"/>
      <c r="D355" s="24"/>
      <c r="E355" s="38"/>
      <c r="F355" s="49" t="str">
        <f t="shared" si="29"/>
        <v/>
      </c>
      <c r="G355" s="37" t="str">
        <f t="shared" si="30"/>
        <v/>
      </c>
      <c r="H355" s="37">
        <f>IF(D355&lt;&gt;"",VLOOKUP(D355,Deflatores!$A$3:$C$58,3,0),0)</f>
        <v>0</v>
      </c>
      <c r="I355" s="49" t="str">
        <f t="shared" si="31"/>
        <v/>
      </c>
      <c r="J355" s="302"/>
      <c r="K355" s="25"/>
    </row>
    <row r="356" spans="1:11" s="27" customFormat="1" ht="14.25" x14ac:dyDescent="0.2">
      <c r="A356" s="24">
        <f t="shared" si="32"/>
        <v>343</v>
      </c>
      <c r="B356" s="272"/>
      <c r="C356" s="25"/>
      <c r="D356" s="24"/>
      <c r="E356" s="38"/>
      <c r="F356" s="49" t="str">
        <f t="shared" si="29"/>
        <v/>
      </c>
      <c r="G356" s="37" t="str">
        <f t="shared" si="30"/>
        <v/>
      </c>
      <c r="H356" s="37">
        <f>IF(D356&lt;&gt;"",VLOOKUP(D356,Deflatores!$A$3:$C$58,3,0),0)</f>
        <v>0</v>
      </c>
      <c r="I356" s="49" t="str">
        <f t="shared" si="31"/>
        <v/>
      </c>
      <c r="J356" s="302"/>
      <c r="K356" s="25"/>
    </row>
    <row r="357" spans="1:11" s="27" customFormat="1" ht="14.25" x14ac:dyDescent="0.2">
      <c r="A357" s="24">
        <f t="shared" si="32"/>
        <v>344</v>
      </c>
      <c r="B357" s="272"/>
      <c r="C357" s="25"/>
      <c r="D357" s="24"/>
      <c r="E357" s="38"/>
      <c r="F357" s="49" t="str">
        <f t="shared" si="29"/>
        <v/>
      </c>
      <c r="G357" s="37" t="str">
        <f t="shared" si="30"/>
        <v/>
      </c>
      <c r="H357" s="37">
        <f>IF(D357&lt;&gt;"",VLOOKUP(D357,Deflatores!$A$3:$C$58,3,0),0)</f>
        <v>0</v>
      </c>
      <c r="I357" s="49" t="str">
        <f t="shared" si="31"/>
        <v/>
      </c>
      <c r="J357" s="302"/>
      <c r="K357" s="25"/>
    </row>
    <row r="358" spans="1:11" s="27" customFormat="1" ht="14.25" x14ac:dyDescent="0.2">
      <c r="A358" s="24">
        <f t="shared" si="32"/>
        <v>345</v>
      </c>
      <c r="B358" s="272"/>
      <c r="C358" s="25"/>
      <c r="D358" s="24"/>
      <c r="E358" s="38"/>
      <c r="F358" s="49" t="str">
        <f t="shared" si="29"/>
        <v/>
      </c>
      <c r="G358" s="37" t="str">
        <f t="shared" si="30"/>
        <v/>
      </c>
      <c r="H358" s="37">
        <f>IF(D358&lt;&gt;"",VLOOKUP(D358,Deflatores!$A$3:$C$58,3,0),0)</f>
        <v>0</v>
      </c>
      <c r="I358" s="49" t="str">
        <f t="shared" si="31"/>
        <v/>
      </c>
      <c r="J358" s="302"/>
      <c r="K358" s="25"/>
    </row>
    <row r="359" spans="1:11" s="27" customFormat="1" ht="14.25" x14ac:dyDescent="0.2">
      <c r="A359" s="24">
        <f t="shared" si="32"/>
        <v>346</v>
      </c>
      <c r="B359" s="272"/>
      <c r="C359" s="25"/>
      <c r="D359" s="24"/>
      <c r="E359" s="38"/>
      <c r="F359" s="49" t="str">
        <f t="shared" si="29"/>
        <v/>
      </c>
      <c r="G359" s="37" t="str">
        <f t="shared" si="30"/>
        <v/>
      </c>
      <c r="H359" s="37">
        <f>IF(D359&lt;&gt;"",VLOOKUP(D359,Deflatores!$A$3:$C$58,3,0),0)</f>
        <v>0</v>
      </c>
      <c r="I359" s="49" t="str">
        <f t="shared" si="31"/>
        <v/>
      </c>
      <c r="J359" s="302"/>
      <c r="K359" s="25"/>
    </row>
    <row r="360" spans="1:11" s="27" customFormat="1" ht="14.25" x14ac:dyDescent="0.2">
      <c r="A360" s="24">
        <f t="shared" si="32"/>
        <v>347</v>
      </c>
      <c r="B360" s="272"/>
      <c r="C360" s="25"/>
      <c r="D360" s="24"/>
      <c r="E360" s="38"/>
      <c r="F360" s="49" t="str">
        <f t="shared" si="29"/>
        <v/>
      </c>
      <c r="G360" s="37" t="str">
        <f t="shared" si="30"/>
        <v/>
      </c>
      <c r="H360" s="37">
        <f>IF(D360&lt;&gt;"",VLOOKUP(D360,Deflatores!$A$3:$C$58,3,0),0)</f>
        <v>0</v>
      </c>
      <c r="I360" s="49" t="str">
        <f t="shared" si="31"/>
        <v/>
      </c>
      <c r="J360" s="302"/>
      <c r="K360" s="25"/>
    </row>
    <row r="361" spans="1:11" s="27" customFormat="1" ht="14.25" x14ac:dyDescent="0.2">
      <c r="A361" s="24">
        <f t="shared" si="32"/>
        <v>348</v>
      </c>
      <c r="B361" s="272"/>
      <c r="C361" s="25"/>
      <c r="D361" s="24"/>
      <c r="E361" s="38"/>
      <c r="F361" s="49" t="str">
        <f t="shared" si="29"/>
        <v/>
      </c>
      <c r="G361" s="37" t="str">
        <f t="shared" si="30"/>
        <v/>
      </c>
      <c r="H361" s="37">
        <f>IF(D361&lt;&gt;"",VLOOKUP(D361,Deflatores!$A$3:$C$58,3,0),0)</f>
        <v>0</v>
      </c>
      <c r="I361" s="49" t="str">
        <f t="shared" si="31"/>
        <v/>
      </c>
      <c r="J361" s="302"/>
      <c r="K361" s="25"/>
    </row>
    <row r="362" spans="1:11" s="27" customFormat="1" ht="14.25" x14ac:dyDescent="0.2">
      <c r="A362" s="24">
        <f t="shared" si="32"/>
        <v>349</v>
      </c>
      <c r="B362" s="272"/>
      <c r="C362" s="25"/>
      <c r="D362" s="24"/>
      <c r="E362" s="38"/>
      <c r="F362" s="49" t="str">
        <f t="shared" si="29"/>
        <v/>
      </c>
      <c r="G362" s="37" t="str">
        <f t="shared" si="30"/>
        <v/>
      </c>
      <c r="H362" s="37">
        <f>IF(D362&lt;&gt;"",VLOOKUP(D362,Deflatores!$A$3:$C$58,3,0),0)</f>
        <v>0</v>
      </c>
      <c r="I362" s="49" t="str">
        <f t="shared" si="31"/>
        <v/>
      </c>
      <c r="J362" s="302"/>
      <c r="K362" s="25"/>
    </row>
    <row r="363" spans="1:11" s="27" customFormat="1" ht="14.25" x14ac:dyDescent="0.2">
      <c r="A363" s="24">
        <f t="shared" si="32"/>
        <v>350</v>
      </c>
      <c r="B363" s="272"/>
      <c r="C363" s="25"/>
      <c r="D363" s="24"/>
      <c r="E363" s="38"/>
      <c r="F363" s="49" t="str">
        <f t="shared" si="29"/>
        <v/>
      </c>
      <c r="G363" s="37" t="str">
        <f t="shared" si="30"/>
        <v/>
      </c>
      <c r="H363" s="37">
        <f>IF(D363&lt;&gt;"",VLOOKUP(D363,Deflatores!$A$3:$C$58,3,0),0)</f>
        <v>0</v>
      </c>
      <c r="I363" s="49" t="str">
        <f t="shared" si="31"/>
        <v/>
      </c>
      <c r="J363" s="302"/>
      <c r="K363" s="25"/>
    </row>
    <row r="364" spans="1:11" s="27" customFormat="1" ht="14.25" x14ac:dyDescent="0.2">
      <c r="A364" s="24">
        <f t="shared" si="32"/>
        <v>351</v>
      </c>
      <c r="B364" s="272"/>
      <c r="C364" s="25"/>
      <c r="D364" s="24"/>
      <c r="E364" s="38"/>
      <c r="F364" s="49" t="str">
        <f t="shared" si="29"/>
        <v/>
      </c>
      <c r="G364" s="37" t="str">
        <f t="shared" si="30"/>
        <v/>
      </c>
      <c r="H364" s="37">
        <f>IF(D364&lt;&gt;"",VLOOKUP(D364,Deflatores!$A$3:$C$58,3,0),0)</f>
        <v>0</v>
      </c>
      <c r="I364" s="49" t="str">
        <f t="shared" si="31"/>
        <v/>
      </c>
      <c r="J364" s="302"/>
      <c r="K364" s="25"/>
    </row>
    <row r="365" spans="1:11" s="27" customFormat="1" ht="14.25" x14ac:dyDescent="0.2">
      <c r="A365" s="24">
        <f t="shared" si="32"/>
        <v>352</v>
      </c>
      <c r="B365" s="272"/>
      <c r="C365" s="25"/>
      <c r="D365" s="24"/>
      <c r="E365" s="38"/>
      <c r="F365" s="49" t="str">
        <f t="shared" si="29"/>
        <v/>
      </c>
      <c r="G365" s="37" t="str">
        <f t="shared" si="30"/>
        <v/>
      </c>
      <c r="H365" s="37">
        <f>IF(D365&lt;&gt;"",VLOOKUP(D365,Deflatores!$A$3:$C$58,3,0),0)</f>
        <v>0</v>
      </c>
      <c r="I365" s="49" t="str">
        <f t="shared" si="31"/>
        <v/>
      </c>
      <c r="J365" s="302"/>
      <c r="K365" s="25"/>
    </row>
    <row r="366" spans="1:11" s="27" customFormat="1" ht="14.25" x14ac:dyDescent="0.2">
      <c r="A366" s="24">
        <f t="shared" si="32"/>
        <v>353</v>
      </c>
      <c r="B366" s="272"/>
      <c r="C366" s="25"/>
      <c r="D366" s="24"/>
      <c r="E366" s="38"/>
      <c r="F366" s="49" t="str">
        <f t="shared" si="29"/>
        <v/>
      </c>
      <c r="G366" s="37" t="str">
        <f t="shared" si="30"/>
        <v/>
      </c>
      <c r="H366" s="37">
        <f>IF(D366&lt;&gt;"",VLOOKUP(D366,Deflatores!$A$3:$C$58,3,0),0)</f>
        <v>0</v>
      </c>
      <c r="I366" s="49" t="str">
        <f t="shared" si="31"/>
        <v/>
      </c>
      <c r="J366" s="302"/>
      <c r="K366" s="25"/>
    </row>
    <row r="367" spans="1:11" s="27" customFormat="1" ht="14.25" x14ac:dyDescent="0.2">
      <c r="A367" s="24">
        <f t="shared" si="32"/>
        <v>354</v>
      </c>
      <c r="B367" s="272"/>
      <c r="C367" s="25"/>
      <c r="D367" s="24"/>
      <c r="E367" s="38"/>
      <c r="F367" s="49" t="str">
        <f t="shared" si="29"/>
        <v/>
      </c>
      <c r="G367" s="37" t="str">
        <f t="shared" si="30"/>
        <v/>
      </c>
      <c r="H367" s="37">
        <f>IF(D367&lt;&gt;"",VLOOKUP(D367,Deflatores!$A$3:$C$58,3,0),0)</f>
        <v>0</v>
      </c>
      <c r="I367" s="49" t="str">
        <f t="shared" si="31"/>
        <v/>
      </c>
      <c r="J367" s="302"/>
      <c r="K367" s="25"/>
    </row>
    <row r="368" spans="1:11" s="27" customFormat="1" ht="14.25" x14ac:dyDescent="0.2">
      <c r="A368" s="24">
        <f t="shared" si="32"/>
        <v>355</v>
      </c>
      <c r="B368" s="272"/>
      <c r="C368" s="25"/>
      <c r="D368" s="24"/>
      <c r="E368" s="38"/>
      <c r="F368" s="49" t="str">
        <f t="shared" si="29"/>
        <v/>
      </c>
      <c r="G368" s="37" t="str">
        <f t="shared" si="30"/>
        <v/>
      </c>
      <c r="H368" s="37">
        <f>IF(D368&lt;&gt;"",VLOOKUP(D368,Deflatores!$A$3:$C$58,3,0),0)</f>
        <v>0</v>
      </c>
      <c r="I368" s="49" t="str">
        <f t="shared" si="31"/>
        <v/>
      </c>
      <c r="J368" s="302"/>
      <c r="K368" s="25"/>
    </row>
    <row r="369" spans="1:11" s="27" customFormat="1" ht="14.25" x14ac:dyDescent="0.2">
      <c r="A369" s="24">
        <f t="shared" si="32"/>
        <v>356</v>
      </c>
      <c r="B369" s="272"/>
      <c r="C369" s="25"/>
      <c r="D369" s="24"/>
      <c r="E369" s="38"/>
      <c r="F369" s="49" t="str">
        <f t="shared" si="29"/>
        <v/>
      </c>
      <c r="G369" s="37" t="str">
        <f t="shared" si="30"/>
        <v/>
      </c>
      <c r="H369" s="37">
        <f>IF(D369&lt;&gt;"",VLOOKUP(D369,Deflatores!$A$3:$C$58,3,0),0)</f>
        <v>0</v>
      </c>
      <c r="I369" s="49" t="str">
        <f t="shared" si="31"/>
        <v/>
      </c>
      <c r="J369" s="302"/>
      <c r="K369" s="25"/>
    </row>
    <row r="370" spans="1:11" s="27" customFormat="1" ht="14.25" x14ac:dyDescent="0.2">
      <c r="A370" s="24">
        <f t="shared" si="32"/>
        <v>357</v>
      </c>
      <c r="B370" s="272"/>
      <c r="C370" s="25"/>
      <c r="D370" s="24"/>
      <c r="E370" s="38"/>
      <c r="F370" s="49" t="str">
        <f t="shared" si="29"/>
        <v/>
      </c>
      <c r="G370" s="37" t="str">
        <f t="shared" si="30"/>
        <v/>
      </c>
      <c r="H370" s="37">
        <f>IF(D370&lt;&gt;"",VLOOKUP(D370,Deflatores!$A$3:$C$58,3,0),0)</f>
        <v>0</v>
      </c>
      <c r="I370" s="49" t="str">
        <f t="shared" si="31"/>
        <v/>
      </c>
      <c r="J370" s="302"/>
      <c r="K370" s="25"/>
    </row>
    <row r="371" spans="1:11" s="27" customFormat="1" ht="14.25" x14ac:dyDescent="0.2">
      <c r="A371" s="24">
        <f t="shared" si="32"/>
        <v>358</v>
      </c>
      <c r="B371" s="272"/>
      <c r="C371" s="25"/>
      <c r="D371" s="24"/>
      <c r="E371" s="38"/>
      <c r="F371" s="49" t="str">
        <f t="shared" si="29"/>
        <v/>
      </c>
      <c r="G371" s="37" t="str">
        <f t="shared" si="30"/>
        <v/>
      </c>
      <c r="H371" s="37">
        <f>IF(D371&lt;&gt;"",VLOOKUP(D371,Deflatores!$A$3:$C$58,3,0),0)</f>
        <v>0</v>
      </c>
      <c r="I371" s="49" t="str">
        <f t="shared" si="31"/>
        <v/>
      </c>
      <c r="J371" s="302"/>
      <c r="K371" s="25"/>
    </row>
    <row r="372" spans="1:11" s="27" customFormat="1" ht="14.25" x14ac:dyDescent="0.2">
      <c r="A372" s="24">
        <f t="shared" si="32"/>
        <v>359</v>
      </c>
      <c r="B372" s="272"/>
      <c r="C372" s="25"/>
      <c r="D372" s="24"/>
      <c r="E372" s="38"/>
      <c r="F372" s="49" t="str">
        <f t="shared" si="29"/>
        <v/>
      </c>
      <c r="G372" s="37" t="str">
        <f t="shared" si="30"/>
        <v/>
      </c>
      <c r="H372" s="37">
        <f>IF(D372&lt;&gt;"",VLOOKUP(D372,Deflatores!$A$3:$C$58,3,0),0)</f>
        <v>0</v>
      </c>
      <c r="I372" s="49" t="str">
        <f t="shared" si="31"/>
        <v/>
      </c>
      <c r="J372" s="302"/>
      <c r="K372" s="25"/>
    </row>
    <row r="373" spans="1:11" s="27" customFormat="1" ht="14.25" x14ac:dyDescent="0.2">
      <c r="A373" s="24">
        <f t="shared" si="32"/>
        <v>360</v>
      </c>
      <c r="B373" s="272"/>
      <c r="C373" s="25"/>
      <c r="D373" s="24"/>
      <c r="E373" s="38"/>
      <c r="F373" s="49" t="str">
        <f t="shared" si="29"/>
        <v/>
      </c>
      <c r="G373" s="37" t="str">
        <f t="shared" si="30"/>
        <v/>
      </c>
      <c r="H373" s="37">
        <f>IF(D373&lt;&gt;"",VLOOKUP(D373,Deflatores!$A$3:$C$58,3,0),0)</f>
        <v>0</v>
      </c>
      <c r="I373" s="49" t="str">
        <f t="shared" si="31"/>
        <v/>
      </c>
      <c r="J373" s="302"/>
      <c r="K373" s="25"/>
    </row>
    <row r="374" spans="1:11" s="27" customFormat="1" ht="14.25" x14ac:dyDescent="0.2">
      <c r="A374" s="24">
        <f t="shared" si="32"/>
        <v>361</v>
      </c>
      <c r="B374" s="272"/>
      <c r="C374" s="25"/>
      <c r="D374" s="24"/>
      <c r="E374" s="38"/>
      <c r="F374" s="49" t="str">
        <f t="shared" si="29"/>
        <v/>
      </c>
      <c r="G374" s="37" t="str">
        <f t="shared" si="30"/>
        <v/>
      </c>
      <c r="H374" s="37">
        <f>IF(D374&lt;&gt;"",VLOOKUP(D374,Deflatores!$A$3:$C$58,3,0),0)</f>
        <v>0</v>
      </c>
      <c r="I374" s="49" t="str">
        <f t="shared" si="31"/>
        <v/>
      </c>
      <c r="J374" s="302"/>
      <c r="K374" s="25"/>
    </row>
    <row r="375" spans="1:11" s="27" customFormat="1" ht="14.25" x14ac:dyDescent="0.2">
      <c r="A375" s="24">
        <f t="shared" si="32"/>
        <v>362</v>
      </c>
      <c r="B375" s="272"/>
      <c r="C375" s="25"/>
      <c r="D375" s="24"/>
      <c r="E375" s="38"/>
      <c r="F375" s="49" t="str">
        <f t="shared" si="29"/>
        <v/>
      </c>
      <c r="G375" s="37" t="str">
        <f t="shared" si="30"/>
        <v/>
      </c>
      <c r="H375" s="37">
        <f>IF(D375&lt;&gt;"",VLOOKUP(D375,Deflatores!$A$3:$C$58,3,0),0)</f>
        <v>0</v>
      </c>
      <c r="I375" s="49" t="str">
        <f t="shared" si="31"/>
        <v/>
      </c>
      <c r="J375" s="302"/>
      <c r="K375" s="25"/>
    </row>
    <row r="376" spans="1:11" s="27" customFormat="1" ht="14.25" x14ac:dyDescent="0.2">
      <c r="A376" s="24">
        <f t="shared" si="32"/>
        <v>363</v>
      </c>
      <c r="B376" s="272"/>
      <c r="C376" s="25"/>
      <c r="D376" s="24"/>
      <c r="E376" s="38"/>
      <c r="F376" s="49" t="str">
        <f t="shared" si="29"/>
        <v/>
      </c>
      <c r="G376" s="37" t="str">
        <f t="shared" si="30"/>
        <v/>
      </c>
      <c r="H376" s="37">
        <f>IF(D376&lt;&gt;"",VLOOKUP(D376,Deflatores!$A$3:$C$58,3,0),0)</f>
        <v>0</v>
      </c>
      <c r="I376" s="49" t="str">
        <f t="shared" si="31"/>
        <v/>
      </c>
      <c r="J376" s="302"/>
      <c r="K376" s="25"/>
    </row>
    <row r="377" spans="1:11" s="27" customFormat="1" ht="14.25" x14ac:dyDescent="0.2">
      <c r="A377" s="24">
        <f t="shared" si="32"/>
        <v>364</v>
      </c>
      <c r="B377" s="272"/>
      <c r="C377" s="25"/>
      <c r="D377" s="24"/>
      <c r="E377" s="38"/>
      <c r="F377" s="49" t="str">
        <f t="shared" si="29"/>
        <v/>
      </c>
      <c r="G377" s="37" t="str">
        <f t="shared" si="30"/>
        <v/>
      </c>
      <c r="H377" s="37">
        <f>IF(D377&lt;&gt;"",VLOOKUP(D377,Deflatores!$A$3:$C$58,3,0),0)</f>
        <v>0</v>
      </c>
      <c r="I377" s="49" t="str">
        <f t="shared" si="31"/>
        <v/>
      </c>
      <c r="J377" s="302"/>
      <c r="K377" s="25"/>
    </row>
    <row r="378" spans="1:11" s="27" customFormat="1" ht="14.25" x14ac:dyDescent="0.2">
      <c r="A378" s="24">
        <f t="shared" si="32"/>
        <v>365</v>
      </c>
      <c r="B378" s="272"/>
      <c r="C378" s="25"/>
      <c r="D378" s="24"/>
      <c r="E378" s="38"/>
      <c r="F378" s="49" t="str">
        <f t="shared" si="29"/>
        <v/>
      </c>
      <c r="G378" s="37" t="str">
        <f t="shared" si="30"/>
        <v/>
      </c>
      <c r="H378" s="37">
        <f>IF(D378&lt;&gt;"",VLOOKUP(D378,Deflatores!$A$3:$C$58,3,0),0)</f>
        <v>0</v>
      </c>
      <c r="I378" s="49" t="str">
        <f t="shared" si="31"/>
        <v/>
      </c>
      <c r="J378" s="302"/>
      <c r="K378" s="25"/>
    </row>
    <row r="379" spans="1:11" s="27" customFormat="1" ht="14.25" x14ac:dyDescent="0.2">
      <c r="A379" s="24">
        <f t="shared" si="32"/>
        <v>366</v>
      </c>
      <c r="B379" s="272"/>
      <c r="C379" s="25"/>
      <c r="D379" s="24"/>
      <c r="E379" s="38"/>
      <c r="F379" s="49" t="str">
        <f t="shared" si="29"/>
        <v/>
      </c>
      <c r="G379" s="37" t="str">
        <f t="shared" si="30"/>
        <v/>
      </c>
      <c r="H379" s="37">
        <f>IF(D379&lt;&gt;"",VLOOKUP(D379,Deflatores!$A$3:$C$58,3,0),0)</f>
        <v>0</v>
      </c>
      <c r="I379" s="49" t="str">
        <f t="shared" si="31"/>
        <v/>
      </c>
      <c r="J379" s="302"/>
      <c r="K379" s="25"/>
    </row>
    <row r="380" spans="1:11" s="27" customFormat="1" ht="14.25" x14ac:dyDescent="0.2">
      <c r="A380" s="24">
        <f t="shared" si="32"/>
        <v>367</v>
      </c>
      <c r="B380" s="272"/>
      <c r="C380" s="25"/>
      <c r="D380" s="24"/>
      <c r="E380" s="38"/>
      <c r="F380" s="49" t="str">
        <f t="shared" si="29"/>
        <v/>
      </c>
      <c r="G380" s="37" t="str">
        <f t="shared" si="30"/>
        <v/>
      </c>
      <c r="H380" s="37">
        <f>IF(D380&lt;&gt;"",VLOOKUP(D380,Deflatores!$A$3:$C$58,3,0),0)</f>
        <v>0</v>
      </c>
      <c r="I380" s="49" t="str">
        <f t="shared" si="31"/>
        <v/>
      </c>
      <c r="J380" s="302"/>
      <c r="K380" s="25"/>
    </row>
    <row r="381" spans="1:11" s="27" customFormat="1" ht="14.25" x14ac:dyDescent="0.2">
      <c r="A381" s="428"/>
      <c r="B381" s="429"/>
      <c r="C381" s="429"/>
      <c r="D381" s="429"/>
      <c r="E381" s="429"/>
      <c r="F381" s="429"/>
      <c r="G381" s="429"/>
      <c r="H381" s="429"/>
      <c r="I381" s="429"/>
      <c r="J381" s="429"/>
      <c r="K381" s="429"/>
    </row>
    <row r="382" spans="1:11" ht="51" x14ac:dyDescent="0.2">
      <c r="A382" s="28"/>
      <c r="B382" s="273"/>
      <c r="C382" s="28"/>
      <c r="D382" s="28"/>
      <c r="E382" s="28"/>
      <c r="F382" s="50" t="s">
        <v>62</v>
      </c>
      <c r="G382" s="30">
        <f t="shared" ref="G382" si="33">SUM(G8:G381)</f>
        <v>490.5</v>
      </c>
      <c r="H382" s="39"/>
      <c r="I382" s="30">
        <f>SUM(I8:I381)</f>
        <v>490.5</v>
      </c>
      <c r="J382" s="29"/>
    </row>
    <row r="395" spans="2:10" x14ac:dyDescent="0.2">
      <c r="B395" s="274"/>
      <c r="E395" s="42"/>
      <c r="J395" s="31"/>
    </row>
    <row r="396" spans="2:10" x14ac:dyDescent="0.2">
      <c r="B396" s="274"/>
      <c r="E396" s="42"/>
      <c r="J396" s="31"/>
    </row>
  </sheetData>
  <sheetProtection formatCells="0" formatColumns="0" formatRows="0" insertColumns="0" insertRows="0" insertHyperlinks="0" deleteColumns="0" deleteRows="0" sort="0" autoFilter="0" pivotTables="0"/>
  <mergeCells count="8">
    <mergeCell ref="B1:J1"/>
    <mergeCell ref="C6:I6"/>
    <mergeCell ref="A381:K381"/>
    <mergeCell ref="J6:J7"/>
    <mergeCell ref="K6:K7"/>
    <mergeCell ref="A6:A7"/>
    <mergeCell ref="B6:B7"/>
    <mergeCell ref="A8:K8"/>
  </mergeCells>
  <conditionalFormatting sqref="C9 C19:C21 C71:C74 C99:C100 C130:C380">
    <cfRule type="cellIs" priority="45" stopIfTrue="1" operator="between">
      <formula>"Desenvolvimento"</formula>
      <formula>"Manutenção"</formula>
    </cfRule>
  </conditionalFormatting>
  <conditionalFormatting sqref="C52">
    <cfRule type="cellIs" priority="44" stopIfTrue="1" operator="between">
      <formula>"Desenvolvimento"</formula>
      <formula>"Manutenção"</formula>
    </cfRule>
  </conditionalFormatting>
  <conditionalFormatting sqref="C10:C18">
    <cfRule type="cellIs" priority="36" stopIfTrue="1" operator="between">
      <formula>"Desenvolvimento"</formula>
      <formula>"Manutenção"</formula>
    </cfRule>
  </conditionalFormatting>
  <conditionalFormatting sqref="C25:C27">
    <cfRule type="cellIs" priority="35" stopIfTrue="1" operator="between">
      <formula>"Desenvolvimento"</formula>
      <formula>"Manutenção"</formula>
    </cfRule>
  </conditionalFormatting>
  <conditionalFormatting sqref="C22:C24">
    <cfRule type="cellIs" priority="34" stopIfTrue="1" operator="between">
      <formula>"Desenvolvimento"</formula>
      <formula>"Manutenção"</formula>
    </cfRule>
  </conditionalFormatting>
  <conditionalFormatting sqref="C31:C33">
    <cfRule type="cellIs" priority="33" stopIfTrue="1" operator="between">
      <formula>"Desenvolvimento"</formula>
      <formula>"Manutenção"</formula>
    </cfRule>
  </conditionalFormatting>
  <conditionalFormatting sqref="C28:C30">
    <cfRule type="cellIs" priority="32" stopIfTrue="1" operator="between">
      <formula>"Desenvolvimento"</formula>
      <formula>"Manutenção"</formula>
    </cfRule>
  </conditionalFormatting>
  <conditionalFormatting sqref="C37:C39">
    <cfRule type="cellIs" priority="31" stopIfTrue="1" operator="between">
      <formula>"Desenvolvimento"</formula>
      <formula>"Manutenção"</formula>
    </cfRule>
  </conditionalFormatting>
  <conditionalFormatting sqref="C34:C36">
    <cfRule type="cellIs" priority="30" stopIfTrue="1" operator="between">
      <formula>"Desenvolvimento"</formula>
      <formula>"Manutenção"</formula>
    </cfRule>
  </conditionalFormatting>
  <conditionalFormatting sqref="C43:C45">
    <cfRule type="cellIs" priority="29" stopIfTrue="1" operator="between">
      <formula>"Desenvolvimento"</formula>
      <formula>"Manutenção"</formula>
    </cfRule>
  </conditionalFormatting>
  <conditionalFormatting sqref="C40:C42">
    <cfRule type="cellIs" priority="28" stopIfTrue="1" operator="between">
      <formula>"Desenvolvimento"</formula>
      <formula>"Manutenção"</formula>
    </cfRule>
  </conditionalFormatting>
  <conditionalFormatting sqref="C49:C51">
    <cfRule type="cellIs" priority="27" stopIfTrue="1" operator="between">
      <formula>"Desenvolvimento"</formula>
      <formula>"Manutenção"</formula>
    </cfRule>
  </conditionalFormatting>
  <conditionalFormatting sqref="C46:C48">
    <cfRule type="cellIs" priority="26" stopIfTrue="1" operator="between">
      <formula>"Desenvolvimento"</formula>
      <formula>"Manutenção"</formula>
    </cfRule>
  </conditionalFormatting>
  <conditionalFormatting sqref="C53:C57">
    <cfRule type="cellIs" priority="25" stopIfTrue="1" operator="between">
      <formula>"Desenvolvimento"</formula>
      <formula>"Manutenção"</formula>
    </cfRule>
  </conditionalFormatting>
  <conditionalFormatting sqref="C61:C63">
    <cfRule type="cellIs" priority="24" stopIfTrue="1" operator="between">
      <formula>"Desenvolvimento"</formula>
      <formula>"Manutenção"</formula>
    </cfRule>
  </conditionalFormatting>
  <conditionalFormatting sqref="C58:C60">
    <cfRule type="cellIs" priority="23" stopIfTrue="1" operator="between">
      <formula>"Desenvolvimento"</formula>
      <formula>"Manutenção"</formula>
    </cfRule>
  </conditionalFormatting>
  <conditionalFormatting sqref="C67:C69">
    <cfRule type="cellIs" priority="22" stopIfTrue="1" operator="between">
      <formula>"Desenvolvimento"</formula>
      <formula>"Manutenção"</formula>
    </cfRule>
  </conditionalFormatting>
  <conditionalFormatting sqref="C64:C66">
    <cfRule type="cellIs" priority="21" stopIfTrue="1" operator="between">
      <formula>"Desenvolvimento"</formula>
      <formula>"Manutenção"</formula>
    </cfRule>
  </conditionalFormatting>
  <conditionalFormatting sqref="C70">
    <cfRule type="cellIs" priority="20" stopIfTrue="1" operator="between">
      <formula>"Desenvolvimento"</formula>
      <formula>"Manutenção"</formula>
    </cfRule>
  </conditionalFormatting>
  <conditionalFormatting sqref="C78:C80">
    <cfRule type="cellIs" priority="18" stopIfTrue="1" operator="between">
      <formula>"Desenvolvimento"</formula>
      <formula>"Manutenção"</formula>
    </cfRule>
  </conditionalFormatting>
  <conditionalFormatting sqref="C75:C77">
    <cfRule type="cellIs" priority="17" stopIfTrue="1" operator="between">
      <formula>"Desenvolvimento"</formula>
      <formula>"Manutenção"</formula>
    </cfRule>
  </conditionalFormatting>
  <conditionalFormatting sqref="C84:C86">
    <cfRule type="cellIs" priority="16" stopIfTrue="1" operator="between">
      <formula>"Desenvolvimento"</formula>
      <formula>"Manutenção"</formula>
    </cfRule>
  </conditionalFormatting>
  <conditionalFormatting sqref="C81:C83">
    <cfRule type="cellIs" priority="15" stopIfTrue="1" operator="between">
      <formula>"Desenvolvimento"</formula>
      <formula>"Manutenção"</formula>
    </cfRule>
  </conditionalFormatting>
  <conditionalFormatting sqref="C90:C92">
    <cfRule type="cellIs" priority="14" stopIfTrue="1" operator="between">
      <formula>"Desenvolvimento"</formula>
      <formula>"Manutenção"</formula>
    </cfRule>
  </conditionalFormatting>
  <conditionalFormatting sqref="C87:C89">
    <cfRule type="cellIs" priority="13" stopIfTrue="1" operator="between">
      <formula>"Desenvolvimento"</formula>
      <formula>"Manutenção"</formula>
    </cfRule>
  </conditionalFormatting>
  <conditionalFormatting sqref="C96:C98">
    <cfRule type="cellIs" priority="12" stopIfTrue="1" operator="between">
      <formula>"Desenvolvimento"</formula>
      <formula>"Manutenção"</formula>
    </cfRule>
  </conditionalFormatting>
  <conditionalFormatting sqref="C93:C95">
    <cfRule type="cellIs" priority="11" stopIfTrue="1" operator="between">
      <formula>"Desenvolvimento"</formula>
      <formula>"Manutenção"</formula>
    </cfRule>
  </conditionalFormatting>
  <conditionalFormatting sqref="C104:C106">
    <cfRule type="cellIs" priority="10" stopIfTrue="1" operator="between">
      <formula>"Desenvolvimento"</formula>
      <formula>"Manutenção"</formula>
    </cfRule>
  </conditionalFormatting>
  <conditionalFormatting sqref="C101:C103">
    <cfRule type="cellIs" priority="9" stopIfTrue="1" operator="between">
      <formula>"Desenvolvimento"</formula>
      <formula>"Manutenção"</formula>
    </cfRule>
  </conditionalFormatting>
  <conditionalFormatting sqref="C110:C112">
    <cfRule type="cellIs" priority="8" stopIfTrue="1" operator="between">
      <formula>"Desenvolvimento"</formula>
      <formula>"Manutenção"</formula>
    </cfRule>
  </conditionalFormatting>
  <conditionalFormatting sqref="C107:C109">
    <cfRule type="cellIs" priority="7" stopIfTrue="1" operator="between">
      <formula>"Desenvolvimento"</formula>
      <formula>"Manutenção"</formula>
    </cfRule>
  </conditionalFormatting>
  <conditionalFormatting sqref="C116:C118">
    <cfRule type="cellIs" priority="6" stopIfTrue="1" operator="between">
      <formula>"Desenvolvimento"</formula>
      <formula>"Manutenção"</formula>
    </cfRule>
  </conditionalFormatting>
  <conditionalFormatting sqref="C113:C115">
    <cfRule type="cellIs" priority="5" stopIfTrue="1" operator="between">
      <formula>"Desenvolvimento"</formula>
      <formula>"Manutenção"</formula>
    </cfRule>
  </conditionalFormatting>
  <conditionalFormatting sqref="C122:C123">
    <cfRule type="cellIs" priority="4" stopIfTrue="1" operator="between">
      <formula>"Desenvolvimento"</formula>
      <formula>"Manutenção"</formula>
    </cfRule>
  </conditionalFormatting>
  <conditionalFormatting sqref="C119:C121">
    <cfRule type="cellIs" priority="3" stopIfTrue="1" operator="between">
      <formula>"Desenvolvimento"</formula>
      <formula>"Manutenção"</formula>
    </cfRule>
  </conditionalFormatting>
  <conditionalFormatting sqref="C127:C129">
    <cfRule type="cellIs" priority="2" stopIfTrue="1" operator="between">
      <formula>"Desenvolvimento"</formula>
      <formula>"Manutenção"</formula>
    </cfRule>
  </conditionalFormatting>
  <conditionalFormatting sqref="C124:C126">
    <cfRule type="cellIs" priority="1" stopIfTrue="1" operator="between">
      <formula>"Desenvolvimento"</formula>
      <formula>"Manutenção"</formula>
    </cfRule>
  </conditionalFormatting>
  <dataValidations count="2">
    <dataValidation type="list" allowBlank="1" showInputMessage="1" showErrorMessage="1" errorTitle="Erro" error="Selecione uma das opções apresentada" sqref="C9:C380">
      <formula1>"EE,SE,CE,ALI,AIE,INM,N/A"</formula1>
    </dataValidation>
    <dataValidation type="list" allowBlank="1" showInputMessage="1" showErrorMessage="1" sqref="D9:D380">
      <formula1>TipoProjeto</formula1>
    </dataValidation>
  </dataValidations>
  <pageMargins left="0.19685039370078741" right="0.19685039370078741" top="0.33" bottom="0.43" header="0.18" footer="0.27559055118110237"/>
  <pageSetup paperSize="9" scale="70" fitToHeight="10" orientation="landscape" r:id="rId1"/>
  <headerFooter alignWithMargins="0">
    <oddHeader>&amp;A</oddHeader>
    <oddFooter>Página &amp;P de &amp;N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  <pageSetUpPr fitToPage="1"/>
  </sheetPr>
  <dimension ref="A1:P399"/>
  <sheetViews>
    <sheetView showGridLines="0" zoomScale="90" zoomScaleNormal="90" workbookViewId="0">
      <selection activeCell="A10" sqref="A10:O10"/>
    </sheetView>
  </sheetViews>
  <sheetFormatPr defaultColWidth="8.85546875" defaultRowHeight="12.75" x14ac:dyDescent="0.2"/>
  <cols>
    <col min="1" max="1" width="5.5703125" style="21" customWidth="1"/>
    <col min="2" max="2" width="26.140625" style="15" customWidth="1"/>
    <col min="3" max="3" width="8.28515625" style="15" customWidth="1"/>
    <col min="4" max="4" width="27.28515625" style="33" customWidth="1"/>
    <col min="5" max="5" width="12.28515625" style="21" bestFit="1" customWidth="1"/>
    <col min="6" max="6" width="10" style="21" bestFit="1" customWidth="1"/>
    <col min="7" max="7" width="19.42578125" style="21" bestFit="1" customWidth="1"/>
    <col min="8" max="8" width="8.85546875" style="21" bestFit="1" customWidth="1"/>
    <col min="9" max="9" width="10.28515625" style="21" bestFit="1" customWidth="1"/>
    <col min="10" max="10" width="8" style="33" customWidth="1"/>
    <col min="11" max="11" width="9.85546875" style="33" bestFit="1" customWidth="1"/>
    <col min="12" max="12" width="24.140625" style="34" bestFit="1" customWidth="1"/>
    <col min="13" max="13" width="10.85546875" style="15" customWidth="1"/>
    <col min="14" max="15" width="9.140625" style="15" customWidth="1"/>
    <col min="16" max="16" width="9.7109375" style="15" customWidth="1"/>
    <col min="17" max="25" width="9.140625" style="15" customWidth="1"/>
    <col min="26" max="16384" width="8.85546875" style="15"/>
  </cols>
  <sheetData>
    <row r="1" spans="1:15" ht="54.75" customHeight="1" x14ac:dyDescent="0.2">
      <c r="A1" s="441"/>
      <c r="B1" s="442"/>
      <c r="C1" s="425" t="s">
        <v>162</v>
      </c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4"/>
    </row>
    <row r="2" spans="1:15" ht="22.5" x14ac:dyDescent="0.2">
      <c r="A2" s="156"/>
      <c r="B2" s="15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5" ht="22.5" x14ac:dyDescent="0.2">
      <c r="A3" s="15"/>
      <c r="B3" s="445" t="s">
        <v>173</v>
      </c>
      <c r="C3" s="446"/>
      <c r="D3" s="16"/>
      <c r="E3" s="16"/>
      <c r="F3" s="16"/>
      <c r="J3" s="21"/>
      <c r="K3" s="436" t="s">
        <v>139</v>
      </c>
      <c r="L3" s="436"/>
      <c r="M3" s="447" t="str">
        <f>Capa!C9</f>
        <v>Rui Braga</v>
      </c>
      <c r="N3" s="447"/>
      <c r="O3" s="447"/>
    </row>
    <row r="4" spans="1:15" ht="22.5" x14ac:dyDescent="0.2">
      <c r="A4" s="15"/>
      <c r="B4" s="440">
        <f>I385</f>
        <v>0</v>
      </c>
      <c r="C4" s="440"/>
      <c r="D4" s="16"/>
      <c r="E4" s="16"/>
      <c r="F4" s="16"/>
      <c r="J4" s="21"/>
      <c r="K4" s="436" t="s">
        <v>17</v>
      </c>
      <c r="L4" s="436"/>
      <c r="M4" s="437">
        <f>Capa!C10</f>
        <v>43161</v>
      </c>
      <c r="N4" s="437"/>
      <c r="O4" s="437"/>
    </row>
    <row r="5" spans="1:15" ht="22.5" x14ac:dyDescent="0.2">
      <c r="A5" s="16"/>
      <c r="B5" s="445" t="s">
        <v>160</v>
      </c>
      <c r="C5" s="446"/>
      <c r="D5" s="16"/>
      <c r="E5" s="16"/>
      <c r="F5" s="16"/>
      <c r="J5" s="21"/>
      <c r="K5" s="436" t="s">
        <v>140</v>
      </c>
      <c r="L5" s="436"/>
      <c r="M5" s="447">
        <f>Capa!F9</f>
        <v>0</v>
      </c>
      <c r="N5" s="447"/>
      <c r="O5" s="447"/>
    </row>
    <row r="6" spans="1:15" ht="22.5" x14ac:dyDescent="0.2">
      <c r="A6" s="16"/>
      <c r="B6" s="440">
        <f>H385</f>
        <v>0</v>
      </c>
      <c r="C6" s="440"/>
      <c r="D6" s="16"/>
      <c r="E6" s="16"/>
      <c r="F6" s="16"/>
      <c r="J6" s="21"/>
      <c r="K6" s="436" t="s">
        <v>17</v>
      </c>
      <c r="L6" s="436"/>
      <c r="M6" s="437">
        <f>Capa!F10</f>
        <v>0</v>
      </c>
      <c r="N6" s="437"/>
      <c r="O6" s="437"/>
    </row>
    <row r="7" spans="1:15" ht="14.25" x14ac:dyDescent="0.2">
      <c r="A7" s="162"/>
      <c r="B7" s="20"/>
      <c r="C7" s="20"/>
      <c r="D7" s="20"/>
      <c r="E7" s="20"/>
      <c r="F7" s="20"/>
      <c r="G7" s="20"/>
      <c r="H7" s="35"/>
      <c r="I7" s="35"/>
      <c r="J7" s="20"/>
      <c r="K7" s="20"/>
      <c r="L7" s="20"/>
      <c r="M7" s="20"/>
    </row>
    <row r="8" spans="1:15" s="22" customFormat="1" ht="15.75" x14ac:dyDescent="0.2">
      <c r="A8" s="410" t="s">
        <v>7</v>
      </c>
      <c r="B8" s="409" t="s">
        <v>159</v>
      </c>
      <c r="C8" s="409" t="s">
        <v>19</v>
      </c>
      <c r="D8" s="409" t="s">
        <v>142</v>
      </c>
      <c r="E8" s="411" t="s">
        <v>2</v>
      </c>
      <c r="F8" s="412"/>
      <c r="G8" s="412"/>
      <c r="H8" s="412"/>
      <c r="I8" s="413"/>
      <c r="J8" s="409" t="s">
        <v>143</v>
      </c>
      <c r="K8" s="409"/>
      <c r="L8" s="409"/>
      <c r="M8" s="410" t="s">
        <v>141</v>
      </c>
      <c r="N8" s="410"/>
      <c r="O8" s="410"/>
    </row>
    <row r="9" spans="1:15" s="23" customFormat="1" ht="15.75" x14ac:dyDescent="0.2">
      <c r="A9" s="410"/>
      <c r="B9" s="409"/>
      <c r="C9" s="409"/>
      <c r="D9" s="409"/>
      <c r="E9" s="155" t="s">
        <v>5</v>
      </c>
      <c r="F9" s="157" t="s">
        <v>161</v>
      </c>
      <c r="G9" s="155" t="s">
        <v>1</v>
      </c>
      <c r="H9" s="155" t="s">
        <v>144</v>
      </c>
      <c r="I9" s="155" t="s">
        <v>181</v>
      </c>
      <c r="J9" s="409"/>
      <c r="K9" s="409"/>
      <c r="L9" s="409"/>
      <c r="M9" s="410"/>
      <c r="N9" s="410"/>
      <c r="O9" s="410"/>
    </row>
    <row r="10" spans="1:15" s="27" customFormat="1" ht="14.25" x14ac:dyDescent="0.2">
      <c r="A10" s="438" t="s">
        <v>64</v>
      </c>
      <c r="B10" s="439"/>
      <c r="C10" s="439"/>
      <c r="D10" s="439"/>
      <c r="E10" s="439"/>
      <c r="F10" s="439"/>
      <c r="G10" s="439"/>
      <c r="H10" s="439"/>
      <c r="I10" s="439"/>
      <c r="J10" s="439"/>
      <c r="K10" s="439"/>
      <c r="L10" s="439"/>
      <c r="M10" s="439"/>
      <c r="N10" s="439"/>
      <c r="O10" s="439"/>
    </row>
    <row r="11" spans="1:15" s="27" customFormat="1" ht="14.25" x14ac:dyDescent="0.2">
      <c r="A11" s="24">
        <v>1</v>
      </c>
      <c r="B11" s="36"/>
      <c r="C11" s="37">
        <f>IF(B11&lt;&gt;"",VLOOKUP(B11,Deflatores!$A$3:$C$34,2,0),0)</f>
        <v>0</v>
      </c>
      <c r="D11" s="25"/>
      <c r="E11" s="25"/>
      <c r="F11" s="38"/>
      <c r="G11" s="49" t="str">
        <f>IF(E11="EE","Média",IF(E11="CE","Média",IF(E11="SE","Média",IF(E11="AIE","Baixa",IF(E11="ALI","Baixa","")))))</f>
        <v/>
      </c>
      <c r="H11" s="25" t="str">
        <f>IF(E11="EE",4,IF(E11="CE",4,IF(E11="SE",5,IF(E11="AIE",15,IF(E11="ALI",35,IF(E11="INM",I11,""))))))</f>
        <v/>
      </c>
      <c r="I11" s="49" t="str">
        <f t="shared" ref="I11:I74" si="0">IF(E11="EE",H11*C11,IF(E11="CE",H11*C11,IF(E11="SE",H11*C11,IF(E11="ALI",H11*C11,IF(E11="AIE",H11*C11,IF(E11="INM",C11*F11,""))))))</f>
        <v/>
      </c>
      <c r="J11" s="433"/>
      <c r="K11" s="434"/>
      <c r="L11" s="435"/>
      <c r="M11" s="433"/>
      <c r="N11" s="434"/>
      <c r="O11" s="435"/>
    </row>
    <row r="12" spans="1:15" s="27" customFormat="1" ht="14.25" x14ac:dyDescent="0.2">
      <c r="A12" s="24">
        <f>A11+1</f>
        <v>2</v>
      </c>
      <c r="B12" s="36"/>
      <c r="C12" s="37">
        <f>IF(B12&lt;&gt;"",VLOOKUP(B12,Deflatores!$A$3:$C$34,2,0),0)</f>
        <v>0</v>
      </c>
      <c r="D12" s="25"/>
      <c r="E12" s="25"/>
      <c r="F12" s="38"/>
      <c r="G12" s="49" t="str">
        <f t="shared" ref="G12:G75" si="1">IF(E12="EE","Média",IF(E12="CE","Média",IF(E12="SE","Média",IF(E12="AIE","Baixa",IF(E12="ALI","Baixa","")))))</f>
        <v/>
      </c>
      <c r="H12" s="25" t="str">
        <f t="shared" ref="H12:H17" si="2">IF(E12="EE",4,IF(E12="CE",4,IF(E12="SE",5,IF(E12="AIE",15,IF(E12="ALI",35,IF(E12="INM",I12,""))))))</f>
        <v/>
      </c>
      <c r="I12" s="49" t="str">
        <f t="shared" ref="I12:I17" si="3">IF(E12="EE",H12*C12,IF(E12="CE",H12*C12,IF(E12="SE",H12*C12,IF(E12="ALI",H12*C12,IF(E12="AIE",H12*C12,IF(E12="INM",C12*F12,""))))))</f>
        <v/>
      </c>
      <c r="J12" s="433"/>
      <c r="K12" s="434"/>
      <c r="L12" s="435"/>
      <c r="M12" s="433"/>
      <c r="N12" s="434"/>
      <c r="O12" s="435"/>
    </row>
    <row r="13" spans="1:15" s="27" customFormat="1" ht="14.25" x14ac:dyDescent="0.2">
      <c r="A13" s="24">
        <f t="shared" ref="A13:A76" si="4">A12+1</f>
        <v>3</v>
      </c>
      <c r="B13" s="36"/>
      <c r="C13" s="37">
        <f>IF(B13&lt;&gt;"",VLOOKUP(B13,Deflatores!$A$3:$C$34,2,0),0)</f>
        <v>0</v>
      </c>
      <c r="D13" s="25"/>
      <c r="E13" s="25"/>
      <c r="F13" s="38"/>
      <c r="G13" s="49" t="str">
        <f t="shared" si="1"/>
        <v/>
      </c>
      <c r="H13" s="25" t="str">
        <f t="shared" si="2"/>
        <v/>
      </c>
      <c r="I13" s="49" t="str">
        <f t="shared" si="3"/>
        <v/>
      </c>
      <c r="J13" s="433"/>
      <c r="K13" s="434"/>
      <c r="L13" s="435"/>
      <c r="M13" s="433"/>
      <c r="N13" s="434"/>
      <c r="O13" s="435"/>
    </row>
    <row r="14" spans="1:15" s="27" customFormat="1" ht="14.25" x14ac:dyDescent="0.2">
      <c r="A14" s="24">
        <f t="shared" si="4"/>
        <v>4</v>
      </c>
      <c r="B14" s="36"/>
      <c r="C14" s="37">
        <f>IF(B14&lt;&gt;"",VLOOKUP(B14,Deflatores!$A$3:$C$34,2,0),0)</f>
        <v>0</v>
      </c>
      <c r="D14" s="25"/>
      <c r="E14" s="25"/>
      <c r="F14" s="38"/>
      <c r="G14" s="49" t="str">
        <f t="shared" si="1"/>
        <v/>
      </c>
      <c r="H14" s="25" t="str">
        <f t="shared" si="2"/>
        <v/>
      </c>
      <c r="I14" s="49" t="str">
        <f t="shared" si="3"/>
        <v/>
      </c>
      <c r="J14" s="433"/>
      <c r="K14" s="434"/>
      <c r="L14" s="435"/>
      <c r="M14" s="433"/>
      <c r="N14" s="434"/>
      <c r="O14" s="435"/>
    </row>
    <row r="15" spans="1:15" s="27" customFormat="1" ht="14.25" x14ac:dyDescent="0.2">
      <c r="A15" s="24">
        <f t="shared" si="4"/>
        <v>5</v>
      </c>
      <c r="B15" s="36"/>
      <c r="C15" s="37">
        <f>IF(B15&lt;&gt;"",VLOOKUP(B15,Deflatores!$A$3:$C$34,2,0),0)</f>
        <v>0</v>
      </c>
      <c r="D15" s="25"/>
      <c r="E15" s="25"/>
      <c r="F15" s="38"/>
      <c r="G15" s="49" t="str">
        <f t="shared" si="1"/>
        <v/>
      </c>
      <c r="H15" s="25" t="str">
        <f t="shared" si="2"/>
        <v/>
      </c>
      <c r="I15" s="49" t="str">
        <f t="shared" si="3"/>
        <v/>
      </c>
      <c r="J15" s="433"/>
      <c r="K15" s="434"/>
      <c r="L15" s="435"/>
      <c r="M15" s="433"/>
      <c r="N15" s="434"/>
      <c r="O15" s="435"/>
    </row>
    <row r="16" spans="1:15" s="27" customFormat="1" ht="14.25" x14ac:dyDescent="0.2">
      <c r="A16" s="24">
        <f t="shared" si="4"/>
        <v>6</v>
      </c>
      <c r="B16" s="36"/>
      <c r="C16" s="37">
        <f>IF(B16&lt;&gt;"",VLOOKUP(B16,Deflatores!$A$3:$C$34,2,0),0)</f>
        <v>0</v>
      </c>
      <c r="D16" s="25"/>
      <c r="E16" s="25"/>
      <c r="F16" s="38"/>
      <c r="G16" s="49" t="str">
        <f t="shared" si="1"/>
        <v/>
      </c>
      <c r="H16" s="25" t="str">
        <f t="shared" si="2"/>
        <v/>
      </c>
      <c r="I16" s="49" t="str">
        <f t="shared" si="3"/>
        <v/>
      </c>
      <c r="J16" s="433"/>
      <c r="K16" s="434"/>
      <c r="L16" s="435"/>
      <c r="M16" s="433"/>
      <c r="N16" s="434"/>
      <c r="O16" s="435"/>
    </row>
    <row r="17" spans="1:15" s="27" customFormat="1" ht="14.25" x14ac:dyDescent="0.2">
      <c r="A17" s="24">
        <f t="shared" si="4"/>
        <v>7</v>
      </c>
      <c r="B17" s="36"/>
      <c r="C17" s="37">
        <f>IF(B17&lt;&gt;"",VLOOKUP(B17,Deflatores!$A$3:$C$34,2,0),0)</f>
        <v>0</v>
      </c>
      <c r="D17" s="25"/>
      <c r="E17" s="25"/>
      <c r="F17" s="38"/>
      <c r="G17" s="49" t="str">
        <f t="shared" si="1"/>
        <v/>
      </c>
      <c r="H17" s="25" t="str">
        <f t="shared" si="2"/>
        <v/>
      </c>
      <c r="I17" s="49" t="str">
        <f t="shared" si="3"/>
        <v/>
      </c>
      <c r="J17" s="433"/>
      <c r="K17" s="434"/>
      <c r="L17" s="435"/>
      <c r="M17" s="433"/>
      <c r="N17" s="434"/>
      <c r="O17" s="435"/>
    </row>
    <row r="18" spans="1:15" s="27" customFormat="1" ht="14.25" x14ac:dyDescent="0.2">
      <c r="A18" s="24">
        <f t="shared" si="4"/>
        <v>8</v>
      </c>
      <c r="B18" s="36"/>
      <c r="C18" s="37">
        <f>IF(B18&lt;&gt;"",VLOOKUP(B18,Deflatores!$A$3:$C$34,2,0),0)</f>
        <v>0</v>
      </c>
      <c r="D18" s="25"/>
      <c r="E18" s="25"/>
      <c r="F18" s="38"/>
      <c r="G18" s="49" t="str">
        <f t="shared" si="1"/>
        <v/>
      </c>
      <c r="H18" s="25" t="str">
        <f t="shared" ref="H18:H74" si="5">IF(E18="EE",4,IF(E18="CE",4,IF(E18="SE",5,IF(E18="AIE",5,IF(E18="ALI",7,IF(E18="INM",I18,""))))))</f>
        <v/>
      </c>
      <c r="I18" s="49" t="str">
        <f t="shared" si="0"/>
        <v/>
      </c>
      <c r="J18" s="433"/>
      <c r="K18" s="434"/>
      <c r="L18" s="435"/>
      <c r="M18" s="433"/>
      <c r="N18" s="434"/>
      <c r="O18" s="435"/>
    </row>
    <row r="19" spans="1:15" s="27" customFormat="1" ht="14.25" x14ac:dyDescent="0.2">
      <c r="A19" s="24">
        <f t="shared" si="4"/>
        <v>9</v>
      </c>
      <c r="B19" s="36"/>
      <c r="C19" s="37">
        <f>IF(B19&lt;&gt;"",VLOOKUP(B19,Deflatores!$A$3:$C$34,2,0),0)</f>
        <v>0</v>
      </c>
      <c r="D19" s="25"/>
      <c r="E19" s="25"/>
      <c r="F19" s="38"/>
      <c r="G19" s="49" t="str">
        <f t="shared" si="1"/>
        <v/>
      </c>
      <c r="H19" s="25" t="str">
        <f t="shared" si="5"/>
        <v/>
      </c>
      <c r="I19" s="49" t="str">
        <f t="shared" si="0"/>
        <v/>
      </c>
      <c r="J19" s="433"/>
      <c r="K19" s="434"/>
      <c r="L19" s="435"/>
      <c r="M19" s="433"/>
      <c r="N19" s="434"/>
      <c r="O19" s="435"/>
    </row>
    <row r="20" spans="1:15" s="27" customFormat="1" ht="14.25" x14ac:dyDescent="0.2">
      <c r="A20" s="24">
        <f t="shared" si="4"/>
        <v>10</v>
      </c>
      <c r="B20" s="36"/>
      <c r="C20" s="37">
        <f>IF(B20&lt;&gt;"",VLOOKUP(B20,Deflatores!$A$3:$C$34,2,0),0)</f>
        <v>0</v>
      </c>
      <c r="D20" s="25"/>
      <c r="E20" s="25"/>
      <c r="F20" s="38"/>
      <c r="G20" s="49" t="str">
        <f t="shared" si="1"/>
        <v/>
      </c>
      <c r="H20" s="25" t="str">
        <f t="shared" si="5"/>
        <v/>
      </c>
      <c r="I20" s="49" t="str">
        <f t="shared" si="0"/>
        <v/>
      </c>
      <c r="J20" s="433"/>
      <c r="K20" s="434"/>
      <c r="L20" s="435"/>
      <c r="M20" s="433"/>
      <c r="N20" s="434"/>
      <c r="O20" s="435"/>
    </row>
    <row r="21" spans="1:15" s="27" customFormat="1" ht="14.25" x14ac:dyDescent="0.2">
      <c r="A21" s="24">
        <f t="shared" si="4"/>
        <v>11</v>
      </c>
      <c r="B21" s="36"/>
      <c r="C21" s="37">
        <f>IF(B21&lt;&gt;"",VLOOKUP(B21,Deflatores!$A$3:$C$34,2,0),0)</f>
        <v>0</v>
      </c>
      <c r="D21" s="25"/>
      <c r="E21" s="25"/>
      <c r="F21" s="38"/>
      <c r="G21" s="49" t="str">
        <f t="shared" si="1"/>
        <v/>
      </c>
      <c r="H21" s="25" t="str">
        <f t="shared" si="5"/>
        <v/>
      </c>
      <c r="I21" s="49" t="str">
        <f t="shared" si="0"/>
        <v/>
      </c>
      <c r="J21" s="433"/>
      <c r="K21" s="434"/>
      <c r="L21" s="435"/>
      <c r="M21" s="433"/>
      <c r="N21" s="434"/>
      <c r="O21" s="435"/>
    </row>
    <row r="22" spans="1:15" s="27" customFormat="1" ht="14.25" x14ac:dyDescent="0.2">
      <c r="A22" s="24">
        <f t="shared" si="4"/>
        <v>12</v>
      </c>
      <c r="B22" s="36"/>
      <c r="C22" s="37">
        <f>IF(B22&lt;&gt;"",VLOOKUP(B22,Deflatores!$A$3:$C$34,2,0),0)</f>
        <v>0</v>
      </c>
      <c r="D22" s="25"/>
      <c r="E22" s="25"/>
      <c r="F22" s="38"/>
      <c r="G22" s="49" t="str">
        <f t="shared" si="1"/>
        <v/>
      </c>
      <c r="H22" s="25" t="str">
        <f t="shared" si="5"/>
        <v/>
      </c>
      <c r="I22" s="49" t="str">
        <f t="shared" si="0"/>
        <v/>
      </c>
      <c r="J22" s="433"/>
      <c r="K22" s="434"/>
      <c r="L22" s="435"/>
      <c r="M22" s="433"/>
      <c r="N22" s="434"/>
      <c r="O22" s="435"/>
    </row>
    <row r="23" spans="1:15" s="27" customFormat="1" ht="14.25" x14ac:dyDescent="0.2">
      <c r="A23" s="24">
        <f t="shared" si="4"/>
        <v>13</v>
      </c>
      <c r="B23" s="36"/>
      <c r="C23" s="37">
        <f>IF(B23&lt;&gt;"",VLOOKUP(B23,Deflatores!$A$3:$C$34,2,0),0)</f>
        <v>0</v>
      </c>
      <c r="D23" s="25"/>
      <c r="E23" s="25"/>
      <c r="F23" s="38"/>
      <c r="G23" s="49" t="str">
        <f t="shared" si="1"/>
        <v/>
      </c>
      <c r="H23" s="25" t="str">
        <f t="shared" si="5"/>
        <v/>
      </c>
      <c r="I23" s="49" t="str">
        <f t="shared" si="0"/>
        <v/>
      </c>
      <c r="J23" s="433"/>
      <c r="K23" s="434"/>
      <c r="L23" s="435"/>
      <c r="M23" s="433"/>
      <c r="N23" s="434"/>
      <c r="O23" s="435"/>
    </row>
    <row r="24" spans="1:15" s="27" customFormat="1" ht="14.25" x14ac:dyDescent="0.2">
      <c r="A24" s="24">
        <f t="shared" si="4"/>
        <v>14</v>
      </c>
      <c r="B24" s="36"/>
      <c r="C24" s="37">
        <f>IF(B24&lt;&gt;"",VLOOKUP(B24,Deflatores!$A$3:$C$34,2,0),0)</f>
        <v>0</v>
      </c>
      <c r="D24" s="25"/>
      <c r="E24" s="25"/>
      <c r="F24" s="38"/>
      <c r="G24" s="49" t="str">
        <f t="shared" si="1"/>
        <v/>
      </c>
      <c r="H24" s="25" t="str">
        <f t="shared" si="5"/>
        <v/>
      </c>
      <c r="I24" s="49" t="str">
        <f t="shared" si="0"/>
        <v/>
      </c>
      <c r="J24" s="433"/>
      <c r="K24" s="434"/>
      <c r="L24" s="435"/>
      <c r="M24" s="433"/>
      <c r="N24" s="434"/>
      <c r="O24" s="435"/>
    </row>
    <row r="25" spans="1:15" s="27" customFormat="1" ht="14.25" x14ac:dyDescent="0.2">
      <c r="A25" s="24">
        <f t="shared" si="4"/>
        <v>15</v>
      </c>
      <c r="B25" s="36"/>
      <c r="C25" s="37">
        <f>IF(B25&lt;&gt;"",VLOOKUP(B25,Deflatores!$A$3:$C$34,2,0),0)</f>
        <v>0</v>
      </c>
      <c r="D25" s="25"/>
      <c r="E25" s="25"/>
      <c r="F25" s="38"/>
      <c r="G25" s="49" t="str">
        <f t="shared" si="1"/>
        <v/>
      </c>
      <c r="H25" s="25" t="str">
        <f t="shared" si="5"/>
        <v/>
      </c>
      <c r="I25" s="49" t="str">
        <f t="shared" si="0"/>
        <v/>
      </c>
      <c r="J25" s="433"/>
      <c r="K25" s="434"/>
      <c r="L25" s="435"/>
      <c r="M25" s="433"/>
      <c r="N25" s="434"/>
      <c r="O25" s="435"/>
    </row>
    <row r="26" spans="1:15" s="27" customFormat="1" ht="14.25" x14ac:dyDescent="0.2">
      <c r="A26" s="24">
        <f t="shared" si="4"/>
        <v>16</v>
      </c>
      <c r="B26" s="36"/>
      <c r="C26" s="37">
        <f>IF(B26&lt;&gt;"",VLOOKUP(B26,Deflatores!$A$3:$C$34,2,0),0)</f>
        <v>0</v>
      </c>
      <c r="D26" s="25"/>
      <c r="E26" s="25"/>
      <c r="F26" s="38"/>
      <c r="G26" s="49" t="str">
        <f t="shared" si="1"/>
        <v/>
      </c>
      <c r="H26" s="25" t="str">
        <f t="shared" si="5"/>
        <v/>
      </c>
      <c r="I26" s="49" t="str">
        <f t="shared" si="0"/>
        <v/>
      </c>
      <c r="J26" s="433"/>
      <c r="K26" s="434"/>
      <c r="L26" s="435"/>
      <c r="M26" s="433"/>
      <c r="N26" s="434"/>
      <c r="O26" s="435"/>
    </row>
    <row r="27" spans="1:15" s="27" customFormat="1" ht="14.25" x14ac:dyDescent="0.2">
      <c r="A27" s="24">
        <f t="shared" si="4"/>
        <v>17</v>
      </c>
      <c r="B27" s="36"/>
      <c r="C27" s="37">
        <f>IF(B27&lt;&gt;"",VLOOKUP(B27,Deflatores!$A$3:$C$34,2,0),0)</f>
        <v>0</v>
      </c>
      <c r="D27" s="25"/>
      <c r="E27" s="25"/>
      <c r="F27" s="38"/>
      <c r="G27" s="49" t="str">
        <f t="shared" si="1"/>
        <v/>
      </c>
      <c r="H27" s="25" t="str">
        <f t="shared" si="5"/>
        <v/>
      </c>
      <c r="I27" s="49" t="str">
        <f t="shared" si="0"/>
        <v/>
      </c>
      <c r="J27" s="433"/>
      <c r="K27" s="434"/>
      <c r="L27" s="435"/>
      <c r="M27" s="433"/>
      <c r="N27" s="434"/>
      <c r="O27" s="435"/>
    </row>
    <row r="28" spans="1:15" s="27" customFormat="1" ht="14.25" x14ac:dyDescent="0.2">
      <c r="A28" s="24">
        <f t="shared" si="4"/>
        <v>18</v>
      </c>
      <c r="B28" s="36"/>
      <c r="C28" s="37">
        <f>IF(B28&lt;&gt;"",VLOOKUP(B28,Deflatores!$A$3:$C$34,2,0),0)</f>
        <v>0</v>
      </c>
      <c r="D28" s="25"/>
      <c r="E28" s="25"/>
      <c r="F28" s="38"/>
      <c r="G28" s="49" t="str">
        <f t="shared" si="1"/>
        <v/>
      </c>
      <c r="H28" s="25" t="str">
        <f t="shared" si="5"/>
        <v/>
      </c>
      <c r="I28" s="49" t="str">
        <f t="shared" si="0"/>
        <v/>
      </c>
      <c r="J28" s="433"/>
      <c r="K28" s="434"/>
      <c r="L28" s="435"/>
      <c r="M28" s="433"/>
      <c r="N28" s="434"/>
      <c r="O28" s="435"/>
    </row>
    <row r="29" spans="1:15" s="27" customFormat="1" ht="14.25" x14ac:dyDescent="0.2">
      <c r="A29" s="24">
        <f t="shared" si="4"/>
        <v>19</v>
      </c>
      <c r="B29" s="36"/>
      <c r="C29" s="37">
        <f>IF(B29&lt;&gt;"",VLOOKUP(B29,Deflatores!$A$3:$C$34,2,0),0)</f>
        <v>0</v>
      </c>
      <c r="D29" s="25"/>
      <c r="E29" s="25"/>
      <c r="F29" s="38"/>
      <c r="G29" s="49" t="str">
        <f t="shared" si="1"/>
        <v/>
      </c>
      <c r="H29" s="25" t="str">
        <f t="shared" si="5"/>
        <v/>
      </c>
      <c r="I29" s="49" t="str">
        <f t="shared" si="0"/>
        <v/>
      </c>
      <c r="J29" s="433"/>
      <c r="K29" s="434"/>
      <c r="L29" s="435"/>
      <c r="M29" s="433"/>
      <c r="N29" s="434"/>
      <c r="O29" s="435"/>
    </row>
    <row r="30" spans="1:15" s="27" customFormat="1" ht="14.25" x14ac:dyDescent="0.2">
      <c r="A30" s="24">
        <f t="shared" si="4"/>
        <v>20</v>
      </c>
      <c r="B30" s="36"/>
      <c r="C30" s="37">
        <f>IF(B30&lt;&gt;"",VLOOKUP(B30,Deflatores!$A$3:$C$34,2,0),0)</f>
        <v>0</v>
      </c>
      <c r="D30" s="25"/>
      <c r="E30" s="25"/>
      <c r="F30" s="38"/>
      <c r="G30" s="49" t="str">
        <f t="shared" si="1"/>
        <v/>
      </c>
      <c r="H30" s="25" t="str">
        <f t="shared" si="5"/>
        <v/>
      </c>
      <c r="I30" s="49" t="str">
        <f t="shared" si="0"/>
        <v/>
      </c>
      <c r="J30" s="433"/>
      <c r="K30" s="434"/>
      <c r="L30" s="435"/>
      <c r="M30" s="433"/>
      <c r="N30" s="434"/>
      <c r="O30" s="435"/>
    </row>
    <row r="31" spans="1:15" s="27" customFormat="1" ht="14.25" x14ac:dyDescent="0.2">
      <c r="A31" s="24">
        <f t="shared" si="4"/>
        <v>21</v>
      </c>
      <c r="B31" s="36"/>
      <c r="C31" s="37">
        <f>IF(B31&lt;&gt;"",VLOOKUP(B31,Deflatores!$A$3:$C$34,2,0),0)</f>
        <v>0</v>
      </c>
      <c r="D31" s="25"/>
      <c r="E31" s="25"/>
      <c r="F31" s="38"/>
      <c r="G31" s="49" t="str">
        <f t="shared" si="1"/>
        <v/>
      </c>
      <c r="H31" s="25" t="str">
        <f t="shared" si="5"/>
        <v/>
      </c>
      <c r="I31" s="49" t="str">
        <f t="shared" si="0"/>
        <v/>
      </c>
      <c r="J31" s="433"/>
      <c r="K31" s="434"/>
      <c r="L31" s="435"/>
      <c r="M31" s="433"/>
      <c r="N31" s="434"/>
      <c r="O31" s="435"/>
    </row>
    <row r="32" spans="1:15" s="27" customFormat="1" ht="14.25" x14ac:dyDescent="0.2">
      <c r="A32" s="24">
        <f t="shared" si="4"/>
        <v>22</v>
      </c>
      <c r="B32" s="36"/>
      <c r="C32" s="37">
        <f>IF(B32&lt;&gt;"",VLOOKUP(B32,Deflatores!$A$3:$C$34,2,0),0)</f>
        <v>0</v>
      </c>
      <c r="D32" s="25"/>
      <c r="E32" s="25"/>
      <c r="F32" s="38"/>
      <c r="G32" s="49" t="str">
        <f t="shared" si="1"/>
        <v/>
      </c>
      <c r="H32" s="25" t="str">
        <f t="shared" si="5"/>
        <v/>
      </c>
      <c r="I32" s="49" t="str">
        <f t="shared" si="0"/>
        <v/>
      </c>
      <c r="J32" s="433"/>
      <c r="K32" s="434"/>
      <c r="L32" s="435"/>
      <c r="M32" s="433"/>
      <c r="N32" s="434"/>
      <c r="O32" s="435"/>
    </row>
    <row r="33" spans="1:15" s="27" customFormat="1" ht="14.25" x14ac:dyDescent="0.2">
      <c r="A33" s="24">
        <f t="shared" si="4"/>
        <v>23</v>
      </c>
      <c r="B33" s="36"/>
      <c r="C33" s="37">
        <f>IF(B33&lt;&gt;"",VLOOKUP(B33,Deflatores!$A$3:$C$34,2,0),0)</f>
        <v>0</v>
      </c>
      <c r="D33" s="25"/>
      <c r="E33" s="25"/>
      <c r="F33" s="38"/>
      <c r="G33" s="49" t="str">
        <f t="shared" si="1"/>
        <v/>
      </c>
      <c r="H33" s="25" t="str">
        <f t="shared" si="5"/>
        <v/>
      </c>
      <c r="I33" s="49" t="str">
        <f t="shared" si="0"/>
        <v/>
      </c>
      <c r="J33" s="433"/>
      <c r="K33" s="434"/>
      <c r="L33" s="435"/>
      <c r="M33" s="433"/>
      <c r="N33" s="434"/>
      <c r="O33" s="435"/>
    </row>
    <row r="34" spans="1:15" s="27" customFormat="1" ht="14.25" x14ac:dyDescent="0.2">
      <c r="A34" s="24">
        <f t="shared" si="4"/>
        <v>24</v>
      </c>
      <c r="B34" s="36"/>
      <c r="C34" s="37">
        <f>IF(B34&lt;&gt;"",VLOOKUP(B34,Deflatores!$A$3:$C$34,2,0),0)</f>
        <v>0</v>
      </c>
      <c r="D34" s="25"/>
      <c r="E34" s="25"/>
      <c r="F34" s="38"/>
      <c r="G34" s="49" t="str">
        <f t="shared" si="1"/>
        <v/>
      </c>
      <c r="H34" s="25" t="str">
        <f t="shared" si="5"/>
        <v/>
      </c>
      <c r="I34" s="49" t="str">
        <f t="shared" si="0"/>
        <v/>
      </c>
      <c r="J34" s="433"/>
      <c r="K34" s="434"/>
      <c r="L34" s="435"/>
      <c r="M34" s="433"/>
      <c r="N34" s="434"/>
      <c r="O34" s="435"/>
    </row>
    <row r="35" spans="1:15" s="27" customFormat="1" ht="14.25" x14ac:dyDescent="0.2">
      <c r="A35" s="24">
        <f t="shared" si="4"/>
        <v>25</v>
      </c>
      <c r="B35" s="36"/>
      <c r="C35" s="37">
        <f>IF(B35&lt;&gt;"",VLOOKUP(B35,Deflatores!$A$3:$C$34,2,0),0)</f>
        <v>0</v>
      </c>
      <c r="D35" s="25"/>
      <c r="E35" s="25"/>
      <c r="F35" s="38"/>
      <c r="G35" s="49" t="str">
        <f t="shared" si="1"/>
        <v/>
      </c>
      <c r="H35" s="25" t="str">
        <f t="shared" si="5"/>
        <v/>
      </c>
      <c r="I35" s="49" t="str">
        <f t="shared" si="0"/>
        <v/>
      </c>
      <c r="J35" s="433"/>
      <c r="K35" s="434"/>
      <c r="L35" s="435"/>
      <c r="M35" s="433"/>
      <c r="N35" s="434"/>
      <c r="O35" s="435"/>
    </row>
    <row r="36" spans="1:15" s="27" customFormat="1" ht="14.25" x14ac:dyDescent="0.2">
      <c r="A36" s="24">
        <f t="shared" si="4"/>
        <v>26</v>
      </c>
      <c r="B36" s="36"/>
      <c r="C36" s="37">
        <f>IF(B36&lt;&gt;"",VLOOKUP(B36,Deflatores!$A$3:$C$34,2,0),0)</f>
        <v>0</v>
      </c>
      <c r="D36" s="25"/>
      <c r="E36" s="25"/>
      <c r="F36" s="38"/>
      <c r="G36" s="49" t="str">
        <f t="shared" si="1"/>
        <v/>
      </c>
      <c r="H36" s="25" t="str">
        <f t="shared" si="5"/>
        <v/>
      </c>
      <c r="I36" s="49" t="str">
        <f t="shared" si="0"/>
        <v/>
      </c>
      <c r="J36" s="433"/>
      <c r="K36" s="434"/>
      <c r="L36" s="435"/>
      <c r="M36" s="433"/>
      <c r="N36" s="434"/>
      <c r="O36" s="435"/>
    </row>
    <row r="37" spans="1:15" s="27" customFormat="1" ht="14.25" x14ac:dyDescent="0.2">
      <c r="A37" s="24">
        <f t="shared" si="4"/>
        <v>27</v>
      </c>
      <c r="B37" s="36"/>
      <c r="C37" s="37">
        <f>IF(B37&lt;&gt;"",VLOOKUP(B37,Deflatores!$A$3:$C$34,2,0),0)</f>
        <v>0</v>
      </c>
      <c r="D37" s="25"/>
      <c r="E37" s="25"/>
      <c r="F37" s="38"/>
      <c r="G37" s="49" t="str">
        <f t="shared" si="1"/>
        <v/>
      </c>
      <c r="H37" s="25" t="str">
        <f t="shared" si="5"/>
        <v/>
      </c>
      <c r="I37" s="49" t="str">
        <f t="shared" si="0"/>
        <v/>
      </c>
      <c r="J37" s="433"/>
      <c r="K37" s="434"/>
      <c r="L37" s="435"/>
      <c r="M37" s="433"/>
      <c r="N37" s="434"/>
      <c r="O37" s="435"/>
    </row>
    <row r="38" spans="1:15" s="27" customFormat="1" ht="14.25" x14ac:dyDescent="0.2">
      <c r="A38" s="24">
        <f t="shared" si="4"/>
        <v>28</v>
      </c>
      <c r="B38" s="36"/>
      <c r="C38" s="37">
        <f>IF(B38&lt;&gt;"",VLOOKUP(B38,Deflatores!$A$3:$C$34,2,0),0)</f>
        <v>0</v>
      </c>
      <c r="D38" s="25"/>
      <c r="E38" s="25"/>
      <c r="F38" s="38"/>
      <c r="G38" s="49" t="str">
        <f t="shared" si="1"/>
        <v/>
      </c>
      <c r="H38" s="25" t="str">
        <f t="shared" si="5"/>
        <v/>
      </c>
      <c r="I38" s="49" t="str">
        <f t="shared" si="0"/>
        <v/>
      </c>
      <c r="J38" s="433"/>
      <c r="K38" s="434"/>
      <c r="L38" s="435"/>
      <c r="M38" s="433"/>
      <c r="N38" s="434"/>
      <c r="O38" s="435"/>
    </row>
    <row r="39" spans="1:15" s="27" customFormat="1" ht="14.25" x14ac:dyDescent="0.2">
      <c r="A39" s="24">
        <f t="shared" si="4"/>
        <v>29</v>
      </c>
      <c r="B39" s="36"/>
      <c r="C39" s="37">
        <f>IF(B39&lt;&gt;"",VLOOKUP(B39,Deflatores!$A$3:$C$34,2,0),0)</f>
        <v>0</v>
      </c>
      <c r="D39" s="25"/>
      <c r="E39" s="25"/>
      <c r="F39" s="38"/>
      <c r="G39" s="49" t="str">
        <f t="shared" si="1"/>
        <v/>
      </c>
      <c r="H39" s="25" t="str">
        <f t="shared" si="5"/>
        <v/>
      </c>
      <c r="I39" s="49" t="str">
        <f t="shared" si="0"/>
        <v/>
      </c>
      <c r="J39" s="433"/>
      <c r="K39" s="434"/>
      <c r="L39" s="435"/>
      <c r="M39" s="433"/>
      <c r="N39" s="434"/>
      <c r="O39" s="435"/>
    </row>
    <row r="40" spans="1:15" s="27" customFormat="1" ht="14.25" x14ac:dyDescent="0.2">
      <c r="A40" s="24">
        <f t="shared" si="4"/>
        <v>30</v>
      </c>
      <c r="B40" s="36"/>
      <c r="C40" s="37">
        <f>IF(B40&lt;&gt;"",VLOOKUP(B40,Deflatores!$A$3:$C$34,2,0),0)</f>
        <v>0</v>
      </c>
      <c r="D40" s="25"/>
      <c r="E40" s="25"/>
      <c r="F40" s="38"/>
      <c r="G40" s="49" t="str">
        <f t="shared" si="1"/>
        <v/>
      </c>
      <c r="H40" s="25" t="str">
        <f t="shared" si="5"/>
        <v/>
      </c>
      <c r="I40" s="49" t="str">
        <f t="shared" si="0"/>
        <v/>
      </c>
      <c r="J40" s="433"/>
      <c r="K40" s="434"/>
      <c r="L40" s="435"/>
      <c r="M40" s="433"/>
      <c r="N40" s="434"/>
      <c r="O40" s="435"/>
    </row>
    <row r="41" spans="1:15" s="27" customFormat="1" ht="14.25" x14ac:dyDescent="0.2">
      <c r="A41" s="24">
        <f t="shared" si="4"/>
        <v>31</v>
      </c>
      <c r="B41" s="36"/>
      <c r="C41" s="37">
        <f>IF(B41&lt;&gt;"",VLOOKUP(B41,Deflatores!$A$3:$C$34,2,0),0)</f>
        <v>0</v>
      </c>
      <c r="D41" s="25"/>
      <c r="E41" s="25"/>
      <c r="F41" s="38"/>
      <c r="G41" s="49" t="str">
        <f t="shared" si="1"/>
        <v/>
      </c>
      <c r="H41" s="25" t="str">
        <f t="shared" si="5"/>
        <v/>
      </c>
      <c r="I41" s="49" t="str">
        <f t="shared" si="0"/>
        <v/>
      </c>
      <c r="J41" s="433"/>
      <c r="K41" s="434"/>
      <c r="L41" s="435"/>
      <c r="M41" s="433"/>
      <c r="N41" s="434"/>
      <c r="O41" s="435"/>
    </row>
    <row r="42" spans="1:15" s="27" customFormat="1" ht="14.25" x14ac:dyDescent="0.2">
      <c r="A42" s="24">
        <f t="shared" si="4"/>
        <v>32</v>
      </c>
      <c r="B42" s="36"/>
      <c r="C42" s="37">
        <f>IF(B42&lt;&gt;"",VLOOKUP(B42,Deflatores!$A$3:$C$34,2,0),0)</f>
        <v>0</v>
      </c>
      <c r="D42" s="25"/>
      <c r="E42" s="25"/>
      <c r="F42" s="38"/>
      <c r="G42" s="49" t="str">
        <f t="shared" si="1"/>
        <v/>
      </c>
      <c r="H42" s="25" t="str">
        <f t="shared" si="5"/>
        <v/>
      </c>
      <c r="I42" s="49" t="str">
        <f t="shared" si="0"/>
        <v/>
      </c>
      <c r="J42" s="433"/>
      <c r="K42" s="434"/>
      <c r="L42" s="435"/>
      <c r="M42" s="433"/>
      <c r="N42" s="434"/>
      <c r="O42" s="435"/>
    </row>
    <row r="43" spans="1:15" s="27" customFormat="1" ht="14.25" x14ac:dyDescent="0.2">
      <c r="A43" s="24">
        <f t="shared" si="4"/>
        <v>33</v>
      </c>
      <c r="B43" s="36"/>
      <c r="C43" s="37">
        <f>IF(B43&lt;&gt;"",VLOOKUP(B43,Deflatores!$A$3:$C$34,2,0),0)</f>
        <v>0</v>
      </c>
      <c r="D43" s="25"/>
      <c r="E43" s="25"/>
      <c r="F43" s="38"/>
      <c r="G43" s="49" t="str">
        <f t="shared" si="1"/>
        <v/>
      </c>
      <c r="H43" s="25" t="str">
        <f t="shared" si="5"/>
        <v/>
      </c>
      <c r="I43" s="49" t="str">
        <f t="shared" si="0"/>
        <v/>
      </c>
      <c r="J43" s="433"/>
      <c r="K43" s="434"/>
      <c r="L43" s="435"/>
      <c r="M43" s="433"/>
      <c r="N43" s="434"/>
      <c r="O43" s="435"/>
    </row>
    <row r="44" spans="1:15" s="27" customFormat="1" ht="14.25" x14ac:dyDescent="0.2">
      <c r="A44" s="24">
        <f t="shared" si="4"/>
        <v>34</v>
      </c>
      <c r="B44" s="36"/>
      <c r="C44" s="37">
        <f>IF(B44&lt;&gt;"",VLOOKUP(B44,Deflatores!$A$3:$C$34,2,0),0)</f>
        <v>0</v>
      </c>
      <c r="D44" s="25"/>
      <c r="E44" s="25"/>
      <c r="F44" s="38"/>
      <c r="G44" s="49" t="str">
        <f t="shared" si="1"/>
        <v/>
      </c>
      <c r="H44" s="25" t="str">
        <f t="shared" si="5"/>
        <v/>
      </c>
      <c r="I44" s="49" t="str">
        <f t="shared" si="0"/>
        <v/>
      </c>
      <c r="J44" s="433"/>
      <c r="K44" s="434"/>
      <c r="L44" s="435"/>
      <c r="M44" s="433"/>
      <c r="N44" s="434"/>
      <c r="O44" s="435"/>
    </row>
    <row r="45" spans="1:15" s="27" customFormat="1" ht="14.25" x14ac:dyDescent="0.2">
      <c r="A45" s="24">
        <f t="shared" si="4"/>
        <v>35</v>
      </c>
      <c r="B45" s="36"/>
      <c r="C45" s="37">
        <f>IF(B45&lt;&gt;"",VLOOKUP(B45,Deflatores!$A$3:$C$34,2,0),0)</f>
        <v>0</v>
      </c>
      <c r="D45" s="25"/>
      <c r="E45" s="25"/>
      <c r="F45" s="38"/>
      <c r="G45" s="49" t="str">
        <f t="shared" si="1"/>
        <v/>
      </c>
      <c r="H45" s="25" t="str">
        <f t="shared" si="5"/>
        <v/>
      </c>
      <c r="I45" s="49" t="str">
        <f t="shared" si="0"/>
        <v/>
      </c>
      <c r="J45" s="433"/>
      <c r="K45" s="434"/>
      <c r="L45" s="435"/>
      <c r="M45" s="433"/>
      <c r="N45" s="434"/>
      <c r="O45" s="435"/>
    </row>
    <row r="46" spans="1:15" s="27" customFormat="1" ht="14.25" x14ac:dyDescent="0.2">
      <c r="A46" s="24">
        <f t="shared" si="4"/>
        <v>36</v>
      </c>
      <c r="B46" s="36"/>
      <c r="C46" s="37">
        <f>IF(B46&lt;&gt;"",VLOOKUP(B46,Deflatores!$A$3:$C$34,2,0),0)</f>
        <v>0</v>
      </c>
      <c r="D46" s="25"/>
      <c r="E46" s="25"/>
      <c r="F46" s="38"/>
      <c r="G46" s="49" t="str">
        <f t="shared" si="1"/>
        <v/>
      </c>
      <c r="H46" s="25" t="str">
        <f t="shared" si="5"/>
        <v/>
      </c>
      <c r="I46" s="49" t="str">
        <f t="shared" si="0"/>
        <v/>
      </c>
      <c r="J46" s="433"/>
      <c r="K46" s="434"/>
      <c r="L46" s="435"/>
      <c r="M46" s="433"/>
      <c r="N46" s="434"/>
      <c r="O46" s="435"/>
    </row>
    <row r="47" spans="1:15" s="27" customFormat="1" ht="14.25" x14ac:dyDescent="0.2">
      <c r="A47" s="24">
        <f t="shared" si="4"/>
        <v>37</v>
      </c>
      <c r="B47" s="36"/>
      <c r="C47" s="37">
        <f>IF(B47&lt;&gt;"",VLOOKUP(B47,Deflatores!$A$3:$C$34,2,0),0)</f>
        <v>0</v>
      </c>
      <c r="D47" s="25"/>
      <c r="E47" s="25"/>
      <c r="F47" s="38"/>
      <c r="G47" s="49" t="str">
        <f t="shared" si="1"/>
        <v/>
      </c>
      <c r="H47" s="25" t="str">
        <f t="shared" si="5"/>
        <v/>
      </c>
      <c r="I47" s="49" t="str">
        <f t="shared" si="0"/>
        <v/>
      </c>
      <c r="J47" s="433"/>
      <c r="K47" s="434"/>
      <c r="L47" s="435"/>
      <c r="M47" s="433"/>
      <c r="N47" s="434"/>
      <c r="O47" s="435"/>
    </row>
    <row r="48" spans="1:15" s="27" customFormat="1" ht="14.25" x14ac:dyDescent="0.2">
      <c r="A48" s="24">
        <f t="shared" si="4"/>
        <v>38</v>
      </c>
      <c r="B48" s="36"/>
      <c r="C48" s="37">
        <f>IF(B48&lt;&gt;"",VLOOKUP(B48,Deflatores!$A$3:$C$34,2,0),0)</f>
        <v>0</v>
      </c>
      <c r="D48" s="25"/>
      <c r="E48" s="25"/>
      <c r="F48" s="38"/>
      <c r="G48" s="49" t="str">
        <f t="shared" si="1"/>
        <v/>
      </c>
      <c r="H48" s="25" t="str">
        <f t="shared" si="5"/>
        <v/>
      </c>
      <c r="I48" s="49" t="str">
        <f t="shared" si="0"/>
        <v/>
      </c>
      <c r="J48" s="433"/>
      <c r="K48" s="434"/>
      <c r="L48" s="435"/>
      <c r="M48" s="433"/>
      <c r="N48" s="434"/>
      <c r="O48" s="435"/>
    </row>
    <row r="49" spans="1:15" s="27" customFormat="1" ht="14.25" x14ac:dyDescent="0.2">
      <c r="A49" s="24">
        <f t="shared" si="4"/>
        <v>39</v>
      </c>
      <c r="B49" s="36"/>
      <c r="C49" s="37">
        <f>IF(B49&lt;&gt;"",VLOOKUP(B49,Deflatores!$A$3:$C$34,2,0),0)</f>
        <v>0</v>
      </c>
      <c r="D49" s="25"/>
      <c r="E49" s="25"/>
      <c r="F49" s="38"/>
      <c r="G49" s="49" t="str">
        <f t="shared" si="1"/>
        <v/>
      </c>
      <c r="H49" s="25" t="str">
        <f t="shared" si="5"/>
        <v/>
      </c>
      <c r="I49" s="49" t="str">
        <f t="shared" si="0"/>
        <v/>
      </c>
      <c r="J49" s="433"/>
      <c r="K49" s="434"/>
      <c r="L49" s="435"/>
      <c r="M49" s="433"/>
      <c r="N49" s="434"/>
      <c r="O49" s="435"/>
    </row>
    <row r="50" spans="1:15" s="27" customFormat="1" ht="14.25" x14ac:dyDescent="0.2">
      <c r="A50" s="24">
        <f t="shared" si="4"/>
        <v>40</v>
      </c>
      <c r="B50" s="36"/>
      <c r="C50" s="37">
        <f>IF(B50&lt;&gt;"",VLOOKUP(B50,Deflatores!$A$3:$C$34,2,0),0)</f>
        <v>0</v>
      </c>
      <c r="D50" s="25"/>
      <c r="E50" s="25"/>
      <c r="F50" s="38"/>
      <c r="G50" s="49" t="str">
        <f t="shared" si="1"/>
        <v/>
      </c>
      <c r="H50" s="25" t="str">
        <f t="shared" si="5"/>
        <v/>
      </c>
      <c r="I50" s="49" t="str">
        <f t="shared" si="0"/>
        <v/>
      </c>
      <c r="J50" s="433"/>
      <c r="K50" s="434"/>
      <c r="L50" s="435"/>
      <c r="M50" s="433"/>
      <c r="N50" s="434"/>
      <c r="O50" s="435"/>
    </row>
    <row r="51" spans="1:15" s="27" customFormat="1" ht="14.25" x14ac:dyDescent="0.2">
      <c r="A51" s="24">
        <f t="shared" si="4"/>
        <v>41</v>
      </c>
      <c r="B51" s="36"/>
      <c r="C51" s="37">
        <f>IF(B51&lt;&gt;"",VLOOKUP(B51,Deflatores!$A$3:$C$34,2,0),0)</f>
        <v>0</v>
      </c>
      <c r="D51" s="25"/>
      <c r="E51" s="25"/>
      <c r="F51" s="38"/>
      <c r="G51" s="49" t="str">
        <f t="shared" si="1"/>
        <v/>
      </c>
      <c r="H51" s="25" t="str">
        <f t="shared" si="5"/>
        <v/>
      </c>
      <c r="I51" s="49" t="str">
        <f t="shared" si="0"/>
        <v/>
      </c>
      <c r="J51" s="433"/>
      <c r="K51" s="434"/>
      <c r="L51" s="435"/>
      <c r="M51" s="433"/>
      <c r="N51" s="434"/>
      <c r="O51" s="435"/>
    </row>
    <row r="52" spans="1:15" s="27" customFormat="1" ht="14.25" x14ac:dyDescent="0.2">
      <c r="A52" s="24">
        <f t="shared" si="4"/>
        <v>42</v>
      </c>
      <c r="B52" s="36"/>
      <c r="C52" s="37">
        <f>IF(B52&lt;&gt;"",VLOOKUP(B52,Deflatores!$A$3:$C$34,2,0),0)</f>
        <v>0</v>
      </c>
      <c r="D52" s="25"/>
      <c r="E52" s="25"/>
      <c r="F52" s="38"/>
      <c r="G52" s="49" t="str">
        <f t="shared" si="1"/>
        <v/>
      </c>
      <c r="H52" s="25" t="str">
        <f t="shared" si="5"/>
        <v/>
      </c>
      <c r="I52" s="49" t="str">
        <f t="shared" si="0"/>
        <v/>
      </c>
      <c r="J52" s="433"/>
      <c r="K52" s="434"/>
      <c r="L52" s="435"/>
      <c r="M52" s="433"/>
      <c r="N52" s="434"/>
      <c r="O52" s="435"/>
    </row>
    <row r="53" spans="1:15" s="27" customFormat="1" ht="14.25" x14ac:dyDescent="0.2">
      <c r="A53" s="24">
        <f t="shared" si="4"/>
        <v>43</v>
      </c>
      <c r="B53" s="36"/>
      <c r="C53" s="37">
        <f>IF(B53&lt;&gt;"",VLOOKUP(B53,Deflatores!$A$3:$C$34,2,0),0)</f>
        <v>0</v>
      </c>
      <c r="D53" s="25"/>
      <c r="E53" s="25"/>
      <c r="F53" s="38"/>
      <c r="G53" s="49" t="str">
        <f t="shared" si="1"/>
        <v/>
      </c>
      <c r="H53" s="25" t="str">
        <f t="shared" si="5"/>
        <v/>
      </c>
      <c r="I53" s="49" t="str">
        <f t="shared" si="0"/>
        <v/>
      </c>
      <c r="J53" s="433"/>
      <c r="K53" s="434"/>
      <c r="L53" s="435"/>
      <c r="M53" s="433"/>
      <c r="N53" s="434"/>
      <c r="O53" s="435"/>
    </row>
    <row r="54" spans="1:15" s="27" customFormat="1" ht="14.25" x14ac:dyDescent="0.2">
      <c r="A54" s="24">
        <f t="shared" si="4"/>
        <v>44</v>
      </c>
      <c r="B54" s="36"/>
      <c r="C54" s="37">
        <f>IF(B54&lt;&gt;"",VLOOKUP(B54,Deflatores!$A$3:$C$34,2,0),0)</f>
        <v>0</v>
      </c>
      <c r="D54" s="25"/>
      <c r="E54" s="25"/>
      <c r="F54" s="38"/>
      <c r="G54" s="49" t="str">
        <f t="shared" si="1"/>
        <v/>
      </c>
      <c r="H54" s="25" t="str">
        <f t="shared" si="5"/>
        <v/>
      </c>
      <c r="I54" s="49" t="str">
        <f t="shared" si="0"/>
        <v/>
      </c>
      <c r="J54" s="433"/>
      <c r="K54" s="434"/>
      <c r="L54" s="435"/>
      <c r="M54" s="433"/>
      <c r="N54" s="434"/>
      <c r="O54" s="435"/>
    </row>
    <row r="55" spans="1:15" s="27" customFormat="1" ht="14.25" x14ac:dyDescent="0.2">
      <c r="A55" s="24">
        <f t="shared" si="4"/>
        <v>45</v>
      </c>
      <c r="B55" s="36"/>
      <c r="C55" s="37">
        <f>IF(B55&lt;&gt;"",VLOOKUP(B55,Deflatores!$A$3:$C$34,2,0),0)</f>
        <v>0</v>
      </c>
      <c r="D55" s="25"/>
      <c r="E55" s="25"/>
      <c r="F55" s="38"/>
      <c r="G55" s="49" t="str">
        <f t="shared" si="1"/>
        <v/>
      </c>
      <c r="H55" s="25" t="str">
        <f t="shared" si="5"/>
        <v/>
      </c>
      <c r="I55" s="49" t="str">
        <f t="shared" si="0"/>
        <v/>
      </c>
      <c r="J55" s="433"/>
      <c r="K55" s="434"/>
      <c r="L55" s="435"/>
      <c r="M55" s="433"/>
      <c r="N55" s="434"/>
      <c r="O55" s="435"/>
    </row>
    <row r="56" spans="1:15" s="27" customFormat="1" ht="14.25" x14ac:dyDescent="0.2">
      <c r="A56" s="24">
        <f t="shared" si="4"/>
        <v>46</v>
      </c>
      <c r="B56" s="36"/>
      <c r="C56" s="37">
        <f>IF(B56&lt;&gt;"",VLOOKUP(B56,Deflatores!$A$3:$C$34,2,0),0)</f>
        <v>0</v>
      </c>
      <c r="D56" s="25"/>
      <c r="E56" s="25"/>
      <c r="F56" s="38"/>
      <c r="G56" s="49" t="str">
        <f t="shared" si="1"/>
        <v/>
      </c>
      <c r="H56" s="25" t="str">
        <f t="shared" si="5"/>
        <v/>
      </c>
      <c r="I56" s="49" t="str">
        <f t="shared" si="0"/>
        <v/>
      </c>
      <c r="J56" s="433"/>
      <c r="K56" s="434"/>
      <c r="L56" s="435"/>
      <c r="M56" s="433"/>
      <c r="N56" s="434"/>
      <c r="O56" s="435"/>
    </row>
    <row r="57" spans="1:15" s="27" customFormat="1" ht="14.25" x14ac:dyDescent="0.2">
      <c r="A57" s="24">
        <f t="shared" si="4"/>
        <v>47</v>
      </c>
      <c r="B57" s="36"/>
      <c r="C57" s="37">
        <f>IF(B57&lt;&gt;"",VLOOKUP(B57,Deflatores!$A$3:$C$34,2,0),0)</f>
        <v>0</v>
      </c>
      <c r="D57" s="25"/>
      <c r="E57" s="25"/>
      <c r="F57" s="38"/>
      <c r="G57" s="49" t="str">
        <f t="shared" si="1"/>
        <v/>
      </c>
      <c r="H57" s="25" t="str">
        <f t="shared" si="5"/>
        <v/>
      </c>
      <c r="I57" s="49" t="str">
        <f t="shared" si="0"/>
        <v/>
      </c>
      <c r="J57" s="433"/>
      <c r="K57" s="434"/>
      <c r="L57" s="435"/>
      <c r="M57" s="433"/>
      <c r="N57" s="434"/>
      <c r="O57" s="435"/>
    </row>
    <row r="58" spans="1:15" s="27" customFormat="1" ht="14.25" x14ac:dyDescent="0.2">
      <c r="A58" s="24">
        <f t="shared" si="4"/>
        <v>48</v>
      </c>
      <c r="B58" s="36"/>
      <c r="C58" s="37">
        <f>IF(B58&lt;&gt;"",VLOOKUP(B58,Deflatores!$A$3:$C$34,2,0),0)</f>
        <v>0</v>
      </c>
      <c r="D58" s="25"/>
      <c r="E58" s="25"/>
      <c r="F58" s="38"/>
      <c r="G58" s="49" t="str">
        <f t="shared" si="1"/>
        <v/>
      </c>
      <c r="H58" s="25" t="str">
        <f t="shared" si="5"/>
        <v/>
      </c>
      <c r="I58" s="49" t="str">
        <f t="shared" si="0"/>
        <v/>
      </c>
      <c r="J58" s="433"/>
      <c r="K58" s="434"/>
      <c r="L58" s="435"/>
      <c r="M58" s="433"/>
      <c r="N58" s="434"/>
      <c r="O58" s="435"/>
    </row>
    <row r="59" spans="1:15" s="27" customFormat="1" ht="14.25" x14ac:dyDescent="0.2">
      <c r="A59" s="24">
        <f t="shared" si="4"/>
        <v>49</v>
      </c>
      <c r="B59" s="36"/>
      <c r="C59" s="37">
        <f>IF(B59&lt;&gt;"",VLOOKUP(B59,Deflatores!$A$3:$C$34,2,0),0)</f>
        <v>0</v>
      </c>
      <c r="D59" s="25"/>
      <c r="E59" s="25"/>
      <c r="F59" s="38"/>
      <c r="G59" s="49" t="str">
        <f t="shared" si="1"/>
        <v/>
      </c>
      <c r="H59" s="25" t="str">
        <f t="shared" si="5"/>
        <v/>
      </c>
      <c r="I59" s="49" t="str">
        <f t="shared" si="0"/>
        <v/>
      </c>
      <c r="J59" s="433"/>
      <c r="K59" s="434"/>
      <c r="L59" s="435"/>
      <c r="M59" s="433"/>
      <c r="N59" s="434"/>
      <c r="O59" s="435"/>
    </row>
    <row r="60" spans="1:15" s="27" customFormat="1" ht="14.25" x14ac:dyDescent="0.2">
      <c r="A60" s="24">
        <f t="shared" si="4"/>
        <v>50</v>
      </c>
      <c r="B60" s="36"/>
      <c r="C60" s="37">
        <f>IF(B60&lt;&gt;"",VLOOKUP(B60,Deflatores!$A$3:$C$34,2,0),0)</f>
        <v>0</v>
      </c>
      <c r="D60" s="25"/>
      <c r="E60" s="25"/>
      <c r="F60" s="38"/>
      <c r="G60" s="49" t="str">
        <f t="shared" si="1"/>
        <v/>
      </c>
      <c r="H60" s="25" t="str">
        <f t="shared" si="5"/>
        <v/>
      </c>
      <c r="I60" s="49" t="str">
        <f t="shared" si="0"/>
        <v/>
      </c>
      <c r="J60" s="433"/>
      <c r="K60" s="434"/>
      <c r="L60" s="435"/>
      <c r="M60" s="433"/>
      <c r="N60" s="434"/>
      <c r="O60" s="435"/>
    </row>
    <row r="61" spans="1:15" s="27" customFormat="1" ht="14.25" x14ac:dyDescent="0.2">
      <c r="A61" s="24">
        <f t="shared" si="4"/>
        <v>51</v>
      </c>
      <c r="B61" s="36"/>
      <c r="C61" s="37">
        <f>IF(B61&lt;&gt;"",VLOOKUP(B61,Deflatores!$A$3:$C$34,2,0),0)</f>
        <v>0</v>
      </c>
      <c r="D61" s="25"/>
      <c r="E61" s="25"/>
      <c r="F61" s="38"/>
      <c r="G61" s="49" t="str">
        <f t="shared" si="1"/>
        <v/>
      </c>
      <c r="H61" s="25" t="str">
        <f t="shared" si="5"/>
        <v/>
      </c>
      <c r="I61" s="49" t="str">
        <f t="shared" si="0"/>
        <v/>
      </c>
      <c r="J61" s="433"/>
      <c r="K61" s="434"/>
      <c r="L61" s="435"/>
      <c r="M61" s="433"/>
      <c r="N61" s="434"/>
      <c r="O61" s="435"/>
    </row>
    <row r="62" spans="1:15" s="27" customFormat="1" ht="14.25" x14ac:dyDescent="0.2">
      <c r="A62" s="24">
        <f t="shared" si="4"/>
        <v>52</v>
      </c>
      <c r="B62" s="36"/>
      <c r="C62" s="37">
        <f>IF(B62&lt;&gt;"",VLOOKUP(B62,Deflatores!$A$3:$C$34,2,0),0)</f>
        <v>0</v>
      </c>
      <c r="D62" s="25"/>
      <c r="E62" s="25"/>
      <c r="F62" s="38"/>
      <c r="G62" s="49" t="str">
        <f t="shared" si="1"/>
        <v/>
      </c>
      <c r="H62" s="25" t="str">
        <f t="shared" si="5"/>
        <v/>
      </c>
      <c r="I62" s="49" t="str">
        <f t="shared" si="0"/>
        <v/>
      </c>
      <c r="J62" s="433"/>
      <c r="K62" s="434"/>
      <c r="L62" s="435"/>
      <c r="M62" s="433"/>
      <c r="N62" s="434"/>
      <c r="O62" s="435"/>
    </row>
    <row r="63" spans="1:15" s="27" customFormat="1" ht="14.25" x14ac:dyDescent="0.2">
      <c r="A63" s="24">
        <f t="shared" si="4"/>
        <v>53</v>
      </c>
      <c r="B63" s="36"/>
      <c r="C63" s="37">
        <f>IF(B63&lt;&gt;"",VLOOKUP(B63,Deflatores!$A$3:$C$34,2,0),0)</f>
        <v>0</v>
      </c>
      <c r="D63" s="25"/>
      <c r="E63" s="25"/>
      <c r="F63" s="38"/>
      <c r="G63" s="49" t="str">
        <f t="shared" si="1"/>
        <v/>
      </c>
      <c r="H63" s="25" t="str">
        <f t="shared" si="5"/>
        <v/>
      </c>
      <c r="I63" s="49" t="str">
        <f t="shared" si="0"/>
        <v/>
      </c>
      <c r="J63" s="433"/>
      <c r="K63" s="434"/>
      <c r="L63" s="435"/>
      <c r="M63" s="433"/>
      <c r="N63" s="434"/>
      <c r="O63" s="435"/>
    </row>
    <row r="64" spans="1:15" s="27" customFormat="1" ht="14.25" x14ac:dyDescent="0.2">
      <c r="A64" s="24">
        <f t="shared" si="4"/>
        <v>54</v>
      </c>
      <c r="B64" s="36"/>
      <c r="C64" s="37">
        <f>IF(B64&lt;&gt;"",VLOOKUP(B64,Deflatores!$A$3:$C$34,2,0),0)</f>
        <v>0</v>
      </c>
      <c r="D64" s="25"/>
      <c r="E64" s="25"/>
      <c r="F64" s="38"/>
      <c r="G64" s="49" t="str">
        <f t="shared" si="1"/>
        <v/>
      </c>
      <c r="H64" s="25" t="str">
        <f t="shared" si="5"/>
        <v/>
      </c>
      <c r="I64" s="49" t="str">
        <f t="shared" si="0"/>
        <v/>
      </c>
      <c r="J64" s="433"/>
      <c r="K64" s="434"/>
      <c r="L64" s="435"/>
      <c r="M64" s="433"/>
      <c r="N64" s="434"/>
      <c r="O64" s="435"/>
    </row>
    <row r="65" spans="1:15" s="27" customFormat="1" ht="14.25" x14ac:dyDescent="0.2">
      <c r="A65" s="24">
        <f t="shared" si="4"/>
        <v>55</v>
      </c>
      <c r="B65" s="36"/>
      <c r="C65" s="37">
        <f>IF(B65&lt;&gt;"",VLOOKUP(B65,Deflatores!$A$3:$C$34,2,0),0)</f>
        <v>0</v>
      </c>
      <c r="D65" s="25"/>
      <c r="E65" s="25"/>
      <c r="F65" s="38"/>
      <c r="G65" s="49" t="str">
        <f t="shared" si="1"/>
        <v/>
      </c>
      <c r="H65" s="25" t="str">
        <f t="shared" si="5"/>
        <v/>
      </c>
      <c r="I65" s="49" t="str">
        <f t="shared" si="0"/>
        <v/>
      </c>
      <c r="J65" s="433"/>
      <c r="K65" s="434"/>
      <c r="L65" s="435"/>
      <c r="M65" s="433"/>
      <c r="N65" s="434"/>
      <c r="O65" s="435"/>
    </row>
    <row r="66" spans="1:15" s="27" customFormat="1" ht="14.25" x14ac:dyDescent="0.2">
      <c r="A66" s="24">
        <f t="shared" si="4"/>
        <v>56</v>
      </c>
      <c r="B66" s="36"/>
      <c r="C66" s="37">
        <f>IF(B66&lt;&gt;"",VLOOKUP(B66,Deflatores!$A$3:$C$34,2,0),0)</f>
        <v>0</v>
      </c>
      <c r="D66" s="25"/>
      <c r="E66" s="25"/>
      <c r="F66" s="38"/>
      <c r="G66" s="49" t="str">
        <f t="shared" si="1"/>
        <v/>
      </c>
      <c r="H66" s="25" t="str">
        <f t="shared" si="5"/>
        <v/>
      </c>
      <c r="I66" s="49" t="str">
        <f t="shared" si="0"/>
        <v/>
      </c>
      <c r="J66" s="433"/>
      <c r="K66" s="434"/>
      <c r="L66" s="435"/>
      <c r="M66" s="433"/>
      <c r="N66" s="434"/>
      <c r="O66" s="435"/>
    </row>
    <row r="67" spans="1:15" s="27" customFormat="1" ht="14.25" x14ac:dyDescent="0.2">
      <c r="A67" s="24">
        <f t="shared" si="4"/>
        <v>57</v>
      </c>
      <c r="B67" s="36"/>
      <c r="C67" s="37">
        <f>IF(B67&lt;&gt;"",VLOOKUP(B67,Deflatores!$A$3:$C$34,2,0),0)</f>
        <v>0</v>
      </c>
      <c r="D67" s="25"/>
      <c r="E67" s="25"/>
      <c r="F67" s="38"/>
      <c r="G67" s="49" t="str">
        <f t="shared" si="1"/>
        <v/>
      </c>
      <c r="H67" s="25" t="str">
        <f t="shared" si="5"/>
        <v/>
      </c>
      <c r="I67" s="49" t="str">
        <f t="shared" si="0"/>
        <v/>
      </c>
      <c r="J67" s="433"/>
      <c r="K67" s="434"/>
      <c r="L67" s="435"/>
      <c r="M67" s="433"/>
      <c r="N67" s="434"/>
      <c r="O67" s="435"/>
    </row>
    <row r="68" spans="1:15" s="27" customFormat="1" ht="14.25" x14ac:dyDescent="0.2">
      <c r="A68" s="24">
        <f t="shared" si="4"/>
        <v>58</v>
      </c>
      <c r="B68" s="36"/>
      <c r="C68" s="37">
        <f>IF(B68&lt;&gt;"",VLOOKUP(B68,Deflatores!$A$3:$C$34,2,0),0)</f>
        <v>0</v>
      </c>
      <c r="D68" s="25"/>
      <c r="E68" s="25"/>
      <c r="F68" s="38"/>
      <c r="G68" s="49" t="str">
        <f t="shared" si="1"/>
        <v/>
      </c>
      <c r="H68" s="25" t="str">
        <f t="shared" si="5"/>
        <v/>
      </c>
      <c r="I68" s="49" t="str">
        <f t="shared" si="0"/>
        <v/>
      </c>
      <c r="J68" s="433"/>
      <c r="K68" s="434"/>
      <c r="L68" s="435"/>
      <c r="M68" s="433"/>
      <c r="N68" s="434"/>
      <c r="O68" s="435"/>
    </row>
    <row r="69" spans="1:15" s="27" customFormat="1" ht="14.25" x14ac:dyDescent="0.2">
      <c r="A69" s="24">
        <f t="shared" si="4"/>
        <v>59</v>
      </c>
      <c r="B69" s="36"/>
      <c r="C69" s="37">
        <f>IF(B69&lt;&gt;"",VLOOKUP(B69,Deflatores!$A$3:$C$34,2,0),0)</f>
        <v>0</v>
      </c>
      <c r="D69" s="25"/>
      <c r="E69" s="25"/>
      <c r="F69" s="38"/>
      <c r="G69" s="49" t="str">
        <f t="shared" si="1"/>
        <v/>
      </c>
      <c r="H69" s="25" t="str">
        <f t="shared" si="5"/>
        <v/>
      </c>
      <c r="I69" s="49" t="str">
        <f t="shared" si="0"/>
        <v/>
      </c>
      <c r="J69" s="433"/>
      <c r="K69" s="434"/>
      <c r="L69" s="435"/>
      <c r="M69" s="433"/>
      <c r="N69" s="434"/>
      <c r="O69" s="435"/>
    </row>
    <row r="70" spans="1:15" s="27" customFormat="1" ht="14.25" x14ac:dyDescent="0.2">
      <c r="A70" s="24">
        <f t="shared" si="4"/>
        <v>60</v>
      </c>
      <c r="B70" s="36"/>
      <c r="C70" s="37">
        <f>IF(B70&lt;&gt;"",VLOOKUP(B70,Deflatores!$A$3:$C$34,2,0),0)</f>
        <v>0</v>
      </c>
      <c r="D70" s="25"/>
      <c r="E70" s="25"/>
      <c r="F70" s="38"/>
      <c r="G70" s="49" t="str">
        <f t="shared" si="1"/>
        <v/>
      </c>
      <c r="H70" s="25" t="str">
        <f t="shared" si="5"/>
        <v/>
      </c>
      <c r="I70" s="49" t="str">
        <f t="shared" si="0"/>
        <v/>
      </c>
      <c r="J70" s="433"/>
      <c r="K70" s="434"/>
      <c r="L70" s="435"/>
      <c r="M70" s="433"/>
      <c r="N70" s="434"/>
      <c r="O70" s="435"/>
    </row>
    <row r="71" spans="1:15" s="27" customFormat="1" ht="14.25" x14ac:dyDescent="0.2">
      <c r="A71" s="24">
        <f t="shared" si="4"/>
        <v>61</v>
      </c>
      <c r="B71" s="36"/>
      <c r="C71" s="37">
        <f>IF(B71&lt;&gt;"",VLOOKUP(B71,Deflatores!$A$3:$C$34,2,0),0)</f>
        <v>0</v>
      </c>
      <c r="D71" s="25"/>
      <c r="E71" s="25"/>
      <c r="F71" s="38"/>
      <c r="G71" s="49" t="str">
        <f t="shared" si="1"/>
        <v/>
      </c>
      <c r="H71" s="25" t="str">
        <f t="shared" si="5"/>
        <v/>
      </c>
      <c r="I71" s="49" t="str">
        <f t="shared" si="0"/>
        <v/>
      </c>
      <c r="J71" s="433"/>
      <c r="K71" s="434"/>
      <c r="L71" s="435"/>
      <c r="M71" s="433"/>
      <c r="N71" s="434"/>
      <c r="O71" s="435"/>
    </row>
    <row r="72" spans="1:15" s="27" customFormat="1" ht="14.25" x14ac:dyDescent="0.2">
      <c r="A72" s="24">
        <f t="shared" si="4"/>
        <v>62</v>
      </c>
      <c r="B72" s="36"/>
      <c r="C72" s="37">
        <f>IF(B72&lt;&gt;"",VLOOKUP(B72,Deflatores!$A$3:$C$34,2,0),0)</f>
        <v>0</v>
      </c>
      <c r="D72" s="25"/>
      <c r="E72" s="25"/>
      <c r="F72" s="38"/>
      <c r="G72" s="49" t="str">
        <f t="shared" si="1"/>
        <v/>
      </c>
      <c r="H72" s="25" t="str">
        <f t="shared" si="5"/>
        <v/>
      </c>
      <c r="I72" s="49" t="str">
        <f t="shared" si="0"/>
        <v/>
      </c>
      <c r="J72" s="433"/>
      <c r="K72" s="434"/>
      <c r="L72" s="435"/>
      <c r="M72" s="433"/>
      <c r="N72" s="434"/>
      <c r="O72" s="435"/>
    </row>
    <row r="73" spans="1:15" s="27" customFormat="1" ht="14.25" x14ac:dyDescent="0.2">
      <c r="A73" s="24">
        <f t="shared" si="4"/>
        <v>63</v>
      </c>
      <c r="B73" s="36"/>
      <c r="C73" s="37">
        <f>IF(B73&lt;&gt;"",VLOOKUP(B73,Deflatores!$A$3:$C$34,2,0),0)</f>
        <v>0</v>
      </c>
      <c r="D73" s="25"/>
      <c r="E73" s="25"/>
      <c r="F73" s="38"/>
      <c r="G73" s="49" t="str">
        <f t="shared" si="1"/>
        <v/>
      </c>
      <c r="H73" s="25" t="str">
        <f t="shared" si="5"/>
        <v/>
      </c>
      <c r="I73" s="49" t="str">
        <f t="shared" si="0"/>
        <v/>
      </c>
      <c r="J73" s="433"/>
      <c r="K73" s="434"/>
      <c r="L73" s="435"/>
      <c r="M73" s="433"/>
      <c r="N73" s="434"/>
      <c r="O73" s="435"/>
    </row>
    <row r="74" spans="1:15" s="27" customFormat="1" ht="14.25" x14ac:dyDescent="0.2">
      <c r="A74" s="24">
        <f t="shared" si="4"/>
        <v>64</v>
      </c>
      <c r="B74" s="36"/>
      <c r="C74" s="37">
        <f>IF(B74&lt;&gt;"",VLOOKUP(B74,Deflatores!$A$3:$C$34,2,0),0)</f>
        <v>0</v>
      </c>
      <c r="D74" s="25"/>
      <c r="E74" s="25"/>
      <c r="F74" s="38"/>
      <c r="G74" s="49" t="str">
        <f t="shared" si="1"/>
        <v/>
      </c>
      <c r="H74" s="25" t="str">
        <f t="shared" si="5"/>
        <v/>
      </c>
      <c r="I74" s="49" t="str">
        <f t="shared" si="0"/>
        <v/>
      </c>
      <c r="J74" s="433"/>
      <c r="K74" s="434"/>
      <c r="L74" s="435"/>
      <c r="M74" s="433"/>
      <c r="N74" s="434"/>
      <c r="O74" s="435"/>
    </row>
    <row r="75" spans="1:15" s="27" customFormat="1" ht="14.25" x14ac:dyDescent="0.2">
      <c r="A75" s="24">
        <f t="shared" si="4"/>
        <v>65</v>
      </c>
      <c r="B75" s="36"/>
      <c r="C75" s="37">
        <f>IF(B75&lt;&gt;"",VLOOKUP(B75,Deflatores!$A$3:$C$34,2,0),0)</f>
        <v>0</v>
      </c>
      <c r="D75" s="25"/>
      <c r="E75" s="25"/>
      <c r="F75" s="38"/>
      <c r="G75" s="49" t="str">
        <f t="shared" si="1"/>
        <v/>
      </c>
      <c r="H75" s="25" t="str">
        <f t="shared" ref="H75:H138" si="6">IF(E75="EE",4,IF(E75="CE",4,IF(E75="SE",5,IF(E75="AIE",5,IF(E75="ALI",7,IF(E75="INM",I75,""))))))</f>
        <v/>
      </c>
      <c r="I75" s="49" t="str">
        <f t="shared" ref="I75:I138" si="7">IF(E75="EE",H75*C75,IF(E75="CE",H75*C75,IF(E75="SE",H75*C75,IF(E75="ALI",H75*C75,IF(E75="AIE",H75*C75,IF(E75="INM",C75*F75,""))))))</f>
        <v/>
      </c>
      <c r="J75" s="433"/>
      <c r="K75" s="434"/>
      <c r="L75" s="435"/>
      <c r="M75" s="433"/>
      <c r="N75" s="434"/>
      <c r="O75" s="435"/>
    </row>
    <row r="76" spans="1:15" s="27" customFormat="1" ht="14.25" x14ac:dyDescent="0.2">
      <c r="A76" s="24">
        <f t="shared" si="4"/>
        <v>66</v>
      </c>
      <c r="B76" s="36"/>
      <c r="C76" s="37">
        <f>IF(B76&lt;&gt;"",VLOOKUP(B76,Deflatores!$A$3:$C$34,2,0),0)</f>
        <v>0</v>
      </c>
      <c r="D76" s="25"/>
      <c r="E76" s="25"/>
      <c r="F76" s="38"/>
      <c r="G76" s="49" t="str">
        <f t="shared" ref="G76:G139" si="8">IF(E76="EE","Média",IF(E76="CE","Média",IF(E76="SE","Média",IF(E76="AIE","Baixa",IF(E76="ALI","Baixa","")))))</f>
        <v/>
      </c>
      <c r="H76" s="25" t="str">
        <f t="shared" si="6"/>
        <v/>
      </c>
      <c r="I76" s="49" t="str">
        <f t="shared" si="7"/>
        <v/>
      </c>
      <c r="J76" s="433"/>
      <c r="K76" s="434"/>
      <c r="L76" s="435"/>
      <c r="M76" s="433"/>
      <c r="N76" s="434"/>
      <c r="O76" s="435"/>
    </row>
    <row r="77" spans="1:15" s="27" customFormat="1" ht="14.25" x14ac:dyDescent="0.2">
      <c r="A77" s="24">
        <f t="shared" ref="A77:A140" si="9">A76+1</f>
        <v>67</v>
      </c>
      <c r="B77" s="36"/>
      <c r="C77" s="37">
        <f>IF(B77&lt;&gt;"",VLOOKUP(B77,Deflatores!$A$3:$C$34,2,0),0)</f>
        <v>0</v>
      </c>
      <c r="D77" s="25"/>
      <c r="E77" s="25"/>
      <c r="F77" s="38"/>
      <c r="G77" s="49" t="str">
        <f t="shared" si="8"/>
        <v/>
      </c>
      <c r="H77" s="25" t="str">
        <f t="shared" si="6"/>
        <v/>
      </c>
      <c r="I77" s="49" t="str">
        <f t="shared" si="7"/>
        <v/>
      </c>
      <c r="J77" s="433"/>
      <c r="K77" s="434"/>
      <c r="L77" s="435"/>
      <c r="M77" s="433"/>
      <c r="N77" s="434"/>
      <c r="O77" s="435"/>
    </row>
    <row r="78" spans="1:15" s="27" customFormat="1" ht="14.25" x14ac:dyDescent="0.2">
      <c r="A78" s="24">
        <f t="shared" si="9"/>
        <v>68</v>
      </c>
      <c r="B78" s="36"/>
      <c r="C78" s="37">
        <f>IF(B78&lt;&gt;"",VLOOKUP(B78,Deflatores!$A$3:$C$34,2,0),0)</f>
        <v>0</v>
      </c>
      <c r="D78" s="25"/>
      <c r="E78" s="25"/>
      <c r="F78" s="38"/>
      <c r="G78" s="49" t="str">
        <f t="shared" si="8"/>
        <v/>
      </c>
      <c r="H78" s="25" t="str">
        <f t="shared" si="6"/>
        <v/>
      </c>
      <c r="I78" s="49" t="str">
        <f t="shared" si="7"/>
        <v/>
      </c>
      <c r="J78" s="433"/>
      <c r="K78" s="434"/>
      <c r="L78" s="435"/>
      <c r="M78" s="433"/>
      <c r="N78" s="434"/>
      <c r="O78" s="435"/>
    </row>
    <row r="79" spans="1:15" s="27" customFormat="1" ht="14.25" x14ac:dyDescent="0.2">
      <c r="A79" s="24">
        <f t="shared" si="9"/>
        <v>69</v>
      </c>
      <c r="B79" s="36"/>
      <c r="C79" s="37">
        <f>IF(B79&lt;&gt;"",VLOOKUP(B79,Deflatores!$A$3:$C$34,2,0),0)</f>
        <v>0</v>
      </c>
      <c r="D79" s="25"/>
      <c r="E79" s="25"/>
      <c r="F79" s="38"/>
      <c r="G79" s="49" t="str">
        <f t="shared" si="8"/>
        <v/>
      </c>
      <c r="H79" s="25" t="str">
        <f t="shared" si="6"/>
        <v/>
      </c>
      <c r="I79" s="49" t="str">
        <f t="shared" si="7"/>
        <v/>
      </c>
      <c r="J79" s="433"/>
      <c r="K79" s="434"/>
      <c r="L79" s="435"/>
      <c r="M79" s="433"/>
      <c r="N79" s="434"/>
      <c r="O79" s="435"/>
    </row>
    <row r="80" spans="1:15" s="27" customFormat="1" ht="14.25" x14ac:dyDescent="0.2">
      <c r="A80" s="24">
        <f t="shared" si="9"/>
        <v>70</v>
      </c>
      <c r="B80" s="36"/>
      <c r="C80" s="37">
        <f>IF(B80&lt;&gt;"",VLOOKUP(B80,Deflatores!$A$3:$C$34,2,0),0)</f>
        <v>0</v>
      </c>
      <c r="D80" s="25"/>
      <c r="E80" s="25"/>
      <c r="F80" s="38"/>
      <c r="G80" s="49" t="str">
        <f t="shared" si="8"/>
        <v/>
      </c>
      <c r="H80" s="25" t="str">
        <f t="shared" si="6"/>
        <v/>
      </c>
      <c r="I80" s="49" t="str">
        <f t="shared" si="7"/>
        <v/>
      </c>
      <c r="J80" s="433"/>
      <c r="K80" s="434"/>
      <c r="L80" s="435"/>
      <c r="M80" s="433"/>
      <c r="N80" s="434"/>
      <c r="O80" s="435"/>
    </row>
    <row r="81" spans="1:15" s="27" customFormat="1" ht="14.25" x14ac:dyDescent="0.2">
      <c r="A81" s="24">
        <f t="shared" si="9"/>
        <v>71</v>
      </c>
      <c r="B81" s="36"/>
      <c r="C81" s="37">
        <f>IF(B81&lt;&gt;"",VLOOKUP(B81,Deflatores!$A$3:$C$34,2,0),0)</f>
        <v>0</v>
      </c>
      <c r="D81" s="25"/>
      <c r="E81" s="25"/>
      <c r="F81" s="38"/>
      <c r="G81" s="49" t="str">
        <f t="shared" si="8"/>
        <v/>
      </c>
      <c r="H81" s="25" t="str">
        <f t="shared" si="6"/>
        <v/>
      </c>
      <c r="I81" s="49" t="str">
        <f t="shared" si="7"/>
        <v/>
      </c>
      <c r="J81" s="433"/>
      <c r="K81" s="434"/>
      <c r="L81" s="435"/>
      <c r="M81" s="433"/>
      <c r="N81" s="434"/>
      <c r="O81" s="435"/>
    </row>
    <row r="82" spans="1:15" s="27" customFormat="1" ht="14.25" x14ac:dyDescent="0.2">
      <c r="A82" s="24">
        <f t="shared" si="9"/>
        <v>72</v>
      </c>
      <c r="B82" s="36"/>
      <c r="C82" s="37">
        <f>IF(B82&lt;&gt;"",VLOOKUP(B82,Deflatores!$A$3:$C$34,2,0),0)</f>
        <v>0</v>
      </c>
      <c r="D82" s="25"/>
      <c r="E82" s="25"/>
      <c r="F82" s="38"/>
      <c r="G82" s="49" t="str">
        <f t="shared" si="8"/>
        <v/>
      </c>
      <c r="H82" s="25" t="str">
        <f t="shared" si="6"/>
        <v/>
      </c>
      <c r="I82" s="49" t="str">
        <f t="shared" si="7"/>
        <v/>
      </c>
      <c r="J82" s="433"/>
      <c r="K82" s="434"/>
      <c r="L82" s="435"/>
      <c r="M82" s="433"/>
      <c r="N82" s="434"/>
      <c r="O82" s="435"/>
    </row>
    <row r="83" spans="1:15" s="27" customFormat="1" ht="14.25" x14ac:dyDescent="0.2">
      <c r="A83" s="24">
        <f t="shared" si="9"/>
        <v>73</v>
      </c>
      <c r="B83" s="36"/>
      <c r="C83" s="37">
        <f>IF(B83&lt;&gt;"",VLOOKUP(B83,Deflatores!$A$3:$C$34,2,0),0)</f>
        <v>0</v>
      </c>
      <c r="D83" s="25"/>
      <c r="E83" s="25"/>
      <c r="F83" s="38"/>
      <c r="G83" s="49" t="str">
        <f t="shared" si="8"/>
        <v/>
      </c>
      <c r="H83" s="25" t="str">
        <f t="shared" si="6"/>
        <v/>
      </c>
      <c r="I83" s="49" t="str">
        <f t="shared" si="7"/>
        <v/>
      </c>
      <c r="J83" s="433"/>
      <c r="K83" s="434"/>
      <c r="L83" s="435"/>
      <c r="M83" s="433"/>
      <c r="N83" s="434"/>
      <c r="O83" s="435"/>
    </row>
    <row r="84" spans="1:15" s="27" customFormat="1" ht="14.25" x14ac:dyDescent="0.2">
      <c r="A84" s="24">
        <f t="shared" si="9"/>
        <v>74</v>
      </c>
      <c r="B84" s="36"/>
      <c r="C84" s="37">
        <f>IF(B84&lt;&gt;"",VLOOKUP(B84,Deflatores!$A$3:$C$34,2,0),0)</f>
        <v>0</v>
      </c>
      <c r="D84" s="25"/>
      <c r="E84" s="25"/>
      <c r="F84" s="38"/>
      <c r="G84" s="49" t="str">
        <f t="shared" si="8"/>
        <v/>
      </c>
      <c r="H84" s="25" t="str">
        <f t="shared" si="6"/>
        <v/>
      </c>
      <c r="I84" s="49" t="str">
        <f t="shared" si="7"/>
        <v/>
      </c>
      <c r="J84" s="433"/>
      <c r="K84" s="434"/>
      <c r="L84" s="435"/>
      <c r="M84" s="433"/>
      <c r="N84" s="434"/>
      <c r="O84" s="435"/>
    </row>
    <row r="85" spans="1:15" s="27" customFormat="1" ht="14.25" x14ac:dyDescent="0.2">
      <c r="A85" s="24">
        <f t="shared" si="9"/>
        <v>75</v>
      </c>
      <c r="B85" s="36"/>
      <c r="C85" s="37">
        <f>IF(B85&lt;&gt;"",VLOOKUP(B85,Deflatores!$A$3:$C$34,2,0),0)</f>
        <v>0</v>
      </c>
      <c r="D85" s="25"/>
      <c r="E85" s="25"/>
      <c r="F85" s="38"/>
      <c r="G85" s="49" t="str">
        <f t="shared" si="8"/>
        <v/>
      </c>
      <c r="H85" s="25" t="str">
        <f t="shared" si="6"/>
        <v/>
      </c>
      <c r="I85" s="49" t="str">
        <f t="shared" si="7"/>
        <v/>
      </c>
      <c r="J85" s="433"/>
      <c r="K85" s="434"/>
      <c r="L85" s="435"/>
      <c r="M85" s="433"/>
      <c r="N85" s="434"/>
      <c r="O85" s="435"/>
    </row>
    <row r="86" spans="1:15" s="27" customFormat="1" ht="14.25" x14ac:dyDescent="0.2">
      <c r="A86" s="24">
        <f t="shared" si="9"/>
        <v>76</v>
      </c>
      <c r="B86" s="36"/>
      <c r="C86" s="37">
        <f>IF(B86&lt;&gt;"",VLOOKUP(B86,Deflatores!$A$3:$C$34,2,0),0)</f>
        <v>0</v>
      </c>
      <c r="D86" s="25"/>
      <c r="E86" s="25"/>
      <c r="F86" s="38"/>
      <c r="G86" s="49" t="str">
        <f t="shared" si="8"/>
        <v/>
      </c>
      <c r="H86" s="25" t="str">
        <f t="shared" si="6"/>
        <v/>
      </c>
      <c r="I86" s="49" t="str">
        <f t="shared" si="7"/>
        <v/>
      </c>
      <c r="J86" s="433"/>
      <c r="K86" s="434"/>
      <c r="L86" s="435"/>
      <c r="M86" s="433"/>
      <c r="N86" s="434"/>
      <c r="O86" s="435"/>
    </row>
    <row r="87" spans="1:15" s="27" customFormat="1" ht="14.25" x14ac:dyDescent="0.2">
      <c r="A87" s="24">
        <f t="shared" si="9"/>
        <v>77</v>
      </c>
      <c r="B87" s="36"/>
      <c r="C87" s="37">
        <f>IF(B87&lt;&gt;"",VLOOKUP(B87,Deflatores!$A$3:$C$34,2,0),0)</f>
        <v>0</v>
      </c>
      <c r="D87" s="25"/>
      <c r="E87" s="25"/>
      <c r="F87" s="38"/>
      <c r="G87" s="49" t="str">
        <f t="shared" si="8"/>
        <v/>
      </c>
      <c r="H87" s="25" t="str">
        <f t="shared" si="6"/>
        <v/>
      </c>
      <c r="I87" s="49" t="str">
        <f t="shared" si="7"/>
        <v/>
      </c>
      <c r="J87" s="433"/>
      <c r="K87" s="434"/>
      <c r="L87" s="435"/>
      <c r="M87" s="433"/>
      <c r="N87" s="434"/>
      <c r="O87" s="435"/>
    </row>
    <row r="88" spans="1:15" s="27" customFormat="1" ht="14.25" x14ac:dyDescent="0.2">
      <c r="A88" s="24">
        <f t="shared" si="9"/>
        <v>78</v>
      </c>
      <c r="B88" s="36"/>
      <c r="C88" s="37">
        <f>IF(B88&lt;&gt;"",VLOOKUP(B88,Deflatores!$A$3:$C$34,2,0),0)</f>
        <v>0</v>
      </c>
      <c r="D88" s="25"/>
      <c r="E88" s="25"/>
      <c r="F88" s="38"/>
      <c r="G88" s="49" t="str">
        <f t="shared" si="8"/>
        <v/>
      </c>
      <c r="H88" s="25" t="str">
        <f t="shared" si="6"/>
        <v/>
      </c>
      <c r="I88" s="49" t="str">
        <f t="shared" si="7"/>
        <v/>
      </c>
      <c r="J88" s="433"/>
      <c r="K88" s="434"/>
      <c r="L88" s="435"/>
      <c r="M88" s="433"/>
      <c r="N88" s="434"/>
      <c r="O88" s="435"/>
    </row>
    <row r="89" spans="1:15" s="27" customFormat="1" ht="14.25" x14ac:dyDescent="0.2">
      <c r="A89" s="24">
        <f t="shared" si="9"/>
        <v>79</v>
      </c>
      <c r="B89" s="36"/>
      <c r="C89" s="37">
        <f>IF(B89&lt;&gt;"",VLOOKUP(B89,Deflatores!$A$3:$C$34,2,0),0)</f>
        <v>0</v>
      </c>
      <c r="D89" s="25"/>
      <c r="E89" s="25"/>
      <c r="F89" s="38"/>
      <c r="G89" s="49" t="str">
        <f t="shared" si="8"/>
        <v/>
      </c>
      <c r="H89" s="25" t="str">
        <f t="shared" si="6"/>
        <v/>
      </c>
      <c r="I89" s="49" t="str">
        <f t="shared" si="7"/>
        <v/>
      </c>
      <c r="J89" s="433"/>
      <c r="K89" s="434"/>
      <c r="L89" s="435"/>
      <c r="M89" s="433"/>
      <c r="N89" s="434"/>
      <c r="O89" s="435"/>
    </row>
    <row r="90" spans="1:15" s="27" customFormat="1" ht="14.25" x14ac:dyDescent="0.2">
      <c r="A90" s="24">
        <f t="shared" si="9"/>
        <v>80</v>
      </c>
      <c r="B90" s="36"/>
      <c r="C90" s="37">
        <f>IF(B90&lt;&gt;"",VLOOKUP(B90,Deflatores!$A$3:$C$34,2,0),0)</f>
        <v>0</v>
      </c>
      <c r="D90" s="25"/>
      <c r="E90" s="25"/>
      <c r="F90" s="38"/>
      <c r="G90" s="49" t="str">
        <f t="shared" si="8"/>
        <v/>
      </c>
      <c r="H90" s="25" t="str">
        <f t="shared" si="6"/>
        <v/>
      </c>
      <c r="I90" s="49" t="str">
        <f t="shared" si="7"/>
        <v/>
      </c>
      <c r="J90" s="433"/>
      <c r="K90" s="434"/>
      <c r="L90" s="435"/>
      <c r="M90" s="433"/>
      <c r="N90" s="434"/>
      <c r="O90" s="435"/>
    </row>
    <row r="91" spans="1:15" s="27" customFormat="1" ht="14.25" x14ac:dyDescent="0.2">
      <c r="A91" s="24">
        <f t="shared" si="9"/>
        <v>81</v>
      </c>
      <c r="B91" s="36"/>
      <c r="C91" s="37">
        <f>IF(B91&lt;&gt;"",VLOOKUP(B91,Deflatores!$A$3:$C$34,2,0),0)</f>
        <v>0</v>
      </c>
      <c r="D91" s="25"/>
      <c r="E91" s="25"/>
      <c r="F91" s="38"/>
      <c r="G91" s="49" t="str">
        <f t="shared" si="8"/>
        <v/>
      </c>
      <c r="H91" s="25" t="str">
        <f t="shared" si="6"/>
        <v/>
      </c>
      <c r="I91" s="49" t="str">
        <f t="shared" si="7"/>
        <v/>
      </c>
      <c r="J91" s="433"/>
      <c r="K91" s="434"/>
      <c r="L91" s="435"/>
      <c r="M91" s="433"/>
      <c r="N91" s="434"/>
      <c r="O91" s="435"/>
    </row>
    <row r="92" spans="1:15" s="27" customFormat="1" ht="14.25" x14ac:dyDescent="0.2">
      <c r="A92" s="24">
        <f t="shared" si="9"/>
        <v>82</v>
      </c>
      <c r="B92" s="36"/>
      <c r="C92" s="37">
        <f>IF(B92&lt;&gt;"",VLOOKUP(B92,Deflatores!$A$3:$C$34,2,0),0)</f>
        <v>0</v>
      </c>
      <c r="D92" s="25"/>
      <c r="E92" s="25"/>
      <c r="F92" s="38"/>
      <c r="G92" s="49" t="str">
        <f t="shared" si="8"/>
        <v/>
      </c>
      <c r="H92" s="25" t="str">
        <f t="shared" si="6"/>
        <v/>
      </c>
      <c r="I92" s="49" t="str">
        <f t="shared" si="7"/>
        <v/>
      </c>
      <c r="J92" s="433"/>
      <c r="K92" s="434"/>
      <c r="L92" s="435"/>
      <c r="M92" s="433"/>
      <c r="N92" s="434"/>
      <c r="O92" s="435"/>
    </row>
    <row r="93" spans="1:15" s="27" customFormat="1" ht="14.25" x14ac:dyDescent="0.2">
      <c r="A93" s="24">
        <f t="shared" si="9"/>
        <v>83</v>
      </c>
      <c r="B93" s="36"/>
      <c r="C93" s="37">
        <f>IF(B93&lt;&gt;"",VLOOKUP(B93,Deflatores!$A$3:$C$34,2,0),0)</f>
        <v>0</v>
      </c>
      <c r="D93" s="25"/>
      <c r="E93" s="25"/>
      <c r="F93" s="38"/>
      <c r="G93" s="49" t="str">
        <f t="shared" si="8"/>
        <v/>
      </c>
      <c r="H93" s="25" t="str">
        <f t="shared" si="6"/>
        <v/>
      </c>
      <c r="I93" s="49" t="str">
        <f t="shared" si="7"/>
        <v/>
      </c>
      <c r="J93" s="433"/>
      <c r="K93" s="434"/>
      <c r="L93" s="435"/>
      <c r="M93" s="433"/>
      <c r="N93" s="434"/>
      <c r="O93" s="435"/>
    </row>
    <row r="94" spans="1:15" s="27" customFormat="1" ht="14.25" x14ac:dyDescent="0.2">
      <c r="A94" s="24">
        <f t="shared" si="9"/>
        <v>84</v>
      </c>
      <c r="B94" s="36"/>
      <c r="C94" s="37">
        <f>IF(B94&lt;&gt;"",VLOOKUP(B94,Deflatores!$A$3:$C$34,2,0),0)</f>
        <v>0</v>
      </c>
      <c r="D94" s="25"/>
      <c r="E94" s="25"/>
      <c r="F94" s="38"/>
      <c r="G94" s="49" t="str">
        <f t="shared" si="8"/>
        <v/>
      </c>
      <c r="H94" s="25" t="str">
        <f t="shared" si="6"/>
        <v/>
      </c>
      <c r="I94" s="49" t="str">
        <f t="shared" si="7"/>
        <v/>
      </c>
      <c r="J94" s="433"/>
      <c r="K94" s="434"/>
      <c r="L94" s="435"/>
      <c r="M94" s="433"/>
      <c r="N94" s="434"/>
      <c r="O94" s="435"/>
    </row>
    <row r="95" spans="1:15" s="27" customFormat="1" ht="14.25" x14ac:dyDescent="0.2">
      <c r="A95" s="24">
        <f t="shared" si="9"/>
        <v>85</v>
      </c>
      <c r="B95" s="36"/>
      <c r="C95" s="37">
        <f>IF(B95&lt;&gt;"",VLOOKUP(B95,Deflatores!$A$3:$C$34,2,0),0)</f>
        <v>0</v>
      </c>
      <c r="D95" s="25"/>
      <c r="E95" s="25"/>
      <c r="F95" s="38"/>
      <c r="G95" s="49" t="str">
        <f t="shared" si="8"/>
        <v/>
      </c>
      <c r="H95" s="25" t="str">
        <f t="shared" si="6"/>
        <v/>
      </c>
      <c r="I95" s="49" t="str">
        <f t="shared" si="7"/>
        <v/>
      </c>
      <c r="J95" s="433"/>
      <c r="K95" s="434"/>
      <c r="L95" s="435"/>
      <c r="M95" s="433"/>
      <c r="N95" s="434"/>
      <c r="O95" s="435"/>
    </row>
    <row r="96" spans="1:15" s="27" customFormat="1" ht="14.25" x14ac:dyDescent="0.2">
      <c r="A96" s="24">
        <f t="shared" si="9"/>
        <v>86</v>
      </c>
      <c r="B96" s="36"/>
      <c r="C96" s="37">
        <f>IF(B96&lt;&gt;"",VLOOKUP(B96,Deflatores!$A$3:$C$34,2,0),0)</f>
        <v>0</v>
      </c>
      <c r="D96" s="25"/>
      <c r="E96" s="25"/>
      <c r="F96" s="38"/>
      <c r="G96" s="49" t="str">
        <f t="shared" si="8"/>
        <v/>
      </c>
      <c r="H96" s="25" t="str">
        <f t="shared" si="6"/>
        <v/>
      </c>
      <c r="I96" s="49" t="str">
        <f t="shared" si="7"/>
        <v/>
      </c>
      <c r="J96" s="433"/>
      <c r="K96" s="434"/>
      <c r="L96" s="435"/>
      <c r="M96" s="433"/>
      <c r="N96" s="434"/>
      <c r="O96" s="435"/>
    </row>
    <row r="97" spans="1:15" s="27" customFormat="1" ht="14.25" x14ac:dyDescent="0.2">
      <c r="A97" s="24">
        <f t="shared" si="9"/>
        <v>87</v>
      </c>
      <c r="B97" s="36"/>
      <c r="C97" s="37">
        <f>IF(B97&lt;&gt;"",VLOOKUP(B97,Deflatores!$A$3:$C$34,2,0),0)</f>
        <v>0</v>
      </c>
      <c r="D97" s="25"/>
      <c r="E97" s="25"/>
      <c r="F97" s="38"/>
      <c r="G97" s="49" t="str">
        <f t="shared" si="8"/>
        <v/>
      </c>
      <c r="H97" s="25" t="str">
        <f t="shared" si="6"/>
        <v/>
      </c>
      <c r="I97" s="49" t="str">
        <f t="shared" si="7"/>
        <v/>
      </c>
      <c r="J97" s="433"/>
      <c r="K97" s="434"/>
      <c r="L97" s="435"/>
      <c r="M97" s="433"/>
      <c r="N97" s="434"/>
      <c r="O97" s="435"/>
    </row>
    <row r="98" spans="1:15" s="27" customFormat="1" ht="14.25" x14ac:dyDescent="0.2">
      <c r="A98" s="24">
        <f t="shared" si="9"/>
        <v>88</v>
      </c>
      <c r="B98" s="36"/>
      <c r="C98" s="37">
        <f>IF(B98&lt;&gt;"",VLOOKUP(B98,Deflatores!$A$3:$C$34,2,0),0)</f>
        <v>0</v>
      </c>
      <c r="D98" s="25"/>
      <c r="E98" s="25"/>
      <c r="F98" s="38"/>
      <c r="G98" s="49" t="str">
        <f t="shared" si="8"/>
        <v/>
      </c>
      <c r="H98" s="25" t="str">
        <f t="shared" si="6"/>
        <v/>
      </c>
      <c r="I98" s="49" t="str">
        <f t="shared" si="7"/>
        <v/>
      </c>
      <c r="J98" s="433"/>
      <c r="K98" s="434"/>
      <c r="L98" s="435"/>
      <c r="M98" s="433"/>
      <c r="N98" s="434"/>
      <c r="O98" s="435"/>
    </row>
    <row r="99" spans="1:15" s="27" customFormat="1" ht="14.25" x14ac:dyDescent="0.2">
      <c r="A99" s="24">
        <f t="shared" si="9"/>
        <v>89</v>
      </c>
      <c r="B99" s="36"/>
      <c r="C99" s="37">
        <f>IF(B99&lt;&gt;"",VLOOKUP(B99,Deflatores!$A$3:$C$34,2,0),0)</f>
        <v>0</v>
      </c>
      <c r="D99" s="25"/>
      <c r="E99" s="25"/>
      <c r="F99" s="38"/>
      <c r="G99" s="49" t="str">
        <f t="shared" si="8"/>
        <v/>
      </c>
      <c r="H99" s="25" t="str">
        <f t="shared" si="6"/>
        <v/>
      </c>
      <c r="I99" s="49" t="str">
        <f t="shared" si="7"/>
        <v/>
      </c>
      <c r="J99" s="433"/>
      <c r="K99" s="434"/>
      <c r="L99" s="435"/>
      <c r="M99" s="433"/>
      <c r="N99" s="434"/>
      <c r="O99" s="435"/>
    </row>
    <row r="100" spans="1:15" s="27" customFormat="1" ht="14.25" x14ac:dyDescent="0.2">
      <c r="A100" s="24">
        <f t="shared" si="9"/>
        <v>90</v>
      </c>
      <c r="B100" s="36"/>
      <c r="C100" s="37">
        <f>IF(B100&lt;&gt;"",VLOOKUP(B100,Deflatores!$A$3:$C$34,2,0),0)</f>
        <v>0</v>
      </c>
      <c r="D100" s="25"/>
      <c r="E100" s="25"/>
      <c r="F100" s="38"/>
      <c r="G100" s="49" t="str">
        <f t="shared" si="8"/>
        <v/>
      </c>
      <c r="H100" s="25" t="str">
        <f t="shared" si="6"/>
        <v/>
      </c>
      <c r="I100" s="49" t="str">
        <f t="shared" si="7"/>
        <v/>
      </c>
      <c r="J100" s="433"/>
      <c r="K100" s="434"/>
      <c r="L100" s="435"/>
      <c r="M100" s="433"/>
      <c r="N100" s="434"/>
      <c r="O100" s="435"/>
    </row>
    <row r="101" spans="1:15" s="27" customFormat="1" ht="14.25" x14ac:dyDescent="0.2">
      <c r="A101" s="24">
        <f t="shared" si="9"/>
        <v>91</v>
      </c>
      <c r="B101" s="36"/>
      <c r="C101" s="37">
        <f>IF(B101&lt;&gt;"",VLOOKUP(B101,Deflatores!$A$3:$C$34,2,0),0)</f>
        <v>0</v>
      </c>
      <c r="D101" s="25"/>
      <c r="E101" s="25"/>
      <c r="F101" s="38"/>
      <c r="G101" s="49" t="str">
        <f t="shared" si="8"/>
        <v/>
      </c>
      <c r="H101" s="25" t="str">
        <f t="shared" si="6"/>
        <v/>
      </c>
      <c r="I101" s="49" t="str">
        <f t="shared" si="7"/>
        <v/>
      </c>
      <c r="J101" s="433"/>
      <c r="K101" s="434"/>
      <c r="L101" s="435"/>
      <c r="M101" s="433"/>
      <c r="N101" s="434"/>
      <c r="O101" s="435"/>
    </row>
    <row r="102" spans="1:15" s="27" customFormat="1" ht="14.25" x14ac:dyDescent="0.2">
      <c r="A102" s="24">
        <f t="shared" si="9"/>
        <v>92</v>
      </c>
      <c r="B102" s="36"/>
      <c r="C102" s="37">
        <f>IF(B102&lt;&gt;"",VLOOKUP(B102,Deflatores!$A$3:$C$34,2,0),0)</f>
        <v>0</v>
      </c>
      <c r="D102" s="25"/>
      <c r="E102" s="25"/>
      <c r="F102" s="38"/>
      <c r="G102" s="49" t="str">
        <f t="shared" si="8"/>
        <v/>
      </c>
      <c r="H102" s="25" t="str">
        <f t="shared" si="6"/>
        <v/>
      </c>
      <c r="I102" s="49" t="str">
        <f t="shared" si="7"/>
        <v/>
      </c>
      <c r="J102" s="433"/>
      <c r="K102" s="434"/>
      <c r="L102" s="435"/>
      <c r="M102" s="433"/>
      <c r="N102" s="434"/>
      <c r="O102" s="435"/>
    </row>
    <row r="103" spans="1:15" s="27" customFormat="1" ht="14.25" x14ac:dyDescent="0.2">
      <c r="A103" s="24">
        <f t="shared" si="9"/>
        <v>93</v>
      </c>
      <c r="B103" s="36"/>
      <c r="C103" s="37">
        <f>IF(B103&lt;&gt;"",VLOOKUP(B103,Deflatores!$A$3:$C$34,2,0),0)</f>
        <v>0</v>
      </c>
      <c r="D103" s="25"/>
      <c r="E103" s="25"/>
      <c r="F103" s="38"/>
      <c r="G103" s="49" t="str">
        <f t="shared" si="8"/>
        <v/>
      </c>
      <c r="H103" s="25" t="str">
        <f t="shared" si="6"/>
        <v/>
      </c>
      <c r="I103" s="49" t="str">
        <f t="shared" si="7"/>
        <v/>
      </c>
      <c r="J103" s="433"/>
      <c r="K103" s="434"/>
      <c r="L103" s="435"/>
      <c r="M103" s="433"/>
      <c r="N103" s="434"/>
      <c r="O103" s="435"/>
    </row>
    <row r="104" spans="1:15" s="27" customFormat="1" ht="14.25" x14ac:dyDescent="0.2">
      <c r="A104" s="24">
        <f t="shared" si="9"/>
        <v>94</v>
      </c>
      <c r="B104" s="36"/>
      <c r="C104" s="37">
        <f>IF(B104&lt;&gt;"",VLOOKUP(B104,Deflatores!$A$3:$C$34,2,0),0)</f>
        <v>0</v>
      </c>
      <c r="D104" s="25"/>
      <c r="E104" s="25"/>
      <c r="F104" s="38"/>
      <c r="G104" s="49" t="str">
        <f t="shared" si="8"/>
        <v/>
      </c>
      <c r="H104" s="25" t="str">
        <f t="shared" si="6"/>
        <v/>
      </c>
      <c r="I104" s="49" t="str">
        <f t="shared" si="7"/>
        <v/>
      </c>
      <c r="J104" s="433"/>
      <c r="K104" s="434"/>
      <c r="L104" s="435"/>
      <c r="M104" s="433"/>
      <c r="N104" s="434"/>
      <c r="O104" s="435"/>
    </row>
    <row r="105" spans="1:15" s="27" customFormat="1" ht="14.25" x14ac:dyDescent="0.2">
      <c r="A105" s="24">
        <f t="shared" si="9"/>
        <v>95</v>
      </c>
      <c r="B105" s="36"/>
      <c r="C105" s="37">
        <f>IF(B105&lt;&gt;"",VLOOKUP(B105,Deflatores!$A$3:$C$34,2,0),0)</f>
        <v>0</v>
      </c>
      <c r="D105" s="25"/>
      <c r="E105" s="25"/>
      <c r="F105" s="38"/>
      <c r="G105" s="49" t="str">
        <f t="shared" si="8"/>
        <v/>
      </c>
      <c r="H105" s="25" t="str">
        <f t="shared" si="6"/>
        <v/>
      </c>
      <c r="I105" s="49" t="str">
        <f t="shared" si="7"/>
        <v/>
      </c>
      <c r="J105" s="433"/>
      <c r="K105" s="434"/>
      <c r="L105" s="435"/>
      <c r="M105" s="433"/>
      <c r="N105" s="434"/>
      <c r="O105" s="435"/>
    </row>
    <row r="106" spans="1:15" s="27" customFormat="1" ht="14.25" x14ac:dyDescent="0.2">
      <c r="A106" s="24">
        <f t="shared" si="9"/>
        <v>96</v>
      </c>
      <c r="B106" s="36"/>
      <c r="C106" s="37">
        <f>IF(B106&lt;&gt;"",VLOOKUP(B106,Deflatores!$A$3:$C$34,2,0),0)</f>
        <v>0</v>
      </c>
      <c r="D106" s="25"/>
      <c r="E106" s="25"/>
      <c r="F106" s="38"/>
      <c r="G106" s="49" t="str">
        <f t="shared" si="8"/>
        <v/>
      </c>
      <c r="H106" s="25" t="str">
        <f t="shared" si="6"/>
        <v/>
      </c>
      <c r="I106" s="49" t="str">
        <f t="shared" si="7"/>
        <v/>
      </c>
      <c r="J106" s="433"/>
      <c r="K106" s="434"/>
      <c r="L106" s="435"/>
      <c r="M106" s="433"/>
      <c r="N106" s="434"/>
      <c r="O106" s="435"/>
    </row>
    <row r="107" spans="1:15" s="27" customFormat="1" ht="14.25" x14ac:dyDescent="0.2">
      <c r="A107" s="24">
        <f t="shared" si="9"/>
        <v>97</v>
      </c>
      <c r="B107" s="36"/>
      <c r="C107" s="37">
        <f>IF(B107&lt;&gt;"",VLOOKUP(B107,Deflatores!$A$3:$C$34,2,0),0)</f>
        <v>0</v>
      </c>
      <c r="D107" s="25"/>
      <c r="E107" s="25"/>
      <c r="F107" s="38"/>
      <c r="G107" s="49" t="str">
        <f t="shared" si="8"/>
        <v/>
      </c>
      <c r="H107" s="25" t="str">
        <f t="shared" si="6"/>
        <v/>
      </c>
      <c r="I107" s="49" t="str">
        <f t="shared" si="7"/>
        <v/>
      </c>
      <c r="J107" s="433"/>
      <c r="K107" s="434"/>
      <c r="L107" s="435"/>
      <c r="M107" s="433"/>
      <c r="N107" s="434"/>
      <c r="O107" s="435"/>
    </row>
    <row r="108" spans="1:15" s="27" customFormat="1" ht="14.25" x14ac:dyDescent="0.2">
      <c r="A108" s="24">
        <f t="shared" si="9"/>
        <v>98</v>
      </c>
      <c r="B108" s="36"/>
      <c r="C108" s="37">
        <f>IF(B108&lt;&gt;"",VLOOKUP(B108,Deflatores!$A$3:$C$34,2,0),0)</f>
        <v>0</v>
      </c>
      <c r="D108" s="25"/>
      <c r="E108" s="25"/>
      <c r="F108" s="38"/>
      <c r="G108" s="49" t="str">
        <f t="shared" si="8"/>
        <v/>
      </c>
      <c r="H108" s="25" t="str">
        <f t="shared" si="6"/>
        <v/>
      </c>
      <c r="I108" s="49" t="str">
        <f t="shared" si="7"/>
        <v/>
      </c>
      <c r="J108" s="433"/>
      <c r="K108" s="434"/>
      <c r="L108" s="435"/>
      <c r="M108" s="433"/>
      <c r="N108" s="434"/>
      <c r="O108" s="435"/>
    </row>
    <row r="109" spans="1:15" s="27" customFormat="1" ht="14.25" x14ac:dyDescent="0.2">
      <c r="A109" s="24">
        <f t="shared" si="9"/>
        <v>99</v>
      </c>
      <c r="B109" s="36"/>
      <c r="C109" s="37">
        <f>IF(B109&lt;&gt;"",VLOOKUP(B109,Deflatores!$A$3:$C$34,2,0),0)</f>
        <v>0</v>
      </c>
      <c r="D109" s="25"/>
      <c r="E109" s="25"/>
      <c r="F109" s="38"/>
      <c r="G109" s="49" t="str">
        <f t="shared" si="8"/>
        <v/>
      </c>
      <c r="H109" s="25" t="str">
        <f t="shared" si="6"/>
        <v/>
      </c>
      <c r="I109" s="49" t="str">
        <f t="shared" si="7"/>
        <v/>
      </c>
      <c r="J109" s="433"/>
      <c r="K109" s="434"/>
      <c r="L109" s="435"/>
      <c r="M109" s="433"/>
      <c r="N109" s="434"/>
      <c r="O109" s="435"/>
    </row>
    <row r="110" spans="1:15" s="27" customFormat="1" ht="14.25" x14ac:dyDescent="0.2">
      <c r="A110" s="24">
        <f t="shared" si="9"/>
        <v>100</v>
      </c>
      <c r="B110" s="36"/>
      <c r="C110" s="37">
        <f>IF(B110&lt;&gt;"",VLOOKUP(B110,Deflatores!$A$3:$C$34,2,0),0)</f>
        <v>0</v>
      </c>
      <c r="D110" s="25"/>
      <c r="E110" s="25"/>
      <c r="F110" s="38"/>
      <c r="G110" s="49" t="str">
        <f t="shared" si="8"/>
        <v/>
      </c>
      <c r="H110" s="25" t="str">
        <f t="shared" si="6"/>
        <v/>
      </c>
      <c r="I110" s="49" t="str">
        <f t="shared" si="7"/>
        <v/>
      </c>
      <c r="J110" s="433"/>
      <c r="K110" s="434"/>
      <c r="L110" s="435"/>
      <c r="M110" s="433"/>
      <c r="N110" s="434"/>
      <c r="O110" s="435"/>
    </row>
    <row r="111" spans="1:15" s="27" customFormat="1" ht="14.25" x14ac:dyDescent="0.2">
      <c r="A111" s="24">
        <f t="shared" si="9"/>
        <v>101</v>
      </c>
      <c r="B111" s="36"/>
      <c r="C111" s="37">
        <f>IF(B111&lt;&gt;"",VLOOKUP(B111,Deflatores!$A$3:$C$34,2,0),0)</f>
        <v>0</v>
      </c>
      <c r="D111" s="25"/>
      <c r="E111" s="25"/>
      <c r="F111" s="38"/>
      <c r="G111" s="49" t="str">
        <f t="shared" si="8"/>
        <v/>
      </c>
      <c r="H111" s="25" t="str">
        <f t="shared" si="6"/>
        <v/>
      </c>
      <c r="I111" s="49" t="str">
        <f t="shared" si="7"/>
        <v/>
      </c>
      <c r="J111" s="433"/>
      <c r="K111" s="434"/>
      <c r="L111" s="435"/>
      <c r="M111" s="433"/>
      <c r="N111" s="434"/>
      <c r="O111" s="435"/>
    </row>
    <row r="112" spans="1:15" s="27" customFormat="1" ht="14.25" x14ac:dyDescent="0.2">
      <c r="A112" s="24">
        <f t="shared" si="9"/>
        <v>102</v>
      </c>
      <c r="B112" s="36"/>
      <c r="C112" s="37">
        <f>IF(B112&lt;&gt;"",VLOOKUP(B112,Deflatores!$A$3:$C$34,2,0),0)</f>
        <v>0</v>
      </c>
      <c r="D112" s="25"/>
      <c r="E112" s="25"/>
      <c r="F112" s="38"/>
      <c r="G112" s="49" t="str">
        <f t="shared" si="8"/>
        <v/>
      </c>
      <c r="H112" s="25" t="str">
        <f t="shared" si="6"/>
        <v/>
      </c>
      <c r="I112" s="49" t="str">
        <f t="shared" si="7"/>
        <v/>
      </c>
      <c r="J112" s="433"/>
      <c r="K112" s="434"/>
      <c r="L112" s="435"/>
      <c r="M112" s="433"/>
      <c r="N112" s="434"/>
      <c r="O112" s="435"/>
    </row>
    <row r="113" spans="1:15" s="27" customFormat="1" ht="14.25" x14ac:dyDescent="0.2">
      <c r="A113" s="24">
        <f t="shared" si="9"/>
        <v>103</v>
      </c>
      <c r="B113" s="36"/>
      <c r="C113" s="37">
        <f>IF(B113&lt;&gt;"",VLOOKUP(B113,Deflatores!$A$3:$C$34,2,0),0)</f>
        <v>0</v>
      </c>
      <c r="D113" s="25"/>
      <c r="E113" s="25"/>
      <c r="F113" s="38"/>
      <c r="G113" s="49" t="str">
        <f t="shared" si="8"/>
        <v/>
      </c>
      <c r="H113" s="25" t="str">
        <f t="shared" si="6"/>
        <v/>
      </c>
      <c r="I113" s="49" t="str">
        <f t="shared" si="7"/>
        <v/>
      </c>
      <c r="J113" s="433"/>
      <c r="K113" s="434"/>
      <c r="L113" s="435"/>
      <c r="M113" s="433"/>
      <c r="N113" s="434"/>
      <c r="O113" s="435"/>
    </row>
    <row r="114" spans="1:15" s="27" customFormat="1" ht="14.25" x14ac:dyDescent="0.2">
      <c r="A114" s="24">
        <f t="shared" si="9"/>
        <v>104</v>
      </c>
      <c r="B114" s="36"/>
      <c r="C114" s="37">
        <f>IF(B114&lt;&gt;"",VLOOKUP(B114,Deflatores!$A$3:$C$34,2,0),0)</f>
        <v>0</v>
      </c>
      <c r="D114" s="25"/>
      <c r="E114" s="25"/>
      <c r="F114" s="38"/>
      <c r="G114" s="49" t="str">
        <f t="shared" si="8"/>
        <v/>
      </c>
      <c r="H114" s="25" t="str">
        <f t="shared" si="6"/>
        <v/>
      </c>
      <c r="I114" s="49" t="str">
        <f t="shared" si="7"/>
        <v/>
      </c>
      <c r="J114" s="433"/>
      <c r="K114" s="434"/>
      <c r="L114" s="435"/>
      <c r="M114" s="433"/>
      <c r="N114" s="434"/>
      <c r="O114" s="435"/>
    </row>
    <row r="115" spans="1:15" s="27" customFormat="1" ht="14.25" x14ac:dyDescent="0.2">
      <c r="A115" s="24">
        <f t="shared" si="9"/>
        <v>105</v>
      </c>
      <c r="B115" s="36"/>
      <c r="C115" s="37">
        <f>IF(B115&lt;&gt;"",VLOOKUP(B115,Deflatores!$A$3:$C$34,2,0),0)</f>
        <v>0</v>
      </c>
      <c r="D115" s="25"/>
      <c r="E115" s="25"/>
      <c r="F115" s="38"/>
      <c r="G115" s="49" t="str">
        <f t="shared" si="8"/>
        <v/>
      </c>
      <c r="H115" s="25" t="str">
        <f t="shared" si="6"/>
        <v/>
      </c>
      <c r="I115" s="49" t="str">
        <f t="shared" si="7"/>
        <v/>
      </c>
      <c r="J115" s="433"/>
      <c r="K115" s="434"/>
      <c r="L115" s="435"/>
      <c r="M115" s="433"/>
      <c r="N115" s="434"/>
      <c r="O115" s="435"/>
    </row>
    <row r="116" spans="1:15" s="27" customFormat="1" ht="14.25" x14ac:dyDescent="0.2">
      <c r="A116" s="24">
        <f t="shared" si="9"/>
        <v>106</v>
      </c>
      <c r="B116" s="36"/>
      <c r="C116" s="37">
        <f>IF(B116&lt;&gt;"",VLOOKUP(B116,Deflatores!$A$3:$C$34,2,0),0)</f>
        <v>0</v>
      </c>
      <c r="D116" s="25"/>
      <c r="E116" s="25"/>
      <c r="F116" s="38"/>
      <c r="G116" s="49" t="str">
        <f t="shared" si="8"/>
        <v/>
      </c>
      <c r="H116" s="25" t="str">
        <f t="shared" si="6"/>
        <v/>
      </c>
      <c r="I116" s="49" t="str">
        <f t="shared" si="7"/>
        <v/>
      </c>
      <c r="J116" s="433"/>
      <c r="K116" s="434"/>
      <c r="L116" s="435"/>
      <c r="M116" s="433"/>
      <c r="N116" s="434"/>
      <c r="O116" s="435"/>
    </row>
    <row r="117" spans="1:15" s="27" customFormat="1" ht="14.25" x14ac:dyDescent="0.2">
      <c r="A117" s="24">
        <f t="shared" si="9"/>
        <v>107</v>
      </c>
      <c r="B117" s="36"/>
      <c r="C117" s="37">
        <f>IF(B117&lt;&gt;"",VLOOKUP(B117,Deflatores!$A$3:$C$34,2,0),0)</f>
        <v>0</v>
      </c>
      <c r="D117" s="25"/>
      <c r="E117" s="25"/>
      <c r="F117" s="38"/>
      <c r="G117" s="49" t="str">
        <f t="shared" si="8"/>
        <v/>
      </c>
      <c r="H117" s="25" t="str">
        <f t="shared" si="6"/>
        <v/>
      </c>
      <c r="I117" s="49" t="str">
        <f t="shared" si="7"/>
        <v/>
      </c>
      <c r="J117" s="433"/>
      <c r="K117" s="434"/>
      <c r="L117" s="435"/>
      <c r="M117" s="433"/>
      <c r="N117" s="434"/>
      <c r="O117" s="435"/>
    </row>
    <row r="118" spans="1:15" s="27" customFormat="1" ht="14.25" x14ac:dyDescent="0.2">
      <c r="A118" s="24">
        <f t="shared" si="9"/>
        <v>108</v>
      </c>
      <c r="B118" s="36"/>
      <c r="C118" s="37">
        <f>IF(B118&lt;&gt;"",VLOOKUP(B118,Deflatores!$A$3:$C$34,2,0),0)</f>
        <v>0</v>
      </c>
      <c r="D118" s="25"/>
      <c r="E118" s="25"/>
      <c r="F118" s="38"/>
      <c r="G118" s="49" t="str">
        <f t="shared" si="8"/>
        <v/>
      </c>
      <c r="H118" s="25" t="str">
        <f t="shared" si="6"/>
        <v/>
      </c>
      <c r="I118" s="49" t="str">
        <f t="shared" si="7"/>
        <v/>
      </c>
      <c r="J118" s="433"/>
      <c r="K118" s="434"/>
      <c r="L118" s="435"/>
      <c r="M118" s="433"/>
      <c r="N118" s="434"/>
      <c r="O118" s="435"/>
    </row>
    <row r="119" spans="1:15" s="27" customFormat="1" ht="14.25" x14ac:dyDescent="0.2">
      <c r="A119" s="24">
        <f t="shared" si="9"/>
        <v>109</v>
      </c>
      <c r="B119" s="36"/>
      <c r="C119" s="37">
        <f>IF(B119&lt;&gt;"",VLOOKUP(B119,Deflatores!$A$3:$C$34,2,0),0)</f>
        <v>0</v>
      </c>
      <c r="D119" s="25"/>
      <c r="E119" s="25"/>
      <c r="F119" s="38"/>
      <c r="G119" s="49" t="str">
        <f t="shared" si="8"/>
        <v/>
      </c>
      <c r="H119" s="25" t="str">
        <f t="shared" si="6"/>
        <v/>
      </c>
      <c r="I119" s="49" t="str">
        <f t="shared" si="7"/>
        <v/>
      </c>
      <c r="J119" s="433"/>
      <c r="K119" s="434"/>
      <c r="L119" s="435"/>
      <c r="M119" s="433"/>
      <c r="N119" s="434"/>
      <c r="O119" s="435"/>
    </row>
    <row r="120" spans="1:15" s="27" customFormat="1" ht="14.25" x14ac:dyDescent="0.2">
      <c r="A120" s="24">
        <f t="shared" si="9"/>
        <v>110</v>
      </c>
      <c r="B120" s="36"/>
      <c r="C120" s="37">
        <f>IF(B120&lt;&gt;"",VLOOKUP(B120,Deflatores!$A$3:$C$34,2,0),0)</f>
        <v>0</v>
      </c>
      <c r="D120" s="25"/>
      <c r="E120" s="25"/>
      <c r="F120" s="38"/>
      <c r="G120" s="49" t="str">
        <f t="shared" si="8"/>
        <v/>
      </c>
      <c r="H120" s="25" t="str">
        <f t="shared" si="6"/>
        <v/>
      </c>
      <c r="I120" s="49" t="str">
        <f t="shared" si="7"/>
        <v/>
      </c>
      <c r="J120" s="433"/>
      <c r="K120" s="434"/>
      <c r="L120" s="435"/>
      <c r="M120" s="433"/>
      <c r="N120" s="434"/>
      <c r="O120" s="435"/>
    </row>
    <row r="121" spans="1:15" s="27" customFormat="1" ht="14.25" x14ac:dyDescent="0.2">
      <c r="A121" s="24">
        <f t="shared" si="9"/>
        <v>111</v>
      </c>
      <c r="B121" s="36"/>
      <c r="C121" s="37">
        <f>IF(B121&lt;&gt;"",VLOOKUP(B121,Deflatores!$A$3:$C$34,2,0),0)</f>
        <v>0</v>
      </c>
      <c r="D121" s="25"/>
      <c r="E121" s="25"/>
      <c r="F121" s="38"/>
      <c r="G121" s="49" t="str">
        <f t="shared" si="8"/>
        <v/>
      </c>
      <c r="H121" s="25" t="str">
        <f t="shared" si="6"/>
        <v/>
      </c>
      <c r="I121" s="49" t="str">
        <f t="shared" si="7"/>
        <v/>
      </c>
      <c r="J121" s="433"/>
      <c r="K121" s="434"/>
      <c r="L121" s="435"/>
      <c r="M121" s="433"/>
      <c r="N121" s="434"/>
      <c r="O121" s="435"/>
    </row>
    <row r="122" spans="1:15" s="27" customFormat="1" ht="14.25" x14ac:dyDescent="0.2">
      <c r="A122" s="24">
        <f t="shared" si="9"/>
        <v>112</v>
      </c>
      <c r="B122" s="36"/>
      <c r="C122" s="37">
        <f>IF(B122&lt;&gt;"",VLOOKUP(B122,Deflatores!$A$3:$C$34,2,0),0)</f>
        <v>0</v>
      </c>
      <c r="D122" s="25"/>
      <c r="E122" s="25"/>
      <c r="F122" s="38"/>
      <c r="G122" s="49" t="str">
        <f t="shared" si="8"/>
        <v/>
      </c>
      <c r="H122" s="25" t="str">
        <f t="shared" si="6"/>
        <v/>
      </c>
      <c r="I122" s="49" t="str">
        <f t="shared" si="7"/>
        <v/>
      </c>
      <c r="J122" s="433"/>
      <c r="K122" s="434"/>
      <c r="L122" s="435"/>
      <c r="M122" s="433"/>
      <c r="N122" s="434"/>
      <c r="O122" s="435"/>
    </row>
    <row r="123" spans="1:15" s="27" customFormat="1" ht="14.25" x14ac:dyDescent="0.2">
      <c r="A123" s="24">
        <f t="shared" si="9"/>
        <v>113</v>
      </c>
      <c r="B123" s="36"/>
      <c r="C123" s="37">
        <f>IF(B123&lt;&gt;"",VLOOKUP(B123,Deflatores!$A$3:$C$34,2,0),0)</f>
        <v>0</v>
      </c>
      <c r="D123" s="25"/>
      <c r="E123" s="25"/>
      <c r="F123" s="38"/>
      <c r="G123" s="49" t="str">
        <f t="shared" si="8"/>
        <v/>
      </c>
      <c r="H123" s="25" t="str">
        <f t="shared" si="6"/>
        <v/>
      </c>
      <c r="I123" s="49" t="str">
        <f t="shared" si="7"/>
        <v/>
      </c>
      <c r="J123" s="433"/>
      <c r="K123" s="434"/>
      <c r="L123" s="435"/>
      <c r="M123" s="433"/>
      <c r="N123" s="434"/>
      <c r="O123" s="435"/>
    </row>
    <row r="124" spans="1:15" s="27" customFormat="1" ht="14.25" x14ac:dyDescent="0.2">
      <c r="A124" s="24">
        <f t="shared" si="9"/>
        <v>114</v>
      </c>
      <c r="B124" s="36"/>
      <c r="C124" s="37">
        <f>IF(B124&lt;&gt;"",VLOOKUP(B124,Deflatores!$A$3:$C$34,2,0),0)</f>
        <v>0</v>
      </c>
      <c r="D124" s="25"/>
      <c r="E124" s="25"/>
      <c r="F124" s="38"/>
      <c r="G124" s="49" t="str">
        <f t="shared" si="8"/>
        <v/>
      </c>
      <c r="H124" s="25" t="str">
        <f t="shared" si="6"/>
        <v/>
      </c>
      <c r="I124" s="49" t="str">
        <f t="shared" si="7"/>
        <v/>
      </c>
      <c r="J124" s="433"/>
      <c r="K124" s="434"/>
      <c r="L124" s="435"/>
      <c r="M124" s="433"/>
      <c r="N124" s="434"/>
      <c r="O124" s="435"/>
    </row>
    <row r="125" spans="1:15" s="27" customFormat="1" ht="14.25" x14ac:dyDescent="0.2">
      <c r="A125" s="24">
        <f t="shared" si="9"/>
        <v>115</v>
      </c>
      <c r="B125" s="36"/>
      <c r="C125" s="37">
        <f>IF(B125&lt;&gt;"",VLOOKUP(B125,Deflatores!$A$3:$C$34,2,0),0)</f>
        <v>0</v>
      </c>
      <c r="D125" s="25"/>
      <c r="E125" s="25"/>
      <c r="F125" s="38"/>
      <c r="G125" s="49" t="str">
        <f t="shared" si="8"/>
        <v/>
      </c>
      <c r="H125" s="25" t="str">
        <f t="shared" si="6"/>
        <v/>
      </c>
      <c r="I125" s="49" t="str">
        <f t="shared" si="7"/>
        <v/>
      </c>
      <c r="J125" s="433"/>
      <c r="K125" s="434"/>
      <c r="L125" s="435"/>
      <c r="M125" s="433"/>
      <c r="N125" s="434"/>
      <c r="O125" s="435"/>
    </row>
    <row r="126" spans="1:15" s="27" customFormat="1" ht="14.25" x14ac:dyDescent="0.2">
      <c r="A126" s="24">
        <f t="shared" si="9"/>
        <v>116</v>
      </c>
      <c r="B126" s="36"/>
      <c r="C126" s="37">
        <f>IF(B126&lt;&gt;"",VLOOKUP(B126,Deflatores!$A$3:$C$34,2,0),0)</f>
        <v>0</v>
      </c>
      <c r="D126" s="25"/>
      <c r="E126" s="25"/>
      <c r="F126" s="38"/>
      <c r="G126" s="49" t="str">
        <f t="shared" si="8"/>
        <v/>
      </c>
      <c r="H126" s="25" t="str">
        <f t="shared" si="6"/>
        <v/>
      </c>
      <c r="I126" s="49" t="str">
        <f t="shared" si="7"/>
        <v/>
      </c>
      <c r="J126" s="433"/>
      <c r="K126" s="434"/>
      <c r="L126" s="435"/>
      <c r="M126" s="433"/>
      <c r="N126" s="434"/>
      <c r="O126" s="435"/>
    </row>
    <row r="127" spans="1:15" s="27" customFormat="1" ht="14.25" x14ac:dyDescent="0.2">
      <c r="A127" s="24">
        <f t="shared" si="9"/>
        <v>117</v>
      </c>
      <c r="B127" s="36"/>
      <c r="C127" s="37">
        <f>IF(B127&lt;&gt;"",VLOOKUP(B127,Deflatores!$A$3:$C$34,2,0),0)</f>
        <v>0</v>
      </c>
      <c r="D127" s="25"/>
      <c r="E127" s="25"/>
      <c r="F127" s="38"/>
      <c r="G127" s="49" t="str">
        <f t="shared" si="8"/>
        <v/>
      </c>
      <c r="H127" s="25" t="str">
        <f t="shared" si="6"/>
        <v/>
      </c>
      <c r="I127" s="49" t="str">
        <f t="shared" si="7"/>
        <v/>
      </c>
      <c r="J127" s="433"/>
      <c r="K127" s="434"/>
      <c r="L127" s="435"/>
      <c r="M127" s="433"/>
      <c r="N127" s="434"/>
      <c r="O127" s="435"/>
    </row>
    <row r="128" spans="1:15" s="27" customFormat="1" ht="14.25" x14ac:dyDescent="0.2">
      <c r="A128" s="24">
        <f t="shared" si="9"/>
        <v>118</v>
      </c>
      <c r="B128" s="36"/>
      <c r="C128" s="37">
        <f>IF(B128&lt;&gt;"",VLOOKUP(B128,Deflatores!$A$3:$C$34,2,0),0)</f>
        <v>0</v>
      </c>
      <c r="D128" s="25"/>
      <c r="E128" s="25"/>
      <c r="F128" s="38"/>
      <c r="G128" s="49" t="str">
        <f t="shared" si="8"/>
        <v/>
      </c>
      <c r="H128" s="25" t="str">
        <f t="shared" si="6"/>
        <v/>
      </c>
      <c r="I128" s="49" t="str">
        <f t="shared" si="7"/>
        <v/>
      </c>
      <c r="J128" s="433"/>
      <c r="K128" s="434"/>
      <c r="L128" s="435"/>
      <c r="M128" s="433"/>
      <c r="N128" s="434"/>
      <c r="O128" s="435"/>
    </row>
    <row r="129" spans="1:15" s="27" customFormat="1" ht="14.25" x14ac:dyDescent="0.2">
      <c r="A129" s="24">
        <f t="shared" si="9"/>
        <v>119</v>
      </c>
      <c r="B129" s="36"/>
      <c r="C129" s="37">
        <f>IF(B129&lt;&gt;"",VLOOKUP(B129,Deflatores!$A$3:$C$34,2,0),0)</f>
        <v>0</v>
      </c>
      <c r="D129" s="25"/>
      <c r="E129" s="25"/>
      <c r="F129" s="38"/>
      <c r="G129" s="49" t="str">
        <f t="shared" si="8"/>
        <v/>
      </c>
      <c r="H129" s="25" t="str">
        <f t="shared" si="6"/>
        <v/>
      </c>
      <c r="I129" s="49" t="str">
        <f t="shared" si="7"/>
        <v/>
      </c>
      <c r="J129" s="433"/>
      <c r="K129" s="434"/>
      <c r="L129" s="435"/>
      <c r="M129" s="433"/>
      <c r="N129" s="434"/>
      <c r="O129" s="435"/>
    </row>
    <row r="130" spans="1:15" s="27" customFormat="1" ht="14.25" x14ac:dyDescent="0.2">
      <c r="A130" s="24">
        <f t="shared" si="9"/>
        <v>120</v>
      </c>
      <c r="B130" s="36"/>
      <c r="C130" s="37">
        <f>IF(B130&lt;&gt;"",VLOOKUP(B130,Deflatores!$A$3:$C$34,2,0),0)</f>
        <v>0</v>
      </c>
      <c r="D130" s="25"/>
      <c r="E130" s="25"/>
      <c r="F130" s="38"/>
      <c r="G130" s="49" t="str">
        <f t="shared" si="8"/>
        <v/>
      </c>
      <c r="H130" s="25" t="str">
        <f t="shared" si="6"/>
        <v/>
      </c>
      <c r="I130" s="49" t="str">
        <f t="shared" si="7"/>
        <v/>
      </c>
      <c r="J130" s="433"/>
      <c r="K130" s="434"/>
      <c r="L130" s="435"/>
      <c r="M130" s="433"/>
      <c r="N130" s="434"/>
      <c r="O130" s="435"/>
    </row>
    <row r="131" spans="1:15" s="27" customFormat="1" ht="14.25" x14ac:dyDescent="0.2">
      <c r="A131" s="24">
        <f t="shared" si="9"/>
        <v>121</v>
      </c>
      <c r="B131" s="36"/>
      <c r="C131" s="37">
        <f>IF(B131&lt;&gt;"",VLOOKUP(B131,Deflatores!$A$3:$C$34,2,0),0)</f>
        <v>0</v>
      </c>
      <c r="D131" s="25"/>
      <c r="E131" s="25"/>
      <c r="F131" s="38"/>
      <c r="G131" s="49" t="str">
        <f t="shared" si="8"/>
        <v/>
      </c>
      <c r="H131" s="25" t="str">
        <f t="shared" si="6"/>
        <v/>
      </c>
      <c r="I131" s="49" t="str">
        <f t="shared" si="7"/>
        <v/>
      </c>
      <c r="J131" s="433"/>
      <c r="K131" s="434"/>
      <c r="L131" s="435"/>
      <c r="M131" s="433"/>
      <c r="N131" s="434"/>
      <c r="O131" s="435"/>
    </row>
    <row r="132" spans="1:15" s="27" customFormat="1" ht="14.25" x14ac:dyDescent="0.2">
      <c r="A132" s="24">
        <f t="shared" si="9"/>
        <v>122</v>
      </c>
      <c r="B132" s="36"/>
      <c r="C132" s="37">
        <f>IF(B132&lt;&gt;"",VLOOKUP(B132,Deflatores!$A$3:$C$34,2,0),0)</f>
        <v>0</v>
      </c>
      <c r="D132" s="25"/>
      <c r="E132" s="25"/>
      <c r="F132" s="38"/>
      <c r="G132" s="49" t="str">
        <f t="shared" si="8"/>
        <v/>
      </c>
      <c r="H132" s="25" t="str">
        <f t="shared" si="6"/>
        <v/>
      </c>
      <c r="I132" s="49" t="str">
        <f t="shared" si="7"/>
        <v/>
      </c>
      <c r="J132" s="433"/>
      <c r="K132" s="434"/>
      <c r="L132" s="435"/>
      <c r="M132" s="433"/>
      <c r="N132" s="434"/>
      <c r="O132" s="435"/>
    </row>
    <row r="133" spans="1:15" s="27" customFormat="1" ht="14.25" x14ac:dyDescent="0.2">
      <c r="A133" s="24">
        <f t="shared" si="9"/>
        <v>123</v>
      </c>
      <c r="B133" s="36"/>
      <c r="C133" s="37">
        <f>IF(B133&lt;&gt;"",VLOOKUP(B133,Deflatores!$A$3:$C$34,2,0),0)</f>
        <v>0</v>
      </c>
      <c r="D133" s="25"/>
      <c r="E133" s="25"/>
      <c r="F133" s="38"/>
      <c r="G133" s="49" t="str">
        <f t="shared" si="8"/>
        <v/>
      </c>
      <c r="H133" s="25" t="str">
        <f t="shared" si="6"/>
        <v/>
      </c>
      <c r="I133" s="49" t="str">
        <f t="shared" si="7"/>
        <v/>
      </c>
      <c r="J133" s="433"/>
      <c r="K133" s="434"/>
      <c r="L133" s="435"/>
      <c r="M133" s="433"/>
      <c r="N133" s="434"/>
      <c r="O133" s="435"/>
    </row>
    <row r="134" spans="1:15" s="27" customFormat="1" ht="14.25" x14ac:dyDescent="0.2">
      <c r="A134" s="24">
        <f t="shared" si="9"/>
        <v>124</v>
      </c>
      <c r="B134" s="36"/>
      <c r="C134" s="37">
        <f>IF(B134&lt;&gt;"",VLOOKUP(B134,Deflatores!$A$3:$C$34,2,0),0)</f>
        <v>0</v>
      </c>
      <c r="D134" s="25"/>
      <c r="E134" s="25"/>
      <c r="F134" s="38"/>
      <c r="G134" s="49" t="str">
        <f t="shared" si="8"/>
        <v/>
      </c>
      <c r="H134" s="25" t="str">
        <f t="shared" si="6"/>
        <v/>
      </c>
      <c r="I134" s="49" t="str">
        <f t="shared" si="7"/>
        <v/>
      </c>
      <c r="J134" s="433"/>
      <c r="K134" s="434"/>
      <c r="L134" s="435"/>
      <c r="M134" s="433"/>
      <c r="N134" s="434"/>
      <c r="O134" s="435"/>
    </row>
    <row r="135" spans="1:15" s="27" customFormat="1" ht="14.25" x14ac:dyDescent="0.2">
      <c r="A135" s="24">
        <f t="shared" si="9"/>
        <v>125</v>
      </c>
      <c r="B135" s="36"/>
      <c r="C135" s="37">
        <f>IF(B135&lt;&gt;"",VLOOKUP(B135,Deflatores!$A$3:$C$34,2,0),0)</f>
        <v>0</v>
      </c>
      <c r="D135" s="25"/>
      <c r="E135" s="25"/>
      <c r="F135" s="38"/>
      <c r="G135" s="49" t="str">
        <f t="shared" si="8"/>
        <v/>
      </c>
      <c r="H135" s="25" t="str">
        <f t="shared" si="6"/>
        <v/>
      </c>
      <c r="I135" s="49" t="str">
        <f t="shared" si="7"/>
        <v/>
      </c>
      <c r="J135" s="433"/>
      <c r="K135" s="434"/>
      <c r="L135" s="435"/>
      <c r="M135" s="433"/>
      <c r="N135" s="434"/>
      <c r="O135" s="435"/>
    </row>
    <row r="136" spans="1:15" s="27" customFormat="1" ht="14.25" x14ac:dyDescent="0.2">
      <c r="A136" s="24">
        <f t="shared" si="9"/>
        <v>126</v>
      </c>
      <c r="B136" s="36"/>
      <c r="C136" s="37">
        <f>IF(B136&lt;&gt;"",VLOOKUP(B136,Deflatores!$A$3:$C$34,2,0),0)</f>
        <v>0</v>
      </c>
      <c r="D136" s="25"/>
      <c r="E136" s="25"/>
      <c r="F136" s="38"/>
      <c r="G136" s="49" t="str">
        <f t="shared" si="8"/>
        <v/>
      </c>
      <c r="H136" s="25" t="str">
        <f t="shared" si="6"/>
        <v/>
      </c>
      <c r="I136" s="49" t="str">
        <f t="shared" si="7"/>
        <v/>
      </c>
      <c r="J136" s="433"/>
      <c r="K136" s="434"/>
      <c r="L136" s="435"/>
      <c r="M136" s="433"/>
      <c r="N136" s="434"/>
      <c r="O136" s="435"/>
    </row>
    <row r="137" spans="1:15" s="27" customFormat="1" ht="14.25" x14ac:dyDescent="0.2">
      <c r="A137" s="24">
        <f t="shared" si="9"/>
        <v>127</v>
      </c>
      <c r="B137" s="36"/>
      <c r="C137" s="37">
        <f>IF(B137&lt;&gt;"",VLOOKUP(B137,Deflatores!$A$3:$C$34,2,0),0)</f>
        <v>0</v>
      </c>
      <c r="D137" s="25"/>
      <c r="E137" s="25"/>
      <c r="F137" s="38"/>
      <c r="G137" s="49" t="str">
        <f t="shared" si="8"/>
        <v/>
      </c>
      <c r="H137" s="25" t="str">
        <f t="shared" si="6"/>
        <v/>
      </c>
      <c r="I137" s="49" t="str">
        <f t="shared" si="7"/>
        <v/>
      </c>
      <c r="J137" s="433"/>
      <c r="K137" s="434"/>
      <c r="L137" s="435"/>
      <c r="M137" s="433"/>
      <c r="N137" s="434"/>
      <c r="O137" s="435"/>
    </row>
    <row r="138" spans="1:15" s="27" customFormat="1" ht="14.25" x14ac:dyDescent="0.2">
      <c r="A138" s="24">
        <f t="shared" si="9"/>
        <v>128</v>
      </c>
      <c r="B138" s="36"/>
      <c r="C138" s="37">
        <f>IF(B138&lt;&gt;"",VLOOKUP(B138,Deflatores!$A$3:$C$34,2,0),0)</f>
        <v>0</v>
      </c>
      <c r="D138" s="25"/>
      <c r="E138" s="25"/>
      <c r="F138" s="38"/>
      <c r="G138" s="49" t="str">
        <f t="shared" si="8"/>
        <v/>
      </c>
      <c r="H138" s="25" t="str">
        <f t="shared" si="6"/>
        <v/>
      </c>
      <c r="I138" s="49" t="str">
        <f t="shared" si="7"/>
        <v/>
      </c>
      <c r="J138" s="433"/>
      <c r="K138" s="434"/>
      <c r="L138" s="435"/>
      <c r="M138" s="433"/>
      <c r="N138" s="434"/>
      <c r="O138" s="435"/>
    </row>
    <row r="139" spans="1:15" s="27" customFormat="1" ht="14.25" x14ac:dyDescent="0.2">
      <c r="A139" s="24">
        <f t="shared" si="9"/>
        <v>129</v>
      </c>
      <c r="B139" s="36"/>
      <c r="C139" s="37">
        <f>IF(B139&lt;&gt;"",VLOOKUP(B139,Deflatores!$A$3:$C$34,2,0),0)</f>
        <v>0</v>
      </c>
      <c r="D139" s="25"/>
      <c r="E139" s="25"/>
      <c r="F139" s="38"/>
      <c r="G139" s="49" t="str">
        <f t="shared" si="8"/>
        <v/>
      </c>
      <c r="H139" s="25" t="str">
        <f t="shared" ref="H139:H202" si="10">IF(E139="EE",4,IF(E139="CE",4,IF(E139="SE",5,IF(E139="AIE",5,IF(E139="ALI",7,IF(E139="INM",I139,""))))))</f>
        <v/>
      </c>
      <c r="I139" s="49" t="str">
        <f t="shared" ref="I139:I202" si="11">IF(E139="EE",H139*C139,IF(E139="CE",H139*C139,IF(E139="SE",H139*C139,IF(E139="ALI",H139*C139,IF(E139="AIE",H139*C139,IF(E139="INM",C139*F139,""))))))</f>
        <v/>
      </c>
      <c r="J139" s="433"/>
      <c r="K139" s="434"/>
      <c r="L139" s="435"/>
      <c r="M139" s="433"/>
      <c r="N139" s="434"/>
      <c r="O139" s="435"/>
    </row>
    <row r="140" spans="1:15" s="27" customFormat="1" ht="14.25" x14ac:dyDescent="0.2">
      <c r="A140" s="24">
        <f t="shared" si="9"/>
        <v>130</v>
      </c>
      <c r="B140" s="36"/>
      <c r="C140" s="37">
        <f>IF(B140&lt;&gt;"",VLOOKUP(B140,Deflatores!$A$3:$C$34,2,0),0)</f>
        <v>0</v>
      </c>
      <c r="D140" s="25"/>
      <c r="E140" s="25"/>
      <c r="F140" s="38"/>
      <c r="G140" s="49" t="str">
        <f t="shared" ref="G140:G203" si="12">IF(E140="EE","Média",IF(E140="CE","Média",IF(E140="SE","Média",IF(E140="AIE","Baixa",IF(E140="ALI","Baixa","")))))</f>
        <v/>
      </c>
      <c r="H140" s="25" t="str">
        <f t="shared" si="10"/>
        <v/>
      </c>
      <c r="I140" s="49" t="str">
        <f t="shared" si="11"/>
        <v/>
      </c>
      <c r="J140" s="433"/>
      <c r="K140" s="434"/>
      <c r="L140" s="435"/>
      <c r="M140" s="433"/>
      <c r="N140" s="434"/>
      <c r="O140" s="435"/>
    </row>
    <row r="141" spans="1:15" s="27" customFormat="1" ht="14.25" x14ac:dyDescent="0.2">
      <c r="A141" s="24">
        <f t="shared" ref="A141:A204" si="13">A140+1</f>
        <v>131</v>
      </c>
      <c r="B141" s="36"/>
      <c r="C141" s="37">
        <f>IF(B141&lt;&gt;"",VLOOKUP(B141,Deflatores!$A$3:$C$34,2,0),0)</f>
        <v>0</v>
      </c>
      <c r="D141" s="25"/>
      <c r="E141" s="25"/>
      <c r="F141" s="38"/>
      <c r="G141" s="49" t="str">
        <f t="shared" si="12"/>
        <v/>
      </c>
      <c r="H141" s="25" t="str">
        <f t="shared" si="10"/>
        <v/>
      </c>
      <c r="I141" s="49" t="str">
        <f t="shared" si="11"/>
        <v/>
      </c>
      <c r="J141" s="433"/>
      <c r="K141" s="434"/>
      <c r="L141" s="435"/>
      <c r="M141" s="433"/>
      <c r="N141" s="434"/>
      <c r="O141" s="435"/>
    </row>
    <row r="142" spans="1:15" s="27" customFormat="1" ht="14.25" x14ac:dyDescent="0.2">
      <c r="A142" s="24">
        <f t="shared" si="13"/>
        <v>132</v>
      </c>
      <c r="B142" s="36"/>
      <c r="C142" s="37">
        <f>IF(B142&lt;&gt;"",VLOOKUP(B142,Deflatores!$A$3:$C$34,2,0),0)</f>
        <v>0</v>
      </c>
      <c r="D142" s="25"/>
      <c r="E142" s="25"/>
      <c r="F142" s="38"/>
      <c r="G142" s="49" t="str">
        <f t="shared" si="12"/>
        <v/>
      </c>
      <c r="H142" s="25" t="str">
        <f t="shared" si="10"/>
        <v/>
      </c>
      <c r="I142" s="49" t="str">
        <f t="shared" si="11"/>
        <v/>
      </c>
      <c r="J142" s="433"/>
      <c r="K142" s="434"/>
      <c r="L142" s="435"/>
      <c r="M142" s="433"/>
      <c r="N142" s="434"/>
      <c r="O142" s="435"/>
    </row>
    <row r="143" spans="1:15" s="27" customFormat="1" ht="14.25" x14ac:dyDescent="0.2">
      <c r="A143" s="24">
        <f t="shared" si="13"/>
        <v>133</v>
      </c>
      <c r="B143" s="36"/>
      <c r="C143" s="37">
        <f>IF(B143&lt;&gt;"",VLOOKUP(B143,Deflatores!$A$3:$C$34,2,0),0)</f>
        <v>0</v>
      </c>
      <c r="D143" s="25"/>
      <c r="E143" s="25"/>
      <c r="F143" s="38"/>
      <c r="G143" s="49" t="str">
        <f t="shared" si="12"/>
        <v/>
      </c>
      <c r="H143" s="25" t="str">
        <f t="shared" si="10"/>
        <v/>
      </c>
      <c r="I143" s="49" t="str">
        <f t="shared" si="11"/>
        <v/>
      </c>
      <c r="J143" s="433"/>
      <c r="K143" s="434"/>
      <c r="L143" s="435"/>
      <c r="M143" s="433"/>
      <c r="N143" s="434"/>
      <c r="O143" s="435"/>
    </row>
    <row r="144" spans="1:15" s="27" customFormat="1" ht="14.25" x14ac:dyDescent="0.2">
      <c r="A144" s="24">
        <f t="shared" si="13"/>
        <v>134</v>
      </c>
      <c r="B144" s="36"/>
      <c r="C144" s="37">
        <f>IF(B144&lt;&gt;"",VLOOKUP(B144,Deflatores!$A$3:$C$34,2,0),0)</f>
        <v>0</v>
      </c>
      <c r="D144" s="25"/>
      <c r="E144" s="25"/>
      <c r="F144" s="38"/>
      <c r="G144" s="49" t="str">
        <f t="shared" si="12"/>
        <v/>
      </c>
      <c r="H144" s="25" t="str">
        <f t="shared" si="10"/>
        <v/>
      </c>
      <c r="I144" s="49" t="str">
        <f t="shared" si="11"/>
        <v/>
      </c>
      <c r="J144" s="433"/>
      <c r="K144" s="434"/>
      <c r="L144" s="435"/>
      <c r="M144" s="433"/>
      <c r="N144" s="434"/>
      <c r="O144" s="435"/>
    </row>
    <row r="145" spans="1:16" s="27" customFormat="1" ht="14.25" x14ac:dyDescent="0.2">
      <c r="A145" s="24">
        <f t="shared" si="13"/>
        <v>135</v>
      </c>
      <c r="B145" s="36"/>
      <c r="C145" s="37">
        <f>IF(B145&lt;&gt;"",VLOOKUP(B145,Deflatores!$A$3:$C$34,2,0),0)</f>
        <v>0</v>
      </c>
      <c r="D145" s="25"/>
      <c r="E145" s="25"/>
      <c r="F145" s="38"/>
      <c r="G145" s="49" t="str">
        <f t="shared" si="12"/>
        <v/>
      </c>
      <c r="H145" s="25" t="str">
        <f t="shared" si="10"/>
        <v/>
      </c>
      <c r="I145" s="49" t="str">
        <f t="shared" si="11"/>
        <v/>
      </c>
      <c r="J145" s="433"/>
      <c r="K145" s="434"/>
      <c r="L145" s="435"/>
      <c r="M145" s="433"/>
      <c r="N145" s="434"/>
      <c r="O145" s="435"/>
    </row>
    <row r="146" spans="1:16" s="27" customFormat="1" ht="14.25" x14ac:dyDescent="0.2">
      <c r="A146" s="24">
        <f t="shared" si="13"/>
        <v>136</v>
      </c>
      <c r="B146" s="36"/>
      <c r="C146" s="37">
        <f>IF(B146&lt;&gt;"",VLOOKUP(B146,Deflatores!$A$3:$C$34,2,0),0)</f>
        <v>0</v>
      </c>
      <c r="D146" s="25"/>
      <c r="E146" s="25"/>
      <c r="F146" s="38"/>
      <c r="G146" s="49" t="str">
        <f t="shared" si="12"/>
        <v/>
      </c>
      <c r="H146" s="25" t="str">
        <f t="shared" si="10"/>
        <v/>
      </c>
      <c r="I146" s="49" t="str">
        <f t="shared" si="11"/>
        <v/>
      </c>
      <c r="J146" s="433"/>
      <c r="K146" s="434"/>
      <c r="L146" s="435"/>
      <c r="M146" s="433"/>
      <c r="N146" s="434"/>
      <c r="O146" s="435"/>
    </row>
    <row r="147" spans="1:16" s="27" customFormat="1" ht="14.25" x14ac:dyDescent="0.2">
      <c r="A147" s="24">
        <f t="shared" si="13"/>
        <v>137</v>
      </c>
      <c r="B147" s="36"/>
      <c r="C147" s="37">
        <f>IF(B147&lt;&gt;"",VLOOKUP(B147,Deflatores!$A$3:$C$34,2,0),0)</f>
        <v>0</v>
      </c>
      <c r="D147" s="25"/>
      <c r="E147" s="25"/>
      <c r="F147" s="38"/>
      <c r="G147" s="49" t="str">
        <f t="shared" si="12"/>
        <v/>
      </c>
      <c r="H147" s="25" t="str">
        <f t="shared" si="10"/>
        <v/>
      </c>
      <c r="I147" s="49" t="str">
        <f t="shared" si="11"/>
        <v/>
      </c>
      <c r="J147" s="433"/>
      <c r="K147" s="434"/>
      <c r="L147" s="435"/>
      <c r="M147" s="433"/>
      <c r="N147" s="434"/>
      <c r="O147" s="435"/>
    </row>
    <row r="148" spans="1:16" s="27" customFormat="1" ht="14.25" x14ac:dyDescent="0.2">
      <c r="A148" s="24">
        <f t="shared" si="13"/>
        <v>138</v>
      </c>
      <c r="B148" s="36"/>
      <c r="C148" s="37">
        <f>IF(B148&lt;&gt;"",VLOOKUP(B148,Deflatores!$A$3:$C$34,2,0),0)</f>
        <v>0</v>
      </c>
      <c r="D148" s="25"/>
      <c r="E148" s="25"/>
      <c r="F148" s="38"/>
      <c r="G148" s="49" t="str">
        <f t="shared" si="12"/>
        <v/>
      </c>
      <c r="H148" s="25" t="str">
        <f t="shared" si="10"/>
        <v/>
      </c>
      <c r="I148" s="49" t="str">
        <f t="shared" si="11"/>
        <v/>
      </c>
      <c r="J148" s="433"/>
      <c r="K148" s="434"/>
      <c r="L148" s="435"/>
      <c r="M148" s="433"/>
      <c r="N148" s="434"/>
      <c r="O148" s="435"/>
    </row>
    <row r="149" spans="1:16" s="27" customFormat="1" ht="14.25" x14ac:dyDescent="0.2">
      <c r="A149" s="24">
        <f t="shared" si="13"/>
        <v>139</v>
      </c>
      <c r="B149" s="36"/>
      <c r="C149" s="37">
        <f>IF(B149&lt;&gt;"",VLOOKUP(B149,Deflatores!$A$3:$C$34,2,0),0)</f>
        <v>0</v>
      </c>
      <c r="D149" s="25"/>
      <c r="E149" s="25"/>
      <c r="F149" s="38"/>
      <c r="G149" s="49" t="str">
        <f t="shared" si="12"/>
        <v/>
      </c>
      <c r="H149" s="25" t="str">
        <f t="shared" si="10"/>
        <v/>
      </c>
      <c r="I149" s="49" t="str">
        <f t="shared" si="11"/>
        <v/>
      </c>
      <c r="J149" s="433"/>
      <c r="K149" s="434"/>
      <c r="L149" s="435"/>
      <c r="M149" s="433"/>
      <c r="N149" s="434"/>
      <c r="O149" s="435"/>
    </row>
    <row r="150" spans="1:16" s="27" customFormat="1" ht="14.25" x14ac:dyDescent="0.2">
      <c r="A150" s="24">
        <f t="shared" si="13"/>
        <v>140</v>
      </c>
      <c r="B150" s="36"/>
      <c r="C150" s="37">
        <f>IF(B150&lt;&gt;"",VLOOKUP(B150,Deflatores!$A$3:$C$34,2,0),0)</f>
        <v>0</v>
      </c>
      <c r="D150" s="25"/>
      <c r="E150" s="25"/>
      <c r="F150" s="38"/>
      <c r="G150" s="49" t="str">
        <f t="shared" si="12"/>
        <v/>
      </c>
      <c r="H150" s="25" t="str">
        <f t="shared" si="10"/>
        <v/>
      </c>
      <c r="I150" s="49" t="str">
        <f t="shared" si="11"/>
        <v/>
      </c>
      <c r="J150" s="433"/>
      <c r="K150" s="434"/>
      <c r="L150" s="435"/>
      <c r="M150" s="433"/>
      <c r="N150" s="434"/>
      <c r="O150" s="435"/>
    </row>
    <row r="151" spans="1:16" s="27" customFormat="1" ht="14.25" x14ac:dyDescent="0.2">
      <c r="A151" s="24">
        <f t="shared" si="13"/>
        <v>141</v>
      </c>
      <c r="B151" s="36"/>
      <c r="C151" s="37">
        <f>IF(B151&lt;&gt;"",VLOOKUP(B151,Deflatores!$A$3:$C$34,2,0),0)</f>
        <v>0</v>
      </c>
      <c r="D151" s="25"/>
      <c r="E151" s="25"/>
      <c r="F151" s="38"/>
      <c r="G151" s="49" t="str">
        <f t="shared" si="12"/>
        <v/>
      </c>
      <c r="H151" s="25" t="str">
        <f t="shared" si="10"/>
        <v/>
      </c>
      <c r="I151" s="49" t="str">
        <f t="shared" si="11"/>
        <v/>
      </c>
      <c r="J151" s="433"/>
      <c r="K151" s="434"/>
      <c r="L151" s="435"/>
      <c r="M151" s="433"/>
      <c r="N151" s="434"/>
      <c r="O151" s="435"/>
    </row>
    <row r="152" spans="1:16" s="27" customFormat="1" ht="14.25" x14ac:dyDescent="0.2">
      <c r="A152" s="24">
        <f t="shared" si="13"/>
        <v>142</v>
      </c>
      <c r="B152" s="36"/>
      <c r="C152" s="37">
        <f>IF(B152&lt;&gt;"",VLOOKUP(B152,Deflatores!$A$3:$C$34,2,0),0)</f>
        <v>0</v>
      </c>
      <c r="D152" s="25"/>
      <c r="E152" s="25"/>
      <c r="F152" s="38"/>
      <c r="G152" s="49" t="str">
        <f t="shared" si="12"/>
        <v/>
      </c>
      <c r="H152" s="25" t="str">
        <f t="shared" si="10"/>
        <v/>
      </c>
      <c r="I152" s="49" t="str">
        <f t="shared" si="11"/>
        <v/>
      </c>
      <c r="J152" s="433"/>
      <c r="K152" s="434"/>
      <c r="L152" s="435"/>
      <c r="M152" s="433"/>
      <c r="N152" s="434"/>
      <c r="O152" s="435"/>
      <c r="P152" s="41"/>
    </row>
    <row r="153" spans="1:16" s="27" customFormat="1" ht="14.25" x14ac:dyDescent="0.2">
      <c r="A153" s="24">
        <f t="shared" si="13"/>
        <v>143</v>
      </c>
      <c r="B153" s="36"/>
      <c r="C153" s="37">
        <f>IF(B153&lt;&gt;"",VLOOKUP(B153,Deflatores!$A$3:$C$34,2,0),0)</f>
        <v>0</v>
      </c>
      <c r="D153" s="25"/>
      <c r="E153" s="25"/>
      <c r="F153" s="38"/>
      <c r="G153" s="49" t="str">
        <f t="shared" si="12"/>
        <v/>
      </c>
      <c r="H153" s="25" t="str">
        <f t="shared" si="10"/>
        <v/>
      </c>
      <c r="I153" s="49" t="str">
        <f t="shared" si="11"/>
        <v/>
      </c>
      <c r="J153" s="433"/>
      <c r="K153" s="434"/>
      <c r="L153" s="435"/>
      <c r="M153" s="433"/>
      <c r="N153" s="434"/>
      <c r="O153" s="435"/>
    </row>
    <row r="154" spans="1:16" s="27" customFormat="1" ht="14.25" x14ac:dyDescent="0.2">
      <c r="A154" s="24">
        <f t="shared" si="13"/>
        <v>144</v>
      </c>
      <c r="B154" s="36"/>
      <c r="C154" s="37">
        <f>IF(B154&lt;&gt;"",VLOOKUP(B154,Deflatores!$A$3:$C$34,2,0),0)</f>
        <v>0</v>
      </c>
      <c r="D154" s="25"/>
      <c r="E154" s="25"/>
      <c r="F154" s="38"/>
      <c r="G154" s="49" t="str">
        <f t="shared" si="12"/>
        <v/>
      </c>
      <c r="H154" s="25" t="str">
        <f t="shared" si="10"/>
        <v/>
      </c>
      <c r="I154" s="49" t="str">
        <f t="shared" si="11"/>
        <v/>
      </c>
      <c r="J154" s="433"/>
      <c r="K154" s="434"/>
      <c r="L154" s="435"/>
      <c r="M154" s="433"/>
      <c r="N154" s="434"/>
      <c r="O154" s="435"/>
    </row>
    <row r="155" spans="1:16" s="27" customFormat="1" ht="14.25" x14ac:dyDescent="0.2">
      <c r="A155" s="24">
        <f t="shared" si="13"/>
        <v>145</v>
      </c>
      <c r="B155" s="36"/>
      <c r="C155" s="37">
        <f>IF(B155&lt;&gt;"",VLOOKUP(B155,Deflatores!$A$3:$C$34,2,0),0)</f>
        <v>0</v>
      </c>
      <c r="D155" s="25"/>
      <c r="E155" s="25"/>
      <c r="F155" s="38"/>
      <c r="G155" s="49" t="str">
        <f t="shared" si="12"/>
        <v/>
      </c>
      <c r="H155" s="25" t="str">
        <f t="shared" si="10"/>
        <v/>
      </c>
      <c r="I155" s="49" t="str">
        <f t="shared" si="11"/>
        <v/>
      </c>
      <c r="J155" s="433"/>
      <c r="K155" s="434"/>
      <c r="L155" s="435"/>
      <c r="M155" s="433"/>
      <c r="N155" s="434"/>
      <c r="O155" s="435"/>
    </row>
    <row r="156" spans="1:16" s="27" customFormat="1" ht="14.25" x14ac:dyDescent="0.2">
      <c r="A156" s="24">
        <f t="shared" si="13"/>
        <v>146</v>
      </c>
      <c r="B156" s="36"/>
      <c r="C156" s="37">
        <f>IF(B156&lt;&gt;"",VLOOKUP(B156,Deflatores!$A$3:$C$34,2,0),0)</f>
        <v>0</v>
      </c>
      <c r="D156" s="25"/>
      <c r="E156" s="25"/>
      <c r="F156" s="38"/>
      <c r="G156" s="49" t="str">
        <f t="shared" si="12"/>
        <v/>
      </c>
      <c r="H156" s="25" t="str">
        <f t="shared" si="10"/>
        <v/>
      </c>
      <c r="I156" s="49" t="str">
        <f t="shared" si="11"/>
        <v/>
      </c>
      <c r="J156" s="433"/>
      <c r="K156" s="434"/>
      <c r="L156" s="435"/>
      <c r="M156" s="433"/>
      <c r="N156" s="434"/>
      <c r="O156" s="435"/>
    </row>
    <row r="157" spans="1:16" s="27" customFormat="1" ht="14.25" x14ac:dyDescent="0.2">
      <c r="A157" s="24">
        <f t="shared" si="13"/>
        <v>147</v>
      </c>
      <c r="B157" s="36"/>
      <c r="C157" s="37">
        <f>IF(B157&lt;&gt;"",VLOOKUP(B157,Deflatores!$A$3:$C$34,2,0),0)</f>
        <v>0</v>
      </c>
      <c r="D157" s="25"/>
      <c r="E157" s="25"/>
      <c r="F157" s="38"/>
      <c r="G157" s="49" t="str">
        <f t="shared" si="12"/>
        <v/>
      </c>
      <c r="H157" s="25" t="str">
        <f t="shared" si="10"/>
        <v/>
      </c>
      <c r="I157" s="49" t="str">
        <f t="shared" si="11"/>
        <v/>
      </c>
      <c r="J157" s="433"/>
      <c r="K157" s="434"/>
      <c r="L157" s="435"/>
      <c r="M157" s="433"/>
      <c r="N157" s="434"/>
      <c r="O157" s="435"/>
    </row>
    <row r="158" spans="1:16" s="27" customFormat="1" ht="14.25" x14ac:dyDescent="0.2">
      <c r="A158" s="24">
        <f t="shared" si="13"/>
        <v>148</v>
      </c>
      <c r="B158" s="36"/>
      <c r="C158" s="37">
        <f>IF(B158&lt;&gt;"",VLOOKUP(B158,Deflatores!$A$3:$C$34,2,0),0)</f>
        <v>0</v>
      </c>
      <c r="D158" s="25"/>
      <c r="E158" s="25"/>
      <c r="F158" s="38"/>
      <c r="G158" s="49" t="str">
        <f t="shared" si="12"/>
        <v/>
      </c>
      <c r="H158" s="25" t="str">
        <f t="shared" si="10"/>
        <v/>
      </c>
      <c r="I158" s="49" t="str">
        <f t="shared" si="11"/>
        <v/>
      </c>
      <c r="J158" s="433"/>
      <c r="K158" s="434"/>
      <c r="L158" s="435"/>
      <c r="M158" s="433"/>
      <c r="N158" s="434"/>
      <c r="O158" s="435"/>
    </row>
    <row r="159" spans="1:16" s="27" customFormat="1" ht="14.25" x14ac:dyDescent="0.2">
      <c r="A159" s="24">
        <f t="shared" si="13"/>
        <v>149</v>
      </c>
      <c r="B159" s="36"/>
      <c r="C159" s="37">
        <f>IF(B159&lt;&gt;"",VLOOKUP(B159,Deflatores!$A$3:$C$34,2,0),0)</f>
        <v>0</v>
      </c>
      <c r="D159" s="25"/>
      <c r="E159" s="25"/>
      <c r="F159" s="38"/>
      <c r="G159" s="49" t="str">
        <f t="shared" si="12"/>
        <v/>
      </c>
      <c r="H159" s="25" t="str">
        <f t="shared" si="10"/>
        <v/>
      </c>
      <c r="I159" s="49" t="str">
        <f t="shared" si="11"/>
        <v/>
      </c>
      <c r="J159" s="433"/>
      <c r="K159" s="434"/>
      <c r="L159" s="435"/>
      <c r="M159" s="433"/>
      <c r="N159" s="434"/>
      <c r="O159" s="435"/>
    </row>
    <row r="160" spans="1:16" s="27" customFormat="1" ht="14.25" x14ac:dyDescent="0.2">
      <c r="A160" s="24">
        <f t="shared" si="13"/>
        <v>150</v>
      </c>
      <c r="B160" s="36"/>
      <c r="C160" s="37">
        <f>IF(B160&lt;&gt;"",VLOOKUP(B160,Deflatores!$A$3:$C$34,2,0),0)</f>
        <v>0</v>
      </c>
      <c r="D160" s="25"/>
      <c r="E160" s="25"/>
      <c r="F160" s="38"/>
      <c r="G160" s="49" t="str">
        <f t="shared" si="12"/>
        <v/>
      </c>
      <c r="H160" s="25" t="str">
        <f t="shared" si="10"/>
        <v/>
      </c>
      <c r="I160" s="49" t="str">
        <f t="shared" si="11"/>
        <v/>
      </c>
      <c r="J160" s="433"/>
      <c r="K160" s="434"/>
      <c r="L160" s="435"/>
      <c r="M160" s="433"/>
      <c r="N160" s="434"/>
      <c r="O160" s="435"/>
    </row>
    <row r="161" spans="1:15" s="27" customFormat="1" ht="14.25" x14ac:dyDescent="0.2">
      <c r="A161" s="24">
        <f t="shared" si="13"/>
        <v>151</v>
      </c>
      <c r="B161" s="36"/>
      <c r="C161" s="37">
        <f>IF(B161&lt;&gt;"",VLOOKUP(B161,Deflatores!$A$3:$C$34,2,0),0)</f>
        <v>0</v>
      </c>
      <c r="D161" s="25"/>
      <c r="E161" s="25"/>
      <c r="F161" s="38"/>
      <c r="G161" s="49" t="str">
        <f t="shared" si="12"/>
        <v/>
      </c>
      <c r="H161" s="25" t="str">
        <f t="shared" si="10"/>
        <v/>
      </c>
      <c r="I161" s="49" t="str">
        <f t="shared" si="11"/>
        <v/>
      </c>
      <c r="J161" s="433"/>
      <c r="K161" s="434"/>
      <c r="L161" s="435"/>
      <c r="M161" s="433"/>
      <c r="N161" s="434"/>
      <c r="O161" s="435"/>
    </row>
    <row r="162" spans="1:15" s="27" customFormat="1" ht="14.25" x14ac:dyDescent="0.2">
      <c r="A162" s="24">
        <f t="shared" si="13"/>
        <v>152</v>
      </c>
      <c r="B162" s="36"/>
      <c r="C162" s="37">
        <f>IF(B162&lt;&gt;"",VLOOKUP(B162,Deflatores!$A$3:$C$34,2,0),0)</f>
        <v>0</v>
      </c>
      <c r="D162" s="25"/>
      <c r="E162" s="25"/>
      <c r="F162" s="38"/>
      <c r="G162" s="49" t="str">
        <f t="shared" si="12"/>
        <v/>
      </c>
      <c r="H162" s="25" t="str">
        <f t="shared" si="10"/>
        <v/>
      </c>
      <c r="I162" s="49" t="str">
        <f t="shared" si="11"/>
        <v/>
      </c>
      <c r="J162" s="433"/>
      <c r="K162" s="434"/>
      <c r="L162" s="435"/>
      <c r="M162" s="433"/>
      <c r="N162" s="434"/>
      <c r="O162" s="435"/>
    </row>
    <row r="163" spans="1:15" s="27" customFormat="1" ht="14.25" x14ac:dyDescent="0.2">
      <c r="A163" s="24">
        <f t="shared" si="13"/>
        <v>153</v>
      </c>
      <c r="B163" s="36"/>
      <c r="C163" s="37">
        <f>IF(B163&lt;&gt;"",VLOOKUP(B163,Deflatores!$A$3:$C$34,2,0),0)</f>
        <v>0</v>
      </c>
      <c r="D163" s="25"/>
      <c r="E163" s="25"/>
      <c r="F163" s="38"/>
      <c r="G163" s="49" t="str">
        <f t="shared" si="12"/>
        <v/>
      </c>
      <c r="H163" s="25" t="str">
        <f t="shared" si="10"/>
        <v/>
      </c>
      <c r="I163" s="49" t="str">
        <f t="shared" si="11"/>
        <v/>
      </c>
      <c r="J163" s="433"/>
      <c r="K163" s="434"/>
      <c r="L163" s="435"/>
      <c r="M163" s="433"/>
      <c r="N163" s="434"/>
      <c r="O163" s="435"/>
    </row>
    <row r="164" spans="1:15" s="27" customFormat="1" ht="14.25" x14ac:dyDescent="0.2">
      <c r="A164" s="24">
        <f t="shared" si="13"/>
        <v>154</v>
      </c>
      <c r="B164" s="36"/>
      <c r="C164" s="37">
        <f>IF(B164&lt;&gt;"",VLOOKUP(B164,Deflatores!$A$3:$C$34,2,0),0)</f>
        <v>0</v>
      </c>
      <c r="D164" s="25"/>
      <c r="E164" s="25"/>
      <c r="F164" s="38"/>
      <c r="G164" s="49" t="str">
        <f t="shared" si="12"/>
        <v/>
      </c>
      <c r="H164" s="25" t="str">
        <f t="shared" si="10"/>
        <v/>
      </c>
      <c r="I164" s="49" t="str">
        <f t="shared" si="11"/>
        <v/>
      </c>
      <c r="J164" s="433"/>
      <c r="K164" s="434"/>
      <c r="L164" s="435"/>
      <c r="M164" s="433"/>
      <c r="N164" s="434"/>
      <c r="O164" s="435"/>
    </row>
    <row r="165" spans="1:15" s="27" customFormat="1" ht="14.25" x14ac:dyDescent="0.2">
      <c r="A165" s="24">
        <f t="shared" si="13"/>
        <v>155</v>
      </c>
      <c r="B165" s="36"/>
      <c r="C165" s="37">
        <f>IF(B165&lt;&gt;"",VLOOKUP(B165,Deflatores!$A$3:$C$34,2,0),0)</f>
        <v>0</v>
      </c>
      <c r="D165" s="25"/>
      <c r="E165" s="25"/>
      <c r="F165" s="38"/>
      <c r="G165" s="49" t="str">
        <f t="shared" si="12"/>
        <v/>
      </c>
      <c r="H165" s="25" t="str">
        <f t="shared" si="10"/>
        <v/>
      </c>
      <c r="I165" s="49" t="str">
        <f t="shared" si="11"/>
        <v/>
      </c>
      <c r="J165" s="433"/>
      <c r="K165" s="434"/>
      <c r="L165" s="435"/>
      <c r="M165" s="433"/>
      <c r="N165" s="434"/>
      <c r="O165" s="435"/>
    </row>
    <row r="166" spans="1:15" s="27" customFormat="1" ht="14.25" x14ac:dyDescent="0.2">
      <c r="A166" s="24">
        <f t="shared" si="13"/>
        <v>156</v>
      </c>
      <c r="B166" s="36"/>
      <c r="C166" s="37">
        <f>IF(B166&lt;&gt;"",VLOOKUP(B166,Deflatores!$A$3:$C$34,2,0),0)</f>
        <v>0</v>
      </c>
      <c r="D166" s="25"/>
      <c r="E166" s="25"/>
      <c r="F166" s="38"/>
      <c r="G166" s="49" t="str">
        <f t="shared" si="12"/>
        <v/>
      </c>
      <c r="H166" s="25" t="str">
        <f t="shared" si="10"/>
        <v/>
      </c>
      <c r="I166" s="49" t="str">
        <f t="shared" si="11"/>
        <v/>
      </c>
      <c r="J166" s="433"/>
      <c r="K166" s="434"/>
      <c r="L166" s="435"/>
      <c r="M166" s="433"/>
      <c r="N166" s="434"/>
      <c r="O166" s="435"/>
    </row>
    <row r="167" spans="1:15" s="27" customFormat="1" ht="14.25" x14ac:dyDescent="0.2">
      <c r="A167" s="24">
        <f t="shared" si="13"/>
        <v>157</v>
      </c>
      <c r="B167" s="36"/>
      <c r="C167" s="37">
        <f>IF(B167&lt;&gt;"",VLOOKUP(B167,Deflatores!$A$3:$C$34,2,0),0)</f>
        <v>0</v>
      </c>
      <c r="D167" s="25"/>
      <c r="E167" s="25"/>
      <c r="F167" s="38"/>
      <c r="G167" s="49" t="str">
        <f t="shared" si="12"/>
        <v/>
      </c>
      <c r="H167" s="25" t="str">
        <f t="shared" si="10"/>
        <v/>
      </c>
      <c r="I167" s="49" t="str">
        <f t="shared" si="11"/>
        <v/>
      </c>
      <c r="J167" s="433"/>
      <c r="K167" s="434"/>
      <c r="L167" s="435"/>
      <c r="M167" s="433"/>
      <c r="N167" s="434"/>
      <c r="O167" s="435"/>
    </row>
    <row r="168" spans="1:15" s="27" customFormat="1" ht="14.25" x14ac:dyDescent="0.2">
      <c r="A168" s="24">
        <f t="shared" si="13"/>
        <v>158</v>
      </c>
      <c r="B168" s="36"/>
      <c r="C168" s="37">
        <f>IF(B168&lt;&gt;"",VLOOKUP(B168,Deflatores!$A$3:$C$34,2,0),0)</f>
        <v>0</v>
      </c>
      <c r="D168" s="25"/>
      <c r="E168" s="25"/>
      <c r="F168" s="38"/>
      <c r="G168" s="49" t="str">
        <f t="shared" si="12"/>
        <v/>
      </c>
      <c r="H168" s="25" t="str">
        <f t="shared" si="10"/>
        <v/>
      </c>
      <c r="I168" s="49" t="str">
        <f t="shared" si="11"/>
        <v/>
      </c>
      <c r="J168" s="433"/>
      <c r="K168" s="434"/>
      <c r="L168" s="435"/>
      <c r="M168" s="433"/>
      <c r="N168" s="434"/>
      <c r="O168" s="435"/>
    </row>
    <row r="169" spans="1:15" s="27" customFormat="1" ht="14.25" x14ac:dyDescent="0.2">
      <c r="A169" s="24">
        <f t="shared" si="13"/>
        <v>159</v>
      </c>
      <c r="B169" s="36"/>
      <c r="C169" s="37">
        <f>IF(B169&lt;&gt;"",VLOOKUP(B169,Deflatores!$A$3:$C$34,2,0),0)</f>
        <v>0</v>
      </c>
      <c r="D169" s="25"/>
      <c r="E169" s="25"/>
      <c r="F169" s="38"/>
      <c r="G169" s="49" t="str">
        <f t="shared" si="12"/>
        <v/>
      </c>
      <c r="H169" s="25" t="str">
        <f t="shared" si="10"/>
        <v/>
      </c>
      <c r="I169" s="49" t="str">
        <f t="shared" si="11"/>
        <v/>
      </c>
      <c r="J169" s="433"/>
      <c r="K169" s="434"/>
      <c r="L169" s="435"/>
      <c r="M169" s="433"/>
      <c r="N169" s="434"/>
      <c r="O169" s="435"/>
    </row>
    <row r="170" spans="1:15" s="27" customFormat="1" ht="14.25" x14ac:dyDescent="0.2">
      <c r="A170" s="24">
        <f t="shared" si="13"/>
        <v>160</v>
      </c>
      <c r="B170" s="36"/>
      <c r="C170" s="37">
        <f>IF(B170&lt;&gt;"",VLOOKUP(B170,Deflatores!$A$3:$C$34,2,0),0)</f>
        <v>0</v>
      </c>
      <c r="D170" s="25"/>
      <c r="E170" s="25"/>
      <c r="F170" s="38"/>
      <c r="G170" s="49" t="str">
        <f t="shared" si="12"/>
        <v/>
      </c>
      <c r="H170" s="25" t="str">
        <f t="shared" si="10"/>
        <v/>
      </c>
      <c r="I170" s="49" t="str">
        <f t="shared" si="11"/>
        <v/>
      </c>
      <c r="J170" s="433"/>
      <c r="K170" s="434"/>
      <c r="L170" s="435"/>
      <c r="M170" s="433"/>
      <c r="N170" s="434"/>
      <c r="O170" s="435"/>
    </row>
    <row r="171" spans="1:15" s="27" customFormat="1" ht="14.25" x14ac:dyDescent="0.2">
      <c r="A171" s="24">
        <f t="shared" si="13"/>
        <v>161</v>
      </c>
      <c r="B171" s="36"/>
      <c r="C171" s="37">
        <f>IF(B171&lt;&gt;"",VLOOKUP(B171,Deflatores!$A$3:$C$34,2,0),0)</f>
        <v>0</v>
      </c>
      <c r="D171" s="25"/>
      <c r="E171" s="25"/>
      <c r="F171" s="38"/>
      <c r="G171" s="49" t="str">
        <f t="shared" si="12"/>
        <v/>
      </c>
      <c r="H171" s="25" t="str">
        <f t="shared" si="10"/>
        <v/>
      </c>
      <c r="I171" s="49" t="str">
        <f t="shared" si="11"/>
        <v/>
      </c>
      <c r="J171" s="433"/>
      <c r="K171" s="434"/>
      <c r="L171" s="435"/>
      <c r="M171" s="433"/>
      <c r="N171" s="434"/>
      <c r="O171" s="435"/>
    </row>
    <row r="172" spans="1:15" s="27" customFormat="1" ht="14.25" x14ac:dyDescent="0.2">
      <c r="A172" s="24">
        <f t="shared" si="13"/>
        <v>162</v>
      </c>
      <c r="B172" s="36"/>
      <c r="C172" s="37">
        <f>IF(B172&lt;&gt;"",VLOOKUP(B172,Deflatores!$A$3:$C$34,2,0),0)</f>
        <v>0</v>
      </c>
      <c r="D172" s="25"/>
      <c r="E172" s="25"/>
      <c r="F172" s="38"/>
      <c r="G172" s="49" t="str">
        <f t="shared" si="12"/>
        <v/>
      </c>
      <c r="H172" s="25" t="str">
        <f t="shared" si="10"/>
        <v/>
      </c>
      <c r="I172" s="49" t="str">
        <f t="shared" si="11"/>
        <v/>
      </c>
      <c r="J172" s="433"/>
      <c r="K172" s="434"/>
      <c r="L172" s="435"/>
      <c r="M172" s="433"/>
      <c r="N172" s="434"/>
      <c r="O172" s="435"/>
    </row>
    <row r="173" spans="1:15" s="27" customFormat="1" ht="14.25" x14ac:dyDescent="0.2">
      <c r="A173" s="24">
        <f t="shared" si="13"/>
        <v>163</v>
      </c>
      <c r="B173" s="36"/>
      <c r="C173" s="37">
        <f>IF(B173&lt;&gt;"",VLOOKUP(B173,Deflatores!$A$3:$C$34,2,0),0)</f>
        <v>0</v>
      </c>
      <c r="D173" s="25"/>
      <c r="E173" s="25"/>
      <c r="F173" s="38"/>
      <c r="G173" s="49" t="str">
        <f t="shared" si="12"/>
        <v/>
      </c>
      <c r="H173" s="25" t="str">
        <f t="shared" si="10"/>
        <v/>
      </c>
      <c r="I173" s="49" t="str">
        <f t="shared" si="11"/>
        <v/>
      </c>
      <c r="J173" s="433"/>
      <c r="K173" s="434"/>
      <c r="L173" s="435"/>
      <c r="M173" s="433"/>
      <c r="N173" s="434"/>
      <c r="O173" s="435"/>
    </row>
    <row r="174" spans="1:15" s="27" customFormat="1" ht="14.25" x14ac:dyDescent="0.2">
      <c r="A174" s="24">
        <f t="shared" si="13"/>
        <v>164</v>
      </c>
      <c r="B174" s="36"/>
      <c r="C174" s="37">
        <f>IF(B174&lt;&gt;"",VLOOKUP(B174,Deflatores!$A$3:$C$34,2,0),0)</f>
        <v>0</v>
      </c>
      <c r="D174" s="25"/>
      <c r="E174" s="25"/>
      <c r="F174" s="38"/>
      <c r="G174" s="49" t="str">
        <f t="shared" si="12"/>
        <v/>
      </c>
      <c r="H174" s="25" t="str">
        <f t="shared" si="10"/>
        <v/>
      </c>
      <c r="I174" s="49" t="str">
        <f t="shared" si="11"/>
        <v/>
      </c>
      <c r="J174" s="433"/>
      <c r="K174" s="434"/>
      <c r="L174" s="435"/>
      <c r="M174" s="433"/>
      <c r="N174" s="434"/>
      <c r="O174" s="435"/>
    </row>
    <row r="175" spans="1:15" s="27" customFormat="1" ht="14.25" x14ac:dyDescent="0.2">
      <c r="A175" s="24">
        <f t="shared" si="13"/>
        <v>165</v>
      </c>
      <c r="B175" s="36"/>
      <c r="C175" s="37">
        <f>IF(B175&lt;&gt;"",VLOOKUP(B175,Deflatores!$A$3:$C$34,2,0),0)</f>
        <v>0</v>
      </c>
      <c r="D175" s="25"/>
      <c r="E175" s="25"/>
      <c r="F175" s="38"/>
      <c r="G175" s="49" t="str">
        <f t="shared" si="12"/>
        <v/>
      </c>
      <c r="H175" s="25" t="str">
        <f t="shared" si="10"/>
        <v/>
      </c>
      <c r="I175" s="49" t="str">
        <f t="shared" si="11"/>
        <v/>
      </c>
      <c r="J175" s="433"/>
      <c r="K175" s="434"/>
      <c r="L175" s="435"/>
      <c r="M175" s="433"/>
      <c r="N175" s="434"/>
      <c r="O175" s="435"/>
    </row>
    <row r="176" spans="1:15" s="27" customFormat="1" ht="14.25" x14ac:dyDescent="0.2">
      <c r="A176" s="24">
        <f t="shared" si="13"/>
        <v>166</v>
      </c>
      <c r="B176" s="36"/>
      <c r="C176" s="37">
        <f>IF(B176&lt;&gt;"",VLOOKUP(B176,Deflatores!$A$3:$C$34,2,0),0)</f>
        <v>0</v>
      </c>
      <c r="D176" s="25"/>
      <c r="E176" s="25"/>
      <c r="F176" s="38"/>
      <c r="G176" s="49" t="str">
        <f t="shared" si="12"/>
        <v/>
      </c>
      <c r="H176" s="25" t="str">
        <f t="shared" si="10"/>
        <v/>
      </c>
      <c r="I176" s="49" t="str">
        <f t="shared" si="11"/>
        <v/>
      </c>
      <c r="J176" s="433"/>
      <c r="K176" s="434"/>
      <c r="L176" s="435"/>
      <c r="M176" s="433"/>
      <c r="N176" s="434"/>
      <c r="O176" s="435"/>
    </row>
    <row r="177" spans="1:15" s="27" customFormat="1" ht="14.25" x14ac:dyDescent="0.2">
      <c r="A177" s="24">
        <f t="shared" si="13"/>
        <v>167</v>
      </c>
      <c r="B177" s="36"/>
      <c r="C177" s="37">
        <f>IF(B177&lt;&gt;"",VLOOKUP(B177,Deflatores!$A$3:$C$34,2,0),0)</f>
        <v>0</v>
      </c>
      <c r="D177" s="25"/>
      <c r="E177" s="25"/>
      <c r="F177" s="38"/>
      <c r="G177" s="49" t="str">
        <f t="shared" si="12"/>
        <v/>
      </c>
      <c r="H177" s="25" t="str">
        <f t="shared" si="10"/>
        <v/>
      </c>
      <c r="I177" s="49" t="str">
        <f t="shared" si="11"/>
        <v/>
      </c>
      <c r="J177" s="433"/>
      <c r="K177" s="434"/>
      <c r="L177" s="435"/>
      <c r="M177" s="433"/>
      <c r="N177" s="434"/>
      <c r="O177" s="435"/>
    </row>
    <row r="178" spans="1:15" s="27" customFormat="1" ht="14.25" x14ac:dyDescent="0.2">
      <c r="A178" s="24">
        <f t="shared" si="13"/>
        <v>168</v>
      </c>
      <c r="B178" s="36"/>
      <c r="C178" s="37">
        <f>IF(B178&lt;&gt;"",VLOOKUP(B178,Deflatores!$A$3:$C$34,2,0),0)</f>
        <v>0</v>
      </c>
      <c r="D178" s="25"/>
      <c r="E178" s="25"/>
      <c r="F178" s="38"/>
      <c r="G178" s="49" t="str">
        <f t="shared" si="12"/>
        <v/>
      </c>
      <c r="H178" s="25" t="str">
        <f t="shared" si="10"/>
        <v/>
      </c>
      <c r="I178" s="49" t="str">
        <f t="shared" si="11"/>
        <v/>
      </c>
      <c r="J178" s="433"/>
      <c r="K178" s="434"/>
      <c r="L178" s="435"/>
      <c r="M178" s="433"/>
      <c r="N178" s="434"/>
      <c r="O178" s="435"/>
    </row>
    <row r="179" spans="1:15" s="27" customFormat="1" ht="14.25" x14ac:dyDescent="0.2">
      <c r="A179" s="24">
        <f t="shared" si="13"/>
        <v>169</v>
      </c>
      <c r="B179" s="36"/>
      <c r="C179" s="37">
        <f>IF(B179&lt;&gt;"",VLOOKUP(B179,Deflatores!$A$3:$C$34,2,0),0)</f>
        <v>0</v>
      </c>
      <c r="D179" s="25"/>
      <c r="E179" s="25"/>
      <c r="F179" s="38"/>
      <c r="G179" s="49" t="str">
        <f t="shared" si="12"/>
        <v/>
      </c>
      <c r="H179" s="25" t="str">
        <f t="shared" si="10"/>
        <v/>
      </c>
      <c r="I179" s="49" t="str">
        <f t="shared" si="11"/>
        <v/>
      </c>
      <c r="J179" s="433"/>
      <c r="K179" s="434"/>
      <c r="L179" s="435"/>
      <c r="M179" s="433"/>
      <c r="N179" s="434"/>
      <c r="O179" s="435"/>
    </row>
    <row r="180" spans="1:15" s="27" customFormat="1" ht="14.25" x14ac:dyDescent="0.2">
      <c r="A180" s="24">
        <f t="shared" si="13"/>
        <v>170</v>
      </c>
      <c r="B180" s="36"/>
      <c r="C180" s="37">
        <f>IF(B180&lt;&gt;"",VLOOKUP(B180,Deflatores!$A$3:$C$34,2,0),0)</f>
        <v>0</v>
      </c>
      <c r="D180" s="25"/>
      <c r="E180" s="25"/>
      <c r="F180" s="38"/>
      <c r="G180" s="49" t="str">
        <f t="shared" si="12"/>
        <v/>
      </c>
      <c r="H180" s="25" t="str">
        <f t="shared" si="10"/>
        <v/>
      </c>
      <c r="I180" s="49" t="str">
        <f t="shared" si="11"/>
        <v/>
      </c>
      <c r="J180" s="433"/>
      <c r="K180" s="434"/>
      <c r="L180" s="435"/>
      <c r="M180" s="433"/>
      <c r="N180" s="434"/>
      <c r="O180" s="435"/>
    </row>
    <row r="181" spans="1:15" s="27" customFormat="1" ht="14.25" x14ac:dyDescent="0.2">
      <c r="A181" s="24">
        <f t="shared" si="13"/>
        <v>171</v>
      </c>
      <c r="B181" s="36"/>
      <c r="C181" s="37">
        <f>IF(B181&lt;&gt;"",VLOOKUP(B181,Deflatores!$A$3:$C$34,2,0),0)</f>
        <v>0</v>
      </c>
      <c r="D181" s="25"/>
      <c r="E181" s="25"/>
      <c r="F181" s="38"/>
      <c r="G181" s="49" t="str">
        <f t="shared" si="12"/>
        <v/>
      </c>
      <c r="H181" s="25" t="str">
        <f t="shared" si="10"/>
        <v/>
      </c>
      <c r="I181" s="49" t="str">
        <f t="shared" si="11"/>
        <v/>
      </c>
      <c r="J181" s="433"/>
      <c r="K181" s="434"/>
      <c r="L181" s="435"/>
      <c r="M181" s="433"/>
      <c r="N181" s="434"/>
      <c r="O181" s="435"/>
    </row>
    <row r="182" spans="1:15" s="27" customFormat="1" ht="14.25" x14ac:dyDescent="0.2">
      <c r="A182" s="24">
        <f t="shared" si="13"/>
        <v>172</v>
      </c>
      <c r="B182" s="36"/>
      <c r="C182" s="37">
        <f>IF(B182&lt;&gt;"",VLOOKUP(B182,Deflatores!$A$3:$C$34,2,0),0)</f>
        <v>0</v>
      </c>
      <c r="D182" s="25"/>
      <c r="E182" s="25"/>
      <c r="F182" s="38"/>
      <c r="G182" s="49" t="str">
        <f t="shared" si="12"/>
        <v/>
      </c>
      <c r="H182" s="25" t="str">
        <f t="shared" si="10"/>
        <v/>
      </c>
      <c r="I182" s="49" t="str">
        <f t="shared" si="11"/>
        <v/>
      </c>
      <c r="J182" s="433"/>
      <c r="K182" s="434"/>
      <c r="L182" s="435"/>
      <c r="M182" s="433"/>
      <c r="N182" s="434"/>
      <c r="O182" s="435"/>
    </row>
    <row r="183" spans="1:15" s="27" customFormat="1" ht="14.25" x14ac:dyDescent="0.2">
      <c r="A183" s="24">
        <f t="shared" si="13"/>
        <v>173</v>
      </c>
      <c r="B183" s="36"/>
      <c r="C183" s="37">
        <f>IF(B183&lt;&gt;"",VLOOKUP(B183,Deflatores!$A$3:$C$34,2,0),0)</f>
        <v>0</v>
      </c>
      <c r="D183" s="25"/>
      <c r="E183" s="25"/>
      <c r="F183" s="38"/>
      <c r="G183" s="49" t="str">
        <f t="shared" si="12"/>
        <v/>
      </c>
      <c r="H183" s="25" t="str">
        <f t="shared" si="10"/>
        <v/>
      </c>
      <c r="I183" s="49" t="str">
        <f t="shared" si="11"/>
        <v/>
      </c>
      <c r="J183" s="433"/>
      <c r="K183" s="434"/>
      <c r="L183" s="435"/>
      <c r="M183" s="433"/>
      <c r="N183" s="434"/>
      <c r="O183" s="435"/>
    </row>
    <row r="184" spans="1:15" s="27" customFormat="1" ht="14.25" x14ac:dyDescent="0.2">
      <c r="A184" s="24">
        <f t="shared" si="13"/>
        <v>174</v>
      </c>
      <c r="B184" s="36"/>
      <c r="C184" s="37">
        <f>IF(B184&lt;&gt;"",VLOOKUP(B184,Deflatores!$A$3:$C$34,2,0),0)</f>
        <v>0</v>
      </c>
      <c r="D184" s="25"/>
      <c r="E184" s="25"/>
      <c r="F184" s="38"/>
      <c r="G184" s="49" t="str">
        <f t="shared" si="12"/>
        <v/>
      </c>
      <c r="H184" s="25" t="str">
        <f t="shared" si="10"/>
        <v/>
      </c>
      <c r="I184" s="49" t="str">
        <f t="shared" si="11"/>
        <v/>
      </c>
      <c r="J184" s="433"/>
      <c r="K184" s="434"/>
      <c r="L184" s="435"/>
      <c r="M184" s="433"/>
      <c r="N184" s="434"/>
      <c r="O184" s="435"/>
    </row>
    <row r="185" spans="1:15" s="27" customFormat="1" ht="14.25" x14ac:dyDescent="0.2">
      <c r="A185" s="24">
        <f t="shared" si="13"/>
        <v>175</v>
      </c>
      <c r="B185" s="36"/>
      <c r="C185" s="37">
        <f>IF(B185&lt;&gt;"",VLOOKUP(B185,Deflatores!$A$3:$C$34,2,0),0)</f>
        <v>0</v>
      </c>
      <c r="D185" s="25"/>
      <c r="E185" s="25"/>
      <c r="F185" s="38"/>
      <c r="G185" s="49" t="str">
        <f t="shared" si="12"/>
        <v/>
      </c>
      <c r="H185" s="25" t="str">
        <f t="shared" si="10"/>
        <v/>
      </c>
      <c r="I185" s="49" t="str">
        <f t="shared" si="11"/>
        <v/>
      </c>
      <c r="J185" s="433"/>
      <c r="K185" s="434"/>
      <c r="L185" s="435"/>
      <c r="M185" s="433"/>
      <c r="N185" s="434"/>
      <c r="O185" s="435"/>
    </row>
    <row r="186" spans="1:15" s="27" customFormat="1" ht="14.25" x14ac:dyDescent="0.2">
      <c r="A186" s="24">
        <f t="shared" si="13"/>
        <v>176</v>
      </c>
      <c r="B186" s="36"/>
      <c r="C186" s="37">
        <f>IF(B186&lt;&gt;"",VLOOKUP(B186,Deflatores!$A$3:$C$34,2,0),0)</f>
        <v>0</v>
      </c>
      <c r="D186" s="25"/>
      <c r="E186" s="25"/>
      <c r="F186" s="38"/>
      <c r="G186" s="49" t="str">
        <f t="shared" si="12"/>
        <v/>
      </c>
      <c r="H186" s="25" t="str">
        <f t="shared" si="10"/>
        <v/>
      </c>
      <c r="I186" s="49" t="str">
        <f t="shared" si="11"/>
        <v/>
      </c>
      <c r="J186" s="433"/>
      <c r="K186" s="434"/>
      <c r="L186" s="435"/>
      <c r="M186" s="433"/>
      <c r="N186" s="434"/>
      <c r="O186" s="435"/>
    </row>
    <row r="187" spans="1:15" s="27" customFormat="1" ht="14.25" x14ac:dyDescent="0.2">
      <c r="A187" s="24">
        <f t="shared" si="13"/>
        <v>177</v>
      </c>
      <c r="B187" s="36"/>
      <c r="C187" s="37">
        <f>IF(B187&lt;&gt;"",VLOOKUP(B187,Deflatores!$A$3:$C$34,2,0),0)</f>
        <v>0</v>
      </c>
      <c r="D187" s="25"/>
      <c r="E187" s="25"/>
      <c r="F187" s="38"/>
      <c r="G187" s="49" t="str">
        <f t="shared" si="12"/>
        <v/>
      </c>
      <c r="H187" s="25" t="str">
        <f t="shared" si="10"/>
        <v/>
      </c>
      <c r="I187" s="49" t="str">
        <f t="shared" si="11"/>
        <v/>
      </c>
      <c r="J187" s="433"/>
      <c r="K187" s="434"/>
      <c r="L187" s="435"/>
      <c r="M187" s="433"/>
      <c r="N187" s="434"/>
      <c r="O187" s="435"/>
    </row>
    <row r="188" spans="1:15" s="27" customFormat="1" ht="14.25" x14ac:dyDescent="0.2">
      <c r="A188" s="24">
        <f t="shared" si="13"/>
        <v>178</v>
      </c>
      <c r="B188" s="36"/>
      <c r="C188" s="37">
        <f>IF(B188&lt;&gt;"",VLOOKUP(B188,Deflatores!$A$3:$C$34,2,0),0)</f>
        <v>0</v>
      </c>
      <c r="D188" s="25"/>
      <c r="E188" s="25"/>
      <c r="F188" s="38"/>
      <c r="G188" s="49" t="str">
        <f t="shared" si="12"/>
        <v/>
      </c>
      <c r="H188" s="25" t="str">
        <f t="shared" si="10"/>
        <v/>
      </c>
      <c r="I188" s="49" t="str">
        <f t="shared" si="11"/>
        <v/>
      </c>
      <c r="J188" s="433"/>
      <c r="K188" s="434"/>
      <c r="L188" s="435"/>
      <c r="M188" s="433"/>
      <c r="N188" s="434"/>
      <c r="O188" s="435"/>
    </row>
    <row r="189" spans="1:15" s="27" customFormat="1" ht="14.25" x14ac:dyDescent="0.2">
      <c r="A189" s="24">
        <f t="shared" si="13"/>
        <v>179</v>
      </c>
      <c r="B189" s="36"/>
      <c r="C189" s="37">
        <f>IF(B189&lt;&gt;"",VLOOKUP(B189,Deflatores!$A$3:$C$34,2,0),0)</f>
        <v>0</v>
      </c>
      <c r="D189" s="25"/>
      <c r="E189" s="25"/>
      <c r="F189" s="38"/>
      <c r="G189" s="49" t="str">
        <f t="shared" si="12"/>
        <v/>
      </c>
      <c r="H189" s="25" t="str">
        <f t="shared" si="10"/>
        <v/>
      </c>
      <c r="I189" s="49" t="str">
        <f t="shared" si="11"/>
        <v/>
      </c>
      <c r="J189" s="433"/>
      <c r="K189" s="434"/>
      <c r="L189" s="435"/>
      <c r="M189" s="433"/>
      <c r="N189" s="434"/>
      <c r="O189" s="435"/>
    </row>
    <row r="190" spans="1:15" s="27" customFormat="1" ht="14.25" x14ac:dyDescent="0.2">
      <c r="A190" s="24">
        <f t="shared" si="13"/>
        <v>180</v>
      </c>
      <c r="B190" s="36"/>
      <c r="C190" s="37">
        <f>IF(B190&lt;&gt;"",VLOOKUP(B190,Deflatores!$A$3:$C$34,2,0),0)</f>
        <v>0</v>
      </c>
      <c r="D190" s="25"/>
      <c r="E190" s="25"/>
      <c r="F190" s="38"/>
      <c r="G190" s="49" t="str">
        <f t="shared" si="12"/>
        <v/>
      </c>
      <c r="H190" s="25" t="str">
        <f t="shared" si="10"/>
        <v/>
      </c>
      <c r="I190" s="49" t="str">
        <f t="shared" si="11"/>
        <v/>
      </c>
      <c r="J190" s="433"/>
      <c r="K190" s="434"/>
      <c r="L190" s="435"/>
      <c r="M190" s="433"/>
      <c r="N190" s="434"/>
      <c r="O190" s="435"/>
    </row>
    <row r="191" spans="1:15" s="27" customFormat="1" ht="14.25" x14ac:dyDescent="0.2">
      <c r="A191" s="24">
        <f t="shared" si="13"/>
        <v>181</v>
      </c>
      <c r="B191" s="36"/>
      <c r="C191" s="37">
        <f>IF(B191&lt;&gt;"",VLOOKUP(B191,Deflatores!$A$3:$C$34,2,0),0)</f>
        <v>0</v>
      </c>
      <c r="D191" s="25"/>
      <c r="E191" s="25"/>
      <c r="F191" s="38"/>
      <c r="G191" s="49" t="str">
        <f t="shared" si="12"/>
        <v/>
      </c>
      <c r="H191" s="25" t="str">
        <f t="shared" si="10"/>
        <v/>
      </c>
      <c r="I191" s="49" t="str">
        <f t="shared" si="11"/>
        <v/>
      </c>
      <c r="J191" s="433"/>
      <c r="K191" s="434"/>
      <c r="L191" s="435"/>
      <c r="M191" s="433"/>
      <c r="N191" s="434"/>
      <c r="O191" s="435"/>
    </row>
    <row r="192" spans="1:15" s="27" customFormat="1" ht="14.25" x14ac:dyDescent="0.2">
      <c r="A192" s="24">
        <f t="shared" si="13"/>
        <v>182</v>
      </c>
      <c r="B192" s="36"/>
      <c r="C192" s="37">
        <f>IF(B192&lt;&gt;"",VLOOKUP(B192,Deflatores!$A$3:$C$34,2,0),0)</f>
        <v>0</v>
      </c>
      <c r="D192" s="25"/>
      <c r="E192" s="25"/>
      <c r="F192" s="38"/>
      <c r="G192" s="49" t="str">
        <f t="shared" si="12"/>
        <v/>
      </c>
      <c r="H192" s="25" t="str">
        <f t="shared" si="10"/>
        <v/>
      </c>
      <c r="I192" s="49" t="str">
        <f t="shared" si="11"/>
        <v/>
      </c>
      <c r="J192" s="433"/>
      <c r="K192" s="434"/>
      <c r="L192" s="435"/>
      <c r="M192" s="433"/>
      <c r="N192" s="434"/>
      <c r="O192" s="435"/>
    </row>
    <row r="193" spans="1:15" s="27" customFormat="1" ht="14.25" x14ac:dyDescent="0.2">
      <c r="A193" s="24">
        <f t="shared" si="13"/>
        <v>183</v>
      </c>
      <c r="B193" s="36"/>
      <c r="C193" s="37">
        <f>IF(B193&lt;&gt;"",VLOOKUP(B193,Deflatores!$A$3:$C$34,2,0),0)</f>
        <v>0</v>
      </c>
      <c r="D193" s="25"/>
      <c r="E193" s="25"/>
      <c r="F193" s="38"/>
      <c r="G193" s="49" t="str">
        <f t="shared" si="12"/>
        <v/>
      </c>
      <c r="H193" s="25" t="str">
        <f t="shared" si="10"/>
        <v/>
      </c>
      <c r="I193" s="49" t="str">
        <f t="shared" si="11"/>
        <v/>
      </c>
      <c r="J193" s="433"/>
      <c r="K193" s="434"/>
      <c r="L193" s="435"/>
      <c r="M193" s="433"/>
      <c r="N193" s="434"/>
      <c r="O193" s="435"/>
    </row>
    <row r="194" spans="1:15" s="27" customFormat="1" ht="14.25" x14ac:dyDescent="0.2">
      <c r="A194" s="24">
        <f t="shared" si="13"/>
        <v>184</v>
      </c>
      <c r="B194" s="36"/>
      <c r="C194" s="37">
        <f>IF(B194&lt;&gt;"",VLOOKUP(B194,Deflatores!$A$3:$C$34,2,0),0)</f>
        <v>0</v>
      </c>
      <c r="D194" s="25"/>
      <c r="E194" s="25"/>
      <c r="F194" s="38"/>
      <c r="G194" s="49" t="str">
        <f t="shared" si="12"/>
        <v/>
      </c>
      <c r="H194" s="25" t="str">
        <f t="shared" si="10"/>
        <v/>
      </c>
      <c r="I194" s="49" t="str">
        <f t="shared" si="11"/>
        <v/>
      </c>
      <c r="J194" s="433"/>
      <c r="K194" s="434"/>
      <c r="L194" s="435"/>
      <c r="M194" s="433"/>
      <c r="N194" s="434"/>
      <c r="O194" s="435"/>
    </row>
    <row r="195" spans="1:15" s="27" customFormat="1" ht="14.25" x14ac:dyDescent="0.2">
      <c r="A195" s="24">
        <f t="shared" si="13"/>
        <v>185</v>
      </c>
      <c r="B195" s="36"/>
      <c r="C195" s="37">
        <f>IF(B195&lt;&gt;"",VLOOKUP(B195,Deflatores!$A$3:$C$34,2,0),0)</f>
        <v>0</v>
      </c>
      <c r="D195" s="25"/>
      <c r="E195" s="25"/>
      <c r="F195" s="38"/>
      <c r="G195" s="49" t="str">
        <f t="shared" si="12"/>
        <v/>
      </c>
      <c r="H195" s="25" t="str">
        <f t="shared" si="10"/>
        <v/>
      </c>
      <c r="I195" s="49" t="str">
        <f t="shared" si="11"/>
        <v/>
      </c>
      <c r="J195" s="433"/>
      <c r="K195" s="434"/>
      <c r="L195" s="435"/>
      <c r="M195" s="433"/>
      <c r="N195" s="434"/>
      <c r="O195" s="435"/>
    </row>
    <row r="196" spans="1:15" s="27" customFormat="1" ht="14.25" x14ac:dyDescent="0.2">
      <c r="A196" s="24">
        <f t="shared" si="13"/>
        <v>186</v>
      </c>
      <c r="B196" s="36"/>
      <c r="C196" s="37">
        <f>IF(B196&lt;&gt;"",VLOOKUP(B196,Deflatores!$A$3:$C$34,2,0),0)</f>
        <v>0</v>
      </c>
      <c r="D196" s="25"/>
      <c r="E196" s="25"/>
      <c r="F196" s="38"/>
      <c r="G196" s="49" t="str">
        <f t="shared" si="12"/>
        <v/>
      </c>
      <c r="H196" s="25" t="str">
        <f t="shared" si="10"/>
        <v/>
      </c>
      <c r="I196" s="49" t="str">
        <f t="shared" si="11"/>
        <v/>
      </c>
      <c r="J196" s="433"/>
      <c r="K196" s="434"/>
      <c r="L196" s="435"/>
      <c r="M196" s="433"/>
      <c r="N196" s="434"/>
      <c r="O196" s="435"/>
    </row>
    <row r="197" spans="1:15" s="27" customFormat="1" ht="14.25" x14ac:dyDescent="0.2">
      <c r="A197" s="24">
        <f t="shared" si="13"/>
        <v>187</v>
      </c>
      <c r="B197" s="36"/>
      <c r="C197" s="37">
        <f>IF(B197&lt;&gt;"",VLOOKUP(B197,Deflatores!$A$3:$C$34,2,0),0)</f>
        <v>0</v>
      </c>
      <c r="D197" s="25"/>
      <c r="E197" s="25"/>
      <c r="F197" s="38"/>
      <c r="G197" s="49" t="str">
        <f t="shared" si="12"/>
        <v/>
      </c>
      <c r="H197" s="25" t="str">
        <f t="shared" si="10"/>
        <v/>
      </c>
      <c r="I197" s="49" t="str">
        <f t="shared" si="11"/>
        <v/>
      </c>
      <c r="J197" s="433"/>
      <c r="K197" s="434"/>
      <c r="L197" s="435"/>
      <c r="M197" s="433"/>
      <c r="N197" s="434"/>
      <c r="O197" s="435"/>
    </row>
    <row r="198" spans="1:15" s="27" customFormat="1" ht="14.25" x14ac:dyDescent="0.2">
      <c r="A198" s="24">
        <f t="shared" si="13"/>
        <v>188</v>
      </c>
      <c r="B198" s="36"/>
      <c r="C198" s="37">
        <f>IF(B198&lt;&gt;"",VLOOKUP(B198,Deflatores!$A$3:$C$34,2,0),0)</f>
        <v>0</v>
      </c>
      <c r="D198" s="25"/>
      <c r="E198" s="25"/>
      <c r="F198" s="38"/>
      <c r="G198" s="49" t="str">
        <f t="shared" si="12"/>
        <v/>
      </c>
      <c r="H198" s="25" t="str">
        <f t="shared" si="10"/>
        <v/>
      </c>
      <c r="I198" s="49" t="str">
        <f t="shared" si="11"/>
        <v/>
      </c>
      <c r="J198" s="433"/>
      <c r="K198" s="434"/>
      <c r="L198" s="435"/>
      <c r="M198" s="433"/>
      <c r="N198" s="434"/>
      <c r="O198" s="435"/>
    </row>
    <row r="199" spans="1:15" s="27" customFormat="1" ht="14.25" x14ac:dyDescent="0.2">
      <c r="A199" s="24">
        <f t="shared" si="13"/>
        <v>189</v>
      </c>
      <c r="B199" s="36"/>
      <c r="C199" s="37">
        <f>IF(B199&lt;&gt;"",VLOOKUP(B199,Deflatores!$A$3:$C$34,2,0),0)</f>
        <v>0</v>
      </c>
      <c r="D199" s="25"/>
      <c r="E199" s="25"/>
      <c r="F199" s="38"/>
      <c r="G199" s="49" t="str">
        <f t="shared" si="12"/>
        <v/>
      </c>
      <c r="H199" s="25" t="str">
        <f t="shared" si="10"/>
        <v/>
      </c>
      <c r="I199" s="49" t="str">
        <f t="shared" si="11"/>
        <v/>
      </c>
      <c r="J199" s="433"/>
      <c r="K199" s="434"/>
      <c r="L199" s="435"/>
      <c r="M199" s="433"/>
      <c r="N199" s="434"/>
      <c r="O199" s="435"/>
    </row>
    <row r="200" spans="1:15" s="27" customFormat="1" ht="14.25" x14ac:dyDescent="0.2">
      <c r="A200" s="24">
        <f t="shared" si="13"/>
        <v>190</v>
      </c>
      <c r="B200" s="36"/>
      <c r="C200" s="37">
        <f>IF(B200&lt;&gt;"",VLOOKUP(B200,Deflatores!$A$3:$C$34,2,0),0)</f>
        <v>0</v>
      </c>
      <c r="D200" s="25"/>
      <c r="E200" s="25"/>
      <c r="F200" s="38"/>
      <c r="G200" s="49" t="str">
        <f t="shared" si="12"/>
        <v/>
      </c>
      <c r="H200" s="25" t="str">
        <f t="shared" si="10"/>
        <v/>
      </c>
      <c r="I200" s="49" t="str">
        <f t="shared" si="11"/>
        <v/>
      </c>
      <c r="J200" s="433"/>
      <c r="K200" s="434"/>
      <c r="L200" s="435"/>
      <c r="M200" s="433"/>
      <c r="N200" s="434"/>
      <c r="O200" s="435"/>
    </row>
    <row r="201" spans="1:15" s="27" customFormat="1" ht="14.25" x14ac:dyDescent="0.2">
      <c r="A201" s="24">
        <f t="shared" si="13"/>
        <v>191</v>
      </c>
      <c r="B201" s="36"/>
      <c r="C201" s="37">
        <f>IF(B201&lt;&gt;"",VLOOKUP(B201,Deflatores!$A$3:$C$34,2,0),0)</f>
        <v>0</v>
      </c>
      <c r="D201" s="25"/>
      <c r="E201" s="25"/>
      <c r="F201" s="38"/>
      <c r="G201" s="49" t="str">
        <f t="shared" si="12"/>
        <v/>
      </c>
      <c r="H201" s="25" t="str">
        <f t="shared" si="10"/>
        <v/>
      </c>
      <c r="I201" s="49" t="str">
        <f t="shared" si="11"/>
        <v/>
      </c>
      <c r="J201" s="433"/>
      <c r="K201" s="434"/>
      <c r="L201" s="435"/>
      <c r="M201" s="433"/>
      <c r="N201" s="434"/>
      <c r="O201" s="435"/>
    </row>
    <row r="202" spans="1:15" s="27" customFormat="1" ht="14.25" x14ac:dyDescent="0.2">
      <c r="A202" s="24">
        <f t="shared" si="13"/>
        <v>192</v>
      </c>
      <c r="B202" s="36"/>
      <c r="C202" s="37">
        <f>IF(B202&lt;&gt;"",VLOOKUP(B202,Deflatores!$A$3:$C$34,2,0),0)</f>
        <v>0</v>
      </c>
      <c r="D202" s="25"/>
      <c r="E202" s="25"/>
      <c r="F202" s="38"/>
      <c r="G202" s="49" t="str">
        <f t="shared" si="12"/>
        <v/>
      </c>
      <c r="H202" s="25" t="str">
        <f t="shared" si="10"/>
        <v/>
      </c>
      <c r="I202" s="49" t="str">
        <f t="shared" si="11"/>
        <v/>
      </c>
      <c r="J202" s="433"/>
      <c r="K202" s="434"/>
      <c r="L202" s="435"/>
      <c r="M202" s="433"/>
      <c r="N202" s="434"/>
      <c r="O202" s="435"/>
    </row>
    <row r="203" spans="1:15" s="27" customFormat="1" ht="14.25" x14ac:dyDescent="0.2">
      <c r="A203" s="24">
        <f t="shared" si="13"/>
        <v>193</v>
      </c>
      <c r="B203" s="36"/>
      <c r="C203" s="37">
        <f>IF(B203&lt;&gt;"",VLOOKUP(B203,Deflatores!$A$3:$C$34,2,0),0)</f>
        <v>0</v>
      </c>
      <c r="D203" s="25"/>
      <c r="E203" s="25"/>
      <c r="F203" s="38"/>
      <c r="G203" s="49" t="str">
        <f t="shared" si="12"/>
        <v/>
      </c>
      <c r="H203" s="25" t="str">
        <f t="shared" ref="H203:H266" si="14">IF(E203="EE",4,IF(E203="CE",4,IF(E203="SE",5,IF(E203="AIE",5,IF(E203="ALI",7,IF(E203="INM",I203,""))))))</f>
        <v/>
      </c>
      <c r="I203" s="49" t="str">
        <f t="shared" ref="I203:I266" si="15">IF(E203="EE",H203*C203,IF(E203="CE",H203*C203,IF(E203="SE",H203*C203,IF(E203="ALI",H203*C203,IF(E203="AIE",H203*C203,IF(E203="INM",C203*F203,""))))))</f>
        <v/>
      </c>
      <c r="J203" s="433"/>
      <c r="K203" s="434"/>
      <c r="L203" s="435"/>
      <c r="M203" s="433"/>
      <c r="N203" s="434"/>
      <c r="O203" s="435"/>
    </row>
    <row r="204" spans="1:15" s="27" customFormat="1" ht="14.25" x14ac:dyDescent="0.2">
      <c r="A204" s="24">
        <f t="shared" si="13"/>
        <v>194</v>
      </c>
      <c r="B204" s="36"/>
      <c r="C204" s="37">
        <f>IF(B204&lt;&gt;"",VLOOKUP(B204,Deflatores!$A$3:$C$34,2,0),0)</f>
        <v>0</v>
      </c>
      <c r="D204" s="25"/>
      <c r="E204" s="25"/>
      <c r="F204" s="38"/>
      <c r="G204" s="49" t="str">
        <f t="shared" ref="G204:G267" si="16">IF(E204="EE","Média",IF(E204="CE","Média",IF(E204="SE","Média",IF(E204="AIE","Baixa",IF(E204="ALI","Baixa","")))))</f>
        <v/>
      </c>
      <c r="H204" s="25" t="str">
        <f t="shared" si="14"/>
        <v/>
      </c>
      <c r="I204" s="49" t="str">
        <f t="shared" si="15"/>
        <v/>
      </c>
      <c r="J204" s="433"/>
      <c r="K204" s="434"/>
      <c r="L204" s="435"/>
      <c r="M204" s="433"/>
      <c r="N204" s="434"/>
      <c r="O204" s="435"/>
    </row>
    <row r="205" spans="1:15" s="27" customFormat="1" ht="14.25" x14ac:dyDescent="0.2">
      <c r="A205" s="24">
        <f t="shared" ref="A205:A268" si="17">A204+1</f>
        <v>195</v>
      </c>
      <c r="B205" s="36"/>
      <c r="C205" s="37">
        <f>IF(B205&lt;&gt;"",VLOOKUP(B205,Deflatores!$A$3:$C$34,2,0),0)</f>
        <v>0</v>
      </c>
      <c r="D205" s="25"/>
      <c r="E205" s="25"/>
      <c r="F205" s="38"/>
      <c r="G205" s="49" t="str">
        <f t="shared" si="16"/>
        <v/>
      </c>
      <c r="H205" s="25" t="str">
        <f t="shared" si="14"/>
        <v/>
      </c>
      <c r="I205" s="49" t="str">
        <f t="shared" si="15"/>
        <v/>
      </c>
      <c r="J205" s="433"/>
      <c r="K205" s="434"/>
      <c r="L205" s="435"/>
      <c r="M205" s="433"/>
      <c r="N205" s="434"/>
      <c r="O205" s="435"/>
    </row>
    <row r="206" spans="1:15" s="27" customFormat="1" ht="14.25" x14ac:dyDescent="0.2">
      <c r="A206" s="24">
        <f t="shared" si="17"/>
        <v>196</v>
      </c>
      <c r="B206" s="36"/>
      <c r="C206" s="37">
        <f>IF(B206&lt;&gt;"",VLOOKUP(B206,Deflatores!$A$3:$C$34,2,0),0)</f>
        <v>0</v>
      </c>
      <c r="D206" s="25"/>
      <c r="E206" s="25"/>
      <c r="F206" s="38"/>
      <c r="G206" s="49" t="str">
        <f t="shared" si="16"/>
        <v/>
      </c>
      <c r="H206" s="25" t="str">
        <f t="shared" si="14"/>
        <v/>
      </c>
      <c r="I206" s="49" t="str">
        <f t="shared" si="15"/>
        <v/>
      </c>
      <c r="J206" s="433"/>
      <c r="K206" s="434"/>
      <c r="L206" s="435"/>
      <c r="M206" s="433"/>
      <c r="N206" s="434"/>
      <c r="O206" s="435"/>
    </row>
    <row r="207" spans="1:15" s="27" customFormat="1" ht="14.25" x14ac:dyDescent="0.2">
      <c r="A207" s="24">
        <f t="shared" si="17"/>
        <v>197</v>
      </c>
      <c r="B207" s="36"/>
      <c r="C207" s="37">
        <f>IF(B207&lt;&gt;"",VLOOKUP(B207,Deflatores!$A$3:$C$34,2,0),0)</f>
        <v>0</v>
      </c>
      <c r="D207" s="25"/>
      <c r="E207" s="25"/>
      <c r="F207" s="38"/>
      <c r="G207" s="49" t="str">
        <f t="shared" si="16"/>
        <v/>
      </c>
      <c r="H207" s="25" t="str">
        <f t="shared" si="14"/>
        <v/>
      </c>
      <c r="I207" s="49" t="str">
        <f t="shared" si="15"/>
        <v/>
      </c>
      <c r="J207" s="433"/>
      <c r="K207" s="434"/>
      <c r="L207" s="435"/>
      <c r="M207" s="433"/>
      <c r="N207" s="434"/>
      <c r="O207" s="435"/>
    </row>
    <row r="208" spans="1:15" s="27" customFormat="1" ht="14.25" x14ac:dyDescent="0.2">
      <c r="A208" s="24">
        <f t="shared" si="17"/>
        <v>198</v>
      </c>
      <c r="B208" s="36"/>
      <c r="C208" s="37">
        <f>IF(B208&lt;&gt;"",VLOOKUP(B208,Deflatores!$A$3:$C$34,2,0),0)</f>
        <v>0</v>
      </c>
      <c r="D208" s="25"/>
      <c r="E208" s="25"/>
      <c r="F208" s="38"/>
      <c r="G208" s="49" t="str">
        <f t="shared" si="16"/>
        <v/>
      </c>
      <c r="H208" s="25" t="str">
        <f t="shared" si="14"/>
        <v/>
      </c>
      <c r="I208" s="49" t="str">
        <f t="shared" si="15"/>
        <v/>
      </c>
      <c r="J208" s="433"/>
      <c r="K208" s="434"/>
      <c r="L208" s="435"/>
      <c r="M208" s="433"/>
      <c r="N208" s="434"/>
      <c r="O208" s="435"/>
    </row>
    <row r="209" spans="1:15" s="27" customFormat="1" ht="14.25" x14ac:dyDescent="0.2">
      <c r="A209" s="24">
        <f t="shared" si="17"/>
        <v>199</v>
      </c>
      <c r="B209" s="36"/>
      <c r="C209" s="37">
        <f>IF(B209&lt;&gt;"",VLOOKUP(B209,Deflatores!$A$3:$C$34,2,0),0)</f>
        <v>0</v>
      </c>
      <c r="D209" s="25"/>
      <c r="E209" s="25"/>
      <c r="F209" s="38"/>
      <c r="G209" s="49" t="str">
        <f t="shared" si="16"/>
        <v/>
      </c>
      <c r="H209" s="25" t="str">
        <f t="shared" si="14"/>
        <v/>
      </c>
      <c r="I209" s="49" t="str">
        <f t="shared" si="15"/>
        <v/>
      </c>
      <c r="J209" s="433"/>
      <c r="K209" s="434"/>
      <c r="L209" s="435"/>
      <c r="M209" s="433"/>
      <c r="N209" s="434"/>
      <c r="O209" s="435"/>
    </row>
    <row r="210" spans="1:15" s="27" customFormat="1" ht="14.25" x14ac:dyDescent="0.2">
      <c r="A210" s="24">
        <f t="shared" si="17"/>
        <v>200</v>
      </c>
      <c r="B210" s="36"/>
      <c r="C210" s="37">
        <f>IF(B210&lt;&gt;"",VLOOKUP(B210,Deflatores!$A$3:$C$34,2,0),0)</f>
        <v>0</v>
      </c>
      <c r="D210" s="25"/>
      <c r="E210" s="25"/>
      <c r="F210" s="38"/>
      <c r="G210" s="49" t="str">
        <f t="shared" si="16"/>
        <v/>
      </c>
      <c r="H210" s="25" t="str">
        <f t="shared" si="14"/>
        <v/>
      </c>
      <c r="I210" s="49" t="str">
        <f t="shared" si="15"/>
        <v/>
      </c>
      <c r="J210" s="433"/>
      <c r="K210" s="434"/>
      <c r="L210" s="435"/>
      <c r="M210" s="433"/>
      <c r="N210" s="434"/>
      <c r="O210" s="435"/>
    </row>
    <row r="211" spans="1:15" s="27" customFormat="1" ht="14.25" x14ac:dyDescent="0.2">
      <c r="A211" s="24">
        <f t="shared" si="17"/>
        <v>201</v>
      </c>
      <c r="B211" s="36"/>
      <c r="C211" s="37">
        <f>IF(B211&lt;&gt;"",VLOOKUP(B211,Deflatores!$A$3:$C$34,2,0),0)</f>
        <v>0</v>
      </c>
      <c r="D211" s="25"/>
      <c r="E211" s="25"/>
      <c r="F211" s="38"/>
      <c r="G211" s="49" t="str">
        <f t="shared" si="16"/>
        <v/>
      </c>
      <c r="H211" s="25" t="str">
        <f t="shared" si="14"/>
        <v/>
      </c>
      <c r="I211" s="49" t="str">
        <f t="shared" si="15"/>
        <v/>
      </c>
      <c r="J211" s="433"/>
      <c r="K211" s="434"/>
      <c r="L211" s="435"/>
      <c r="M211" s="433"/>
      <c r="N211" s="434"/>
      <c r="O211" s="435"/>
    </row>
    <row r="212" spans="1:15" s="27" customFormat="1" ht="14.25" x14ac:dyDescent="0.2">
      <c r="A212" s="24">
        <f t="shared" si="17"/>
        <v>202</v>
      </c>
      <c r="B212" s="36"/>
      <c r="C212" s="37">
        <f>IF(B212&lt;&gt;"",VLOOKUP(B212,Deflatores!$A$3:$C$34,2,0),0)</f>
        <v>0</v>
      </c>
      <c r="D212" s="25"/>
      <c r="E212" s="25"/>
      <c r="F212" s="38"/>
      <c r="G212" s="49" t="str">
        <f t="shared" si="16"/>
        <v/>
      </c>
      <c r="H212" s="25" t="str">
        <f t="shared" si="14"/>
        <v/>
      </c>
      <c r="I212" s="49" t="str">
        <f t="shared" si="15"/>
        <v/>
      </c>
      <c r="J212" s="433"/>
      <c r="K212" s="434"/>
      <c r="L212" s="435"/>
      <c r="M212" s="433"/>
      <c r="N212" s="434"/>
      <c r="O212" s="435"/>
    </row>
    <row r="213" spans="1:15" s="27" customFormat="1" ht="14.25" x14ac:dyDescent="0.2">
      <c r="A213" s="24">
        <f t="shared" si="17"/>
        <v>203</v>
      </c>
      <c r="B213" s="36"/>
      <c r="C213" s="37">
        <f>IF(B213&lt;&gt;"",VLOOKUP(B213,Deflatores!$A$3:$C$34,2,0),0)</f>
        <v>0</v>
      </c>
      <c r="D213" s="25"/>
      <c r="E213" s="25"/>
      <c r="F213" s="38"/>
      <c r="G213" s="49" t="str">
        <f t="shared" si="16"/>
        <v/>
      </c>
      <c r="H213" s="25" t="str">
        <f t="shared" si="14"/>
        <v/>
      </c>
      <c r="I213" s="49" t="str">
        <f t="shared" si="15"/>
        <v/>
      </c>
      <c r="J213" s="433"/>
      <c r="K213" s="434"/>
      <c r="L213" s="435"/>
      <c r="M213" s="433"/>
      <c r="N213" s="434"/>
      <c r="O213" s="435"/>
    </row>
    <row r="214" spans="1:15" s="27" customFormat="1" ht="14.25" x14ac:dyDescent="0.2">
      <c r="A214" s="24">
        <f t="shared" si="17"/>
        <v>204</v>
      </c>
      <c r="B214" s="36"/>
      <c r="C214" s="37">
        <f>IF(B214&lt;&gt;"",VLOOKUP(B214,Deflatores!$A$3:$C$34,2,0),0)</f>
        <v>0</v>
      </c>
      <c r="D214" s="25"/>
      <c r="E214" s="25"/>
      <c r="F214" s="38"/>
      <c r="G214" s="49" t="str">
        <f t="shared" si="16"/>
        <v/>
      </c>
      <c r="H214" s="25" t="str">
        <f t="shared" si="14"/>
        <v/>
      </c>
      <c r="I214" s="49" t="str">
        <f t="shared" si="15"/>
        <v/>
      </c>
      <c r="J214" s="433"/>
      <c r="K214" s="434"/>
      <c r="L214" s="435"/>
      <c r="M214" s="433"/>
      <c r="N214" s="434"/>
      <c r="O214" s="435"/>
    </row>
    <row r="215" spans="1:15" s="27" customFormat="1" ht="14.25" x14ac:dyDescent="0.2">
      <c r="A215" s="24">
        <f t="shared" si="17"/>
        <v>205</v>
      </c>
      <c r="B215" s="36"/>
      <c r="C215" s="37">
        <f>IF(B215&lt;&gt;"",VLOOKUP(B215,Deflatores!$A$3:$C$34,2,0),0)</f>
        <v>0</v>
      </c>
      <c r="D215" s="25"/>
      <c r="E215" s="25"/>
      <c r="F215" s="38"/>
      <c r="G215" s="49" t="str">
        <f t="shared" si="16"/>
        <v/>
      </c>
      <c r="H215" s="25" t="str">
        <f t="shared" si="14"/>
        <v/>
      </c>
      <c r="I215" s="49" t="str">
        <f t="shared" si="15"/>
        <v/>
      </c>
      <c r="J215" s="433"/>
      <c r="K215" s="434"/>
      <c r="L215" s="435"/>
      <c r="M215" s="433"/>
      <c r="N215" s="434"/>
      <c r="O215" s="435"/>
    </row>
    <row r="216" spans="1:15" s="27" customFormat="1" ht="14.25" x14ac:dyDescent="0.2">
      <c r="A216" s="24">
        <f t="shared" si="17"/>
        <v>206</v>
      </c>
      <c r="B216" s="36"/>
      <c r="C216" s="37">
        <f>IF(B216&lt;&gt;"",VLOOKUP(B216,Deflatores!$A$3:$C$34,2,0),0)</f>
        <v>0</v>
      </c>
      <c r="D216" s="25"/>
      <c r="E216" s="25"/>
      <c r="F216" s="38"/>
      <c r="G216" s="49" t="str">
        <f t="shared" si="16"/>
        <v/>
      </c>
      <c r="H216" s="25" t="str">
        <f t="shared" si="14"/>
        <v/>
      </c>
      <c r="I216" s="49" t="str">
        <f t="shared" si="15"/>
        <v/>
      </c>
      <c r="J216" s="433"/>
      <c r="K216" s="434"/>
      <c r="L216" s="435"/>
      <c r="M216" s="433"/>
      <c r="N216" s="434"/>
      <c r="O216" s="435"/>
    </row>
    <row r="217" spans="1:15" s="27" customFormat="1" ht="14.25" x14ac:dyDescent="0.2">
      <c r="A217" s="24">
        <f t="shared" si="17"/>
        <v>207</v>
      </c>
      <c r="B217" s="36"/>
      <c r="C217" s="37">
        <f>IF(B217&lt;&gt;"",VLOOKUP(B217,Deflatores!$A$3:$C$34,2,0),0)</f>
        <v>0</v>
      </c>
      <c r="D217" s="25"/>
      <c r="E217" s="25"/>
      <c r="F217" s="38"/>
      <c r="G217" s="49" t="str">
        <f t="shared" si="16"/>
        <v/>
      </c>
      <c r="H217" s="25" t="str">
        <f t="shared" si="14"/>
        <v/>
      </c>
      <c r="I217" s="49" t="str">
        <f t="shared" si="15"/>
        <v/>
      </c>
      <c r="J217" s="433"/>
      <c r="K217" s="434"/>
      <c r="L217" s="435"/>
      <c r="M217" s="433"/>
      <c r="N217" s="434"/>
      <c r="O217" s="435"/>
    </row>
    <row r="218" spans="1:15" s="27" customFormat="1" ht="14.25" x14ac:dyDescent="0.2">
      <c r="A218" s="24">
        <f t="shared" si="17"/>
        <v>208</v>
      </c>
      <c r="B218" s="36"/>
      <c r="C218" s="37">
        <f>IF(B218&lt;&gt;"",VLOOKUP(B218,Deflatores!$A$3:$C$34,2,0),0)</f>
        <v>0</v>
      </c>
      <c r="D218" s="25"/>
      <c r="E218" s="25"/>
      <c r="F218" s="38"/>
      <c r="G218" s="49" t="str">
        <f t="shared" si="16"/>
        <v/>
      </c>
      <c r="H218" s="25" t="str">
        <f t="shared" si="14"/>
        <v/>
      </c>
      <c r="I218" s="49" t="str">
        <f t="shared" si="15"/>
        <v/>
      </c>
      <c r="J218" s="433"/>
      <c r="K218" s="434"/>
      <c r="L218" s="435"/>
      <c r="M218" s="433"/>
      <c r="N218" s="434"/>
      <c r="O218" s="435"/>
    </row>
    <row r="219" spans="1:15" s="27" customFormat="1" ht="14.25" x14ac:dyDescent="0.2">
      <c r="A219" s="24">
        <f t="shared" si="17"/>
        <v>209</v>
      </c>
      <c r="B219" s="36"/>
      <c r="C219" s="37">
        <f>IF(B219&lt;&gt;"",VLOOKUP(B219,Deflatores!$A$3:$C$34,2,0),0)</f>
        <v>0</v>
      </c>
      <c r="D219" s="25"/>
      <c r="E219" s="25"/>
      <c r="F219" s="38"/>
      <c r="G219" s="49" t="str">
        <f t="shared" si="16"/>
        <v/>
      </c>
      <c r="H219" s="25" t="str">
        <f t="shared" si="14"/>
        <v/>
      </c>
      <c r="I219" s="49" t="str">
        <f t="shared" si="15"/>
        <v/>
      </c>
      <c r="J219" s="433"/>
      <c r="K219" s="434"/>
      <c r="L219" s="435"/>
      <c r="M219" s="433"/>
      <c r="N219" s="434"/>
      <c r="O219" s="435"/>
    </row>
    <row r="220" spans="1:15" s="27" customFormat="1" ht="14.25" x14ac:dyDescent="0.2">
      <c r="A220" s="24">
        <f t="shared" si="17"/>
        <v>210</v>
      </c>
      <c r="B220" s="36"/>
      <c r="C220" s="37">
        <f>IF(B220&lt;&gt;"",VLOOKUP(B220,Deflatores!$A$3:$C$34,2,0),0)</f>
        <v>0</v>
      </c>
      <c r="D220" s="25"/>
      <c r="E220" s="25"/>
      <c r="F220" s="38"/>
      <c r="G220" s="49" t="str">
        <f t="shared" si="16"/>
        <v/>
      </c>
      <c r="H220" s="25" t="str">
        <f t="shared" si="14"/>
        <v/>
      </c>
      <c r="I220" s="49" t="str">
        <f t="shared" si="15"/>
        <v/>
      </c>
      <c r="J220" s="433"/>
      <c r="K220" s="434"/>
      <c r="L220" s="435"/>
      <c r="M220" s="433"/>
      <c r="N220" s="434"/>
      <c r="O220" s="435"/>
    </row>
    <row r="221" spans="1:15" s="27" customFormat="1" ht="14.25" x14ac:dyDescent="0.2">
      <c r="A221" s="24">
        <f t="shared" si="17"/>
        <v>211</v>
      </c>
      <c r="B221" s="36"/>
      <c r="C221" s="37">
        <f>IF(B221&lt;&gt;"",VLOOKUP(B221,Deflatores!$A$3:$C$34,2,0),0)</f>
        <v>0</v>
      </c>
      <c r="D221" s="25"/>
      <c r="E221" s="25"/>
      <c r="F221" s="38"/>
      <c r="G221" s="49" t="str">
        <f t="shared" si="16"/>
        <v/>
      </c>
      <c r="H221" s="25" t="str">
        <f t="shared" si="14"/>
        <v/>
      </c>
      <c r="I221" s="49" t="str">
        <f t="shared" si="15"/>
        <v/>
      </c>
      <c r="J221" s="433"/>
      <c r="K221" s="434"/>
      <c r="L221" s="435"/>
      <c r="M221" s="433"/>
      <c r="N221" s="434"/>
      <c r="O221" s="435"/>
    </row>
    <row r="222" spans="1:15" s="27" customFormat="1" ht="14.25" x14ac:dyDescent="0.2">
      <c r="A222" s="24">
        <f t="shared" si="17"/>
        <v>212</v>
      </c>
      <c r="B222" s="36"/>
      <c r="C222" s="37">
        <f>IF(B222&lt;&gt;"",VLOOKUP(B222,Deflatores!$A$3:$C$34,2,0),0)</f>
        <v>0</v>
      </c>
      <c r="D222" s="25"/>
      <c r="E222" s="25"/>
      <c r="F222" s="38"/>
      <c r="G222" s="49" t="str">
        <f t="shared" si="16"/>
        <v/>
      </c>
      <c r="H222" s="25" t="str">
        <f t="shared" si="14"/>
        <v/>
      </c>
      <c r="I222" s="49" t="str">
        <f t="shared" si="15"/>
        <v/>
      </c>
      <c r="J222" s="433"/>
      <c r="K222" s="434"/>
      <c r="L222" s="435"/>
      <c r="M222" s="433"/>
      <c r="N222" s="434"/>
      <c r="O222" s="435"/>
    </row>
    <row r="223" spans="1:15" s="27" customFormat="1" ht="14.25" x14ac:dyDescent="0.2">
      <c r="A223" s="24">
        <f t="shared" si="17"/>
        <v>213</v>
      </c>
      <c r="B223" s="36"/>
      <c r="C223" s="37">
        <f>IF(B223&lt;&gt;"",VLOOKUP(B223,Deflatores!$A$3:$C$34,2,0),0)</f>
        <v>0</v>
      </c>
      <c r="D223" s="25"/>
      <c r="E223" s="25"/>
      <c r="F223" s="38"/>
      <c r="G223" s="49" t="str">
        <f t="shared" si="16"/>
        <v/>
      </c>
      <c r="H223" s="25" t="str">
        <f t="shared" si="14"/>
        <v/>
      </c>
      <c r="I223" s="49" t="str">
        <f t="shared" si="15"/>
        <v/>
      </c>
      <c r="J223" s="433"/>
      <c r="K223" s="434"/>
      <c r="L223" s="435"/>
      <c r="M223" s="433"/>
      <c r="N223" s="434"/>
      <c r="O223" s="435"/>
    </row>
    <row r="224" spans="1:15" s="27" customFormat="1" ht="14.25" x14ac:dyDescent="0.2">
      <c r="A224" s="24">
        <f t="shared" si="17"/>
        <v>214</v>
      </c>
      <c r="B224" s="36"/>
      <c r="C224" s="37">
        <f>IF(B224&lt;&gt;"",VLOOKUP(B224,Deflatores!$A$3:$C$34,2,0),0)</f>
        <v>0</v>
      </c>
      <c r="D224" s="25"/>
      <c r="E224" s="25"/>
      <c r="F224" s="38"/>
      <c r="G224" s="49" t="str">
        <f t="shared" si="16"/>
        <v/>
      </c>
      <c r="H224" s="25" t="str">
        <f t="shared" si="14"/>
        <v/>
      </c>
      <c r="I224" s="49" t="str">
        <f t="shared" si="15"/>
        <v/>
      </c>
      <c r="J224" s="433"/>
      <c r="K224" s="434"/>
      <c r="L224" s="435"/>
      <c r="M224" s="433"/>
      <c r="N224" s="434"/>
      <c r="O224" s="435"/>
    </row>
    <row r="225" spans="1:15" s="27" customFormat="1" ht="14.25" x14ac:dyDescent="0.2">
      <c r="A225" s="24">
        <f t="shared" si="17"/>
        <v>215</v>
      </c>
      <c r="B225" s="36"/>
      <c r="C225" s="37">
        <f>IF(B225&lt;&gt;"",VLOOKUP(B225,Deflatores!$A$3:$C$34,2,0),0)</f>
        <v>0</v>
      </c>
      <c r="D225" s="25"/>
      <c r="E225" s="25"/>
      <c r="F225" s="38"/>
      <c r="G225" s="49" t="str">
        <f t="shared" si="16"/>
        <v/>
      </c>
      <c r="H225" s="25" t="str">
        <f t="shared" si="14"/>
        <v/>
      </c>
      <c r="I225" s="49" t="str">
        <f t="shared" si="15"/>
        <v/>
      </c>
      <c r="J225" s="433"/>
      <c r="K225" s="434"/>
      <c r="L225" s="435"/>
      <c r="M225" s="433"/>
      <c r="N225" s="434"/>
      <c r="O225" s="435"/>
    </row>
    <row r="226" spans="1:15" s="27" customFormat="1" ht="14.25" x14ac:dyDescent="0.2">
      <c r="A226" s="24">
        <f t="shared" si="17"/>
        <v>216</v>
      </c>
      <c r="B226" s="36"/>
      <c r="C226" s="37">
        <f>IF(B226&lt;&gt;"",VLOOKUP(B226,Deflatores!$A$3:$C$34,2,0),0)</f>
        <v>0</v>
      </c>
      <c r="D226" s="25"/>
      <c r="E226" s="25"/>
      <c r="F226" s="38"/>
      <c r="G226" s="49" t="str">
        <f t="shared" si="16"/>
        <v/>
      </c>
      <c r="H226" s="25" t="str">
        <f t="shared" si="14"/>
        <v/>
      </c>
      <c r="I226" s="49" t="str">
        <f t="shared" si="15"/>
        <v/>
      </c>
      <c r="J226" s="433"/>
      <c r="K226" s="434"/>
      <c r="L226" s="435"/>
      <c r="M226" s="433"/>
      <c r="N226" s="434"/>
      <c r="O226" s="435"/>
    </row>
    <row r="227" spans="1:15" s="27" customFormat="1" ht="14.25" x14ac:dyDescent="0.2">
      <c r="A227" s="24">
        <f t="shared" si="17"/>
        <v>217</v>
      </c>
      <c r="B227" s="36"/>
      <c r="C227" s="37">
        <f>IF(B227&lt;&gt;"",VLOOKUP(B227,Deflatores!$A$3:$C$34,2,0),0)</f>
        <v>0</v>
      </c>
      <c r="D227" s="25"/>
      <c r="E227" s="25"/>
      <c r="F227" s="38"/>
      <c r="G227" s="49" t="str">
        <f t="shared" si="16"/>
        <v/>
      </c>
      <c r="H227" s="25" t="str">
        <f t="shared" si="14"/>
        <v/>
      </c>
      <c r="I227" s="49" t="str">
        <f t="shared" si="15"/>
        <v/>
      </c>
      <c r="J227" s="433"/>
      <c r="K227" s="434"/>
      <c r="L227" s="435"/>
      <c r="M227" s="433"/>
      <c r="N227" s="434"/>
      <c r="O227" s="435"/>
    </row>
    <row r="228" spans="1:15" s="27" customFormat="1" ht="14.25" x14ac:dyDescent="0.2">
      <c r="A228" s="24">
        <f t="shared" si="17"/>
        <v>218</v>
      </c>
      <c r="B228" s="36"/>
      <c r="C228" s="37">
        <f>IF(B228&lt;&gt;"",VLOOKUP(B228,Deflatores!$A$3:$C$34,2,0),0)</f>
        <v>0</v>
      </c>
      <c r="D228" s="25"/>
      <c r="E228" s="25"/>
      <c r="F228" s="38"/>
      <c r="G228" s="49" t="str">
        <f t="shared" si="16"/>
        <v/>
      </c>
      <c r="H228" s="25" t="str">
        <f t="shared" si="14"/>
        <v/>
      </c>
      <c r="I228" s="49" t="str">
        <f t="shared" si="15"/>
        <v/>
      </c>
      <c r="J228" s="433"/>
      <c r="K228" s="434"/>
      <c r="L228" s="435"/>
      <c r="M228" s="433"/>
      <c r="N228" s="434"/>
      <c r="O228" s="435"/>
    </row>
    <row r="229" spans="1:15" s="27" customFormat="1" ht="14.25" x14ac:dyDescent="0.2">
      <c r="A229" s="24">
        <f t="shared" si="17"/>
        <v>219</v>
      </c>
      <c r="B229" s="36"/>
      <c r="C229" s="37">
        <f>IF(B229&lt;&gt;"",VLOOKUP(B229,Deflatores!$A$3:$C$34,2,0),0)</f>
        <v>0</v>
      </c>
      <c r="D229" s="25"/>
      <c r="E229" s="25"/>
      <c r="F229" s="38"/>
      <c r="G229" s="49" t="str">
        <f t="shared" si="16"/>
        <v/>
      </c>
      <c r="H229" s="25" t="str">
        <f t="shared" si="14"/>
        <v/>
      </c>
      <c r="I229" s="49" t="str">
        <f t="shared" si="15"/>
        <v/>
      </c>
      <c r="J229" s="433"/>
      <c r="K229" s="434"/>
      <c r="L229" s="435"/>
      <c r="M229" s="433"/>
      <c r="N229" s="434"/>
      <c r="O229" s="435"/>
    </row>
    <row r="230" spans="1:15" s="27" customFormat="1" ht="14.25" x14ac:dyDescent="0.2">
      <c r="A230" s="24">
        <f t="shared" si="17"/>
        <v>220</v>
      </c>
      <c r="B230" s="36"/>
      <c r="C230" s="37">
        <f>IF(B230&lt;&gt;"",VLOOKUP(B230,Deflatores!$A$3:$C$34,2,0),0)</f>
        <v>0</v>
      </c>
      <c r="D230" s="25"/>
      <c r="E230" s="25"/>
      <c r="F230" s="38"/>
      <c r="G230" s="49" t="str">
        <f t="shared" si="16"/>
        <v/>
      </c>
      <c r="H230" s="25" t="str">
        <f t="shared" si="14"/>
        <v/>
      </c>
      <c r="I230" s="49" t="str">
        <f t="shared" si="15"/>
        <v/>
      </c>
      <c r="J230" s="433"/>
      <c r="K230" s="434"/>
      <c r="L230" s="435"/>
      <c r="M230" s="433"/>
      <c r="N230" s="434"/>
      <c r="O230" s="435"/>
    </row>
    <row r="231" spans="1:15" s="27" customFormat="1" ht="14.25" x14ac:dyDescent="0.2">
      <c r="A231" s="24">
        <f t="shared" si="17"/>
        <v>221</v>
      </c>
      <c r="B231" s="36"/>
      <c r="C231" s="37">
        <f>IF(B231&lt;&gt;"",VLOOKUP(B231,Deflatores!$A$3:$C$34,2,0),0)</f>
        <v>0</v>
      </c>
      <c r="D231" s="25"/>
      <c r="E231" s="25"/>
      <c r="F231" s="38"/>
      <c r="G231" s="49" t="str">
        <f t="shared" si="16"/>
        <v/>
      </c>
      <c r="H231" s="25" t="str">
        <f t="shared" si="14"/>
        <v/>
      </c>
      <c r="I231" s="49" t="str">
        <f t="shared" si="15"/>
        <v/>
      </c>
      <c r="J231" s="433"/>
      <c r="K231" s="434"/>
      <c r="L231" s="435"/>
      <c r="M231" s="433"/>
      <c r="N231" s="434"/>
      <c r="O231" s="435"/>
    </row>
    <row r="232" spans="1:15" s="27" customFormat="1" ht="14.25" x14ac:dyDescent="0.2">
      <c r="A232" s="24">
        <f t="shared" si="17"/>
        <v>222</v>
      </c>
      <c r="B232" s="36"/>
      <c r="C232" s="37">
        <f>IF(B232&lt;&gt;"",VLOOKUP(B232,Deflatores!$A$3:$C$34,2,0),0)</f>
        <v>0</v>
      </c>
      <c r="D232" s="25"/>
      <c r="E232" s="25"/>
      <c r="F232" s="38"/>
      <c r="G232" s="49" t="str">
        <f t="shared" si="16"/>
        <v/>
      </c>
      <c r="H232" s="25" t="str">
        <f t="shared" si="14"/>
        <v/>
      </c>
      <c r="I232" s="49" t="str">
        <f t="shared" si="15"/>
        <v/>
      </c>
      <c r="J232" s="433"/>
      <c r="K232" s="434"/>
      <c r="L232" s="435"/>
      <c r="M232" s="433"/>
      <c r="N232" s="434"/>
      <c r="O232" s="435"/>
    </row>
    <row r="233" spans="1:15" s="27" customFormat="1" ht="14.25" x14ac:dyDescent="0.2">
      <c r="A233" s="24">
        <f t="shared" si="17"/>
        <v>223</v>
      </c>
      <c r="B233" s="36"/>
      <c r="C233" s="37">
        <f>IF(B233&lt;&gt;"",VLOOKUP(B233,Deflatores!$A$3:$C$34,2,0),0)</f>
        <v>0</v>
      </c>
      <c r="D233" s="25"/>
      <c r="E233" s="25"/>
      <c r="F233" s="38"/>
      <c r="G233" s="49" t="str">
        <f t="shared" si="16"/>
        <v/>
      </c>
      <c r="H233" s="25" t="str">
        <f t="shared" si="14"/>
        <v/>
      </c>
      <c r="I233" s="49" t="str">
        <f t="shared" si="15"/>
        <v/>
      </c>
      <c r="J233" s="433"/>
      <c r="K233" s="434"/>
      <c r="L233" s="435"/>
      <c r="M233" s="433"/>
      <c r="N233" s="434"/>
      <c r="O233" s="435"/>
    </row>
    <row r="234" spans="1:15" s="27" customFormat="1" ht="14.25" x14ac:dyDescent="0.2">
      <c r="A234" s="24">
        <f t="shared" si="17"/>
        <v>224</v>
      </c>
      <c r="B234" s="36"/>
      <c r="C234" s="37">
        <f>IF(B234&lt;&gt;"",VLOOKUP(B234,Deflatores!$A$3:$C$34,2,0),0)</f>
        <v>0</v>
      </c>
      <c r="D234" s="25"/>
      <c r="E234" s="25"/>
      <c r="F234" s="38"/>
      <c r="G234" s="49" t="str">
        <f t="shared" si="16"/>
        <v/>
      </c>
      <c r="H234" s="25" t="str">
        <f t="shared" si="14"/>
        <v/>
      </c>
      <c r="I234" s="49" t="str">
        <f t="shared" si="15"/>
        <v/>
      </c>
      <c r="J234" s="433"/>
      <c r="K234" s="434"/>
      <c r="L234" s="435"/>
      <c r="M234" s="433"/>
      <c r="N234" s="434"/>
      <c r="O234" s="435"/>
    </row>
    <row r="235" spans="1:15" s="27" customFormat="1" ht="14.25" x14ac:dyDescent="0.2">
      <c r="A235" s="24">
        <f t="shared" si="17"/>
        <v>225</v>
      </c>
      <c r="B235" s="36"/>
      <c r="C235" s="37">
        <f>IF(B235&lt;&gt;"",VLOOKUP(B235,Deflatores!$A$3:$C$34,2,0),0)</f>
        <v>0</v>
      </c>
      <c r="D235" s="25"/>
      <c r="E235" s="25"/>
      <c r="F235" s="38"/>
      <c r="G235" s="49" t="str">
        <f t="shared" si="16"/>
        <v/>
      </c>
      <c r="H235" s="25" t="str">
        <f t="shared" si="14"/>
        <v/>
      </c>
      <c r="I235" s="49" t="str">
        <f t="shared" si="15"/>
        <v/>
      </c>
      <c r="J235" s="433"/>
      <c r="K235" s="434"/>
      <c r="L235" s="435"/>
      <c r="M235" s="433"/>
      <c r="N235" s="434"/>
      <c r="O235" s="435"/>
    </row>
    <row r="236" spans="1:15" s="27" customFormat="1" ht="14.25" x14ac:dyDescent="0.2">
      <c r="A236" s="24">
        <f t="shared" si="17"/>
        <v>226</v>
      </c>
      <c r="B236" s="36"/>
      <c r="C236" s="37">
        <f>IF(B236&lt;&gt;"",VLOOKUP(B236,Deflatores!$A$3:$C$34,2,0),0)</f>
        <v>0</v>
      </c>
      <c r="D236" s="25"/>
      <c r="E236" s="25"/>
      <c r="F236" s="38"/>
      <c r="G236" s="49" t="str">
        <f t="shared" si="16"/>
        <v/>
      </c>
      <c r="H236" s="25" t="str">
        <f t="shared" si="14"/>
        <v/>
      </c>
      <c r="I236" s="49" t="str">
        <f t="shared" si="15"/>
        <v/>
      </c>
      <c r="J236" s="433"/>
      <c r="K236" s="434"/>
      <c r="L236" s="435"/>
      <c r="M236" s="433"/>
      <c r="N236" s="434"/>
      <c r="O236" s="435"/>
    </row>
    <row r="237" spans="1:15" s="27" customFormat="1" ht="14.25" x14ac:dyDescent="0.2">
      <c r="A237" s="24">
        <f t="shared" si="17"/>
        <v>227</v>
      </c>
      <c r="B237" s="36"/>
      <c r="C237" s="37">
        <f>IF(B237&lt;&gt;"",VLOOKUP(B237,Deflatores!$A$3:$C$34,2,0),0)</f>
        <v>0</v>
      </c>
      <c r="D237" s="25"/>
      <c r="E237" s="25"/>
      <c r="F237" s="38"/>
      <c r="G237" s="49" t="str">
        <f t="shared" si="16"/>
        <v/>
      </c>
      <c r="H237" s="25" t="str">
        <f t="shared" si="14"/>
        <v/>
      </c>
      <c r="I237" s="49" t="str">
        <f t="shared" si="15"/>
        <v/>
      </c>
      <c r="J237" s="433"/>
      <c r="K237" s="434"/>
      <c r="L237" s="435"/>
      <c r="M237" s="433"/>
      <c r="N237" s="434"/>
      <c r="O237" s="435"/>
    </row>
    <row r="238" spans="1:15" s="27" customFormat="1" ht="14.25" x14ac:dyDescent="0.2">
      <c r="A238" s="24">
        <f t="shared" si="17"/>
        <v>228</v>
      </c>
      <c r="B238" s="36"/>
      <c r="C238" s="37">
        <f>IF(B238&lt;&gt;"",VLOOKUP(B238,Deflatores!$A$3:$C$34,2,0),0)</f>
        <v>0</v>
      </c>
      <c r="D238" s="25"/>
      <c r="E238" s="25"/>
      <c r="F238" s="38"/>
      <c r="G238" s="49" t="str">
        <f t="shared" si="16"/>
        <v/>
      </c>
      <c r="H238" s="25" t="str">
        <f t="shared" si="14"/>
        <v/>
      </c>
      <c r="I238" s="49" t="str">
        <f t="shared" si="15"/>
        <v/>
      </c>
      <c r="J238" s="433"/>
      <c r="K238" s="434"/>
      <c r="L238" s="435"/>
      <c r="M238" s="433"/>
      <c r="N238" s="434"/>
      <c r="O238" s="435"/>
    </row>
    <row r="239" spans="1:15" s="27" customFormat="1" ht="14.25" x14ac:dyDescent="0.2">
      <c r="A239" s="24">
        <f t="shared" si="17"/>
        <v>229</v>
      </c>
      <c r="B239" s="36"/>
      <c r="C239" s="37">
        <f>IF(B239&lt;&gt;"",VLOOKUP(B239,Deflatores!$A$3:$C$34,2,0),0)</f>
        <v>0</v>
      </c>
      <c r="D239" s="25"/>
      <c r="E239" s="25"/>
      <c r="F239" s="38"/>
      <c r="G239" s="49" t="str">
        <f t="shared" si="16"/>
        <v/>
      </c>
      <c r="H239" s="25" t="str">
        <f t="shared" si="14"/>
        <v/>
      </c>
      <c r="I239" s="49" t="str">
        <f t="shared" si="15"/>
        <v/>
      </c>
      <c r="J239" s="433"/>
      <c r="K239" s="434"/>
      <c r="L239" s="435"/>
      <c r="M239" s="433"/>
      <c r="N239" s="434"/>
      <c r="O239" s="435"/>
    </row>
    <row r="240" spans="1:15" s="27" customFormat="1" ht="14.25" x14ac:dyDescent="0.2">
      <c r="A240" s="24">
        <f t="shared" si="17"/>
        <v>230</v>
      </c>
      <c r="B240" s="36"/>
      <c r="C240" s="37">
        <f>IF(B240&lt;&gt;"",VLOOKUP(B240,Deflatores!$A$3:$C$34,2,0),0)</f>
        <v>0</v>
      </c>
      <c r="D240" s="25"/>
      <c r="E240" s="25"/>
      <c r="F240" s="38"/>
      <c r="G240" s="49" t="str">
        <f t="shared" si="16"/>
        <v/>
      </c>
      <c r="H240" s="25" t="str">
        <f t="shared" si="14"/>
        <v/>
      </c>
      <c r="I240" s="49" t="str">
        <f t="shared" si="15"/>
        <v/>
      </c>
      <c r="J240" s="433"/>
      <c r="K240" s="434"/>
      <c r="L240" s="435"/>
      <c r="M240" s="433"/>
      <c r="N240" s="434"/>
      <c r="O240" s="435"/>
    </row>
    <row r="241" spans="1:15" s="27" customFormat="1" ht="14.25" x14ac:dyDescent="0.2">
      <c r="A241" s="24">
        <f t="shared" si="17"/>
        <v>231</v>
      </c>
      <c r="B241" s="36"/>
      <c r="C241" s="37">
        <f>IF(B241&lt;&gt;"",VLOOKUP(B241,Deflatores!$A$3:$C$34,2,0),0)</f>
        <v>0</v>
      </c>
      <c r="D241" s="25"/>
      <c r="E241" s="25"/>
      <c r="F241" s="38"/>
      <c r="G241" s="49" t="str">
        <f t="shared" si="16"/>
        <v/>
      </c>
      <c r="H241" s="25" t="str">
        <f t="shared" si="14"/>
        <v/>
      </c>
      <c r="I241" s="49" t="str">
        <f t="shared" si="15"/>
        <v/>
      </c>
      <c r="J241" s="433"/>
      <c r="K241" s="434"/>
      <c r="L241" s="435"/>
      <c r="M241" s="433"/>
      <c r="N241" s="434"/>
      <c r="O241" s="435"/>
    </row>
    <row r="242" spans="1:15" s="27" customFormat="1" ht="14.25" x14ac:dyDescent="0.2">
      <c r="A242" s="24">
        <f t="shared" si="17"/>
        <v>232</v>
      </c>
      <c r="B242" s="36"/>
      <c r="C242" s="37">
        <f>IF(B242&lt;&gt;"",VLOOKUP(B242,Deflatores!$A$3:$C$34,2,0),0)</f>
        <v>0</v>
      </c>
      <c r="D242" s="25"/>
      <c r="E242" s="25"/>
      <c r="F242" s="38"/>
      <c r="G242" s="49" t="str">
        <f t="shared" si="16"/>
        <v/>
      </c>
      <c r="H242" s="25" t="str">
        <f t="shared" si="14"/>
        <v/>
      </c>
      <c r="I242" s="49" t="str">
        <f t="shared" si="15"/>
        <v/>
      </c>
      <c r="J242" s="433"/>
      <c r="K242" s="434"/>
      <c r="L242" s="435"/>
      <c r="M242" s="433"/>
      <c r="N242" s="434"/>
      <c r="O242" s="435"/>
    </row>
    <row r="243" spans="1:15" s="27" customFormat="1" ht="14.25" x14ac:dyDescent="0.2">
      <c r="A243" s="24">
        <f t="shared" si="17"/>
        <v>233</v>
      </c>
      <c r="B243" s="36"/>
      <c r="C243" s="37">
        <f>IF(B243&lt;&gt;"",VLOOKUP(B243,Deflatores!$A$3:$C$34,2,0),0)</f>
        <v>0</v>
      </c>
      <c r="D243" s="25"/>
      <c r="E243" s="25"/>
      <c r="F243" s="38"/>
      <c r="G243" s="49" t="str">
        <f t="shared" si="16"/>
        <v/>
      </c>
      <c r="H243" s="25" t="str">
        <f t="shared" si="14"/>
        <v/>
      </c>
      <c r="I243" s="49" t="str">
        <f t="shared" si="15"/>
        <v/>
      </c>
      <c r="J243" s="433"/>
      <c r="K243" s="434"/>
      <c r="L243" s="435"/>
      <c r="M243" s="433"/>
      <c r="N243" s="434"/>
      <c r="O243" s="435"/>
    </row>
    <row r="244" spans="1:15" s="27" customFormat="1" ht="14.25" x14ac:dyDescent="0.2">
      <c r="A244" s="24">
        <f t="shared" si="17"/>
        <v>234</v>
      </c>
      <c r="B244" s="36"/>
      <c r="C244" s="37">
        <f>IF(B244&lt;&gt;"",VLOOKUP(B244,Deflatores!$A$3:$C$34,2,0),0)</f>
        <v>0</v>
      </c>
      <c r="D244" s="25"/>
      <c r="E244" s="25"/>
      <c r="F244" s="38"/>
      <c r="G244" s="49" t="str">
        <f t="shared" si="16"/>
        <v/>
      </c>
      <c r="H244" s="25" t="str">
        <f t="shared" si="14"/>
        <v/>
      </c>
      <c r="I244" s="49" t="str">
        <f t="shared" si="15"/>
        <v/>
      </c>
      <c r="J244" s="433"/>
      <c r="K244" s="434"/>
      <c r="L244" s="435"/>
      <c r="M244" s="433"/>
      <c r="N244" s="434"/>
      <c r="O244" s="435"/>
    </row>
    <row r="245" spans="1:15" s="27" customFormat="1" ht="14.25" x14ac:dyDescent="0.2">
      <c r="A245" s="24">
        <f t="shared" si="17"/>
        <v>235</v>
      </c>
      <c r="B245" s="36"/>
      <c r="C245" s="37">
        <f>IF(B245&lt;&gt;"",VLOOKUP(B245,Deflatores!$A$3:$C$34,2,0),0)</f>
        <v>0</v>
      </c>
      <c r="D245" s="25"/>
      <c r="E245" s="25"/>
      <c r="F245" s="38"/>
      <c r="G245" s="49" t="str">
        <f t="shared" si="16"/>
        <v/>
      </c>
      <c r="H245" s="25" t="str">
        <f t="shared" si="14"/>
        <v/>
      </c>
      <c r="I245" s="49" t="str">
        <f t="shared" si="15"/>
        <v/>
      </c>
      <c r="J245" s="433"/>
      <c r="K245" s="434"/>
      <c r="L245" s="435"/>
      <c r="M245" s="433"/>
      <c r="N245" s="434"/>
      <c r="O245" s="435"/>
    </row>
    <row r="246" spans="1:15" s="27" customFormat="1" ht="14.25" x14ac:dyDescent="0.2">
      <c r="A246" s="24">
        <f t="shared" si="17"/>
        <v>236</v>
      </c>
      <c r="B246" s="36"/>
      <c r="C246" s="37">
        <f>IF(B246&lt;&gt;"",VLOOKUP(B246,Deflatores!$A$3:$C$34,2,0),0)</f>
        <v>0</v>
      </c>
      <c r="D246" s="25"/>
      <c r="E246" s="25"/>
      <c r="F246" s="38"/>
      <c r="G246" s="49" t="str">
        <f t="shared" si="16"/>
        <v/>
      </c>
      <c r="H246" s="25" t="str">
        <f t="shared" si="14"/>
        <v/>
      </c>
      <c r="I246" s="49" t="str">
        <f t="shared" si="15"/>
        <v/>
      </c>
      <c r="J246" s="433"/>
      <c r="K246" s="434"/>
      <c r="L246" s="435"/>
      <c r="M246" s="433"/>
      <c r="N246" s="434"/>
      <c r="O246" s="435"/>
    </row>
    <row r="247" spans="1:15" s="27" customFormat="1" ht="14.25" x14ac:dyDescent="0.2">
      <c r="A247" s="24">
        <f t="shared" si="17"/>
        <v>237</v>
      </c>
      <c r="B247" s="36"/>
      <c r="C247" s="37">
        <f>IF(B247&lt;&gt;"",VLOOKUP(B247,Deflatores!$A$3:$C$34,2,0),0)</f>
        <v>0</v>
      </c>
      <c r="D247" s="25"/>
      <c r="E247" s="25"/>
      <c r="F247" s="38"/>
      <c r="G247" s="49" t="str">
        <f t="shared" si="16"/>
        <v/>
      </c>
      <c r="H247" s="25" t="str">
        <f t="shared" si="14"/>
        <v/>
      </c>
      <c r="I247" s="49" t="str">
        <f t="shared" si="15"/>
        <v/>
      </c>
      <c r="J247" s="433"/>
      <c r="K247" s="434"/>
      <c r="L247" s="435"/>
      <c r="M247" s="433"/>
      <c r="N247" s="434"/>
      <c r="O247" s="435"/>
    </row>
    <row r="248" spans="1:15" s="27" customFormat="1" ht="14.25" x14ac:dyDescent="0.2">
      <c r="A248" s="24">
        <f t="shared" si="17"/>
        <v>238</v>
      </c>
      <c r="B248" s="36"/>
      <c r="C248" s="37">
        <f>IF(B248&lt;&gt;"",VLOOKUP(B248,Deflatores!$A$3:$C$34,2,0),0)</f>
        <v>0</v>
      </c>
      <c r="D248" s="25"/>
      <c r="E248" s="25"/>
      <c r="F248" s="38"/>
      <c r="G248" s="49" t="str">
        <f t="shared" si="16"/>
        <v/>
      </c>
      <c r="H248" s="25" t="str">
        <f t="shared" si="14"/>
        <v/>
      </c>
      <c r="I248" s="49" t="str">
        <f t="shared" si="15"/>
        <v/>
      </c>
      <c r="J248" s="433"/>
      <c r="K248" s="434"/>
      <c r="L248" s="435"/>
      <c r="M248" s="433"/>
      <c r="N248" s="434"/>
      <c r="O248" s="435"/>
    </row>
    <row r="249" spans="1:15" s="27" customFormat="1" ht="14.25" x14ac:dyDescent="0.2">
      <c r="A249" s="24">
        <f t="shared" si="17"/>
        <v>239</v>
      </c>
      <c r="B249" s="36"/>
      <c r="C249" s="37">
        <f>IF(B249&lt;&gt;"",VLOOKUP(B249,Deflatores!$A$3:$C$34,2,0),0)</f>
        <v>0</v>
      </c>
      <c r="D249" s="25"/>
      <c r="E249" s="25"/>
      <c r="F249" s="38"/>
      <c r="G249" s="49" t="str">
        <f t="shared" si="16"/>
        <v/>
      </c>
      <c r="H249" s="25" t="str">
        <f t="shared" si="14"/>
        <v/>
      </c>
      <c r="I249" s="49" t="str">
        <f t="shared" si="15"/>
        <v/>
      </c>
      <c r="J249" s="433"/>
      <c r="K249" s="434"/>
      <c r="L249" s="435"/>
      <c r="M249" s="433"/>
      <c r="N249" s="434"/>
      <c r="O249" s="435"/>
    </row>
    <row r="250" spans="1:15" s="27" customFormat="1" ht="14.25" x14ac:dyDescent="0.2">
      <c r="A250" s="24">
        <f t="shared" si="17"/>
        <v>240</v>
      </c>
      <c r="B250" s="36"/>
      <c r="C250" s="37">
        <f>IF(B250&lt;&gt;"",VLOOKUP(B250,Deflatores!$A$3:$C$34,2,0),0)</f>
        <v>0</v>
      </c>
      <c r="D250" s="25"/>
      <c r="E250" s="25"/>
      <c r="F250" s="38"/>
      <c r="G250" s="49" t="str">
        <f t="shared" si="16"/>
        <v/>
      </c>
      <c r="H250" s="25" t="str">
        <f t="shared" si="14"/>
        <v/>
      </c>
      <c r="I250" s="49" t="str">
        <f t="shared" si="15"/>
        <v/>
      </c>
      <c r="J250" s="433"/>
      <c r="K250" s="434"/>
      <c r="L250" s="435"/>
      <c r="M250" s="433"/>
      <c r="N250" s="434"/>
      <c r="O250" s="435"/>
    </row>
    <row r="251" spans="1:15" s="27" customFormat="1" ht="14.25" x14ac:dyDescent="0.2">
      <c r="A251" s="24">
        <f t="shared" si="17"/>
        <v>241</v>
      </c>
      <c r="B251" s="36"/>
      <c r="C251" s="37">
        <f>IF(B251&lt;&gt;"",VLOOKUP(B251,Deflatores!$A$3:$C$34,2,0),0)</f>
        <v>0</v>
      </c>
      <c r="D251" s="25"/>
      <c r="E251" s="25"/>
      <c r="F251" s="38"/>
      <c r="G251" s="49" t="str">
        <f t="shared" si="16"/>
        <v/>
      </c>
      <c r="H251" s="25" t="str">
        <f t="shared" si="14"/>
        <v/>
      </c>
      <c r="I251" s="49" t="str">
        <f t="shared" si="15"/>
        <v/>
      </c>
      <c r="J251" s="433"/>
      <c r="K251" s="434"/>
      <c r="L251" s="435"/>
      <c r="M251" s="433"/>
      <c r="N251" s="434"/>
      <c r="O251" s="435"/>
    </row>
    <row r="252" spans="1:15" s="27" customFormat="1" ht="14.25" x14ac:dyDescent="0.2">
      <c r="A252" s="24">
        <f t="shared" si="17"/>
        <v>242</v>
      </c>
      <c r="B252" s="36"/>
      <c r="C252" s="37">
        <f>IF(B252&lt;&gt;"",VLOOKUP(B252,Deflatores!$A$3:$C$34,2,0),0)</f>
        <v>0</v>
      </c>
      <c r="D252" s="25"/>
      <c r="E252" s="25"/>
      <c r="F252" s="38"/>
      <c r="G252" s="49" t="str">
        <f t="shared" si="16"/>
        <v/>
      </c>
      <c r="H252" s="25" t="str">
        <f t="shared" si="14"/>
        <v/>
      </c>
      <c r="I252" s="49" t="str">
        <f t="shared" si="15"/>
        <v/>
      </c>
      <c r="J252" s="433"/>
      <c r="K252" s="434"/>
      <c r="L252" s="435"/>
      <c r="M252" s="433"/>
      <c r="N252" s="434"/>
      <c r="O252" s="435"/>
    </row>
    <row r="253" spans="1:15" s="27" customFormat="1" ht="14.25" x14ac:dyDescent="0.2">
      <c r="A253" s="24">
        <f t="shared" si="17"/>
        <v>243</v>
      </c>
      <c r="B253" s="36"/>
      <c r="C253" s="37">
        <f>IF(B253&lt;&gt;"",VLOOKUP(B253,Deflatores!$A$3:$C$34,2,0),0)</f>
        <v>0</v>
      </c>
      <c r="D253" s="25"/>
      <c r="E253" s="25"/>
      <c r="F253" s="38"/>
      <c r="G253" s="49" t="str">
        <f t="shared" si="16"/>
        <v/>
      </c>
      <c r="H253" s="25" t="str">
        <f t="shared" si="14"/>
        <v/>
      </c>
      <c r="I253" s="49" t="str">
        <f t="shared" si="15"/>
        <v/>
      </c>
      <c r="J253" s="433"/>
      <c r="K253" s="434"/>
      <c r="L253" s="435"/>
      <c r="M253" s="433"/>
      <c r="N253" s="434"/>
      <c r="O253" s="435"/>
    </row>
    <row r="254" spans="1:15" s="27" customFormat="1" ht="14.25" x14ac:dyDescent="0.2">
      <c r="A254" s="24">
        <f t="shared" si="17"/>
        <v>244</v>
      </c>
      <c r="B254" s="36"/>
      <c r="C254" s="37">
        <f>IF(B254&lt;&gt;"",VLOOKUP(B254,Deflatores!$A$3:$C$34,2,0),0)</f>
        <v>0</v>
      </c>
      <c r="D254" s="25"/>
      <c r="E254" s="25"/>
      <c r="F254" s="38"/>
      <c r="G254" s="49" t="str">
        <f t="shared" si="16"/>
        <v/>
      </c>
      <c r="H254" s="25" t="str">
        <f t="shared" si="14"/>
        <v/>
      </c>
      <c r="I254" s="49" t="str">
        <f t="shared" si="15"/>
        <v/>
      </c>
      <c r="J254" s="433"/>
      <c r="K254" s="434"/>
      <c r="L254" s="435"/>
      <c r="M254" s="433"/>
      <c r="N254" s="434"/>
      <c r="O254" s="435"/>
    </row>
    <row r="255" spans="1:15" s="27" customFormat="1" ht="14.25" x14ac:dyDescent="0.2">
      <c r="A255" s="24">
        <f t="shared" si="17"/>
        <v>245</v>
      </c>
      <c r="B255" s="36"/>
      <c r="C255" s="37">
        <f>IF(B255&lt;&gt;"",VLOOKUP(B255,Deflatores!$A$3:$C$34,2,0),0)</f>
        <v>0</v>
      </c>
      <c r="D255" s="25"/>
      <c r="E255" s="25"/>
      <c r="F255" s="38"/>
      <c r="G255" s="49" t="str">
        <f t="shared" si="16"/>
        <v/>
      </c>
      <c r="H255" s="25" t="str">
        <f t="shared" si="14"/>
        <v/>
      </c>
      <c r="I255" s="49" t="str">
        <f t="shared" si="15"/>
        <v/>
      </c>
      <c r="J255" s="433"/>
      <c r="K255" s="434"/>
      <c r="L255" s="435"/>
      <c r="M255" s="433"/>
      <c r="N255" s="434"/>
      <c r="O255" s="435"/>
    </row>
    <row r="256" spans="1:15" s="27" customFormat="1" ht="14.25" x14ac:dyDescent="0.2">
      <c r="A256" s="24">
        <f t="shared" si="17"/>
        <v>246</v>
      </c>
      <c r="B256" s="36"/>
      <c r="C256" s="37">
        <f>IF(B256&lt;&gt;"",VLOOKUP(B256,Deflatores!$A$3:$C$34,2,0),0)</f>
        <v>0</v>
      </c>
      <c r="D256" s="25"/>
      <c r="E256" s="25"/>
      <c r="F256" s="38"/>
      <c r="G256" s="49" t="str">
        <f t="shared" si="16"/>
        <v/>
      </c>
      <c r="H256" s="25" t="str">
        <f t="shared" si="14"/>
        <v/>
      </c>
      <c r="I256" s="49" t="str">
        <f t="shared" si="15"/>
        <v/>
      </c>
      <c r="J256" s="433"/>
      <c r="K256" s="434"/>
      <c r="L256" s="435"/>
      <c r="M256" s="433"/>
      <c r="N256" s="434"/>
      <c r="O256" s="435"/>
    </row>
    <row r="257" spans="1:15" s="27" customFormat="1" ht="14.25" x14ac:dyDescent="0.2">
      <c r="A257" s="24">
        <f t="shared" si="17"/>
        <v>247</v>
      </c>
      <c r="B257" s="36"/>
      <c r="C257" s="37">
        <f>IF(B257&lt;&gt;"",VLOOKUP(B257,Deflatores!$A$3:$C$34,2,0),0)</f>
        <v>0</v>
      </c>
      <c r="D257" s="25"/>
      <c r="E257" s="25"/>
      <c r="F257" s="38"/>
      <c r="G257" s="49" t="str">
        <f t="shared" si="16"/>
        <v/>
      </c>
      <c r="H257" s="25" t="str">
        <f t="shared" si="14"/>
        <v/>
      </c>
      <c r="I257" s="49" t="str">
        <f t="shared" si="15"/>
        <v/>
      </c>
      <c r="J257" s="433"/>
      <c r="K257" s="434"/>
      <c r="L257" s="435"/>
      <c r="M257" s="433"/>
      <c r="N257" s="434"/>
      <c r="O257" s="435"/>
    </row>
    <row r="258" spans="1:15" s="27" customFormat="1" ht="14.25" x14ac:dyDescent="0.2">
      <c r="A258" s="24">
        <f t="shared" si="17"/>
        <v>248</v>
      </c>
      <c r="B258" s="36"/>
      <c r="C258" s="37">
        <f>IF(B258&lt;&gt;"",VLOOKUP(B258,Deflatores!$A$3:$C$34,2,0),0)</f>
        <v>0</v>
      </c>
      <c r="D258" s="25"/>
      <c r="E258" s="25"/>
      <c r="F258" s="38"/>
      <c r="G258" s="49" t="str">
        <f t="shared" si="16"/>
        <v/>
      </c>
      <c r="H258" s="25" t="str">
        <f t="shared" si="14"/>
        <v/>
      </c>
      <c r="I258" s="49" t="str">
        <f t="shared" si="15"/>
        <v/>
      </c>
      <c r="J258" s="433"/>
      <c r="K258" s="434"/>
      <c r="L258" s="435"/>
      <c r="M258" s="433"/>
      <c r="N258" s="434"/>
      <c r="O258" s="435"/>
    </row>
    <row r="259" spans="1:15" s="27" customFormat="1" ht="14.25" x14ac:dyDescent="0.2">
      <c r="A259" s="24">
        <f t="shared" si="17"/>
        <v>249</v>
      </c>
      <c r="B259" s="36"/>
      <c r="C259" s="37">
        <f>IF(B259&lt;&gt;"",VLOOKUP(B259,Deflatores!$A$3:$C$34,2,0),0)</f>
        <v>0</v>
      </c>
      <c r="D259" s="25"/>
      <c r="E259" s="25"/>
      <c r="F259" s="38"/>
      <c r="G259" s="49" t="str">
        <f t="shared" si="16"/>
        <v/>
      </c>
      <c r="H259" s="25" t="str">
        <f t="shared" si="14"/>
        <v/>
      </c>
      <c r="I259" s="49" t="str">
        <f t="shared" si="15"/>
        <v/>
      </c>
      <c r="J259" s="433"/>
      <c r="K259" s="434"/>
      <c r="L259" s="435"/>
      <c r="M259" s="433"/>
      <c r="N259" s="434"/>
      <c r="O259" s="435"/>
    </row>
    <row r="260" spans="1:15" s="27" customFormat="1" ht="14.25" x14ac:dyDescent="0.2">
      <c r="A260" s="24">
        <f t="shared" si="17"/>
        <v>250</v>
      </c>
      <c r="B260" s="36"/>
      <c r="C260" s="37">
        <f>IF(B260&lt;&gt;"",VLOOKUP(B260,Deflatores!$A$3:$C$34,2,0),0)</f>
        <v>0</v>
      </c>
      <c r="D260" s="25"/>
      <c r="E260" s="25"/>
      <c r="F260" s="38"/>
      <c r="G260" s="49" t="str">
        <f t="shared" si="16"/>
        <v/>
      </c>
      <c r="H260" s="25" t="str">
        <f t="shared" si="14"/>
        <v/>
      </c>
      <c r="I260" s="49" t="str">
        <f t="shared" si="15"/>
        <v/>
      </c>
      <c r="J260" s="433"/>
      <c r="K260" s="434"/>
      <c r="L260" s="435"/>
      <c r="M260" s="433"/>
      <c r="N260" s="434"/>
      <c r="O260" s="435"/>
    </row>
    <row r="261" spans="1:15" s="27" customFormat="1" ht="14.25" x14ac:dyDescent="0.2">
      <c r="A261" s="24">
        <f t="shared" si="17"/>
        <v>251</v>
      </c>
      <c r="B261" s="36"/>
      <c r="C261" s="37">
        <f>IF(B261&lt;&gt;"",VLOOKUP(B261,Deflatores!$A$3:$C$34,2,0),0)</f>
        <v>0</v>
      </c>
      <c r="D261" s="25"/>
      <c r="E261" s="25"/>
      <c r="F261" s="38"/>
      <c r="G261" s="49" t="str">
        <f t="shared" si="16"/>
        <v/>
      </c>
      <c r="H261" s="25" t="str">
        <f t="shared" si="14"/>
        <v/>
      </c>
      <c r="I261" s="49" t="str">
        <f t="shared" si="15"/>
        <v/>
      </c>
      <c r="J261" s="433"/>
      <c r="K261" s="434"/>
      <c r="L261" s="435"/>
      <c r="M261" s="433"/>
      <c r="N261" s="434"/>
      <c r="O261" s="435"/>
    </row>
    <row r="262" spans="1:15" s="27" customFormat="1" ht="14.25" x14ac:dyDescent="0.2">
      <c r="A262" s="24">
        <f t="shared" si="17"/>
        <v>252</v>
      </c>
      <c r="B262" s="36"/>
      <c r="C262" s="37">
        <f>IF(B262&lt;&gt;"",VLOOKUP(B262,Deflatores!$A$3:$C$34,2,0),0)</f>
        <v>0</v>
      </c>
      <c r="D262" s="25"/>
      <c r="E262" s="25"/>
      <c r="F262" s="38"/>
      <c r="G262" s="49" t="str">
        <f t="shared" si="16"/>
        <v/>
      </c>
      <c r="H262" s="25" t="str">
        <f t="shared" si="14"/>
        <v/>
      </c>
      <c r="I262" s="49" t="str">
        <f t="shared" si="15"/>
        <v/>
      </c>
      <c r="J262" s="433"/>
      <c r="K262" s="434"/>
      <c r="L262" s="435"/>
      <c r="M262" s="433"/>
      <c r="N262" s="434"/>
      <c r="O262" s="435"/>
    </row>
    <row r="263" spans="1:15" s="27" customFormat="1" ht="14.25" x14ac:dyDescent="0.2">
      <c r="A263" s="24">
        <f t="shared" si="17"/>
        <v>253</v>
      </c>
      <c r="B263" s="36"/>
      <c r="C263" s="37">
        <f>IF(B263&lt;&gt;"",VLOOKUP(B263,Deflatores!$A$3:$C$34,2,0),0)</f>
        <v>0</v>
      </c>
      <c r="D263" s="25"/>
      <c r="E263" s="25"/>
      <c r="F263" s="38"/>
      <c r="G263" s="49" t="str">
        <f t="shared" si="16"/>
        <v/>
      </c>
      <c r="H263" s="25" t="str">
        <f t="shared" si="14"/>
        <v/>
      </c>
      <c r="I263" s="49" t="str">
        <f t="shared" si="15"/>
        <v/>
      </c>
      <c r="J263" s="433"/>
      <c r="K263" s="434"/>
      <c r="L263" s="435"/>
      <c r="M263" s="433"/>
      <c r="N263" s="434"/>
      <c r="O263" s="435"/>
    </row>
    <row r="264" spans="1:15" s="27" customFormat="1" ht="14.25" x14ac:dyDescent="0.2">
      <c r="A264" s="24">
        <f t="shared" si="17"/>
        <v>254</v>
      </c>
      <c r="B264" s="36"/>
      <c r="C264" s="37">
        <f>IF(B264&lt;&gt;"",VLOOKUP(B264,Deflatores!$A$3:$C$34,2,0),0)</f>
        <v>0</v>
      </c>
      <c r="D264" s="25"/>
      <c r="E264" s="25"/>
      <c r="F264" s="38"/>
      <c r="G264" s="49" t="str">
        <f t="shared" si="16"/>
        <v/>
      </c>
      <c r="H264" s="25" t="str">
        <f t="shared" si="14"/>
        <v/>
      </c>
      <c r="I264" s="49" t="str">
        <f t="shared" si="15"/>
        <v/>
      </c>
      <c r="J264" s="433"/>
      <c r="K264" s="434"/>
      <c r="L264" s="435"/>
      <c r="M264" s="433"/>
      <c r="N264" s="434"/>
      <c r="O264" s="435"/>
    </row>
    <row r="265" spans="1:15" s="27" customFormat="1" ht="14.25" x14ac:dyDescent="0.2">
      <c r="A265" s="24">
        <f t="shared" si="17"/>
        <v>255</v>
      </c>
      <c r="B265" s="36"/>
      <c r="C265" s="37">
        <f>IF(B265&lt;&gt;"",VLOOKUP(B265,Deflatores!$A$3:$C$34,2,0),0)</f>
        <v>0</v>
      </c>
      <c r="D265" s="25"/>
      <c r="E265" s="25"/>
      <c r="F265" s="38"/>
      <c r="G265" s="49" t="str">
        <f t="shared" si="16"/>
        <v/>
      </c>
      <c r="H265" s="25" t="str">
        <f t="shared" si="14"/>
        <v/>
      </c>
      <c r="I265" s="49" t="str">
        <f t="shared" si="15"/>
        <v/>
      </c>
      <c r="J265" s="433"/>
      <c r="K265" s="434"/>
      <c r="L265" s="435"/>
      <c r="M265" s="433"/>
      <c r="N265" s="434"/>
      <c r="O265" s="435"/>
    </row>
    <row r="266" spans="1:15" s="27" customFormat="1" ht="14.25" x14ac:dyDescent="0.2">
      <c r="A266" s="24">
        <f t="shared" si="17"/>
        <v>256</v>
      </c>
      <c r="B266" s="36"/>
      <c r="C266" s="37">
        <f>IF(B266&lt;&gt;"",VLOOKUP(B266,Deflatores!$A$3:$C$34,2,0),0)</f>
        <v>0</v>
      </c>
      <c r="D266" s="25"/>
      <c r="E266" s="25"/>
      <c r="F266" s="38"/>
      <c r="G266" s="49" t="str">
        <f t="shared" si="16"/>
        <v/>
      </c>
      <c r="H266" s="25" t="str">
        <f t="shared" si="14"/>
        <v/>
      </c>
      <c r="I266" s="49" t="str">
        <f t="shared" si="15"/>
        <v/>
      </c>
      <c r="J266" s="433"/>
      <c r="K266" s="434"/>
      <c r="L266" s="435"/>
      <c r="M266" s="433"/>
      <c r="N266" s="434"/>
      <c r="O266" s="435"/>
    </row>
    <row r="267" spans="1:15" s="27" customFormat="1" ht="14.25" x14ac:dyDescent="0.2">
      <c r="A267" s="24">
        <f t="shared" si="17"/>
        <v>257</v>
      </c>
      <c r="B267" s="36"/>
      <c r="C267" s="37">
        <f>IF(B267&lt;&gt;"",VLOOKUP(B267,Deflatores!$A$3:$C$34,2,0),0)</f>
        <v>0</v>
      </c>
      <c r="D267" s="25"/>
      <c r="E267" s="25"/>
      <c r="F267" s="38"/>
      <c r="G267" s="49" t="str">
        <f t="shared" si="16"/>
        <v/>
      </c>
      <c r="H267" s="25" t="str">
        <f t="shared" ref="H267:H330" si="18">IF(E267="EE",4,IF(E267="CE",4,IF(E267="SE",5,IF(E267="AIE",5,IF(E267="ALI",7,IF(E267="INM",I267,""))))))</f>
        <v/>
      </c>
      <c r="I267" s="49" t="str">
        <f t="shared" ref="I267:I330" si="19">IF(E267="EE",H267*C267,IF(E267="CE",H267*C267,IF(E267="SE",H267*C267,IF(E267="ALI",H267*C267,IF(E267="AIE",H267*C267,IF(E267="INM",C267*F267,""))))))</f>
        <v/>
      </c>
      <c r="J267" s="433"/>
      <c r="K267" s="434"/>
      <c r="L267" s="435"/>
      <c r="M267" s="433"/>
      <c r="N267" s="434"/>
      <c r="O267" s="435"/>
    </row>
    <row r="268" spans="1:15" s="27" customFormat="1" ht="14.25" x14ac:dyDescent="0.2">
      <c r="A268" s="24">
        <f t="shared" si="17"/>
        <v>258</v>
      </c>
      <c r="B268" s="36"/>
      <c r="C268" s="37">
        <f>IF(B268&lt;&gt;"",VLOOKUP(B268,Deflatores!$A$3:$C$34,2,0),0)</f>
        <v>0</v>
      </c>
      <c r="D268" s="25"/>
      <c r="E268" s="25"/>
      <c r="F268" s="38"/>
      <c r="G268" s="49" t="str">
        <f t="shared" ref="G268:G331" si="20">IF(E268="EE","Média",IF(E268="CE","Média",IF(E268="SE","Média",IF(E268="AIE","Baixa",IF(E268="ALI","Baixa","")))))</f>
        <v/>
      </c>
      <c r="H268" s="25" t="str">
        <f t="shared" si="18"/>
        <v/>
      </c>
      <c r="I268" s="49" t="str">
        <f t="shared" si="19"/>
        <v/>
      </c>
      <c r="J268" s="433"/>
      <c r="K268" s="434"/>
      <c r="L268" s="435"/>
      <c r="M268" s="433"/>
      <c r="N268" s="434"/>
      <c r="O268" s="435"/>
    </row>
    <row r="269" spans="1:15" s="27" customFormat="1" ht="14.25" x14ac:dyDescent="0.2">
      <c r="A269" s="24">
        <f t="shared" ref="A269:A332" si="21">A268+1</f>
        <v>259</v>
      </c>
      <c r="B269" s="36"/>
      <c r="C269" s="37">
        <f>IF(B269&lt;&gt;"",VLOOKUP(B269,Deflatores!$A$3:$C$34,2,0),0)</f>
        <v>0</v>
      </c>
      <c r="D269" s="25"/>
      <c r="E269" s="25"/>
      <c r="F269" s="38"/>
      <c r="G269" s="49" t="str">
        <f t="shared" si="20"/>
        <v/>
      </c>
      <c r="H269" s="25" t="str">
        <f t="shared" si="18"/>
        <v/>
      </c>
      <c r="I269" s="49" t="str">
        <f t="shared" si="19"/>
        <v/>
      </c>
      <c r="J269" s="433"/>
      <c r="K269" s="434"/>
      <c r="L269" s="435"/>
      <c r="M269" s="433"/>
      <c r="N269" s="434"/>
      <c r="O269" s="435"/>
    </row>
    <row r="270" spans="1:15" s="27" customFormat="1" ht="14.25" x14ac:dyDescent="0.2">
      <c r="A270" s="24">
        <f t="shared" si="21"/>
        <v>260</v>
      </c>
      <c r="B270" s="36"/>
      <c r="C270" s="37">
        <f>IF(B270&lt;&gt;"",VLOOKUP(B270,Deflatores!$A$3:$C$34,2,0),0)</f>
        <v>0</v>
      </c>
      <c r="D270" s="25"/>
      <c r="E270" s="25"/>
      <c r="F270" s="38"/>
      <c r="G270" s="49" t="str">
        <f t="shared" si="20"/>
        <v/>
      </c>
      <c r="H270" s="25" t="str">
        <f t="shared" si="18"/>
        <v/>
      </c>
      <c r="I270" s="49" t="str">
        <f t="shared" si="19"/>
        <v/>
      </c>
      <c r="J270" s="433"/>
      <c r="K270" s="434"/>
      <c r="L270" s="435"/>
      <c r="M270" s="433"/>
      <c r="N270" s="434"/>
      <c r="O270" s="435"/>
    </row>
    <row r="271" spans="1:15" s="27" customFormat="1" ht="14.25" x14ac:dyDescent="0.2">
      <c r="A271" s="24">
        <f t="shared" si="21"/>
        <v>261</v>
      </c>
      <c r="B271" s="36"/>
      <c r="C271" s="37">
        <f>IF(B271&lt;&gt;"",VLOOKUP(B271,Deflatores!$A$3:$C$34,2,0),0)</f>
        <v>0</v>
      </c>
      <c r="D271" s="25"/>
      <c r="E271" s="25"/>
      <c r="F271" s="38"/>
      <c r="G271" s="49" t="str">
        <f t="shared" si="20"/>
        <v/>
      </c>
      <c r="H271" s="25" t="str">
        <f t="shared" si="18"/>
        <v/>
      </c>
      <c r="I271" s="49" t="str">
        <f t="shared" si="19"/>
        <v/>
      </c>
      <c r="J271" s="433"/>
      <c r="K271" s="434"/>
      <c r="L271" s="435"/>
      <c r="M271" s="433"/>
      <c r="N271" s="434"/>
      <c r="O271" s="435"/>
    </row>
    <row r="272" spans="1:15" s="27" customFormat="1" ht="14.25" x14ac:dyDescent="0.2">
      <c r="A272" s="24">
        <f t="shared" si="21"/>
        <v>262</v>
      </c>
      <c r="B272" s="36"/>
      <c r="C272" s="37">
        <f>IF(B272&lt;&gt;"",VLOOKUP(B272,Deflatores!$A$3:$C$34,2,0),0)</f>
        <v>0</v>
      </c>
      <c r="D272" s="25"/>
      <c r="E272" s="25"/>
      <c r="F272" s="38"/>
      <c r="G272" s="49" t="str">
        <f t="shared" si="20"/>
        <v/>
      </c>
      <c r="H272" s="25" t="str">
        <f t="shared" si="18"/>
        <v/>
      </c>
      <c r="I272" s="49" t="str">
        <f t="shared" si="19"/>
        <v/>
      </c>
      <c r="J272" s="433"/>
      <c r="K272" s="434"/>
      <c r="L272" s="435"/>
      <c r="M272" s="433"/>
      <c r="N272" s="434"/>
      <c r="O272" s="435"/>
    </row>
    <row r="273" spans="1:15" s="27" customFormat="1" ht="14.25" x14ac:dyDescent="0.2">
      <c r="A273" s="24">
        <f t="shared" si="21"/>
        <v>263</v>
      </c>
      <c r="B273" s="36"/>
      <c r="C273" s="37">
        <f>IF(B273&lt;&gt;"",VLOOKUP(B273,Deflatores!$A$3:$C$34,2,0),0)</f>
        <v>0</v>
      </c>
      <c r="D273" s="25"/>
      <c r="E273" s="25"/>
      <c r="F273" s="38"/>
      <c r="G273" s="49" t="str">
        <f t="shared" si="20"/>
        <v/>
      </c>
      <c r="H273" s="25" t="str">
        <f t="shared" si="18"/>
        <v/>
      </c>
      <c r="I273" s="49" t="str">
        <f t="shared" si="19"/>
        <v/>
      </c>
      <c r="J273" s="433"/>
      <c r="K273" s="434"/>
      <c r="L273" s="435"/>
      <c r="M273" s="433"/>
      <c r="N273" s="434"/>
      <c r="O273" s="435"/>
    </row>
    <row r="274" spans="1:15" s="27" customFormat="1" ht="14.25" x14ac:dyDescent="0.2">
      <c r="A274" s="24">
        <f t="shared" si="21"/>
        <v>264</v>
      </c>
      <c r="B274" s="36"/>
      <c r="C274" s="37">
        <f>IF(B274&lt;&gt;"",VLOOKUP(B274,Deflatores!$A$3:$C$34,2,0),0)</f>
        <v>0</v>
      </c>
      <c r="D274" s="25"/>
      <c r="E274" s="25"/>
      <c r="F274" s="38"/>
      <c r="G274" s="49" t="str">
        <f t="shared" si="20"/>
        <v/>
      </c>
      <c r="H274" s="25" t="str">
        <f t="shared" si="18"/>
        <v/>
      </c>
      <c r="I274" s="49" t="str">
        <f t="shared" si="19"/>
        <v/>
      </c>
      <c r="J274" s="433"/>
      <c r="K274" s="434"/>
      <c r="L274" s="435"/>
      <c r="M274" s="433"/>
      <c r="N274" s="434"/>
      <c r="O274" s="435"/>
    </row>
    <row r="275" spans="1:15" s="27" customFormat="1" ht="14.25" x14ac:dyDescent="0.2">
      <c r="A275" s="24">
        <f t="shared" si="21"/>
        <v>265</v>
      </c>
      <c r="B275" s="36"/>
      <c r="C275" s="37">
        <f>IF(B275&lt;&gt;"",VLOOKUP(B275,Deflatores!$A$3:$C$34,2,0),0)</f>
        <v>0</v>
      </c>
      <c r="D275" s="25"/>
      <c r="E275" s="25"/>
      <c r="F275" s="38"/>
      <c r="G275" s="49" t="str">
        <f t="shared" si="20"/>
        <v/>
      </c>
      <c r="H275" s="25" t="str">
        <f t="shared" si="18"/>
        <v/>
      </c>
      <c r="I275" s="49" t="str">
        <f t="shared" si="19"/>
        <v/>
      </c>
      <c r="J275" s="433"/>
      <c r="K275" s="434"/>
      <c r="L275" s="435"/>
      <c r="M275" s="433"/>
      <c r="N275" s="434"/>
      <c r="O275" s="435"/>
    </row>
    <row r="276" spans="1:15" s="27" customFormat="1" ht="14.25" x14ac:dyDescent="0.2">
      <c r="A276" s="24">
        <f t="shared" si="21"/>
        <v>266</v>
      </c>
      <c r="B276" s="36"/>
      <c r="C276" s="37">
        <f>IF(B276&lt;&gt;"",VLOOKUP(B276,Deflatores!$A$3:$C$34,2,0),0)</f>
        <v>0</v>
      </c>
      <c r="D276" s="25"/>
      <c r="E276" s="25"/>
      <c r="F276" s="38"/>
      <c r="G276" s="49" t="str">
        <f t="shared" si="20"/>
        <v/>
      </c>
      <c r="H276" s="25" t="str">
        <f t="shared" si="18"/>
        <v/>
      </c>
      <c r="I276" s="49" t="str">
        <f t="shared" si="19"/>
        <v/>
      </c>
      <c r="J276" s="433"/>
      <c r="K276" s="434"/>
      <c r="L276" s="435"/>
      <c r="M276" s="433"/>
      <c r="N276" s="434"/>
      <c r="O276" s="435"/>
    </row>
    <row r="277" spans="1:15" s="27" customFormat="1" ht="14.25" x14ac:dyDescent="0.2">
      <c r="A277" s="24">
        <f t="shared" si="21"/>
        <v>267</v>
      </c>
      <c r="B277" s="36"/>
      <c r="C277" s="37">
        <f>IF(B277&lt;&gt;"",VLOOKUP(B277,Deflatores!$A$3:$C$34,2,0),0)</f>
        <v>0</v>
      </c>
      <c r="D277" s="25"/>
      <c r="E277" s="25"/>
      <c r="F277" s="38"/>
      <c r="G277" s="49" t="str">
        <f t="shared" si="20"/>
        <v/>
      </c>
      <c r="H277" s="25" t="str">
        <f t="shared" si="18"/>
        <v/>
      </c>
      <c r="I277" s="49" t="str">
        <f t="shared" si="19"/>
        <v/>
      </c>
      <c r="J277" s="433"/>
      <c r="K277" s="434"/>
      <c r="L277" s="435"/>
      <c r="M277" s="433"/>
      <c r="N277" s="434"/>
      <c r="O277" s="435"/>
    </row>
    <row r="278" spans="1:15" s="27" customFormat="1" ht="14.25" x14ac:dyDescent="0.2">
      <c r="A278" s="24">
        <f t="shared" si="21"/>
        <v>268</v>
      </c>
      <c r="B278" s="36"/>
      <c r="C278" s="37">
        <f>IF(B278&lt;&gt;"",VLOOKUP(B278,Deflatores!$A$3:$C$34,2,0),0)</f>
        <v>0</v>
      </c>
      <c r="D278" s="25"/>
      <c r="E278" s="25"/>
      <c r="F278" s="38"/>
      <c r="G278" s="49" t="str">
        <f t="shared" si="20"/>
        <v/>
      </c>
      <c r="H278" s="25" t="str">
        <f t="shared" si="18"/>
        <v/>
      </c>
      <c r="I278" s="49" t="str">
        <f t="shared" si="19"/>
        <v/>
      </c>
      <c r="J278" s="433"/>
      <c r="K278" s="434"/>
      <c r="L278" s="435"/>
      <c r="M278" s="433"/>
      <c r="N278" s="434"/>
      <c r="O278" s="435"/>
    </row>
    <row r="279" spans="1:15" s="27" customFormat="1" ht="14.25" x14ac:dyDescent="0.2">
      <c r="A279" s="24">
        <f t="shared" si="21"/>
        <v>269</v>
      </c>
      <c r="B279" s="36"/>
      <c r="C279" s="37">
        <f>IF(B279&lt;&gt;"",VLOOKUP(B279,Deflatores!$A$3:$C$34,2,0),0)</f>
        <v>0</v>
      </c>
      <c r="D279" s="25"/>
      <c r="E279" s="25"/>
      <c r="F279" s="38"/>
      <c r="G279" s="49" t="str">
        <f t="shared" si="20"/>
        <v/>
      </c>
      <c r="H279" s="25" t="str">
        <f t="shared" si="18"/>
        <v/>
      </c>
      <c r="I279" s="49" t="str">
        <f t="shared" si="19"/>
        <v/>
      </c>
      <c r="J279" s="433"/>
      <c r="K279" s="434"/>
      <c r="L279" s="435"/>
      <c r="M279" s="433"/>
      <c r="N279" s="434"/>
      <c r="O279" s="435"/>
    </row>
    <row r="280" spans="1:15" s="27" customFormat="1" ht="14.25" x14ac:dyDescent="0.2">
      <c r="A280" s="24">
        <f t="shared" si="21"/>
        <v>270</v>
      </c>
      <c r="B280" s="36"/>
      <c r="C280" s="37">
        <f>IF(B280&lt;&gt;"",VLOOKUP(B280,Deflatores!$A$3:$C$34,2,0),0)</f>
        <v>0</v>
      </c>
      <c r="D280" s="25"/>
      <c r="E280" s="25"/>
      <c r="F280" s="38"/>
      <c r="G280" s="49" t="str">
        <f t="shared" si="20"/>
        <v/>
      </c>
      <c r="H280" s="25" t="str">
        <f t="shared" si="18"/>
        <v/>
      </c>
      <c r="I280" s="49" t="str">
        <f t="shared" si="19"/>
        <v/>
      </c>
      <c r="J280" s="433"/>
      <c r="K280" s="434"/>
      <c r="L280" s="435"/>
      <c r="M280" s="433"/>
      <c r="N280" s="434"/>
      <c r="O280" s="435"/>
    </row>
    <row r="281" spans="1:15" s="27" customFormat="1" ht="14.25" x14ac:dyDescent="0.2">
      <c r="A281" s="24">
        <f t="shared" si="21"/>
        <v>271</v>
      </c>
      <c r="B281" s="36"/>
      <c r="C281" s="37">
        <f>IF(B281&lt;&gt;"",VLOOKUP(B281,Deflatores!$A$3:$C$34,2,0),0)</f>
        <v>0</v>
      </c>
      <c r="D281" s="25"/>
      <c r="E281" s="25"/>
      <c r="F281" s="38"/>
      <c r="G281" s="49" t="str">
        <f t="shared" si="20"/>
        <v/>
      </c>
      <c r="H281" s="25" t="str">
        <f t="shared" si="18"/>
        <v/>
      </c>
      <c r="I281" s="49" t="str">
        <f t="shared" si="19"/>
        <v/>
      </c>
      <c r="J281" s="433"/>
      <c r="K281" s="434"/>
      <c r="L281" s="435"/>
      <c r="M281" s="433"/>
      <c r="N281" s="434"/>
      <c r="O281" s="435"/>
    </row>
    <row r="282" spans="1:15" s="27" customFormat="1" ht="14.25" x14ac:dyDescent="0.2">
      <c r="A282" s="24">
        <f t="shared" si="21"/>
        <v>272</v>
      </c>
      <c r="B282" s="36"/>
      <c r="C282" s="37">
        <f>IF(B282&lt;&gt;"",VLOOKUP(B282,Deflatores!$A$3:$C$34,2,0),0)</f>
        <v>0</v>
      </c>
      <c r="D282" s="25"/>
      <c r="E282" s="25"/>
      <c r="F282" s="38"/>
      <c r="G282" s="49" t="str">
        <f t="shared" si="20"/>
        <v/>
      </c>
      <c r="H282" s="25" t="str">
        <f t="shared" si="18"/>
        <v/>
      </c>
      <c r="I282" s="49" t="str">
        <f t="shared" si="19"/>
        <v/>
      </c>
      <c r="J282" s="433"/>
      <c r="K282" s="434"/>
      <c r="L282" s="435"/>
      <c r="M282" s="433"/>
      <c r="N282" s="434"/>
      <c r="O282" s="435"/>
    </row>
    <row r="283" spans="1:15" s="27" customFormat="1" ht="14.25" x14ac:dyDescent="0.2">
      <c r="A283" s="24">
        <f t="shared" si="21"/>
        <v>273</v>
      </c>
      <c r="B283" s="36"/>
      <c r="C283" s="37">
        <f>IF(B283&lt;&gt;"",VLOOKUP(B283,Deflatores!$A$3:$C$34,2,0),0)</f>
        <v>0</v>
      </c>
      <c r="D283" s="25"/>
      <c r="E283" s="25"/>
      <c r="F283" s="38"/>
      <c r="G283" s="49" t="str">
        <f t="shared" si="20"/>
        <v/>
      </c>
      <c r="H283" s="25" t="str">
        <f t="shared" si="18"/>
        <v/>
      </c>
      <c r="I283" s="49" t="str">
        <f t="shared" si="19"/>
        <v/>
      </c>
      <c r="J283" s="433"/>
      <c r="K283" s="434"/>
      <c r="L283" s="435"/>
      <c r="M283" s="433"/>
      <c r="N283" s="434"/>
      <c r="O283" s="435"/>
    </row>
    <row r="284" spans="1:15" s="27" customFormat="1" ht="14.25" x14ac:dyDescent="0.2">
      <c r="A284" s="24">
        <f t="shared" si="21"/>
        <v>274</v>
      </c>
      <c r="B284" s="36"/>
      <c r="C284" s="37">
        <f>IF(B284&lt;&gt;"",VLOOKUP(B284,Deflatores!$A$3:$C$34,2,0),0)</f>
        <v>0</v>
      </c>
      <c r="D284" s="25"/>
      <c r="E284" s="25"/>
      <c r="F284" s="38"/>
      <c r="G284" s="49" t="str">
        <f t="shared" si="20"/>
        <v/>
      </c>
      <c r="H284" s="25" t="str">
        <f t="shared" si="18"/>
        <v/>
      </c>
      <c r="I284" s="49" t="str">
        <f t="shared" si="19"/>
        <v/>
      </c>
      <c r="J284" s="433"/>
      <c r="K284" s="434"/>
      <c r="L284" s="435"/>
      <c r="M284" s="433"/>
      <c r="N284" s="434"/>
      <c r="O284" s="435"/>
    </row>
    <row r="285" spans="1:15" s="27" customFormat="1" ht="14.25" x14ac:dyDescent="0.2">
      <c r="A285" s="24">
        <f t="shared" si="21"/>
        <v>275</v>
      </c>
      <c r="B285" s="36"/>
      <c r="C285" s="37">
        <f>IF(B285&lt;&gt;"",VLOOKUP(B285,Deflatores!$A$3:$C$34,2,0),0)</f>
        <v>0</v>
      </c>
      <c r="D285" s="25"/>
      <c r="E285" s="25"/>
      <c r="F285" s="38"/>
      <c r="G285" s="49" t="str">
        <f t="shared" si="20"/>
        <v/>
      </c>
      <c r="H285" s="25" t="str">
        <f t="shared" si="18"/>
        <v/>
      </c>
      <c r="I285" s="49" t="str">
        <f t="shared" si="19"/>
        <v/>
      </c>
      <c r="J285" s="433"/>
      <c r="K285" s="434"/>
      <c r="L285" s="435"/>
      <c r="M285" s="433"/>
      <c r="N285" s="434"/>
      <c r="O285" s="435"/>
    </row>
    <row r="286" spans="1:15" s="27" customFormat="1" ht="14.25" x14ac:dyDescent="0.2">
      <c r="A286" s="24">
        <f t="shared" si="21"/>
        <v>276</v>
      </c>
      <c r="B286" s="36"/>
      <c r="C286" s="37">
        <f>IF(B286&lt;&gt;"",VLOOKUP(B286,Deflatores!$A$3:$C$34,2,0),0)</f>
        <v>0</v>
      </c>
      <c r="D286" s="25"/>
      <c r="E286" s="25"/>
      <c r="F286" s="38"/>
      <c r="G286" s="49" t="str">
        <f t="shared" si="20"/>
        <v/>
      </c>
      <c r="H286" s="25" t="str">
        <f t="shared" si="18"/>
        <v/>
      </c>
      <c r="I286" s="49" t="str">
        <f t="shared" si="19"/>
        <v/>
      </c>
      <c r="J286" s="433"/>
      <c r="K286" s="434"/>
      <c r="L286" s="435"/>
      <c r="M286" s="433"/>
      <c r="N286" s="434"/>
      <c r="O286" s="435"/>
    </row>
    <row r="287" spans="1:15" s="27" customFormat="1" ht="14.25" x14ac:dyDescent="0.2">
      <c r="A287" s="24">
        <f t="shared" si="21"/>
        <v>277</v>
      </c>
      <c r="B287" s="36"/>
      <c r="C287" s="37">
        <f>IF(B287&lt;&gt;"",VLOOKUP(B287,Deflatores!$A$3:$C$34,2,0),0)</f>
        <v>0</v>
      </c>
      <c r="D287" s="25"/>
      <c r="E287" s="25"/>
      <c r="F287" s="38"/>
      <c r="G287" s="49" t="str">
        <f t="shared" si="20"/>
        <v/>
      </c>
      <c r="H287" s="25" t="str">
        <f t="shared" si="18"/>
        <v/>
      </c>
      <c r="I287" s="49" t="str">
        <f t="shared" si="19"/>
        <v/>
      </c>
      <c r="J287" s="433"/>
      <c r="K287" s="434"/>
      <c r="L287" s="435"/>
      <c r="M287" s="433"/>
      <c r="N287" s="434"/>
      <c r="O287" s="435"/>
    </row>
    <row r="288" spans="1:15" s="27" customFormat="1" ht="14.25" x14ac:dyDescent="0.2">
      <c r="A288" s="24">
        <f t="shared" si="21"/>
        <v>278</v>
      </c>
      <c r="B288" s="36"/>
      <c r="C288" s="37">
        <f>IF(B288&lt;&gt;"",VLOOKUP(B288,Deflatores!$A$3:$C$34,2,0),0)</f>
        <v>0</v>
      </c>
      <c r="D288" s="25"/>
      <c r="E288" s="25"/>
      <c r="F288" s="38"/>
      <c r="G288" s="49" t="str">
        <f t="shared" si="20"/>
        <v/>
      </c>
      <c r="H288" s="25" t="str">
        <f t="shared" si="18"/>
        <v/>
      </c>
      <c r="I288" s="49" t="str">
        <f t="shared" si="19"/>
        <v/>
      </c>
      <c r="J288" s="433"/>
      <c r="K288" s="434"/>
      <c r="L288" s="435"/>
      <c r="M288" s="433"/>
      <c r="N288" s="434"/>
      <c r="O288" s="435"/>
    </row>
    <row r="289" spans="1:15" s="27" customFormat="1" ht="14.25" x14ac:dyDescent="0.2">
      <c r="A289" s="24">
        <f t="shared" si="21"/>
        <v>279</v>
      </c>
      <c r="B289" s="36"/>
      <c r="C289" s="37">
        <f>IF(B289&lt;&gt;"",VLOOKUP(B289,Deflatores!$A$3:$C$34,2,0),0)</f>
        <v>0</v>
      </c>
      <c r="D289" s="25"/>
      <c r="E289" s="25"/>
      <c r="F289" s="38"/>
      <c r="G289" s="49" t="str">
        <f t="shared" si="20"/>
        <v/>
      </c>
      <c r="H289" s="25" t="str">
        <f t="shared" si="18"/>
        <v/>
      </c>
      <c r="I289" s="49" t="str">
        <f t="shared" si="19"/>
        <v/>
      </c>
      <c r="J289" s="433"/>
      <c r="K289" s="434"/>
      <c r="L289" s="435"/>
      <c r="M289" s="433"/>
      <c r="N289" s="434"/>
      <c r="O289" s="435"/>
    </row>
    <row r="290" spans="1:15" s="27" customFormat="1" ht="14.25" x14ac:dyDescent="0.2">
      <c r="A290" s="24">
        <f t="shared" si="21"/>
        <v>280</v>
      </c>
      <c r="B290" s="36"/>
      <c r="C290" s="37">
        <f>IF(B290&lt;&gt;"",VLOOKUP(B290,Deflatores!$A$3:$C$34,2,0),0)</f>
        <v>0</v>
      </c>
      <c r="D290" s="25"/>
      <c r="E290" s="25"/>
      <c r="F290" s="38"/>
      <c r="G290" s="49" t="str">
        <f t="shared" si="20"/>
        <v/>
      </c>
      <c r="H290" s="25" t="str">
        <f t="shared" si="18"/>
        <v/>
      </c>
      <c r="I290" s="49" t="str">
        <f t="shared" si="19"/>
        <v/>
      </c>
      <c r="J290" s="433"/>
      <c r="K290" s="434"/>
      <c r="L290" s="435"/>
      <c r="M290" s="433"/>
      <c r="N290" s="434"/>
      <c r="O290" s="435"/>
    </row>
    <row r="291" spans="1:15" s="27" customFormat="1" ht="14.25" x14ac:dyDescent="0.2">
      <c r="A291" s="24">
        <f t="shared" si="21"/>
        <v>281</v>
      </c>
      <c r="B291" s="36"/>
      <c r="C291" s="37">
        <f>IF(B291&lt;&gt;"",VLOOKUP(B291,Deflatores!$A$3:$C$34,2,0),0)</f>
        <v>0</v>
      </c>
      <c r="D291" s="25"/>
      <c r="E291" s="25"/>
      <c r="F291" s="38"/>
      <c r="G291" s="49" t="str">
        <f t="shared" si="20"/>
        <v/>
      </c>
      <c r="H291" s="25" t="str">
        <f t="shared" si="18"/>
        <v/>
      </c>
      <c r="I291" s="49" t="str">
        <f t="shared" si="19"/>
        <v/>
      </c>
      <c r="J291" s="433"/>
      <c r="K291" s="434"/>
      <c r="L291" s="435"/>
      <c r="M291" s="433"/>
      <c r="N291" s="434"/>
      <c r="O291" s="435"/>
    </row>
    <row r="292" spans="1:15" s="27" customFormat="1" ht="14.25" x14ac:dyDescent="0.2">
      <c r="A292" s="24">
        <f t="shared" si="21"/>
        <v>282</v>
      </c>
      <c r="B292" s="36"/>
      <c r="C292" s="37">
        <f>IF(B292&lt;&gt;"",VLOOKUP(B292,Deflatores!$A$3:$C$34,2,0),0)</f>
        <v>0</v>
      </c>
      <c r="D292" s="25"/>
      <c r="E292" s="25"/>
      <c r="F292" s="38"/>
      <c r="G292" s="49" t="str">
        <f t="shared" si="20"/>
        <v/>
      </c>
      <c r="H292" s="25" t="str">
        <f t="shared" si="18"/>
        <v/>
      </c>
      <c r="I292" s="49" t="str">
        <f t="shared" si="19"/>
        <v/>
      </c>
      <c r="J292" s="433"/>
      <c r="K292" s="434"/>
      <c r="L292" s="435"/>
      <c r="M292" s="433"/>
      <c r="N292" s="434"/>
      <c r="O292" s="435"/>
    </row>
    <row r="293" spans="1:15" s="27" customFormat="1" ht="14.25" x14ac:dyDescent="0.2">
      <c r="A293" s="24">
        <f t="shared" si="21"/>
        <v>283</v>
      </c>
      <c r="B293" s="36"/>
      <c r="C293" s="37">
        <f>IF(B293&lt;&gt;"",VLOOKUP(B293,Deflatores!$A$3:$C$34,2,0),0)</f>
        <v>0</v>
      </c>
      <c r="D293" s="25"/>
      <c r="E293" s="25"/>
      <c r="F293" s="38"/>
      <c r="G293" s="49" t="str">
        <f t="shared" si="20"/>
        <v/>
      </c>
      <c r="H293" s="25" t="str">
        <f t="shared" si="18"/>
        <v/>
      </c>
      <c r="I293" s="49" t="str">
        <f t="shared" si="19"/>
        <v/>
      </c>
      <c r="J293" s="433"/>
      <c r="K293" s="434"/>
      <c r="L293" s="435"/>
      <c r="M293" s="433"/>
      <c r="N293" s="434"/>
      <c r="O293" s="435"/>
    </row>
    <row r="294" spans="1:15" s="27" customFormat="1" ht="14.25" x14ac:dyDescent="0.2">
      <c r="A294" s="24">
        <f t="shared" si="21"/>
        <v>284</v>
      </c>
      <c r="B294" s="36"/>
      <c r="C294" s="37">
        <f>IF(B294&lt;&gt;"",VLOOKUP(B294,Deflatores!$A$3:$C$34,2,0),0)</f>
        <v>0</v>
      </c>
      <c r="D294" s="25"/>
      <c r="E294" s="25"/>
      <c r="F294" s="38"/>
      <c r="G294" s="49" t="str">
        <f t="shared" si="20"/>
        <v/>
      </c>
      <c r="H294" s="25" t="str">
        <f t="shared" si="18"/>
        <v/>
      </c>
      <c r="I294" s="49" t="str">
        <f t="shared" si="19"/>
        <v/>
      </c>
      <c r="J294" s="433"/>
      <c r="K294" s="434"/>
      <c r="L294" s="435"/>
      <c r="M294" s="433"/>
      <c r="N294" s="434"/>
      <c r="O294" s="435"/>
    </row>
    <row r="295" spans="1:15" s="27" customFormat="1" ht="14.25" x14ac:dyDescent="0.2">
      <c r="A295" s="24">
        <f t="shared" si="21"/>
        <v>285</v>
      </c>
      <c r="B295" s="36"/>
      <c r="C295" s="37">
        <f>IF(B295&lt;&gt;"",VLOOKUP(B295,Deflatores!$A$3:$C$34,2,0),0)</f>
        <v>0</v>
      </c>
      <c r="D295" s="25"/>
      <c r="E295" s="25"/>
      <c r="F295" s="38"/>
      <c r="G295" s="49" t="str">
        <f t="shared" si="20"/>
        <v/>
      </c>
      <c r="H295" s="25" t="str">
        <f t="shared" si="18"/>
        <v/>
      </c>
      <c r="I295" s="49" t="str">
        <f t="shared" si="19"/>
        <v/>
      </c>
      <c r="J295" s="433"/>
      <c r="K295" s="434"/>
      <c r="L295" s="435"/>
      <c r="M295" s="433"/>
      <c r="N295" s="434"/>
      <c r="O295" s="435"/>
    </row>
    <row r="296" spans="1:15" s="27" customFormat="1" ht="14.25" x14ac:dyDescent="0.2">
      <c r="A296" s="24">
        <f t="shared" si="21"/>
        <v>286</v>
      </c>
      <c r="B296" s="36"/>
      <c r="C296" s="37">
        <f>IF(B296&lt;&gt;"",VLOOKUP(B296,Deflatores!$A$3:$C$34,2,0),0)</f>
        <v>0</v>
      </c>
      <c r="D296" s="25"/>
      <c r="E296" s="25"/>
      <c r="F296" s="38"/>
      <c r="G296" s="49" t="str">
        <f t="shared" si="20"/>
        <v/>
      </c>
      <c r="H296" s="25" t="str">
        <f t="shared" si="18"/>
        <v/>
      </c>
      <c r="I296" s="49" t="str">
        <f t="shared" si="19"/>
        <v/>
      </c>
      <c r="J296" s="433"/>
      <c r="K296" s="434"/>
      <c r="L296" s="435"/>
      <c r="M296" s="433"/>
      <c r="N296" s="434"/>
      <c r="O296" s="435"/>
    </row>
    <row r="297" spans="1:15" s="27" customFormat="1" ht="14.25" x14ac:dyDescent="0.2">
      <c r="A297" s="24">
        <f t="shared" si="21"/>
        <v>287</v>
      </c>
      <c r="B297" s="36"/>
      <c r="C297" s="37">
        <f>IF(B297&lt;&gt;"",VLOOKUP(B297,Deflatores!$A$3:$C$34,2,0),0)</f>
        <v>0</v>
      </c>
      <c r="D297" s="25"/>
      <c r="E297" s="25"/>
      <c r="F297" s="38"/>
      <c r="G297" s="49" t="str">
        <f t="shared" si="20"/>
        <v/>
      </c>
      <c r="H297" s="25" t="str">
        <f t="shared" si="18"/>
        <v/>
      </c>
      <c r="I297" s="49" t="str">
        <f t="shared" si="19"/>
        <v/>
      </c>
      <c r="J297" s="433"/>
      <c r="K297" s="434"/>
      <c r="L297" s="435"/>
      <c r="M297" s="433"/>
      <c r="N297" s="434"/>
      <c r="O297" s="435"/>
    </row>
    <row r="298" spans="1:15" s="27" customFormat="1" ht="14.25" x14ac:dyDescent="0.2">
      <c r="A298" s="24">
        <f t="shared" si="21"/>
        <v>288</v>
      </c>
      <c r="B298" s="36"/>
      <c r="C298" s="37">
        <f>IF(B298&lt;&gt;"",VLOOKUP(B298,Deflatores!$A$3:$C$34,2,0),0)</f>
        <v>0</v>
      </c>
      <c r="D298" s="25"/>
      <c r="E298" s="25"/>
      <c r="F298" s="38"/>
      <c r="G298" s="49" t="str">
        <f t="shared" si="20"/>
        <v/>
      </c>
      <c r="H298" s="25" t="str">
        <f t="shared" si="18"/>
        <v/>
      </c>
      <c r="I298" s="49" t="str">
        <f t="shared" si="19"/>
        <v/>
      </c>
      <c r="J298" s="433"/>
      <c r="K298" s="434"/>
      <c r="L298" s="435"/>
      <c r="M298" s="433"/>
      <c r="N298" s="434"/>
      <c r="O298" s="435"/>
    </row>
    <row r="299" spans="1:15" s="27" customFormat="1" ht="14.25" x14ac:dyDescent="0.2">
      <c r="A299" s="24">
        <f t="shared" si="21"/>
        <v>289</v>
      </c>
      <c r="B299" s="36"/>
      <c r="C299" s="37">
        <f>IF(B299&lt;&gt;"",VLOOKUP(B299,Deflatores!$A$3:$C$34,2,0),0)</f>
        <v>0</v>
      </c>
      <c r="D299" s="25"/>
      <c r="E299" s="25"/>
      <c r="F299" s="38"/>
      <c r="G299" s="49" t="str">
        <f t="shared" si="20"/>
        <v/>
      </c>
      <c r="H299" s="25" t="str">
        <f t="shared" si="18"/>
        <v/>
      </c>
      <c r="I299" s="49" t="str">
        <f t="shared" si="19"/>
        <v/>
      </c>
      <c r="J299" s="433"/>
      <c r="K299" s="434"/>
      <c r="L299" s="435"/>
      <c r="M299" s="433"/>
      <c r="N299" s="434"/>
      <c r="O299" s="435"/>
    </row>
    <row r="300" spans="1:15" s="27" customFormat="1" ht="14.25" x14ac:dyDescent="0.2">
      <c r="A300" s="24">
        <f t="shared" si="21"/>
        <v>290</v>
      </c>
      <c r="B300" s="36"/>
      <c r="C300" s="37">
        <f>IF(B300&lt;&gt;"",VLOOKUP(B300,Deflatores!$A$3:$C$34,2,0),0)</f>
        <v>0</v>
      </c>
      <c r="D300" s="25"/>
      <c r="E300" s="25"/>
      <c r="F300" s="38"/>
      <c r="G300" s="49" t="str">
        <f t="shared" si="20"/>
        <v/>
      </c>
      <c r="H300" s="25" t="str">
        <f t="shared" si="18"/>
        <v/>
      </c>
      <c r="I300" s="49" t="str">
        <f t="shared" si="19"/>
        <v/>
      </c>
      <c r="J300" s="433"/>
      <c r="K300" s="434"/>
      <c r="L300" s="435"/>
      <c r="M300" s="433"/>
      <c r="N300" s="434"/>
      <c r="O300" s="435"/>
    </row>
    <row r="301" spans="1:15" s="27" customFormat="1" ht="14.25" x14ac:dyDescent="0.2">
      <c r="A301" s="24">
        <f t="shared" si="21"/>
        <v>291</v>
      </c>
      <c r="B301" s="36"/>
      <c r="C301" s="37">
        <f>IF(B301&lt;&gt;"",VLOOKUP(B301,Deflatores!$A$3:$C$34,2,0),0)</f>
        <v>0</v>
      </c>
      <c r="D301" s="25"/>
      <c r="E301" s="25"/>
      <c r="F301" s="38"/>
      <c r="G301" s="49" t="str">
        <f t="shared" si="20"/>
        <v/>
      </c>
      <c r="H301" s="25" t="str">
        <f t="shared" si="18"/>
        <v/>
      </c>
      <c r="I301" s="49" t="str">
        <f t="shared" si="19"/>
        <v/>
      </c>
      <c r="J301" s="433"/>
      <c r="K301" s="434"/>
      <c r="L301" s="435"/>
      <c r="M301" s="433"/>
      <c r="N301" s="434"/>
      <c r="O301" s="435"/>
    </row>
    <row r="302" spans="1:15" s="27" customFormat="1" ht="14.25" x14ac:dyDescent="0.2">
      <c r="A302" s="24">
        <f t="shared" si="21"/>
        <v>292</v>
      </c>
      <c r="B302" s="36"/>
      <c r="C302" s="37">
        <f>IF(B302&lt;&gt;"",VLOOKUP(B302,Deflatores!$A$3:$C$34,2,0),0)</f>
        <v>0</v>
      </c>
      <c r="D302" s="25"/>
      <c r="E302" s="25"/>
      <c r="F302" s="38"/>
      <c r="G302" s="49" t="str">
        <f t="shared" si="20"/>
        <v/>
      </c>
      <c r="H302" s="25" t="str">
        <f t="shared" si="18"/>
        <v/>
      </c>
      <c r="I302" s="49" t="str">
        <f t="shared" si="19"/>
        <v/>
      </c>
      <c r="J302" s="433"/>
      <c r="K302" s="434"/>
      <c r="L302" s="435"/>
      <c r="M302" s="433"/>
      <c r="N302" s="434"/>
      <c r="O302" s="435"/>
    </row>
    <row r="303" spans="1:15" s="27" customFormat="1" ht="14.25" x14ac:dyDescent="0.2">
      <c r="A303" s="24">
        <f t="shared" si="21"/>
        <v>293</v>
      </c>
      <c r="B303" s="36"/>
      <c r="C303" s="37">
        <f>IF(B303&lt;&gt;"",VLOOKUP(B303,Deflatores!$A$3:$C$34,2,0),0)</f>
        <v>0</v>
      </c>
      <c r="D303" s="25"/>
      <c r="E303" s="25"/>
      <c r="F303" s="38"/>
      <c r="G303" s="49" t="str">
        <f t="shared" si="20"/>
        <v/>
      </c>
      <c r="H303" s="25" t="str">
        <f t="shared" si="18"/>
        <v/>
      </c>
      <c r="I303" s="49" t="str">
        <f t="shared" si="19"/>
        <v/>
      </c>
      <c r="J303" s="433"/>
      <c r="K303" s="434"/>
      <c r="L303" s="435"/>
      <c r="M303" s="433"/>
      <c r="N303" s="434"/>
      <c r="O303" s="435"/>
    </row>
    <row r="304" spans="1:15" s="27" customFormat="1" ht="14.25" x14ac:dyDescent="0.2">
      <c r="A304" s="24">
        <f t="shared" si="21"/>
        <v>294</v>
      </c>
      <c r="B304" s="36"/>
      <c r="C304" s="37">
        <f>IF(B304&lt;&gt;"",VLOOKUP(B304,Deflatores!$A$3:$C$34,2,0),0)</f>
        <v>0</v>
      </c>
      <c r="D304" s="25"/>
      <c r="E304" s="25"/>
      <c r="F304" s="38"/>
      <c r="G304" s="49" t="str">
        <f t="shared" si="20"/>
        <v/>
      </c>
      <c r="H304" s="25" t="str">
        <f t="shared" si="18"/>
        <v/>
      </c>
      <c r="I304" s="49" t="str">
        <f t="shared" si="19"/>
        <v/>
      </c>
      <c r="J304" s="433"/>
      <c r="K304" s="434"/>
      <c r="L304" s="435"/>
      <c r="M304" s="433"/>
      <c r="N304" s="434"/>
      <c r="O304" s="435"/>
    </row>
    <row r="305" spans="1:15" s="27" customFormat="1" ht="14.25" x14ac:dyDescent="0.2">
      <c r="A305" s="24">
        <f t="shared" si="21"/>
        <v>295</v>
      </c>
      <c r="B305" s="36"/>
      <c r="C305" s="37">
        <f>IF(B305&lt;&gt;"",VLOOKUP(B305,Deflatores!$A$3:$C$34,2,0),0)</f>
        <v>0</v>
      </c>
      <c r="D305" s="25"/>
      <c r="E305" s="25"/>
      <c r="F305" s="38"/>
      <c r="G305" s="49" t="str">
        <f t="shared" si="20"/>
        <v/>
      </c>
      <c r="H305" s="25" t="str">
        <f t="shared" si="18"/>
        <v/>
      </c>
      <c r="I305" s="49" t="str">
        <f t="shared" si="19"/>
        <v/>
      </c>
      <c r="J305" s="433"/>
      <c r="K305" s="434"/>
      <c r="L305" s="435"/>
      <c r="M305" s="433"/>
      <c r="N305" s="434"/>
      <c r="O305" s="435"/>
    </row>
    <row r="306" spans="1:15" s="27" customFormat="1" ht="14.25" x14ac:dyDescent="0.2">
      <c r="A306" s="24">
        <f t="shared" si="21"/>
        <v>296</v>
      </c>
      <c r="B306" s="36"/>
      <c r="C306" s="37">
        <f>IF(B306&lt;&gt;"",VLOOKUP(B306,Deflatores!$A$3:$C$34,2,0),0)</f>
        <v>0</v>
      </c>
      <c r="D306" s="25"/>
      <c r="E306" s="25"/>
      <c r="F306" s="38"/>
      <c r="G306" s="49" t="str">
        <f t="shared" si="20"/>
        <v/>
      </c>
      <c r="H306" s="25" t="str">
        <f t="shared" si="18"/>
        <v/>
      </c>
      <c r="I306" s="49" t="str">
        <f t="shared" si="19"/>
        <v/>
      </c>
      <c r="J306" s="433"/>
      <c r="K306" s="434"/>
      <c r="L306" s="435"/>
      <c r="M306" s="433"/>
      <c r="N306" s="434"/>
      <c r="O306" s="435"/>
    </row>
    <row r="307" spans="1:15" s="27" customFormat="1" ht="14.25" x14ac:dyDescent="0.2">
      <c r="A307" s="24">
        <f t="shared" si="21"/>
        <v>297</v>
      </c>
      <c r="B307" s="36"/>
      <c r="C307" s="37">
        <f>IF(B307&lt;&gt;"",VLOOKUP(B307,Deflatores!$A$3:$C$34,2,0),0)</f>
        <v>0</v>
      </c>
      <c r="D307" s="25"/>
      <c r="E307" s="25"/>
      <c r="F307" s="38"/>
      <c r="G307" s="49" t="str">
        <f t="shared" si="20"/>
        <v/>
      </c>
      <c r="H307" s="25" t="str">
        <f t="shared" si="18"/>
        <v/>
      </c>
      <c r="I307" s="49" t="str">
        <f t="shared" si="19"/>
        <v/>
      </c>
      <c r="J307" s="433"/>
      <c r="K307" s="434"/>
      <c r="L307" s="435"/>
      <c r="M307" s="433"/>
      <c r="N307" s="434"/>
      <c r="O307" s="435"/>
    </row>
    <row r="308" spans="1:15" s="27" customFormat="1" ht="14.25" x14ac:dyDescent="0.2">
      <c r="A308" s="24">
        <f t="shared" si="21"/>
        <v>298</v>
      </c>
      <c r="B308" s="36"/>
      <c r="C308" s="37">
        <f>IF(B308&lt;&gt;"",VLOOKUP(B308,Deflatores!$A$3:$C$34,2,0),0)</f>
        <v>0</v>
      </c>
      <c r="D308" s="25"/>
      <c r="E308" s="25"/>
      <c r="F308" s="38"/>
      <c r="G308" s="49" t="str">
        <f t="shared" si="20"/>
        <v/>
      </c>
      <c r="H308" s="25" t="str">
        <f t="shared" si="18"/>
        <v/>
      </c>
      <c r="I308" s="49" t="str">
        <f t="shared" si="19"/>
        <v/>
      </c>
      <c r="J308" s="433"/>
      <c r="K308" s="434"/>
      <c r="L308" s="435"/>
      <c r="M308" s="433"/>
      <c r="N308" s="434"/>
      <c r="O308" s="435"/>
    </row>
    <row r="309" spans="1:15" s="27" customFormat="1" ht="14.25" x14ac:dyDescent="0.2">
      <c r="A309" s="24">
        <f t="shared" si="21"/>
        <v>299</v>
      </c>
      <c r="B309" s="36"/>
      <c r="C309" s="37">
        <f>IF(B309&lt;&gt;"",VLOOKUP(B309,Deflatores!$A$3:$C$34,2,0),0)</f>
        <v>0</v>
      </c>
      <c r="D309" s="25"/>
      <c r="E309" s="25"/>
      <c r="F309" s="38"/>
      <c r="G309" s="49" t="str">
        <f t="shared" si="20"/>
        <v/>
      </c>
      <c r="H309" s="25" t="str">
        <f t="shared" si="18"/>
        <v/>
      </c>
      <c r="I309" s="49" t="str">
        <f t="shared" si="19"/>
        <v/>
      </c>
      <c r="J309" s="433"/>
      <c r="K309" s="434"/>
      <c r="L309" s="435"/>
      <c r="M309" s="433"/>
      <c r="N309" s="434"/>
      <c r="O309" s="435"/>
    </row>
    <row r="310" spans="1:15" s="27" customFormat="1" ht="14.25" x14ac:dyDescent="0.2">
      <c r="A310" s="24">
        <f t="shared" si="21"/>
        <v>300</v>
      </c>
      <c r="B310" s="36"/>
      <c r="C310" s="37">
        <f>IF(B310&lt;&gt;"",VLOOKUP(B310,Deflatores!$A$3:$C$34,2,0),0)</f>
        <v>0</v>
      </c>
      <c r="D310" s="25"/>
      <c r="E310" s="25"/>
      <c r="F310" s="38"/>
      <c r="G310" s="49" t="str">
        <f t="shared" si="20"/>
        <v/>
      </c>
      <c r="H310" s="25" t="str">
        <f t="shared" si="18"/>
        <v/>
      </c>
      <c r="I310" s="49" t="str">
        <f t="shared" si="19"/>
        <v/>
      </c>
      <c r="J310" s="433"/>
      <c r="K310" s="434"/>
      <c r="L310" s="435"/>
      <c r="M310" s="433"/>
      <c r="N310" s="434"/>
      <c r="O310" s="435"/>
    </row>
    <row r="311" spans="1:15" s="27" customFormat="1" ht="14.25" x14ac:dyDescent="0.2">
      <c r="A311" s="24">
        <f t="shared" si="21"/>
        <v>301</v>
      </c>
      <c r="B311" s="36"/>
      <c r="C311" s="37">
        <f>IF(B311&lt;&gt;"",VLOOKUP(B311,Deflatores!$A$3:$C$34,2,0),0)</f>
        <v>0</v>
      </c>
      <c r="D311" s="25"/>
      <c r="E311" s="25"/>
      <c r="F311" s="38"/>
      <c r="G311" s="49" t="str">
        <f t="shared" si="20"/>
        <v/>
      </c>
      <c r="H311" s="25" t="str">
        <f t="shared" si="18"/>
        <v/>
      </c>
      <c r="I311" s="49" t="str">
        <f t="shared" si="19"/>
        <v/>
      </c>
      <c r="J311" s="433"/>
      <c r="K311" s="434"/>
      <c r="L311" s="435"/>
      <c r="M311" s="433"/>
      <c r="N311" s="434"/>
      <c r="O311" s="435"/>
    </row>
    <row r="312" spans="1:15" s="27" customFormat="1" ht="14.25" x14ac:dyDescent="0.2">
      <c r="A312" s="24">
        <f t="shared" si="21"/>
        <v>302</v>
      </c>
      <c r="B312" s="36"/>
      <c r="C312" s="37">
        <f>IF(B312&lt;&gt;"",VLOOKUP(B312,Deflatores!$A$3:$C$34,2,0),0)</f>
        <v>0</v>
      </c>
      <c r="D312" s="25"/>
      <c r="E312" s="25"/>
      <c r="F312" s="38"/>
      <c r="G312" s="49" t="str">
        <f t="shared" si="20"/>
        <v/>
      </c>
      <c r="H312" s="25" t="str">
        <f t="shared" si="18"/>
        <v/>
      </c>
      <c r="I312" s="49" t="str">
        <f t="shared" si="19"/>
        <v/>
      </c>
      <c r="J312" s="433"/>
      <c r="K312" s="434"/>
      <c r="L312" s="435"/>
      <c r="M312" s="433"/>
      <c r="N312" s="434"/>
      <c r="O312" s="435"/>
    </row>
    <row r="313" spans="1:15" s="27" customFormat="1" ht="14.25" x14ac:dyDescent="0.2">
      <c r="A313" s="24">
        <f t="shared" si="21"/>
        <v>303</v>
      </c>
      <c r="B313" s="36"/>
      <c r="C313" s="37">
        <f>IF(B313&lt;&gt;"",VLOOKUP(B313,Deflatores!$A$3:$C$34,2,0),0)</f>
        <v>0</v>
      </c>
      <c r="D313" s="25"/>
      <c r="E313" s="25"/>
      <c r="F313" s="38"/>
      <c r="G313" s="49" t="str">
        <f t="shared" si="20"/>
        <v/>
      </c>
      <c r="H313" s="25" t="str">
        <f t="shared" si="18"/>
        <v/>
      </c>
      <c r="I313" s="49" t="str">
        <f t="shared" si="19"/>
        <v/>
      </c>
      <c r="J313" s="433"/>
      <c r="K313" s="434"/>
      <c r="L313" s="435"/>
      <c r="M313" s="433"/>
      <c r="N313" s="434"/>
      <c r="O313" s="435"/>
    </row>
    <row r="314" spans="1:15" s="27" customFormat="1" ht="14.25" x14ac:dyDescent="0.2">
      <c r="A314" s="24">
        <f t="shared" si="21"/>
        <v>304</v>
      </c>
      <c r="B314" s="36"/>
      <c r="C314" s="37">
        <f>IF(B314&lt;&gt;"",VLOOKUP(B314,Deflatores!$A$3:$C$34,2,0),0)</f>
        <v>0</v>
      </c>
      <c r="D314" s="25"/>
      <c r="E314" s="25"/>
      <c r="F314" s="38"/>
      <c r="G314" s="49" t="str">
        <f t="shared" si="20"/>
        <v/>
      </c>
      <c r="H314" s="25" t="str">
        <f t="shared" si="18"/>
        <v/>
      </c>
      <c r="I314" s="49" t="str">
        <f t="shared" si="19"/>
        <v/>
      </c>
      <c r="J314" s="433"/>
      <c r="K314" s="434"/>
      <c r="L314" s="435"/>
      <c r="M314" s="433"/>
      <c r="N314" s="434"/>
      <c r="O314" s="435"/>
    </row>
    <row r="315" spans="1:15" s="27" customFormat="1" ht="14.25" x14ac:dyDescent="0.2">
      <c r="A315" s="24">
        <f t="shared" si="21"/>
        <v>305</v>
      </c>
      <c r="B315" s="36"/>
      <c r="C315" s="37">
        <f>IF(B315&lt;&gt;"",VLOOKUP(B315,Deflatores!$A$3:$C$34,2,0),0)</f>
        <v>0</v>
      </c>
      <c r="D315" s="25"/>
      <c r="E315" s="25"/>
      <c r="F315" s="38"/>
      <c r="G315" s="49" t="str">
        <f t="shared" si="20"/>
        <v/>
      </c>
      <c r="H315" s="25" t="str">
        <f t="shared" si="18"/>
        <v/>
      </c>
      <c r="I315" s="49" t="str">
        <f t="shared" si="19"/>
        <v/>
      </c>
      <c r="J315" s="433"/>
      <c r="K315" s="434"/>
      <c r="L315" s="435"/>
      <c r="M315" s="433"/>
      <c r="N315" s="434"/>
      <c r="O315" s="435"/>
    </row>
    <row r="316" spans="1:15" s="27" customFormat="1" ht="14.25" x14ac:dyDescent="0.2">
      <c r="A316" s="24">
        <f t="shared" si="21"/>
        <v>306</v>
      </c>
      <c r="B316" s="36"/>
      <c r="C316" s="37">
        <f>IF(B316&lt;&gt;"",VLOOKUP(B316,Deflatores!$A$3:$C$34,2,0),0)</f>
        <v>0</v>
      </c>
      <c r="D316" s="25"/>
      <c r="E316" s="25"/>
      <c r="F316" s="38"/>
      <c r="G316" s="49" t="str">
        <f t="shared" si="20"/>
        <v/>
      </c>
      <c r="H316" s="25" t="str">
        <f t="shared" si="18"/>
        <v/>
      </c>
      <c r="I316" s="49" t="str">
        <f t="shared" si="19"/>
        <v/>
      </c>
      <c r="J316" s="433"/>
      <c r="K316" s="434"/>
      <c r="L316" s="435"/>
      <c r="M316" s="433"/>
      <c r="N316" s="434"/>
      <c r="O316" s="435"/>
    </row>
    <row r="317" spans="1:15" s="27" customFormat="1" ht="14.25" x14ac:dyDescent="0.2">
      <c r="A317" s="24">
        <f t="shared" si="21"/>
        <v>307</v>
      </c>
      <c r="B317" s="36"/>
      <c r="C317" s="37">
        <f>IF(B317&lt;&gt;"",VLOOKUP(B317,Deflatores!$A$3:$C$34,2,0),0)</f>
        <v>0</v>
      </c>
      <c r="D317" s="25"/>
      <c r="E317" s="25"/>
      <c r="F317" s="38"/>
      <c r="G317" s="49" t="str">
        <f t="shared" si="20"/>
        <v/>
      </c>
      <c r="H317" s="25" t="str">
        <f t="shared" si="18"/>
        <v/>
      </c>
      <c r="I317" s="49" t="str">
        <f t="shared" si="19"/>
        <v/>
      </c>
      <c r="J317" s="433"/>
      <c r="K317" s="434"/>
      <c r="L317" s="435"/>
      <c r="M317" s="433"/>
      <c r="N317" s="434"/>
      <c r="O317" s="435"/>
    </row>
    <row r="318" spans="1:15" s="27" customFormat="1" ht="14.25" x14ac:dyDescent="0.2">
      <c r="A318" s="24">
        <f t="shared" si="21"/>
        <v>308</v>
      </c>
      <c r="B318" s="36"/>
      <c r="C318" s="37">
        <f>IF(B318&lt;&gt;"",VLOOKUP(B318,Deflatores!$A$3:$C$34,2,0),0)</f>
        <v>0</v>
      </c>
      <c r="D318" s="25"/>
      <c r="E318" s="25"/>
      <c r="F318" s="38"/>
      <c r="G318" s="49" t="str">
        <f t="shared" si="20"/>
        <v/>
      </c>
      <c r="H318" s="25" t="str">
        <f t="shared" si="18"/>
        <v/>
      </c>
      <c r="I318" s="49" t="str">
        <f t="shared" si="19"/>
        <v/>
      </c>
      <c r="J318" s="433"/>
      <c r="K318" s="434"/>
      <c r="L318" s="435"/>
      <c r="M318" s="433"/>
      <c r="N318" s="434"/>
      <c r="O318" s="435"/>
    </row>
    <row r="319" spans="1:15" s="27" customFormat="1" ht="14.25" x14ac:dyDescent="0.2">
      <c r="A319" s="24">
        <f t="shared" si="21"/>
        <v>309</v>
      </c>
      <c r="B319" s="36"/>
      <c r="C319" s="37">
        <f>IF(B319&lt;&gt;"",VLOOKUP(B319,Deflatores!$A$3:$C$34,2,0),0)</f>
        <v>0</v>
      </c>
      <c r="D319" s="25"/>
      <c r="E319" s="25"/>
      <c r="F319" s="38"/>
      <c r="G319" s="49" t="str">
        <f t="shared" si="20"/>
        <v/>
      </c>
      <c r="H319" s="25" t="str">
        <f t="shared" si="18"/>
        <v/>
      </c>
      <c r="I319" s="49" t="str">
        <f t="shared" si="19"/>
        <v/>
      </c>
      <c r="J319" s="433"/>
      <c r="K319" s="434"/>
      <c r="L319" s="435"/>
      <c r="M319" s="433"/>
      <c r="N319" s="434"/>
      <c r="O319" s="435"/>
    </row>
    <row r="320" spans="1:15" s="27" customFormat="1" ht="14.25" x14ac:dyDescent="0.2">
      <c r="A320" s="24">
        <f t="shared" si="21"/>
        <v>310</v>
      </c>
      <c r="B320" s="36"/>
      <c r="C320" s="37">
        <f>IF(B320&lt;&gt;"",VLOOKUP(B320,Deflatores!$A$3:$C$34,2,0),0)</f>
        <v>0</v>
      </c>
      <c r="D320" s="25"/>
      <c r="E320" s="25"/>
      <c r="F320" s="38"/>
      <c r="G320" s="49" t="str">
        <f t="shared" si="20"/>
        <v/>
      </c>
      <c r="H320" s="25" t="str">
        <f t="shared" si="18"/>
        <v/>
      </c>
      <c r="I320" s="49" t="str">
        <f t="shared" si="19"/>
        <v/>
      </c>
      <c r="J320" s="433"/>
      <c r="K320" s="434"/>
      <c r="L320" s="435"/>
      <c r="M320" s="433"/>
      <c r="N320" s="434"/>
      <c r="O320" s="435"/>
    </row>
    <row r="321" spans="1:15" s="27" customFormat="1" ht="14.25" x14ac:dyDescent="0.2">
      <c r="A321" s="24">
        <f t="shared" si="21"/>
        <v>311</v>
      </c>
      <c r="B321" s="36"/>
      <c r="C321" s="37">
        <f>IF(B321&lt;&gt;"",VLOOKUP(B321,Deflatores!$A$3:$C$34,2,0),0)</f>
        <v>0</v>
      </c>
      <c r="D321" s="25"/>
      <c r="E321" s="25"/>
      <c r="F321" s="38"/>
      <c r="G321" s="49" t="str">
        <f t="shared" si="20"/>
        <v/>
      </c>
      <c r="H321" s="25" t="str">
        <f t="shared" si="18"/>
        <v/>
      </c>
      <c r="I321" s="49" t="str">
        <f t="shared" si="19"/>
        <v/>
      </c>
      <c r="J321" s="433"/>
      <c r="K321" s="434"/>
      <c r="L321" s="435"/>
      <c r="M321" s="433"/>
      <c r="N321" s="434"/>
      <c r="O321" s="435"/>
    </row>
    <row r="322" spans="1:15" s="27" customFormat="1" ht="14.25" x14ac:dyDescent="0.2">
      <c r="A322" s="24">
        <f t="shared" si="21"/>
        <v>312</v>
      </c>
      <c r="B322" s="36"/>
      <c r="C322" s="37">
        <f>IF(B322&lt;&gt;"",VLOOKUP(B322,Deflatores!$A$3:$C$34,2,0),0)</f>
        <v>0</v>
      </c>
      <c r="D322" s="25"/>
      <c r="E322" s="25"/>
      <c r="F322" s="38"/>
      <c r="G322" s="49" t="str">
        <f t="shared" si="20"/>
        <v/>
      </c>
      <c r="H322" s="25" t="str">
        <f t="shared" si="18"/>
        <v/>
      </c>
      <c r="I322" s="49" t="str">
        <f t="shared" si="19"/>
        <v/>
      </c>
      <c r="J322" s="433"/>
      <c r="K322" s="434"/>
      <c r="L322" s="435"/>
      <c r="M322" s="433"/>
      <c r="N322" s="434"/>
      <c r="O322" s="435"/>
    </row>
    <row r="323" spans="1:15" s="27" customFormat="1" ht="14.25" x14ac:dyDescent="0.2">
      <c r="A323" s="24">
        <f t="shared" si="21"/>
        <v>313</v>
      </c>
      <c r="B323" s="36"/>
      <c r="C323" s="37">
        <f>IF(B323&lt;&gt;"",VLOOKUP(B323,Deflatores!$A$3:$C$34,2,0),0)</f>
        <v>0</v>
      </c>
      <c r="D323" s="25"/>
      <c r="E323" s="25"/>
      <c r="F323" s="38"/>
      <c r="G323" s="49" t="str">
        <f t="shared" si="20"/>
        <v/>
      </c>
      <c r="H323" s="25" t="str">
        <f t="shared" si="18"/>
        <v/>
      </c>
      <c r="I323" s="49" t="str">
        <f t="shared" si="19"/>
        <v/>
      </c>
      <c r="J323" s="433"/>
      <c r="K323" s="434"/>
      <c r="L323" s="435"/>
      <c r="M323" s="433"/>
      <c r="N323" s="434"/>
      <c r="O323" s="435"/>
    </row>
    <row r="324" spans="1:15" s="27" customFormat="1" ht="14.25" x14ac:dyDescent="0.2">
      <c r="A324" s="24">
        <f t="shared" si="21"/>
        <v>314</v>
      </c>
      <c r="B324" s="36"/>
      <c r="C324" s="37">
        <f>IF(B324&lt;&gt;"",VLOOKUP(B324,Deflatores!$A$3:$C$34,2,0),0)</f>
        <v>0</v>
      </c>
      <c r="D324" s="25"/>
      <c r="E324" s="25"/>
      <c r="F324" s="38"/>
      <c r="G324" s="49" t="str">
        <f t="shared" si="20"/>
        <v/>
      </c>
      <c r="H324" s="25" t="str">
        <f t="shared" si="18"/>
        <v/>
      </c>
      <c r="I324" s="49" t="str">
        <f t="shared" si="19"/>
        <v/>
      </c>
      <c r="J324" s="433"/>
      <c r="K324" s="434"/>
      <c r="L324" s="435"/>
      <c r="M324" s="433"/>
      <c r="N324" s="434"/>
      <c r="O324" s="435"/>
    </row>
    <row r="325" spans="1:15" s="27" customFormat="1" ht="14.25" x14ac:dyDescent="0.2">
      <c r="A325" s="24">
        <f t="shared" si="21"/>
        <v>315</v>
      </c>
      <c r="B325" s="36"/>
      <c r="C325" s="37">
        <f>IF(B325&lt;&gt;"",VLOOKUP(B325,Deflatores!$A$3:$C$34,2,0),0)</f>
        <v>0</v>
      </c>
      <c r="D325" s="25"/>
      <c r="E325" s="25"/>
      <c r="F325" s="38"/>
      <c r="G325" s="49" t="str">
        <f t="shared" si="20"/>
        <v/>
      </c>
      <c r="H325" s="25" t="str">
        <f t="shared" si="18"/>
        <v/>
      </c>
      <c r="I325" s="49" t="str">
        <f t="shared" si="19"/>
        <v/>
      </c>
      <c r="J325" s="433"/>
      <c r="K325" s="434"/>
      <c r="L325" s="435"/>
      <c r="M325" s="433"/>
      <c r="N325" s="434"/>
      <c r="O325" s="435"/>
    </row>
    <row r="326" spans="1:15" s="27" customFormat="1" ht="14.25" x14ac:dyDescent="0.2">
      <c r="A326" s="24">
        <f t="shared" si="21"/>
        <v>316</v>
      </c>
      <c r="B326" s="36"/>
      <c r="C326" s="37">
        <f>IF(B326&lt;&gt;"",VLOOKUP(B326,Deflatores!$A$3:$C$34,2,0),0)</f>
        <v>0</v>
      </c>
      <c r="D326" s="25"/>
      <c r="E326" s="25"/>
      <c r="F326" s="38"/>
      <c r="G326" s="49" t="str">
        <f t="shared" si="20"/>
        <v/>
      </c>
      <c r="H326" s="25" t="str">
        <f t="shared" si="18"/>
        <v/>
      </c>
      <c r="I326" s="49" t="str">
        <f t="shared" si="19"/>
        <v/>
      </c>
      <c r="J326" s="433"/>
      <c r="K326" s="434"/>
      <c r="L326" s="435"/>
      <c r="M326" s="433"/>
      <c r="N326" s="434"/>
      <c r="O326" s="435"/>
    </row>
    <row r="327" spans="1:15" s="27" customFormat="1" ht="14.25" x14ac:dyDescent="0.2">
      <c r="A327" s="24">
        <f t="shared" si="21"/>
        <v>317</v>
      </c>
      <c r="B327" s="36"/>
      <c r="C327" s="37">
        <f>IF(B327&lt;&gt;"",VLOOKUP(B327,Deflatores!$A$3:$C$34,2,0),0)</f>
        <v>0</v>
      </c>
      <c r="D327" s="25"/>
      <c r="E327" s="25"/>
      <c r="F327" s="38"/>
      <c r="G327" s="49" t="str">
        <f t="shared" si="20"/>
        <v/>
      </c>
      <c r="H327" s="25" t="str">
        <f t="shared" si="18"/>
        <v/>
      </c>
      <c r="I327" s="49" t="str">
        <f t="shared" si="19"/>
        <v/>
      </c>
      <c r="J327" s="433"/>
      <c r="K327" s="434"/>
      <c r="L327" s="435"/>
      <c r="M327" s="433"/>
      <c r="N327" s="434"/>
      <c r="O327" s="435"/>
    </row>
    <row r="328" spans="1:15" s="27" customFormat="1" ht="14.25" x14ac:dyDescent="0.2">
      <c r="A328" s="24">
        <f t="shared" si="21"/>
        <v>318</v>
      </c>
      <c r="B328" s="36"/>
      <c r="C328" s="37">
        <f>IF(B328&lt;&gt;"",VLOOKUP(B328,Deflatores!$A$3:$C$34,2,0),0)</f>
        <v>0</v>
      </c>
      <c r="D328" s="25"/>
      <c r="E328" s="25"/>
      <c r="F328" s="38"/>
      <c r="G328" s="49" t="str">
        <f t="shared" si="20"/>
        <v/>
      </c>
      <c r="H328" s="25" t="str">
        <f t="shared" si="18"/>
        <v/>
      </c>
      <c r="I328" s="49" t="str">
        <f t="shared" si="19"/>
        <v/>
      </c>
      <c r="J328" s="433"/>
      <c r="K328" s="434"/>
      <c r="L328" s="435"/>
      <c r="M328" s="433"/>
      <c r="N328" s="434"/>
      <c r="O328" s="435"/>
    </row>
    <row r="329" spans="1:15" s="27" customFormat="1" ht="14.25" x14ac:dyDescent="0.2">
      <c r="A329" s="24">
        <f t="shared" si="21"/>
        <v>319</v>
      </c>
      <c r="B329" s="36"/>
      <c r="C329" s="37">
        <f>IF(B329&lt;&gt;"",VLOOKUP(B329,Deflatores!$A$3:$C$34,2,0),0)</f>
        <v>0</v>
      </c>
      <c r="D329" s="25"/>
      <c r="E329" s="25"/>
      <c r="F329" s="38"/>
      <c r="G329" s="49" t="str">
        <f t="shared" si="20"/>
        <v/>
      </c>
      <c r="H329" s="25" t="str">
        <f t="shared" si="18"/>
        <v/>
      </c>
      <c r="I329" s="49" t="str">
        <f t="shared" si="19"/>
        <v/>
      </c>
      <c r="J329" s="433"/>
      <c r="K329" s="434"/>
      <c r="L329" s="435"/>
      <c r="M329" s="433"/>
      <c r="N329" s="434"/>
      <c r="O329" s="435"/>
    </row>
    <row r="330" spans="1:15" s="27" customFormat="1" ht="14.25" x14ac:dyDescent="0.2">
      <c r="A330" s="24">
        <f t="shared" si="21"/>
        <v>320</v>
      </c>
      <c r="B330" s="36"/>
      <c r="C330" s="37">
        <f>IF(B330&lt;&gt;"",VLOOKUP(B330,Deflatores!$A$3:$C$34,2,0),0)</f>
        <v>0</v>
      </c>
      <c r="D330" s="25"/>
      <c r="E330" s="25"/>
      <c r="F330" s="38"/>
      <c r="G330" s="49" t="str">
        <f t="shared" si="20"/>
        <v/>
      </c>
      <c r="H330" s="25" t="str">
        <f t="shared" si="18"/>
        <v/>
      </c>
      <c r="I330" s="49" t="str">
        <f t="shared" si="19"/>
        <v/>
      </c>
      <c r="J330" s="433"/>
      <c r="K330" s="434"/>
      <c r="L330" s="435"/>
      <c r="M330" s="433"/>
      <c r="N330" s="434"/>
      <c r="O330" s="435"/>
    </row>
    <row r="331" spans="1:15" s="27" customFormat="1" ht="14.25" x14ac:dyDescent="0.2">
      <c r="A331" s="24">
        <f t="shared" si="21"/>
        <v>321</v>
      </c>
      <c r="B331" s="36"/>
      <c r="C331" s="37">
        <f>IF(B331&lt;&gt;"",VLOOKUP(B331,Deflatores!$A$3:$C$34,2,0),0)</f>
        <v>0</v>
      </c>
      <c r="D331" s="25"/>
      <c r="E331" s="25"/>
      <c r="F331" s="38"/>
      <c r="G331" s="49" t="str">
        <f t="shared" si="20"/>
        <v/>
      </c>
      <c r="H331" s="25" t="str">
        <f t="shared" ref="H331:H383" si="22">IF(E331="EE",4,IF(E331="CE",4,IF(E331="SE",5,IF(E331="AIE",5,IF(E331="ALI",7,IF(E331="INM",I331,""))))))</f>
        <v/>
      </c>
      <c r="I331" s="49" t="str">
        <f t="shared" ref="I331:I383" si="23">IF(E331="EE",H331*C331,IF(E331="CE",H331*C331,IF(E331="SE",H331*C331,IF(E331="ALI",H331*C331,IF(E331="AIE",H331*C331,IF(E331="INM",C331*F331,""))))))</f>
        <v/>
      </c>
      <c r="J331" s="433"/>
      <c r="K331" s="434"/>
      <c r="L331" s="435"/>
      <c r="M331" s="433"/>
      <c r="N331" s="434"/>
      <c r="O331" s="435"/>
    </row>
    <row r="332" spans="1:15" s="27" customFormat="1" ht="14.25" x14ac:dyDescent="0.2">
      <c r="A332" s="24">
        <f t="shared" si="21"/>
        <v>322</v>
      </c>
      <c r="B332" s="36"/>
      <c r="C332" s="37">
        <f>IF(B332&lt;&gt;"",VLOOKUP(B332,Deflatores!$A$3:$C$34,2,0),0)</f>
        <v>0</v>
      </c>
      <c r="D332" s="25"/>
      <c r="E332" s="25"/>
      <c r="F332" s="38"/>
      <c r="G332" s="49" t="str">
        <f t="shared" ref="G332:G383" si="24">IF(E332="EE","Média",IF(E332="CE","Média",IF(E332="SE","Média",IF(E332="AIE","Baixa",IF(E332="ALI","Baixa","")))))</f>
        <v/>
      </c>
      <c r="H332" s="25" t="str">
        <f t="shared" si="22"/>
        <v/>
      </c>
      <c r="I332" s="49" t="str">
        <f t="shared" si="23"/>
        <v/>
      </c>
      <c r="J332" s="433"/>
      <c r="K332" s="434"/>
      <c r="L332" s="435"/>
      <c r="M332" s="433"/>
      <c r="N332" s="434"/>
      <c r="O332" s="435"/>
    </row>
    <row r="333" spans="1:15" s="27" customFormat="1" ht="14.25" x14ac:dyDescent="0.2">
      <c r="A333" s="24">
        <f t="shared" ref="A333:A383" si="25">A332+1</f>
        <v>323</v>
      </c>
      <c r="B333" s="36"/>
      <c r="C333" s="37">
        <f>IF(B333&lt;&gt;"",VLOOKUP(B333,Deflatores!$A$3:$C$34,2,0),0)</f>
        <v>0</v>
      </c>
      <c r="D333" s="25"/>
      <c r="E333" s="25"/>
      <c r="F333" s="38"/>
      <c r="G333" s="49" t="str">
        <f t="shared" si="24"/>
        <v/>
      </c>
      <c r="H333" s="25" t="str">
        <f t="shared" si="22"/>
        <v/>
      </c>
      <c r="I333" s="49" t="str">
        <f t="shared" si="23"/>
        <v/>
      </c>
      <c r="J333" s="433"/>
      <c r="K333" s="434"/>
      <c r="L333" s="435"/>
      <c r="M333" s="433"/>
      <c r="N333" s="434"/>
      <c r="O333" s="435"/>
    </row>
    <row r="334" spans="1:15" s="27" customFormat="1" ht="14.25" x14ac:dyDescent="0.2">
      <c r="A334" s="24">
        <f t="shared" si="25"/>
        <v>324</v>
      </c>
      <c r="B334" s="36"/>
      <c r="C334" s="37">
        <f>IF(B334&lt;&gt;"",VLOOKUP(B334,Deflatores!$A$3:$C$34,2,0),0)</f>
        <v>0</v>
      </c>
      <c r="D334" s="25"/>
      <c r="E334" s="25"/>
      <c r="F334" s="38"/>
      <c r="G334" s="49" t="str">
        <f t="shared" si="24"/>
        <v/>
      </c>
      <c r="H334" s="25" t="str">
        <f t="shared" si="22"/>
        <v/>
      </c>
      <c r="I334" s="49" t="str">
        <f t="shared" si="23"/>
        <v/>
      </c>
      <c r="J334" s="433"/>
      <c r="K334" s="434"/>
      <c r="L334" s="435"/>
      <c r="M334" s="433"/>
      <c r="N334" s="434"/>
      <c r="O334" s="435"/>
    </row>
    <row r="335" spans="1:15" s="27" customFormat="1" ht="14.25" x14ac:dyDescent="0.2">
      <c r="A335" s="24">
        <f t="shared" si="25"/>
        <v>325</v>
      </c>
      <c r="B335" s="36"/>
      <c r="C335" s="37">
        <f>IF(B335&lt;&gt;"",VLOOKUP(B335,Deflatores!$A$3:$C$34,2,0),0)</f>
        <v>0</v>
      </c>
      <c r="D335" s="25"/>
      <c r="E335" s="25"/>
      <c r="F335" s="38"/>
      <c r="G335" s="49" t="str">
        <f t="shared" si="24"/>
        <v/>
      </c>
      <c r="H335" s="25" t="str">
        <f t="shared" si="22"/>
        <v/>
      </c>
      <c r="I335" s="49" t="str">
        <f t="shared" si="23"/>
        <v/>
      </c>
      <c r="J335" s="433"/>
      <c r="K335" s="434"/>
      <c r="L335" s="435"/>
      <c r="M335" s="433"/>
      <c r="N335" s="434"/>
      <c r="O335" s="435"/>
    </row>
    <row r="336" spans="1:15" s="27" customFormat="1" ht="14.25" x14ac:dyDescent="0.2">
      <c r="A336" s="24">
        <f t="shared" si="25"/>
        <v>326</v>
      </c>
      <c r="B336" s="36"/>
      <c r="C336" s="37">
        <f>IF(B336&lt;&gt;"",VLOOKUP(B336,Deflatores!$A$3:$C$34,2,0),0)</f>
        <v>0</v>
      </c>
      <c r="D336" s="25"/>
      <c r="E336" s="25"/>
      <c r="F336" s="38"/>
      <c r="G336" s="49" t="str">
        <f t="shared" si="24"/>
        <v/>
      </c>
      <c r="H336" s="25" t="str">
        <f t="shared" si="22"/>
        <v/>
      </c>
      <c r="I336" s="49" t="str">
        <f t="shared" si="23"/>
        <v/>
      </c>
      <c r="J336" s="433"/>
      <c r="K336" s="434"/>
      <c r="L336" s="435"/>
      <c r="M336" s="433"/>
      <c r="N336" s="434"/>
      <c r="O336" s="435"/>
    </row>
    <row r="337" spans="1:15" s="27" customFormat="1" ht="14.25" x14ac:dyDescent="0.2">
      <c r="A337" s="24">
        <f t="shared" si="25"/>
        <v>327</v>
      </c>
      <c r="B337" s="36"/>
      <c r="C337" s="37">
        <f>IF(B337&lt;&gt;"",VLOOKUP(B337,Deflatores!$A$3:$C$34,2,0),0)</f>
        <v>0</v>
      </c>
      <c r="D337" s="25"/>
      <c r="E337" s="25"/>
      <c r="F337" s="38"/>
      <c r="G337" s="49" t="str">
        <f t="shared" si="24"/>
        <v/>
      </c>
      <c r="H337" s="25" t="str">
        <f t="shared" si="22"/>
        <v/>
      </c>
      <c r="I337" s="49" t="str">
        <f t="shared" si="23"/>
        <v/>
      </c>
      <c r="J337" s="433"/>
      <c r="K337" s="434"/>
      <c r="L337" s="435"/>
      <c r="M337" s="433"/>
      <c r="N337" s="434"/>
      <c r="O337" s="435"/>
    </row>
    <row r="338" spans="1:15" s="27" customFormat="1" ht="14.25" x14ac:dyDescent="0.2">
      <c r="A338" s="24">
        <f t="shared" si="25"/>
        <v>328</v>
      </c>
      <c r="B338" s="36"/>
      <c r="C338" s="37">
        <f>IF(B338&lt;&gt;"",VLOOKUP(B338,Deflatores!$A$3:$C$34,2,0),0)</f>
        <v>0</v>
      </c>
      <c r="D338" s="25"/>
      <c r="E338" s="25"/>
      <c r="F338" s="38"/>
      <c r="G338" s="49" t="str">
        <f t="shared" si="24"/>
        <v/>
      </c>
      <c r="H338" s="25" t="str">
        <f t="shared" si="22"/>
        <v/>
      </c>
      <c r="I338" s="49" t="str">
        <f t="shared" si="23"/>
        <v/>
      </c>
      <c r="J338" s="433"/>
      <c r="K338" s="434"/>
      <c r="L338" s="435"/>
      <c r="M338" s="433"/>
      <c r="N338" s="434"/>
      <c r="O338" s="435"/>
    </row>
    <row r="339" spans="1:15" s="27" customFormat="1" ht="14.25" x14ac:dyDescent="0.2">
      <c r="A339" s="24">
        <f t="shared" si="25"/>
        <v>329</v>
      </c>
      <c r="B339" s="36"/>
      <c r="C339" s="37">
        <f>IF(B339&lt;&gt;"",VLOOKUP(B339,Deflatores!$A$3:$C$34,2,0),0)</f>
        <v>0</v>
      </c>
      <c r="D339" s="25"/>
      <c r="E339" s="25"/>
      <c r="F339" s="38"/>
      <c r="G339" s="49" t="str">
        <f t="shared" si="24"/>
        <v/>
      </c>
      <c r="H339" s="25" t="str">
        <f t="shared" si="22"/>
        <v/>
      </c>
      <c r="I339" s="49" t="str">
        <f t="shared" si="23"/>
        <v/>
      </c>
      <c r="J339" s="433"/>
      <c r="K339" s="434"/>
      <c r="L339" s="435"/>
      <c r="M339" s="433"/>
      <c r="N339" s="434"/>
      <c r="O339" s="435"/>
    </row>
    <row r="340" spans="1:15" s="27" customFormat="1" ht="14.25" x14ac:dyDescent="0.2">
      <c r="A340" s="24">
        <f t="shared" si="25"/>
        <v>330</v>
      </c>
      <c r="B340" s="36"/>
      <c r="C340" s="37">
        <f>IF(B340&lt;&gt;"",VLOOKUP(B340,Deflatores!$A$3:$C$34,2,0),0)</f>
        <v>0</v>
      </c>
      <c r="D340" s="25"/>
      <c r="E340" s="25"/>
      <c r="F340" s="38"/>
      <c r="G340" s="49" t="str">
        <f t="shared" si="24"/>
        <v/>
      </c>
      <c r="H340" s="25" t="str">
        <f t="shared" si="22"/>
        <v/>
      </c>
      <c r="I340" s="49" t="str">
        <f t="shared" si="23"/>
        <v/>
      </c>
      <c r="J340" s="433"/>
      <c r="K340" s="434"/>
      <c r="L340" s="435"/>
      <c r="M340" s="433"/>
      <c r="N340" s="434"/>
      <c r="O340" s="435"/>
    </row>
    <row r="341" spans="1:15" s="27" customFormat="1" ht="14.25" x14ac:dyDescent="0.2">
      <c r="A341" s="24">
        <f t="shared" si="25"/>
        <v>331</v>
      </c>
      <c r="B341" s="36"/>
      <c r="C341" s="37">
        <f>IF(B341&lt;&gt;"",VLOOKUP(B341,Deflatores!$A$3:$C$34,2,0),0)</f>
        <v>0</v>
      </c>
      <c r="D341" s="25"/>
      <c r="E341" s="25"/>
      <c r="F341" s="38"/>
      <c r="G341" s="49" t="str">
        <f t="shared" si="24"/>
        <v/>
      </c>
      <c r="H341" s="25" t="str">
        <f t="shared" si="22"/>
        <v/>
      </c>
      <c r="I341" s="49" t="str">
        <f t="shared" si="23"/>
        <v/>
      </c>
      <c r="J341" s="433"/>
      <c r="K341" s="434"/>
      <c r="L341" s="435"/>
      <c r="M341" s="433"/>
      <c r="N341" s="434"/>
      <c r="O341" s="435"/>
    </row>
    <row r="342" spans="1:15" s="27" customFormat="1" ht="14.25" x14ac:dyDescent="0.2">
      <c r="A342" s="24">
        <f t="shared" si="25"/>
        <v>332</v>
      </c>
      <c r="B342" s="36"/>
      <c r="C342" s="37">
        <f>IF(B342&lt;&gt;"",VLOOKUP(B342,Deflatores!$A$3:$C$34,2,0),0)</f>
        <v>0</v>
      </c>
      <c r="D342" s="25"/>
      <c r="E342" s="25"/>
      <c r="F342" s="38"/>
      <c r="G342" s="49" t="str">
        <f t="shared" si="24"/>
        <v/>
      </c>
      <c r="H342" s="25" t="str">
        <f t="shared" si="22"/>
        <v/>
      </c>
      <c r="I342" s="49" t="str">
        <f t="shared" si="23"/>
        <v/>
      </c>
      <c r="J342" s="433"/>
      <c r="K342" s="434"/>
      <c r="L342" s="435"/>
      <c r="M342" s="433"/>
      <c r="N342" s="434"/>
      <c r="O342" s="435"/>
    </row>
    <row r="343" spans="1:15" s="27" customFormat="1" ht="14.25" x14ac:dyDescent="0.2">
      <c r="A343" s="24">
        <f t="shared" si="25"/>
        <v>333</v>
      </c>
      <c r="B343" s="36"/>
      <c r="C343" s="37">
        <f>IF(B343&lt;&gt;"",VLOOKUP(B343,Deflatores!$A$3:$C$34,2,0),0)</f>
        <v>0</v>
      </c>
      <c r="D343" s="25"/>
      <c r="E343" s="25"/>
      <c r="F343" s="38"/>
      <c r="G343" s="49" t="str">
        <f t="shared" si="24"/>
        <v/>
      </c>
      <c r="H343" s="25" t="str">
        <f t="shared" si="22"/>
        <v/>
      </c>
      <c r="I343" s="49" t="str">
        <f t="shared" si="23"/>
        <v/>
      </c>
      <c r="J343" s="433"/>
      <c r="K343" s="434"/>
      <c r="L343" s="435"/>
      <c r="M343" s="433"/>
      <c r="N343" s="434"/>
      <c r="O343" s="435"/>
    </row>
    <row r="344" spans="1:15" s="27" customFormat="1" ht="14.25" x14ac:dyDescent="0.2">
      <c r="A344" s="24">
        <f t="shared" si="25"/>
        <v>334</v>
      </c>
      <c r="B344" s="36"/>
      <c r="C344" s="37">
        <f>IF(B344&lt;&gt;"",VLOOKUP(B344,Deflatores!$A$3:$C$34,2,0),0)</f>
        <v>0</v>
      </c>
      <c r="D344" s="25"/>
      <c r="E344" s="25"/>
      <c r="F344" s="38"/>
      <c r="G344" s="49" t="str">
        <f t="shared" si="24"/>
        <v/>
      </c>
      <c r="H344" s="25" t="str">
        <f t="shared" si="22"/>
        <v/>
      </c>
      <c r="I344" s="49" t="str">
        <f t="shared" si="23"/>
        <v/>
      </c>
      <c r="J344" s="433"/>
      <c r="K344" s="434"/>
      <c r="L344" s="435"/>
      <c r="M344" s="433"/>
      <c r="N344" s="434"/>
      <c r="O344" s="435"/>
    </row>
    <row r="345" spans="1:15" s="27" customFormat="1" ht="14.25" x14ac:dyDescent="0.2">
      <c r="A345" s="24">
        <f t="shared" si="25"/>
        <v>335</v>
      </c>
      <c r="B345" s="36"/>
      <c r="C345" s="37">
        <f>IF(B345&lt;&gt;"",VLOOKUP(B345,Deflatores!$A$3:$C$34,2,0),0)</f>
        <v>0</v>
      </c>
      <c r="D345" s="25"/>
      <c r="E345" s="25"/>
      <c r="F345" s="38"/>
      <c r="G345" s="49" t="str">
        <f t="shared" si="24"/>
        <v/>
      </c>
      <c r="H345" s="25" t="str">
        <f t="shared" si="22"/>
        <v/>
      </c>
      <c r="I345" s="49" t="str">
        <f t="shared" si="23"/>
        <v/>
      </c>
      <c r="J345" s="433"/>
      <c r="K345" s="434"/>
      <c r="L345" s="435"/>
      <c r="M345" s="433"/>
      <c r="N345" s="434"/>
      <c r="O345" s="435"/>
    </row>
    <row r="346" spans="1:15" s="27" customFormat="1" ht="14.25" x14ac:dyDescent="0.2">
      <c r="A346" s="24">
        <f t="shared" si="25"/>
        <v>336</v>
      </c>
      <c r="B346" s="36"/>
      <c r="C346" s="37">
        <f>IF(B346&lt;&gt;"",VLOOKUP(B346,Deflatores!$A$3:$C$34,2,0),0)</f>
        <v>0</v>
      </c>
      <c r="D346" s="25"/>
      <c r="E346" s="25"/>
      <c r="F346" s="38"/>
      <c r="G346" s="49" t="str">
        <f t="shared" si="24"/>
        <v/>
      </c>
      <c r="H346" s="25" t="str">
        <f t="shared" si="22"/>
        <v/>
      </c>
      <c r="I346" s="49" t="str">
        <f t="shared" si="23"/>
        <v/>
      </c>
      <c r="J346" s="433"/>
      <c r="K346" s="434"/>
      <c r="L346" s="435"/>
      <c r="M346" s="433"/>
      <c r="N346" s="434"/>
      <c r="O346" s="435"/>
    </row>
    <row r="347" spans="1:15" s="27" customFormat="1" ht="14.25" x14ac:dyDescent="0.2">
      <c r="A347" s="24">
        <f t="shared" si="25"/>
        <v>337</v>
      </c>
      <c r="B347" s="36"/>
      <c r="C347" s="37">
        <f>IF(B347&lt;&gt;"",VLOOKUP(B347,Deflatores!$A$3:$C$34,2,0),0)</f>
        <v>0</v>
      </c>
      <c r="D347" s="25"/>
      <c r="E347" s="25"/>
      <c r="F347" s="38"/>
      <c r="G347" s="49" t="str">
        <f t="shared" si="24"/>
        <v/>
      </c>
      <c r="H347" s="25" t="str">
        <f t="shared" si="22"/>
        <v/>
      </c>
      <c r="I347" s="49" t="str">
        <f t="shared" si="23"/>
        <v/>
      </c>
      <c r="J347" s="433"/>
      <c r="K347" s="434"/>
      <c r="L347" s="435"/>
      <c r="M347" s="433"/>
      <c r="N347" s="434"/>
      <c r="O347" s="435"/>
    </row>
    <row r="348" spans="1:15" s="27" customFormat="1" ht="14.25" x14ac:dyDescent="0.2">
      <c r="A348" s="24">
        <f t="shared" si="25"/>
        <v>338</v>
      </c>
      <c r="B348" s="36"/>
      <c r="C348" s="37">
        <f>IF(B348&lt;&gt;"",VLOOKUP(B348,Deflatores!$A$3:$C$34,2,0),0)</f>
        <v>0</v>
      </c>
      <c r="D348" s="25"/>
      <c r="E348" s="25"/>
      <c r="F348" s="38"/>
      <c r="G348" s="49" t="str">
        <f t="shared" si="24"/>
        <v/>
      </c>
      <c r="H348" s="25" t="str">
        <f t="shared" si="22"/>
        <v/>
      </c>
      <c r="I348" s="49" t="str">
        <f t="shared" si="23"/>
        <v/>
      </c>
      <c r="J348" s="433"/>
      <c r="K348" s="434"/>
      <c r="L348" s="435"/>
      <c r="M348" s="433"/>
      <c r="N348" s="434"/>
      <c r="O348" s="435"/>
    </row>
    <row r="349" spans="1:15" s="27" customFormat="1" ht="14.25" x14ac:dyDescent="0.2">
      <c r="A349" s="24">
        <f t="shared" si="25"/>
        <v>339</v>
      </c>
      <c r="B349" s="36"/>
      <c r="C349" s="37">
        <f>IF(B349&lt;&gt;"",VLOOKUP(B349,Deflatores!$A$3:$C$34,2,0),0)</f>
        <v>0</v>
      </c>
      <c r="D349" s="25"/>
      <c r="E349" s="25"/>
      <c r="F349" s="38"/>
      <c r="G349" s="49" t="str">
        <f t="shared" si="24"/>
        <v/>
      </c>
      <c r="H349" s="25" t="str">
        <f t="shared" si="22"/>
        <v/>
      </c>
      <c r="I349" s="49" t="str">
        <f t="shared" si="23"/>
        <v/>
      </c>
      <c r="J349" s="433"/>
      <c r="K349" s="434"/>
      <c r="L349" s="435"/>
      <c r="M349" s="433"/>
      <c r="N349" s="434"/>
      <c r="O349" s="435"/>
    </row>
    <row r="350" spans="1:15" s="27" customFormat="1" ht="14.25" x14ac:dyDescent="0.2">
      <c r="A350" s="24">
        <f t="shared" si="25"/>
        <v>340</v>
      </c>
      <c r="B350" s="36"/>
      <c r="C350" s="37">
        <f>IF(B350&lt;&gt;"",VLOOKUP(B350,Deflatores!$A$3:$C$34,2,0),0)</f>
        <v>0</v>
      </c>
      <c r="D350" s="25"/>
      <c r="E350" s="25"/>
      <c r="F350" s="38"/>
      <c r="G350" s="49" t="str">
        <f t="shared" si="24"/>
        <v/>
      </c>
      <c r="H350" s="25" t="str">
        <f t="shared" si="22"/>
        <v/>
      </c>
      <c r="I350" s="49" t="str">
        <f t="shared" si="23"/>
        <v/>
      </c>
      <c r="J350" s="433"/>
      <c r="K350" s="434"/>
      <c r="L350" s="435"/>
      <c r="M350" s="433"/>
      <c r="N350" s="434"/>
      <c r="O350" s="435"/>
    </row>
    <row r="351" spans="1:15" s="27" customFormat="1" ht="14.25" x14ac:dyDescent="0.2">
      <c r="A351" s="24">
        <f t="shared" si="25"/>
        <v>341</v>
      </c>
      <c r="B351" s="36"/>
      <c r="C351" s="37">
        <f>IF(B351&lt;&gt;"",VLOOKUP(B351,Deflatores!$A$3:$C$34,2,0),0)</f>
        <v>0</v>
      </c>
      <c r="D351" s="25"/>
      <c r="E351" s="25"/>
      <c r="F351" s="38"/>
      <c r="G351" s="49" t="str">
        <f t="shared" si="24"/>
        <v/>
      </c>
      <c r="H351" s="25" t="str">
        <f t="shared" si="22"/>
        <v/>
      </c>
      <c r="I351" s="49" t="str">
        <f t="shared" si="23"/>
        <v/>
      </c>
      <c r="J351" s="433"/>
      <c r="K351" s="434"/>
      <c r="L351" s="435"/>
      <c r="M351" s="433"/>
      <c r="N351" s="434"/>
      <c r="O351" s="435"/>
    </row>
    <row r="352" spans="1:15" s="27" customFormat="1" ht="14.25" x14ac:dyDescent="0.2">
      <c r="A352" s="24">
        <f t="shared" si="25"/>
        <v>342</v>
      </c>
      <c r="B352" s="36"/>
      <c r="C352" s="37">
        <f>IF(B352&lt;&gt;"",VLOOKUP(B352,Deflatores!$A$3:$C$34,2,0),0)</f>
        <v>0</v>
      </c>
      <c r="D352" s="25"/>
      <c r="E352" s="25"/>
      <c r="F352" s="38"/>
      <c r="G352" s="49" t="str">
        <f t="shared" si="24"/>
        <v/>
      </c>
      <c r="H352" s="25" t="str">
        <f t="shared" si="22"/>
        <v/>
      </c>
      <c r="I352" s="49" t="str">
        <f t="shared" si="23"/>
        <v/>
      </c>
      <c r="J352" s="433"/>
      <c r="K352" s="434"/>
      <c r="L352" s="435"/>
      <c r="M352" s="433"/>
      <c r="N352" s="434"/>
      <c r="O352" s="435"/>
    </row>
    <row r="353" spans="1:15" s="27" customFormat="1" ht="14.25" x14ac:dyDescent="0.2">
      <c r="A353" s="24">
        <f t="shared" si="25"/>
        <v>343</v>
      </c>
      <c r="B353" s="36"/>
      <c r="C353" s="37">
        <f>IF(B353&lt;&gt;"",VLOOKUP(B353,Deflatores!$A$3:$C$34,2,0),0)</f>
        <v>0</v>
      </c>
      <c r="D353" s="25"/>
      <c r="E353" s="25"/>
      <c r="F353" s="38"/>
      <c r="G353" s="49" t="str">
        <f t="shared" si="24"/>
        <v/>
      </c>
      <c r="H353" s="25" t="str">
        <f t="shared" si="22"/>
        <v/>
      </c>
      <c r="I353" s="49" t="str">
        <f t="shared" si="23"/>
        <v/>
      </c>
      <c r="J353" s="433"/>
      <c r="K353" s="434"/>
      <c r="L353" s="435"/>
      <c r="M353" s="433"/>
      <c r="N353" s="434"/>
      <c r="O353" s="435"/>
    </row>
    <row r="354" spans="1:15" s="27" customFormat="1" ht="14.25" x14ac:dyDescent="0.2">
      <c r="A354" s="24">
        <f t="shared" si="25"/>
        <v>344</v>
      </c>
      <c r="B354" s="36"/>
      <c r="C354" s="37">
        <f>IF(B354&lt;&gt;"",VLOOKUP(B354,Deflatores!$A$3:$C$34,2,0),0)</f>
        <v>0</v>
      </c>
      <c r="D354" s="25"/>
      <c r="E354" s="25"/>
      <c r="F354" s="38"/>
      <c r="G354" s="49" t="str">
        <f t="shared" si="24"/>
        <v/>
      </c>
      <c r="H354" s="25" t="str">
        <f t="shared" si="22"/>
        <v/>
      </c>
      <c r="I354" s="49" t="str">
        <f t="shared" si="23"/>
        <v/>
      </c>
      <c r="J354" s="433"/>
      <c r="K354" s="434"/>
      <c r="L354" s="435"/>
      <c r="M354" s="433"/>
      <c r="N354" s="434"/>
      <c r="O354" s="435"/>
    </row>
    <row r="355" spans="1:15" s="27" customFormat="1" ht="14.25" x14ac:dyDescent="0.2">
      <c r="A355" s="24">
        <f t="shared" si="25"/>
        <v>345</v>
      </c>
      <c r="B355" s="36"/>
      <c r="C355" s="37">
        <f>IF(B355&lt;&gt;"",VLOOKUP(B355,Deflatores!$A$3:$C$34,2,0),0)</f>
        <v>0</v>
      </c>
      <c r="D355" s="25"/>
      <c r="E355" s="25"/>
      <c r="F355" s="38"/>
      <c r="G355" s="49" t="str">
        <f t="shared" si="24"/>
        <v/>
      </c>
      <c r="H355" s="25" t="str">
        <f t="shared" si="22"/>
        <v/>
      </c>
      <c r="I355" s="49" t="str">
        <f t="shared" si="23"/>
        <v/>
      </c>
      <c r="J355" s="433"/>
      <c r="K355" s="434"/>
      <c r="L355" s="435"/>
      <c r="M355" s="433"/>
      <c r="N355" s="434"/>
      <c r="O355" s="435"/>
    </row>
    <row r="356" spans="1:15" s="27" customFormat="1" ht="14.25" x14ac:dyDescent="0.2">
      <c r="A356" s="24">
        <f t="shared" si="25"/>
        <v>346</v>
      </c>
      <c r="B356" s="36"/>
      <c r="C356" s="37">
        <f>IF(B356&lt;&gt;"",VLOOKUP(B356,Deflatores!$A$3:$C$34,2,0),0)</f>
        <v>0</v>
      </c>
      <c r="D356" s="25"/>
      <c r="E356" s="25"/>
      <c r="F356" s="38"/>
      <c r="G356" s="49" t="str">
        <f t="shared" si="24"/>
        <v/>
      </c>
      <c r="H356" s="25" t="str">
        <f t="shared" si="22"/>
        <v/>
      </c>
      <c r="I356" s="49" t="str">
        <f t="shared" si="23"/>
        <v/>
      </c>
      <c r="J356" s="433"/>
      <c r="K356" s="434"/>
      <c r="L356" s="435"/>
      <c r="M356" s="433"/>
      <c r="N356" s="434"/>
      <c r="O356" s="435"/>
    </row>
    <row r="357" spans="1:15" s="27" customFormat="1" ht="14.25" x14ac:dyDescent="0.2">
      <c r="A357" s="24">
        <f t="shared" si="25"/>
        <v>347</v>
      </c>
      <c r="B357" s="36"/>
      <c r="C357" s="37">
        <f>IF(B357&lt;&gt;"",VLOOKUP(B357,Deflatores!$A$3:$C$34,2,0),0)</f>
        <v>0</v>
      </c>
      <c r="D357" s="25"/>
      <c r="E357" s="25"/>
      <c r="F357" s="38"/>
      <c r="G357" s="49" t="str">
        <f t="shared" si="24"/>
        <v/>
      </c>
      <c r="H357" s="25" t="str">
        <f t="shared" si="22"/>
        <v/>
      </c>
      <c r="I357" s="49" t="str">
        <f t="shared" si="23"/>
        <v/>
      </c>
      <c r="J357" s="433"/>
      <c r="K357" s="434"/>
      <c r="L357" s="435"/>
      <c r="M357" s="433"/>
      <c r="N357" s="434"/>
      <c r="O357" s="435"/>
    </row>
    <row r="358" spans="1:15" s="27" customFormat="1" ht="14.25" x14ac:dyDescent="0.2">
      <c r="A358" s="24">
        <f t="shared" si="25"/>
        <v>348</v>
      </c>
      <c r="B358" s="36"/>
      <c r="C358" s="37">
        <f>IF(B358&lt;&gt;"",VLOOKUP(B358,Deflatores!$A$3:$C$34,2,0),0)</f>
        <v>0</v>
      </c>
      <c r="D358" s="25"/>
      <c r="E358" s="25"/>
      <c r="F358" s="38"/>
      <c r="G358" s="49" t="str">
        <f t="shared" si="24"/>
        <v/>
      </c>
      <c r="H358" s="25" t="str">
        <f t="shared" si="22"/>
        <v/>
      </c>
      <c r="I358" s="49" t="str">
        <f t="shared" si="23"/>
        <v/>
      </c>
      <c r="J358" s="433"/>
      <c r="K358" s="434"/>
      <c r="L358" s="435"/>
      <c r="M358" s="433"/>
      <c r="N358" s="434"/>
      <c r="O358" s="435"/>
    </row>
    <row r="359" spans="1:15" s="27" customFormat="1" ht="14.25" x14ac:dyDescent="0.2">
      <c r="A359" s="24">
        <f t="shared" si="25"/>
        <v>349</v>
      </c>
      <c r="B359" s="36"/>
      <c r="C359" s="37">
        <f>IF(B359&lt;&gt;"",VLOOKUP(B359,Deflatores!$A$3:$C$34,2,0),0)</f>
        <v>0</v>
      </c>
      <c r="D359" s="25"/>
      <c r="E359" s="25"/>
      <c r="F359" s="38"/>
      <c r="G359" s="49" t="str">
        <f t="shared" si="24"/>
        <v/>
      </c>
      <c r="H359" s="25" t="str">
        <f t="shared" si="22"/>
        <v/>
      </c>
      <c r="I359" s="49" t="str">
        <f t="shared" si="23"/>
        <v/>
      </c>
      <c r="J359" s="433"/>
      <c r="K359" s="434"/>
      <c r="L359" s="435"/>
      <c r="M359" s="433"/>
      <c r="N359" s="434"/>
      <c r="O359" s="435"/>
    </row>
    <row r="360" spans="1:15" s="27" customFormat="1" ht="14.25" x14ac:dyDescent="0.2">
      <c r="A360" s="24">
        <f t="shared" si="25"/>
        <v>350</v>
      </c>
      <c r="B360" s="36"/>
      <c r="C360" s="37">
        <f>IF(B360&lt;&gt;"",VLOOKUP(B360,Deflatores!$A$3:$C$34,2,0),0)</f>
        <v>0</v>
      </c>
      <c r="D360" s="25"/>
      <c r="E360" s="25"/>
      <c r="F360" s="38"/>
      <c r="G360" s="49" t="str">
        <f t="shared" si="24"/>
        <v/>
      </c>
      <c r="H360" s="25" t="str">
        <f t="shared" si="22"/>
        <v/>
      </c>
      <c r="I360" s="49" t="str">
        <f t="shared" si="23"/>
        <v/>
      </c>
      <c r="J360" s="433"/>
      <c r="K360" s="434"/>
      <c r="L360" s="435"/>
      <c r="M360" s="433"/>
      <c r="N360" s="434"/>
      <c r="O360" s="435"/>
    </row>
    <row r="361" spans="1:15" s="27" customFormat="1" ht="14.25" x14ac:dyDescent="0.2">
      <c r="A361" s="24">
        <f t="shared" si="25"/>
        <v>351</v>
      </c>
      <c r="B361" s="36"/>
      <c r="C361" s="37">
        <f>IF(B361&lt;&gt;"",VLOOKUP(B361,Deflatores!$A$3:$C$34,2,0),0)</f>
        <v>0</v>
      </c>
      <c r="D361" s="25"/>
      <c r="E361" s="25"/>
      <c r="F361" s="38"/>
      <c r="G361" s="49" t="str">
        <f t="shared" si="24"/>
        <v/>
      </c>
      <c r="H361" s="25" t="str">
        <f t="shared" si="22"/>
        <v/>
      </c>
      <c r="I361" s="49" t="str">
        <f t="shared" si="23"/>
        <v/>
      </c>
      <c r="J361" s="433"/>
      <c r="K361" s="434"/>
      <c r="L361" s="435"/>
      <c r="M361" s="433"/>
      <c r="N361" s="434"/>
      <c r="O361" s="435"/>
    </row>
    <row r="362" spans="1:15" s="27" customFormat="1" ht="14.25" x14ac:dyDescent="0.2">
      <c r="A362" s="24">
        <f t="shared" si="25"/>
        <v>352</v>
      </c>
      <c r="B362" s="36"/>
      <c r="C362" s="37">
        <f>IF(B362&lt;&gt;"",VLOOKUP(B362,Deflatores!$A$3:$C$34,2,0),0)</f>
        <v>0</v>
      </c>
      <c r="D362" s="25"/>
      <c r="E362" s="25"/>
      <c r="F362" s="38"/>
      <c r="G362" s="49" t="str">
        <f t="shared" si="24"/>
        <v/>
      </c>
      <c r="H362" s="25" t="str">
        <f t="shared" si="22"/>
        <v/>
      </c>
      <c r="I362" s="49" t="str">
        <f t="shared" si="23"/>
        <v/>
      </c>
      <c r="J362" s="433"/>
      <c r="K362" s="434"/>
      <c r="L362" s="435"/>
      <c r="M362" s="433"/>
      <c r="N362" s="434"/>
      <c r="O362" s="435"/>
    </row>
    <row r="363" spans="1:15" s="27" customFormat="1" ht="14.25" x14ac:dyDescent="0.2">
      <c r="A363" s="24">
        <f t="shared" si="25"/>
        <v>353</v>
      </c>
      <c r="B363" s="36"/>
      <c r="C363" s="37">
        <f>IF(B363&lt;&gt;"",VLOOKUP(B363,Deflatores!$A$3:$C$34,2,0),0)</f>
        <v>0</v>
      </c>
      <c r="D363" s="25"/>
      <c r="E363" s="25"/>
      <c r="F363" s="38"/>
      <c r="G363" s="49" t="str">
        <f t="shared" si="24"/>
        <v/>
      </c>
      <c r="H363" s="25" t="str">
        <f t="shared" si="22"/>
        <v/>
      </c>
      <c r="I363" s="49" t="str">
        <f t="shared" si="23"/>
        <v/>
      </c>
      <c r="J363" s="433"/>
      <c r="K363" s="434"/>
      <c r="L363" s="435"/>
      <c r="M363" s="433"/>
      <c r="N363" s="434"/>
      <c r="O363" s="435"/>
    </row>
    <row r="364" spans="1:15" s="27" customFormat="1" ht="14.25" x14ac:dyDescent="0.2">
      <c r="A364" s="24">
        <f t="shared" si="25"/>
        <v>354</v>
      </c>
      <c r="B364" s="36"/>
      <c r="C364" s="37">
        <f>IF(B364&lt;&gt;"",VLOOKUP(B364,Deflatores!$A$3:$C$34,2,0),0)</f>
        <v>0</v>
      </c>
      <c r="D364" s="25"/>
      <c r="E364" s="25"/>
      <c r="F364" s="38"/>
      <c r="G364" s="49" t="str">
        <f t="shared" si="24"/>
        <v/>
      </c>
      <c r="H364" s="25" t="str">
        <f t="shared" si="22"/>
        <v/>
      </c>
      <c r="I364" s="49" t="str">
        <f t="shared" si="23"/>
        <v/>
      </c>
      <c r="J364" s="433"/>
      <c r="K364" s="434"/>
      <c r="L364" s="435"/>
      <c r="M364" s="433"/>
      <c r="N364" s="434"/>
      <c r="O364" s="435"/>
    </row>
    <row r="365" spans="1:15" s="27" customFormat="1" ht="14.25" x14ac:dyDescent="0.2">
      <c r="A365" s="24">
        <f t="shared" si="25"/>
        <v>355</v>
      </c>
      <c r="B365" s="36"/>
      <c r="C365" s="37">
        <f>IF(B365&lt;&gt;"",VLOOKUP(B365,Deflatores!$A$3:$C$34,2,0),0)</f>
        <v>0</v>
      </c>
      <c r="D365" s="25"/>
      <c r="E365" s="25"/>
      <c r="F365" s="38"/>
      <c r="G365" s="49" t="str">
        <f t="shared" si="24"/>
        <v/>
      </c>
      <c r="H365" s="25" t="str">
        <f t="shared" si="22"/>
        <v/>
      </c>
      <c r="I365" s="49" t="str">
        <f t="shared" si="23"/>
        <v/>
      </c>
      <c r="J365" s="433"/>
      <c r="K365" s="434"/>
      <c r="L365" s="435"/>
      <c r="M365" s="433"/>
      <c r="N365" s="434"/>
      <c r="O365" s="435"/>
    </row>
    <row r="366" spans="1:15" s="27" customFormat="1" ht="14.25" x14ac:dyDescent="0.2">
      <c r="A366" s="24">
        <f t="shared" si="25"/>
        <v>356</v>
      </c>
      <c r="B366" s="36"/>
      <c r="C366" s="37">
        <f>IF(B366&lt;&gt;"",VLOOKUP(B366,Deflatores!$A$3:$C$34,2,0),0)</f>
        <v>0</v>
      </c>
      <c r="D366" s="25"/>
      <c r="E366" s="25"/>
      <c r="F366" s="38"/>
      <c r="G366" s="49" t="str">
        <f t="shared" si="24"/>
        <v/>
      </c>
      <c r="H366" s="25" t="str">
        <f t="shared" si="22"/>
        <v/>
      </c>
      <c r="I366" s="49" t="str">
        <f t="shared" si="23"/>
        <v/>
      </c>
      <c r="J366" s="433"/>
      <c r="K366" s="434"/>
      <c r="L366" s="435"/>
      <c r="M366" s="433"/>
      <c r="N366" s="434"/>
      <c r="O366" s="435"/>
    </row>
    <row r="367" spans="1:15" s="27" customFormat="1" ht="14.25" x14ac:dyDescent="0.2">
      <c r="A367" s="24">
        <f t="shared" si="25"/>
        <v>357</v>
      </c>
      <c r="B367" s="36"/>
      <c r="C367" s="37">
        <f>IF(B367&lt;&gt;"",VLOOKUP(B367,Deflatores!$A$3:$C$34,2,0),0)</f>
        <v>0</v>
      </c>
      <c r="D367" s="25"/>
      <c r="E367" s="25"/>
      <c r="F367" s="38"/>
      <c r="G367" s="49" t="str">
        <f t="shared" si="24"/>
        <v/>
      </c>
      <c r="H367" s="25" t="str">
        <f t="shared" si="22"/>
        <v/>
      </c>
      <c r="I367" s="49" t="str">
        <f t="shared" si="23"/>
        <v/>
      </c>
      <c r="J367" s="433"/>
      <c r="K367" s="434"/>
      <c r="L367" s="435"/>
      <c r="M367" s="433"/>
      <c r="N367" s="434"/>
      <c r="O367" s="435"/>
    </row>
    <row r="368" spans="1:15" s="27" customFormat="1" ht="14.25" x14ac:dyDescent="0.2">
      <c r="A368" s="24">
        <f t="shared" si="25"/>
        <v>358</v>
      </c>
      <c r="B368" s="36"/>
      <c r="C368" s="37">
        <f>IF(B368&lt;&gt;"",VLOOKUP(B368,Deflatores!$A$3:$C$34,2,0),0)</f>
        <v>0</v>
      </c>
      <c r="D368" s="25"/>
      <c r="E368" s="25"/>
      <c r="F368" s="38"/>
      <c r="G368" s="49" t="str">
        <f t="shared" si="24"/>
        <v/>
      </c>
      <c r="H368" s="25" t="str">
        <f t="shared" si="22"/>
        <v/>
      </c>
      <c r="I368" s="49" t="str">
        <f t="shared" si="23"/>
        <v/>
      </c>
      <c r="J368" s="433"/>
      <c r="K368" s="434"/>
      <c r="L368" s="435"/>
      <c r="M368" s="433"/>
      <c r="N368" s="434"/>
      <c r="O368" s="435"/>
    </row>
    <row r="369" spans="1:15" s="27" customFormat="1" ht="14.25" x14ac:dyDescent="0.2">
      <c r="A369" s="24">
        <f t="shared" si="25"/>
        <v>359</v>
      </c>
      <c r="B369" s="36"/>
      <c r="C369" s="37">
        <f>IF(B369&lt;&gt;"",VLOOKUP(B369,Deflatores!$A$3:$C$34,2,0),0)</f>
        <v>0</v>
      </c>
      <c r="D369" s="25"/>
      <c r="E369" s="25"/>
      <c r="F369" s="38"/>
      <c r="G369" s="49" t="str">
        <f t="shared" si="24"/>
        <v/>
      </c>
      <c r="H369" s="25" t="str">
        <f t="shared" si="22"/>
        <v/>
      </c>
      <c r="I369" s="49" t="str">
        <f t="shared" si="23"/>
        <v/>
      </c>
      <c r="J369" s="433"/>
      <c r="K369" s="434"/>
      <c r="L369" s="435"/>
      <c r="M369" s="433"/>
      <c r="N369" s="434"/>
      <c r="O369" s="435"/>
    </row>
    <row r="370" spans="1:15" s="27" customFormat="1" ht="14.25" x14ac:dyDescent="0.2">
      <c r="A370" s="24">
        <f t="shared" si="25"/>
        <v>360</v>
      </c>
      <c r="B370" s="36"/>
      <c r="C370" s="37">
        <f>IF(B370&lt;&gt;"",VLOOKUP(B370,Deflatores!$A$3:$C$34,2,0),0)</f>
        <v>0</v>
      </c>
      <c r="D370" s="25"/>
      <c r="E370" s="25"/>
      <c r="F370" s="38"/>
      <c r="G370" s="49" t="str">
        <f t="shared" si="24"/>
        <v/>
      </c>
      <c r="H370" s="25" t="str">
        <f t="shared" si="22"/>
        <v/>
      </c>
      <c r="I370" s="49" t="str">
        <f t="shared" si="23"/>
        <v/>
      </c>
      <c r="J370" s="433"/>
      <c r="K370" s="434"/>
      <c r="L370" s="435"/>
      <c r="M370" s="433"/>
      <c r="N370" s="434"/>
      <c r="O370" s="435"/>
    </row>
    <row r="371" spans="1:15" s="27" customFormat="1" ht="14.25" x14ac:dyDescent="0.2">
      <c r="A371" s="24">
        <f t="shared" si="25"/>
        <v>361</v>
      </c>
      <c r="B371" s="36"/>
      <c r="C371" s="37">
        <f>IF(B371&lt;&gt;"",VLOOKUP(B371,Deflatores!$A$3:$C$34,2,0),0)</f>
        <v>0</v>
      </c>
      <c r="D371" s="25"/>
      <c r="E371" s="25"/>
      <c r="F371" s="38"/>
      <c r="G371" s="49" t="str">
        <f t="shared" si="24"/>
        <v/>
      </c>
      <c r="H371" s="25" t="str">
        <f t="shared" si="22"/>
        <v/>
      </c>
      <c r="I371" s="49" t="str">
        <f t="shared" si="23"/>
        <v/>
      </c>
      <c r="J371" s="433"/>
      <c r="K371" s="434"/>
      <c r="L371" s="435"/>
      <c r="M371" s="433"/>
      <c r="N371" s="434"/>
      <c r="O371" s="435"/>
    </row>
    <row r="372" spans="1:15" s="27" customFormat="1" ht="14.25" x14ac:dyDescent="0.2">
      <c r="A372" s="24">
        <f t="shared" si="25"/>
        <v>362</v>
      </c>
      <c r="B372" s="36"/>
      <c r="C372" s="37">
        <f>IF(B372&lt;&gt;"",VLOOKUP(B372,Deflatores!$A$3:$C$34,2,0),0)</f>
        <v>0</v>
      </c>
      <c r="D372" s="25"/>
      <c r="E372" s="25"/>
      <c r="F372" s="38"/>
      <c r="G372" s="49" t="str">
        <f t="shared" si="24"/>
        <v/>
      </c>
      <c r="H372" s="25" t="str">
        <f t="shared" si="22"/>
        <v/>
      </c>
      <c r="I372" s="49" t="str">
        <f t="shared" si="23"/>
        <v/>
      </c>
      <c r="J372" s="433"/>
      <c r="K372" s="434"/>
      <c r="L372" s="435"/>
      <c r="M372" s="433"/>
      <c r="N372" s="434"/>
      <c r="O372" s="435"/>
    </row>
    <row r="373" spans="1:15" s="27" customFormat="1" ht="14.25" x14ac:dyDescent="0.2">
      <c r="A373" s="24">
        <f t="shared" si="25"/>
        <v>363</v>
      </c>
      <c r="B373" s="36"/>
      <c r="C373" s="37">
        <f>IF(B373&lt;&gt;"",VLOOKUP(B373,Deflatores!$A$3:$C$34,2,0),0)</f>
        <v>0</v>
      </c>
      <c r="D373" s="25"/>
      <c r="E373" s="25"/>
      <c r="F373" s="38"/>
      <c r="G373" s="49" t="str">
        <f t="shared" si="24"/>
        <v/>
      </c>
      <c r="H373" s="25" t="str">
        <f t="shared" si="22"/>
        <v/>
      </c>
      <c r="I373" s="49" t="str">
        <f t="shared" si="23"/>
        <v/>
      </c>
      <c r="J373" s="433"/>
      <c r="K373" s="434"/>
      <c r="L373" s="435"/>
      <c r="M373" s="433"/>
      <c r="N373" s="434"/>
      <c r="O373" s="435"/>
    </row>
    <row r="374" spans="1:15" s="27" customFormat="1" ht="14.25" x14ac:dyDescent="0.2">
      <c r="A374" s="24">
        <f t="shared" si="25"/>
        <v>364</v>
      </c>
      <c r="B374" s="36"/>
      <c r="C374" s="37">
        <f>IF(B374&lt;&gt;"",VLOOKUP(B374,Deflatores!$A$3:$C$34,2,0),0)</f>
        <v>0</v>
      </c>
      <c r="D374" s="25"/>
      <c r="E374" s="25"/>
      <c r="F374" s="38"/>
      <c r="G374" s="49" t="str">
        <f t="shared" si="24"/>
        <v/>
      </c>
      <c r="H374" s="25" t="str">
        <f t="shared" si="22"/>
        <v/>
      </c>
      <c r="I374" s="49" t="str">
        <f t="shared" si="23"/>
        <v/>
      </c>
      <c r="J374" s="433"/>
      <c r="K374" s="434"/>
      <c r="L374" s="435"/>
      <c r="M374" s="433"/>
      <c r="N374" s="434"/>
      <c r="O374" s="435"/>
    </row>
    <row r="375" spans="1:15" s="27" customFormat="1" ht="14.25" x14ac:dyDescent="0.2">
      <c r="A375" s="24">
        <f t="shared" si="25"/>
        <v>365</v>
      </c>
      <c r="B375" s="36"/>
      <c r="C375" s="37">
        <f>IF(B375&lt;&gt;"",VLOOKUP(B375,Deflatores!$A$3:$C$34,2,0),0)</f>
        <v>0</v>
      </c>
      <c r="D375" s="25"/>
      <c r="E375" s="25"/>
      <c r="F375" s="38"/>
      <c r="G375" s="49" t="str">
        <f t="shared" si="24"/>
        <v/>
      </c>
      <c r="H375" s="25" t="str">
        <f t="shared" si="22"/>
        <v/>
      </c>
      <c r="I375" s="49" t="str">
        <f t="shared" si="23"/>
        <v/>
      </c>
      <c r="J375" s="433"/>
      <c r="K375" s="434"/>
      <c r="L375" s="435"/>
      <c r="M375" s="433"/>
      <c r="N375" s="434"/>
      <c r="O375" s="435"/>
    </row>
    <row r="376" spans="1:15" s="27" customFormat="1" ht="14.25" x14ac:dyDescent="0.2">
      <c r="A376" s="24">
        <f t="shared" si="25"/>
        <v>366</v>
      </c>
      <c r="B376" s="36"/>
      <c r="C376" s="37">
        <f>IF(B376&lt;&gt;"",VLOOKUP(B376,Deflatores!$A$3:$C$34,2,0),0)</f>
        <v>0</v>
      </c>
      <c r="D376" s="25"/>
      <c r="E376" s="25"/>
      <c r="F376" s="38"/>
      <c r="G376" s="49" t="str">
        <f t="shared" si="24"/>
        <v/>
      </c>
      <c r="H376" s="25" t="str">
        <f t="shared" si="22"/>
        <v/>
      </c>
      <c r="I376" s="49" t="str">
        <f t="shared" si="23"/>
        <v/>
      </c>
      <c r="J376" s="433"/>
      <c r="K376" s="434"/>
      <c r="L376" s="435"/>
      <c r="M376" s="433"/>
      <c r="N376" s="434"/>
      <c r="O376" s="435"/>
    </row>
    <row r="377" spans="1:15" s="27" customFormat="1" ht="14.25" x14ac:dyDescent="0.2">
      <c r="A377" s="24">
        <f t="shared" si="25"/>
        <v>367</v>
      </c>
      <c r="B377" s="36"/>
      <c r="C377" s="37">
        <f>IF(B377&lt;&gt;"",VLOOKUP(B377,Deflatores!$A$3:$C$34,2,0),0)</f>
        <v>0</v>
      </c>
      <c r="D377" s="25"/>
      <c r="E377" s="25"/>
      <c r="F377" s="38"/>
      <c r="G377" s="49" t="str">
        <f t="shared" si="24"/>
        <v/>
      </c>
      <c r="H377" s="25" t="str">
        <f t="shared" si="22"/>
        <v/>
      </c>
      <c r="I377" s="49" t="str">
        <f t="shared" si="23"/>
        <v/>
      </c>
      <c r="J377" s="433"/>
      <c r="K377" s="434"/>
      <c r="L377" s="435"/>
      <c r="M377" s="433"/>
      <c r="N377" s="434"/>
      <c r="O377" s="435"/>
    </row>
    <row r="378" spans="1:15" s="27" customFormat="1" ht="14.25" x14ac:dyDescent="0.2">
      <c r="A378" s="24">
        <f t="shared" si="25"/>
        <v>368</v>
      </c>
      <c r="B378" s="36"/>
      <c r="C378" s="37">
        <f>IF(B378&lt;&gt;"",VLOOKUP(B378,Deflatores!$A$3:$C$34,2,0),0)</f>
        <v>0</v>
      </c>
      <c r="D378" s="25"/>
      <c r="E378" s="25"/>
      <c r="F378" s="38"/>
      <c r="G378" s="49" t="str">
        <f t="shared" si="24"/>
        <v/>
      </c>
      <c r="H378" s="25" t="str">
        <f t="shared" si="22"/>
        <v/>
      </c>
      <c r="I378" s="49" t="str">
        <f t="shared" si="23"/>
        <v/>
      </c>
      <c r="J378" s="433"/>
      <c r="K378" s="434"/>
      <c r="L378" s="435"/>
      <c r="M378" s="433"/>
      <c r="N378" s="434"/>
      <c r="O378" s="435"/>
    </row>
    <row r="379" spans="1:15" s="27" customFormat="1" ht="14.25" x14ac:dyDescent="0.2">
      <c r="A379" s="24">
        <f t="shared" si="25"/>
        <v>369</v>
      </c>
      <c r="B379" s="36"/>
      <c r="C379" s="37">
        <f>IF(B379&lt;&gt;"",VLOOKUP(B379,Deflatores!$A$3:$C$34,2,0),0)</f>
        <v>0</v>
      </c>
      <c r="D379" s="25"/>
      <c r="E379" s="25"/>
      <c r="F379" s="38"/>
      <c r="G379" s="49" t="str">
        <f t="shared" si="24"/>
        <v/>
      </c>
      <c r="H379" s="25" t="str">
        <f t="shared" si="22"/>
        <v/>
      </c>
      <c r="I379" s="49" t="str">
        <f t="shared" si="23"/>
        <v/>
      </c>
      <c r="J379" s="433"/>
      <c r="K379" s="434"/>
      <c r="L379" s="435"/>
      <c r="M379" s="433"/>
      <c r="N379" s="434"/>
      <c r="O379" s="435"/>
    </row>
    <row r="380" spans="1:15" s="27" customFormat="1" ht="14.25" x14ac:dyDescent="0.2">
      <c r="A380" s="24">
        <f t="shared" si="25"/>
        <v>370</v>
      </c>
      <c r="B380" s="36"/>
      <c r="C380" s="37">
        <f>IF(B380&lt;&gt;"",VLOOKUP(B380,Deflatores!$A$3:$C$34,2,0),0)</f>
        <v>0</v>
      </c>
      <c r="D380" s="25"/>
      <c r="E380" s="25"/>
      <c r="F380" s="38"/>
      <c r="G380" s="49" t="str">
        <f t="shared" si="24"/>
        <v/>
      </c>
      <c r="H380" s="25" t="str">
        <f t="shared" si="22"/>
        <v/>
      </c>
      <c r="I380" s="49" t="str">
        <f t="shared" si="23"/>
        <v/>
      </c>
      <c r="J380" s="433"/>
      <c r="K380" s="434"/>
      <c r="L380" s="435"/>
      <c r="M380" s="433"/>
      <c r="N380" s="434"/>
      <c r="O380" s="435"/>
    </row>
    <row r="381" spans="1:15" s="27" customFormat="1" ht="14.25" x14ac:dyDescent="0.2">
      <c r="A381" s="24">
        <f t="shared" si="25"/>
        <v>371</v>
      </c>
      <c r="B381" s="36"/>
      <c r="C381" s="37">
        <f>IF(B381&lt;&gt;"",VLOOKUP(B381,Deflatores!$A$3:$C$34,2,0),0)</f>
        <v>0</v>
      </c>
      <c r="D381" s="25"/>
      <c r="E381" s="25"/>
      <c r="F381" s="38"/>
      <c r="G381" s="49" t="str">
        <f t="shared" si="24"/>
        <v/>
      </c>
      <c r="H381" s="25" t="str">
        <f t="shared" si="22"/>
        <v/>
      </c>
      <c r="I381" s="49" t="str">
        <f t="shared" si="23"/>
        <v/>
      </c>
      <c r="J381" s="433"/>
      <c r="K381" s="434"/>
      <c r="L381" s="435"/>
      <c r="M381" s="433"/>
      <c r="N381" s="434"/>
      <c r="O381" s="435"/>
    </row>
    <row r="382" spans="1:15" s="27" customFormat="1" ht="14.25" x14ac:dyDescent="0.2">
      <c r="A382" s="24">
        <f t="shared" si="25"/>
        <v>372</v>
      </c>
      <c r="B382" s="36"/>
      <c r="C382" s="37">
        <f>IF(B382&lt;&gt;"",VLOOKUP(B382,Deflatores!$A$3:$C$34,2,0),0)</f>
        <v>0</v>
      </c>
      <c r="D382" s="25"/>
      <c r="E382" s="25"/>
      <c r="F382" s="38"/>
      <c r="G382" s="49" t="str">
        <f t="shared" si="24"/>
        <v/>
      </c>
      <c r="H382" s="25" t="str">
        <f t="shared" si="22"/>
        <v/>
      </c>
      <c r="I382" s="49" t="str">
        <f t="shared" si="23"/>
        <v/>
      </c>
      <c r="J382" s="433"/>
      <c r="K382" s="434"/>
      <c r="L382" s="435"/>
      <c r="M382" s="433"/>
      <c r="N382" s="434"/>
      <c r="O382" s="435"/>
    </row>
    <row r="383" spans="1:15" s="27" customFormat="1" ht="14.25" x14ac:dyDescent="0.2">
      <c r="A383" s="24">
        <f t="shared" si="25"/>
        <v>373</v>
      </c>
      <c r="B383" s="36"/>
      <c r="C383" s="37">
        <f>IF(B383&lt;&gt;"",VLOOKUP(B383,Deflatores!$A$3:$C$34,2,0),0)</f>
        <v>0</v>
      </c>
      <c r="D383" s="25"/>
      <c r="E383" s="25"/>
      <c r="F383" s="38"/>
      <c r="G383" s="49" t="str">
        <f t="shared" si="24"/>
        <v/>
      </c>
      <c r="H383" s="25" t="str">
        <f t="shared" si="22"/>
        <v/>
      </c>
      <c r="I383" s="49" t="str">
        <f t="shared" si="23"/>
        <v/>
      </c>
      <c r="J383" s="433"/>
      <c r="K383" s="434"/>
      <c r="L383" s="435"/>
      <c r="M383" s="433"/>
      <c r="N383" s="434"/>
      <c r="O383" s="435"/>
    </row>
    <row r="384" spans="1:15" s="27" customFormat="1" ht="14.25" x14ac:dyDescent="0.2">
      <c r="A384" s="428" t="s">
        <v>65</v>
      </c>
      <c r="B384" s="429"/>
      <c r="C384" s="429"/>
      <c r="D384" s="429"/>
      <c r="E384" s="429"/>
      <c r="F384" s="429"/>
      <c r="G384" s="429"/>
      <c r="H384" s="429"/>
      <c r="I384" s="429"/>
      <c r="J384" s="429"/>
      <c r="K384" s="429"/>
      <c r="L384" s="429"/>
      <c r="M384" s="429"/>
      <c r="N384" s="429"/>
      <c r="O384" s="429"/>
    </row>
    <row r="385" spans="1:12" x14ac:dyDescent="0.2">
      <c r="A385" s="28"/>
      <c r="B385" s="39"/>
      <c r="C385" s="39"/>
      <c r="D385" s="29"/>
      <c r="E385" s="28"/>
      <c r="F385" s="28"/>
      <c r="G385" s="50" t="s">
        <v>62</v>
      </c>
      <c r="H385" s="30">
        <f t="shared" ref="H385" si="26">SUM(H10:H384)</f>
        <v>0</v>
      </c>
      <c r="I385" s="30">
        <f>SUM(I10:I384)</f>
        <v>0</v>
      </c>
      <c r="J385" s="29"/>
      <c r="K385" s="29"/>
      <c r="L385" s="40"/>
    </row>
    <row r="398" spans="1:12" x14ac:dyDescent="0.2">
      <c r="D398" s="31"/>
      <c r="F398" s="42"/>
      <c r="J398" s="31"/>
      <c r="K398" s="31"/>
      <c r="L398" s="32"/>
    </row>
    <row r="399" spans="1:12" x14ac:dyDescent="0.2">
      <c r="D399" s="31"/>
      <c r="F399" s="42"/>
      <c r="J399" s="31"/>
      <c r="K399" s="31"/>
      <c r="L399" s="32"/>
    </row>
  </sheetData>
  <sheetProtection formatCells="0" formatColumns="0" formatRows="0" insertColumns="0" insertRows="0" insertHyperlinks="0" deleteColumns="0" deleteRows="0" sort="0" autoFilter="0" pivotTables="0"/>
  <mergeCells count="769">
    <mergeCell ref="A1:B1"/>
    <mergeCell ref="C1:O1"/>
    <mergeCell ref="B3:C3"/>
    <mergeCell ref="K3:L3"/>
    <mergeCell ref="M3:O3"/>
    <mergeCell ref="B4:C4"/>
    <mergeCell ref="K4:L4"/>
    <mergeCell ref="M4:O4"/>
    <mergeCell ref="B5:C5"/>
    <mergeCell ref="K5:L5"/>
    <mergeCell ref="M5:O5"/>
    <mergeCell ref="K6:L6"/>
    <mergeCell ref="M6:O6"/>
    <mergeCell ref="E8:I8"/>
    <mergeCell ref="J8:L9"/>
    <mergeCell ref="M8:O9"/>
    <mergeCell ref="A10:O10"/>
    <mergeCell ref="J11:L11"/>
    <mergeCell ref="M11:O11"/>
    <mergeCell ref="J12:L12"/>
    <mergeCell ref="M12:O12"/>
    <mergeCell ref="B6:C6"/>
    <mergeCell ref="A8:A9"/>
    <mergeCell ref="B8:B9"/>
    <mergeCell ref="C8:C9"/>
    <mergeCell ref="D8:D9"/>
    <mergeCell ref="M13:O13"/>
    <mergeCell ref="J14:L14"/>
    <mergeCell ref="M14:O14"/>
    <mergeCell ref="J15:L15"/>
    <mergeCell ref="M15:O15"/>
    <mergeCell ref="J16:L16"/>
    <mergeCell ref="M16:O16"/>
    <mergeCell ref="J17:L17"/>
    <mergeCell ref="M17:O17"/>
    <mergeCell ref="J13:L13"/>
    <mergeCell ref="M18:O18"/>
    <mergeCell ref="J19:L19"/>
    <mergeCell ref="M19:O19"/>
    <mergeCell ref="J20:L20"/>
    <mergeCell ref="M20:O20"/>
    <mergeCell ref="J21:L21"/>
    <mergeCell ref="M21:O21"/>
    <mergeCell ref="J22:L22"/>
    <mergeCell ref="M22:O22"/>
    <mergeCell ref="J18:L18"/>
    <mergeCell ref="M23:O23"/>
    <mergeCell ref="J24:L24"/>
    <mergeCell ref="M24:O24"/>
    <mergeCell ref="J25:L25"/>
    <mergeCell ref="M25:O25"/>
    <mergeCell ref="J26:L26"/>
    <mergeCell ref="M26:O26"/>
    <mergeCell ref="J27:L27"/>
    <mergeCell ref="M27:O27"/>
    <mergeCell ref="J23:L23"/>
    <mergeCell ref="J28:L28"/>
    <mergeCell ref="M28:O28"/>
    <mergeCell ref="J29:L29"/>
    <mergeCell ref="M29:O29"/>
    <mergeCell ref="J30:L30"/>
    <mergeCell ref="M30:O30"/>
    <mergeCell ref="J31:L31"/>
    <mergeCell ref="M31:O31"/>
    <mergeCell ref="J32:L32"/>
    <mergeCell ref="M32:O32"/>
    <mergeCell ref="J33:L33"/>
    <mergeCell ref="M33:O33"/>
    <mergeCell ref="J34:L34"/>
    <mergeCell ref="M34:O34"/>
    <mergeCell ref="J35:L35"/>
    <mergeCell ref="M35:O35"/>
    <mergeCell ref="J36:L36"/>
    <mergeCell ref="M36:O36"/>
    <mergeCell ref="J37:L37"/>
    <mergeCell ref="M37:O37"/>
    <mergeCell ref="J38:L38"/>
    <mergeCell ref="M38:O38"/>
    <mergeCell ref="J39:L39"/>
    <mergeCell ref="M39:O39"/>
    <mergeCell ref="J40:L40"/>
    <mergeCell ref="M40:O40"/>
    <mergeCell ref="J41:L41"/>
    <mergeCell ref="M41:O41"/>
    <mergeCell ref="J42:L42"/>
    <mergeCell ref="M42:O42"/>
    <mergeCell ref="J43:L43"/>
    <mergeCell ref="M43:O43"/>
    <mergeCell ref="J44:L44"/>
    <mergeCell ref="M44:O44"/>
    <mergeCell ref="J45:L45"/>
    <mergeCell ref="M45:O45"/>
    <mergeCell ref="J46:L46"/>
    <mergeCell ref="M46:O46"/>
    <mergeCell ref="J47:L47"/>
    <mergeCell ref="M47:O47"/>
    <mergeCell ref="J48:L48"/>
    <mergeCell ref="M48:O48"/>
    <mergeCell ref="J49:L49"/>
    <mergeCell ref="M49:O49"/>
    <mergeCell ref="J50:L50"/>
    <mergeCell ref="M50:O50"/>
    <mergeCell ref="J51:L51"/>
    <mergeCell ref="M51:O51"/>
    <mergeCell ref="J52:L52"/>
    <mergeCell ref="M52:O52"/>
    <mergeCell ref="J53:L53"/>
    <mergeCell ref="M53:O53"/>
    <mergeCell ref="J54:L54"/>
    <mergeCell ref="M54:O54"/>
    <mergeCell ref="J55:L55"/>
    <mergeCell ref="M55:O55"/>
    <mergeCell ref="J56:L56"/>
    <mergeCell ref="M56:O56"/>
    <mergeCell ref="J57:L57"/>
    <mergeCell ref="M57:O57"/>
    <mergeCell ref="J58:L58"/>
    <mergeCell ref="M58:O58"/>
    <mergeCell ref="J59:L59"/>
    <mergeCell ref="M59:O59"/>
    <mergeCell ref="J60:L60"/>
    <mergeCell ref="M60:O60"/>
    <mergeCell ref="J61:L61"/>
    <mergeCell ref="M61:O61"/>
    <mergeCell ref="J62:L62"/>
    <mergeCell ref="M62:O62"/>
    <mergeCell ref="J63:L63"/>
    <mergeCell ref="M63:O63"/>
    <mergeCell ref="J64:L64"/>
    <mergeCell ref="M64:O64"/>
    <mergeCell ref="J65:L65"/>
    <mergeCell ref="M65:O65"/>
    <mergeCell ref="J66:L66"/>
    <mergeCell ref="M66:O66"/>
    <mergeCell ref="J67:L67"/>
    <mergeCell ref="M67:O67"/>
    <mergeCell ref="J68:L68"/>
    <mergeCell ref="M68:O68"/>
    <mergeCell ref="J69:L69"/>
    <mergeCell ref="M69:O69"/>
    <mergeCell ref="J70:L70"/>
    <mergeCell ref="M70:O70"/>
    <mergeCell ref="J71:L71"/>
    <mergeCell ref="M71:O71"/>
    <mergeCell ref="J72:L72"/>
    <mergeCell ref="M72:O72"/>
    <mergeCell ref="J73:L73"/>
    <mergeCell ref="M73:O73"/>
    <mergeCell ref="J74:L74"/>
    <mergeCell ref="M74:O74"/>
    <mergeCell ref="J75:L75"/>
    <mergeCell ref="M75:O75"/>
    <mergeCell ref="J76:L76"/>
    <mergeCell ref="M76:O76"/>
    <mergeCell ref="J77:L77"/>
    <mergeCell ref="M77:O77"/>
    <mergeCell ref="J78:L78"/>
    <mergeCell ref="M78:O78"/>
    <mergeCell ref="J79:L79"/>
    <mergeCell ref="M79:O79"/>
    <mergeCell ref="J80:L80"/>
    <mergeCell ref="M80:O80"/>
    <mergeCell ref="J81:L81"/>
    <mergeCell ref="M81:O81"/>
    <mergeCell ref="J82:L82"/>
    <mergeCell ref="M82:O82"/>
    <mergeCell ref="J83:L83"/>
    <mergeCell ref="M83:O83"/>
    <mergeCell ref="J84:L84"/>
    <mergeCell ref="M84:O84"/>
    <mergeCell ref="J85:L85"/>
    <mergeCell ref="M85:O85"/>
    <mergeCell ref="J86:L86"/>
    <mergeCell ref="M86:O86"/>
    <mergeCell ref="J87:L87"/>
    <mergeCell ref="M87:O87"/>
    <mergeCell ref="J88:L88"/>
    <mergeCell ref="M88:O88"/>
    <mergeCell ref="J89:L89"/>
    <mergeCell ref="M89:O89"/>
    <mergeCell ref="J90:L90"/>
    <mergeCell ref="M90:O90"/>
    <mergeCell ref="J91:L91"/>
    <mergeCell ref="M91:O91"/>
    <mergeCell ref="J92:L92"/>
    <mergeCell ref="M92:O92"/>
    <mergeCell ref="J93:L93"/>
    <mergeCell ref="M93:O93"/>
    <mergeCell ref="J94:L94"/>
    <mergeCell ref="M94:O94"/>
    <mergeCell ref="J95:L95"/>
    <mergeCell ref="M95:O95"/>
    <mergeCell ref="J96:L96"/>
    <mergeCell ref="M96:O96"/>
    <mergeCell ref="J97:L97"/>
    <mergeCell ref="M97:O97"/>
    <mergeCell ref="J98:L98"/>
    <mergeCell ref="M98:O98"/>
    <mergeCell ref="J99:L99"/>
    <mergeCell ref="M99:O99"/>
    <mergeCell ref="J100:L100"/>
    <mergeCell ref="M100:O100"/>
    <mergeCell ref="J101:L101"/>
    <mergeCell ref="M101:O101"/>
    <mergeCell ref="J102:L102"/>
    <mergeCell ref="M102:O102"/>
    <mergeCell ref="J103:L103"/>
    <mergeCell ref="M103:O103"/>
    <mergeCell ref="J104:L104"/>
    <mergeCell ref="M104:O104"/>
    <mergeCell ref="J105:L105"/>
    <mergeCell ref="M105:O105"/>
    <mergeCell ref="J106:L106"/>
    <mergeCell ref="M106:O106"/>
    <mergeCell ref="J107:L107"/>
    <mergeCell ref="M107:O107"/>
    <mergeCell ref="J108:L108"/>
    <mergeCell ref="M108:O108"/>
    <mergeCell ref="J109:L109"/>
    <mergeCell ref="M109:O109"/>
    <mergeCell ref="J110:L110"/>
    <mergeCell ref="M110:O110"/>
    <mergeCell ref="J111:L111"/>
    <mergeCell ref="M111:O111"/>
    <mergeCell ref="J112:L112"/>
    <mergeCell ref="M112:O112"/>
    <mergeCell ref="J113:L113"/>
    <mergeCell ref="M113:O113"/>
    <mergeCell ref="J114:L114"/>
    <mergeCell ref="M114:O114"/>
    <mergeCell ref="J115:L115"/>
    <mergeCell ref="M115:O115"/>
    <mergeCell ref="J116:L116"/>
    <mergeCell ref="M116:O116"/>
    <mergeCell ref="J117:L117"/>
    <mergeCell ref="M117:O117"/>
    <mergeCell ref="J118:L118"/>
    <mergeCell ref="M118:O118"/>
    <mergeCell ref="J119:L119"/>
    <mergeCell ref="M119:O119"/>
    <mergeCell ref="J120:L120"/>
    <mergeCell ref="M120:O120"/>
    <mergeCell ref="J121:L121"/>
    <mergeCell ref="M121:O121"/>
    <mergeCell ref="J122:L122"/>
    <mergeCell ref="M122:O122"/>
    <mergeCell ref="J123:L123"/>
    <mergeCell ref="M123:O123"/>
    <mergeCell ref="J124:L124"/>
    <mergeCell ref="M124:O124"/>
    <mergeCell ref="J125:L125"/>
    <mergeCell ref="M125:O125"/>
    <mergeCell ref="J126:L126"/>
    <mergeCell ref="M126:O126"/>
    <mergeCell ref="J127:L127"/>
    <mergeCell ref="M127:O127"/>
    <mergeCell ref="J128:L128"/>
    <mergeCell ref="M128:O128"/>
    <mergeCell ref="J129:L129"/>
    <mergeCell ref="M129:O129"/>
    <mergeCell ref="J130:L130"/>
    <mergeCell ref="M130:O130"/>
    <mergeCell ref="J131:L131"/>
    <mergeCell ref="M131:O131"/>
    <mergeCell ref="J132:L132"/>
    <mergeCell ref="M132:O132"/>
    <mergeCell ref="J133:L133"/>
    <mergeCell ref="M133:O133"/>
    <mergeCell ref="J134:L134"/>
    <mergeCell ref="M134:O134"/>
    <mergeCell ref="J135:L135"/>
    <mergeCell ref="M135:O135"/>
    <mergeCell ref="J136:L136"/>
    <mergeCell ref="M136:O136"/>
    <mergeCell ref="J137:L137"/>
    <mergeCell ref="M137:O137"/>
    <mergeCell ref="J138:L138"/>
    <mergeCell ref="M138:O138"/>
    <mergeCell ref="J139:L139"/>
    <mergeCell ref="M139:O139"/>
    <mergeCell ref="J140:L140"/>
    <mergeCell ref="M140:O140"/>
    <mergeCell ref="J141:L141"/>
    <mergeCell ref="M141:O141"/>
    <mergeCell ref="J142:L142"/>
    <mergeCell ref="M142:O142"/>
    <mergeCell ref="J143:L143"/>
    <mergeCell ref="M143:O143"/>
    <mergeCell ref="J144:L144"/>
    <mergeCell ref="M144:O144"/>
    <mergeCell ref="J145:L145"/>
    <mergeCell ref="M145:O145"/>
    <mergeCell ref="J146:L146"/>
    <mergeCell ref="M146:O146"/>
    <mergeCell ref="J147:L147"/>
    <mergeCell ref="M147:O147"/>
    <mergeCell ref="J148:L148"/>
    <mergeCell ref="M148:O148"/>
    <mergeCell ref="J149:L149"/>
    <mergeCell ref="M149:O149"/>
    <mergeCell ref="J150:L150"/>
    <mergeCell ref="M150:O150"/>
    <mergeCell ref="J151:L151"/>
    <mergeCell ref="M151:O151"/>
    <mergeCell ref="J152:L152"/>
    <mergeCell ref="M152:O152"/>
    <mergeCell ref="J153:L153"/>
    <mergeCell ref="M153:O153"/>
    <mergeCell ref="J154:L154"/>
    <mergeCell ref="M154:O154"/>
    <mergeCell ref="J155:L155"/>
    <mergeCell ref="M155:O155"/>
    <mergeCell ref="J156:L156"/>
    <mergeCell ref="M156:O156"/>
    <mergeCell ref="J157:L157"/>
    <mergeCell ref="M157:O157"/>
    <mergeCell ref="J158:L158"/>
    <mergeCell ref="M158:O158"/>
    <mergeCell ref="J159:L159"/>
    <mergeCell ref="M159:O159"/>
    <mergeCell ref="J160:L160"/>
    <mergeCell ref="M160:O160"/>
    <mergeCell ref="J161:L161"/>
    <mergeCell ref="M161:O161"/>
    <mergeCell ref="J162:L162"/>
    <mergeCell ref="M162:O162"/>
    <mergeCell ref="J163:L163"/>
    <mergeCell ref="M163:O163"/>
    <mergeCell ref="J164:L164"/>
    <mergeCell ref="M164:O164"/>
    <mergeCell ref="J165:L165"/>
    <mergeCell ref="M165:O165"/>
    <mergeCell ref="J166:L166"/>
    <mergeCell ref="M166:O166"/>
    <mergeCell ref="J167:L167"/>
    <mergeCell ref="M167:O167"/>
    <mergeCell ref="J168:L168"/>
    <mergeCell ref="M168:O168"/>
    <mergeCell ref="J169:L169"/>
    <mergeCell ref="M169:O169"/>
    <mergeCell ref="J170:L170"/>
    <mergeCell ref="M170:O170"/>
    <mergeCell ref="J171:L171"/>
    <mergeCell ref="M171:O171"/>
    <mergeCell ref="J172:L172"/>
    <mergeCell ref="M172:O172"/>
    <mergeCell ref="J173:L173"/>
    <mergeCell ref="M173:O173"/>
    <mergeCell ref="J174:L174"/>
    <mergeCell ref="M174:O174"/>
    <mergeCell ref="J175:L175"/>
    <mergeCell ref="M175:O175"/>
    <mergeCell ref="J176:L176"/>
    <mergeCell ref="M176:O176"/>
    <mergeCell ref="J177:L177"/>
    <mergeCell ref="M177:O177"/>
    <mergeCell ref="J178:L178"/>
    <mergeCell ref="M178:O178"/>
    <mergeCell ref="J179:L179"/>
    <mergeCell ref="M179:O179"/>
    <mergeCell ref="J180:L180"/>
    <mergeCell ref="M180:O180"/>
    <mergeCell ref="J181:L181"/>
    <mergeCell ref="M181:O181"/>
    <mergeCell ref="J182:L182"/>
    <mergeCell ref="M182:O182"/>
    <mergeCell ref="J183:L183"/>
    <mergeCell ref="M183:O183"/>
    <mergeCell ref="J184:L184"/>
    <mergeCell ref="M184:O184"/>
    <mergeCell ref="J185:L185"/>
    <mergeCell ref="M185:O185"/>
    <mergeCell ref="J186:L186"/>
    <mergeCell ref="M186:O186"/>
    <mergeCell ref="J187:L187"/>
    <mergeCell ref="M187:O187"/>
    <mergeCell ref="J188:L188"/>
    <mergeCell ref="M188:O188"/>
    <mergeCell ref="J189:L189"/>
    <mergeCell ref="M189:O189"/>
    <mergeCell ref="J190:L190"/>
    <mergeCell ref="M190:O190"/>
    <mergeCell ref="J191:L191"/>
    <mergeCell ref="M191:O191"/>
    <mergeCell ref="J192:L192"/>
    <mergeCell ref="M192:O192"/>
    <mergeCell ref="J193:L193"/>
    <mergeCell ref="M193:O193"/>
    <mergeCell ref="J194:L194"/>
    <mergeCell ref="M194:O194"/>
    <mergeCell ref="J195:L195"/>
    <mergeCell ref="M195:O195"/>
    <mergeCell ref="J196:L196"/>
    <mergeCell ref="M196:O196"/>
    <mergeCell ref="J197:L197"/>
    <mergeCell ref="M197:O197"/>
    <mergeCell ref="J198:L198"/>
    <mergeCell ref="M198:O198"/>
    <mergeCell ref="J199:L199"/>
    <mergeCell ref="M199:O199"/>
    <mergeCell ref="J200:L200"/>
    <mergeCell ref="M200:O200"/>
    <mergeCell ref="J201:L201"/>
    <mergeCell ref="M201:O201"/>
    <mergeCell ref="J202:L202"/>
    <mergeCell ref="M202:O202"/>
    <mergeCell ref="J203:L203"/>
    <mergeCell ref="M203:O203"/>
    <mergeCell ref="J204:L204"/>
    <mergeCell ref="M204:O204"/>
    <mergeCell ref="J205:L205"/>
    <mergeCell ref="M205:O205"/>
    <mergeCell ref="J206:L206"/>
    <mergeCell ref="M206:O206"/>
    <mergeCell ref="J207:L207"/>
    <mergeCell ref="M207:O207"/>
    <mergeCell ref="J208:L208"/>
    <mergeCell ref="M208:O208"/>
    <mergeCell ref="J209:L209"/>
    <mergeCell ref="M209:O209"/>
    <mergeCell ref="J210:L210"/>
    <mergeCell ref="M210:O210"/>
    <mergeCell ref="J211:L211"/>
    <mergeCell ref="M211:O211"/>
    <mergeCell ref="J212:L212"/>
    <mergeCell ref="M212:O212"/>
    <mergeCell ref="J213:L213"/>
    <mergeCell ref="M213:O213"/>
    <mergeCell ref="J214:L214"/>
    <mergeCell ref="M214:O214"/>
    <mergeCell ref="J215:L215"/>
    <mergeCell ref="M215:O215"/>
    <mergeCell ref="J216:L216"/>
    <mergeCell ref="M216:O216"/>
    <mergeCell ref="J217:L217"/>
    <mergeCell ref="M217:O217"/>
    <mergeCell ref="J218:L218"/>
    <mergeCell ref="M218:O218"/>
    <mergeCell ref="J219:L219"/>
    <mergeCell ref="M219:O219"/>
    <mergeCell ref="J220:L220"/>
    <mergeCell ref="M220:O220"/>
    <mergeCell ref="J221:L221"/>
    <mergeCell ref="M221:O221"/>
    <mergeCell ref="J222:L222"/>
    <mergeCell ref="M222:O222"/>
    <mergeCell ref="J223:L223"/>
    <mergeCell ref="M223:O223"/>
    <mergeCell ref="J224:L224"/>
    <mergeCell ref="M224:O224"/>
    <mergeCell ref="J225:L225"/>
    <mergeCell ref="M225:O225"/>
    <mergeCell ref="J226:L226"/>
    <mergeCell ref="M226:O226"/>
    <mergeCell ref="J227:L227"/>
    <mergeCell ref="M227:O227"/>
    <mergeCell ref="J228:L228"/>
    <mergeCell ref="M228:O228"/>
    <mergeCell ref="J229:L229"/>
    <mergeCell ref="M229:O229"/>
    <mergeCell ref="J230:L230"/>
    <mergeCell ref="M230:O230"/>
    <mergeCell ref="J231:L231"/>
    <mergeCell ref="M231:O231"/>
    <mergeCell ref="J232:L232"/>
    <mergeCell ref="M232:O232"/>
    <mergeCell ref="J233:L233"/>
    <mergeCell ref="M233:O233"/>
    <mergeCell ref="J234:L234"/>
    <mergeCell ref="M234:O234"/>
    <mergeCell ref="J235:L235"/>
    <mergeCell ref="M235:O235"/>
    <mergeCell ref="J236:L236"/>
    <mergeCell ref="M236:O236"/>
    <mergeCell ref="J237:L237"/>
    <mergeCell ref="M237:O237"/>
    <mergeCell ref="J238:L238"/>
    <mergeCell ref="M238:O238"/>
    <mergeCell ref="J239:L239"/>
    <mergeCell ref="M239:O239"/>
    <mergeCell ref="J240:L240"/>
    <mergeCell ref="M240:O240"/>
    <mergeCell ref="J241:L241"/>
    <mergeCell ref="M241:O241"/>
    <mergeCell ref="J242:L242"/>
    <mergeCell ref="M242:O242"/>
    <mergeCell ref="J243:L243"/>
    <mergeCell ref="M243:O243"/>
    <mergeCell ref="J244:L244"/>
    <mergeCell ref="M244:O244"/>
    <mergeCell ref="J245:L245"/>
    <mergeCell ref="M245:O245"/>
    <mergeCell ref="J246:L246"/>
    <mergeCell ref="M246:O246"/>
    <mergeCell ref="J247:L247"/>
    <mergeCell ref="M247:O247"/>
    <mergeCell ref="J248:L248"/>
    <mergeCell ref="M248:O248"/>
    <mergeCell ref="J249:L249"/>
    <mergeCell ref="M249:O249"/>
    <mergeCell ref="J250:L250"/>
    <mergeCell ref="M250:O250"/>
    <mergeCell ref="J251:L251"/>
    <mergeCell ref="M251:O251"/>
    <mergeCell ref="J252:L252"/>
    <mergeCell ref="M252:O252"/>
    <mergeCell ref="J253:L253"/>
    <mergeCell ref="M253:O253"/>
    <mergeCell ref="J254:L254"/>
    <mergeCell ref="M254:O254"/>
    <mergeCell ref="J255:L255"/>
    <mergeCell ref="M255:O255"/>
    <mergeCell ref="J256:L256"/>
    <mergeCell ref="M256:O256"/>
    <mergeCell ref="J257:L257"/>
    <mergeCell ref="M257:O257"/>
    <mergeCell ref="J258:L258"/>
    <mergeCell ref="M258:O258"/>
    <mergeCell ref="J259:L259"/>
    <mergeCell ref="M259:O259"/>
    <mergeCell ref="J260:L260"/>
    <mergeCell ref="M260:O260"/>
    <mergeCell ref="J261:L261"/>
    <mergeCell ref="M261:O261"/>
    <mergeCell ref="J262:L262"/>
    <mergeCell ref="M262:O262"/>
    <mergeCell ref="J263:L263"/>
    <mergeCell ref="M263:O263"/>
    <mergeCell ref="J264:L264"/>
    <mergeCell ref="M264:O264"/>
    <mergeCell ref="J265:L265"/>
    <mergeCell ref="M265:O265"/>
    <mergeCell ref="J266:L266"/>
    <mergeCell ref="M266:O266"/>
    <mergeCell ref="J267:L267"/>
    <mergeCell ref="M267:O267"/>
    <mergeCell ref="J268:L268"/>
    <mergeCell ref="M268:O268"/>
    <mergeCell ref="J269:L269"/>
    <mergeCell ref="M269:O269"/>
    <mergeCell ref="J270:L270"/>
    <mergeCell ref="M270:O270"/>
    <mergeCell ref="J271:L271"/>
    <mergeCell ref="M271:O271"/>
    <mergeCell ref="J272:L272"/>
    <mergeCell ref="M272:O272"/>
    <mergeCell ref="J273:L273"/>
    <mergeCell ref="M273:O273"/>
    <mergeCell ref="J274:L274"/>
    <mergeCell ref="M274:O274"/>
    <mergeCell ref="J275:L275"/>
    <mergeCell ref="M275:O275"/>
    <mergeCell ref="J276:L276"/>
    <mergeCell ref="M276:O276"/>
    <mergeCell ref="J277:L277"/>
    <mergeCell ref="M277:O277"/>
    <mergeCell ref="J278:L278"/>
    <mergeCell ref="M278:O278"/>
    <mergeCell ref="J279:L279"/>
    <mergeCell ref="M279:O279"/>
    <mergeCell ref="J280:L280"/>
    <mergeCell ref="M280:O280"/>
    <mergeCell ref="J281:L281"/>
    <mergeCell ref="M281:O281"/>
    <mergeCell ref="J282:L282"/>
    <mergeCell ref="M282:O282"/>
    <mergeCell ref="J283:L283"/>
    <mergeCell ref="M283:O283"/>
    <mergeCell ref="J284:L284"/>
    <mergeCell ref="M284:O284"/>
    <mergeCell ref="J285:L285"/>
    <mergeCell ref="M285:O285"/>
    <mergeCell ref="J286:L286"/>
    <mergeCell ref="M286:O286"/>
    <mergeCell ref="J287:L287"/>
    <mergeCell ref="M287:O287"/>
    <mergeCell ref="J288:L288"/>
    <mergeCell ref="M288:O288"/>
    <mergeCell ref="J289:L289"/>
    <mergeCell ref="M289:O289"/>
    <mergeCell ref="J290:L290"/>
    <mergeCell ref="M290:O290"/>
    <mergeCell ref="J291:L291"/>
    <mergeCell ref="M291:O291"/>
    <mergeCell ref="J292:L292"/>
    <mergeCell ref="M292:O292"/>
    <mergeCell ref="J293:L293"/>
    <mergeCell ref="M293:O293"/>
    <mergeCell ref="J294:L294"/>
    <mergeCell ref="M294:O294"/>
    <mergeCell ref="J295:L295"/>
    <mergeCell ref="M295:O295"/>
    <mergeCell ref="J296:L296"/>
    <mergeCell ref="M296:O296"/>
    <mergeCell ref="J297:L297"/>
    <mergeCell ref="M297:O297"/>
    <mergeCell ref="J298:L298"/>
    <mergeCell ref="M298:O298"/>
    <mergeCell ref="J299:L299"/>
    <mergeCell ref="M299:O299"/>
    <mergeCell ref="J300:L300"/>
    <mergeCell ref="M300:O300"/>
    <mergeCell ref="J301:L301"/>
    <mergeCell ref="M301:O301"/>
    <mergeCell ref="J302:L302"/>
    <mergeCell ref="M302:O302"/>
    <mergeCell ref="J303:L303"/>
    <mergeCell ref="M303:O303"/>
    <mergeCell ref="J304:L304"/>
    <mergeCell ref="M304:O304"/>
    <mergeCell ref="J305:L305"/>
    <mergeCell ref="M305:O305"/>
    <mergeCell ref="J306:L306"/>
    <mergeCell ref="M306:O306"/>
    <mergeCell ref="J307:L307"/>
    <mergeCell ref="M307:O307"/>
    <mergeCell ref="J308:L308"/>
    <mergeCell ref="M308:O308"/>
    <mergeCell ref="J309:L309"/>
    <mergeCell ref="M309:O309"/>
    <mergeCell ref="J310:L310"/>
    <mergeCell ref="M310:O310"/>
    <mergeCell ref="J311:L311"/>
    <mergeCell ref="M311:O311"/>
    <mergeCell ref="J312:L312"/>
    <mergeCell ref="M312:O312"/>
    <mergeCell ref="J313:L313"/>
    <mergeCell ref="M313:O313"/>
    <mergeCell ref="J314:L314"/>
    <mergeCell ref="M314:O314"/>
    <mergeCell ref="J315:L315"/>
    <mergeCell ref="M315:O315"/>
    <mergeCell ref="J316:L316"/>
    <mergeCell ref="M316:O316"/>
    <mergeCell ref="J317:L317"/>
    <mergeCell ref="M317:O317"/>
    <mergeCell ref="J318:L318"/>
    <mergeCell ref="M318:O318"/>
    <mergeCell ref="J319:L319"/>
    <mergeCell ref="M319:O319"/>
    <mergeCell ref="J320:L320"/>
    <mergeCell ref="M320:O320"/>
    <mergeCell ref="J321:L321"/>
    <mergeCell ref="M321:O321"/>
    <mergeCell ref="J322:L322"/>
    <mergeCell ref="M322:O322"/>
    <mergeCell ref="J323:L323"/>
    <mergeCell ref="M323:O323"/>
    <mergeCell ref="J324:L324"/>
    <mergeCell ref="M324:O324"/>
    <mergeCell ref="J325:L325"/>
    <mergeCell ref="M325:O325"/>
    <mergeCell ref="J326:L326"/>
    <mergeCell ref="M326:O326"/>
    <mergeCell ref="J327:L327"/>
    <mergeCell ref="M327:O327"/>
    <mergeCell ref="J328:L328"/>
    <mergeCell ref="M328:O328"/>
    <mergeCell ref="J329:L329"/>
    <mergeCell ref="M329:O329"/>
    <mergeCell ref="J330:L330"/>
    <mergeCell ref="M330:O330"/>
    <mergeCell ref="J331:L331"/>
    <mergeCell ref="M331:O331"/>
    <mergeCell ref="J332:L332"/>
    <mergeCell ref="M332:O332"/>
    <mergeCell ref="J333:L333"/>
    <mergeCell ref="M333:O333"/>
    <mergeCell ref="J334:L334"/>
    <mergeCell ref="M334:O334"/>
    <mergeCell ref="J335:L335"/>
    <mergeCell ref="M335:O335"/>
    <mergeCell ref="J336:L336"/>
    <mergeCell ref="M336:O336"/>
    <mergeCell ref="J337:L337"/>
    <mergeCell ref="M337:O337"/>
    <mergeCell ref="J338:L338"/>
    <mergeCell ref="M338:O338"/>
    <mergeCell ref="J339:L339"/>
    <mergeCell ref="M339:O339"/>
    <mergeCell ref="J340:L340"/>
    <mergeCell ref="M340:O340"/>
    <mergeCell ref="J341:L341"/>
    <mergeCell ref="M341:O341"/>
    <mergeCell ref="J342:L342"/>
    <mergeCell ref="M342:O342"/>
    <mergeCell ref="J343:L343"/>
    <mergeCell ref="M343:O343"/>
    <mergeCell ref="J344:L344"/>
    <mergeCell ref="M344:O344"/>
    <mergeCell ref="J345:L345"/>
    <mergeCell ref="M345:O345"/>
    <mergeCell ref="J346:L346"/>
    <mergeCell ref="M346:O346"/>
    <mergeCell ref="J347:L347"/>
    <mergeCell ref="M347:O347"/>
    <mergeCell ref="J348:L348"/>
    <mergeCell ref="M348:O348"/>
    <mergeCell ref="J349:L349"/>
    <mergeCell ref="M349:O349"/>
    <mergeCell ref="J350:L350"/>
    <mergeCell ref="M350:O350"/>
    <mergeCell ref="J351:L351"/>
    <mergeCell ref="M351:O351"/>
    <mergeCell ref="J352:L352"/>
    <mergeCell ref="M352:O352"/>
    <mergeCell ref="J353:L353"/>
    <mergeCell ref="M353:O353"/>
    <mergeCell ref="J354:L354"/>
    <mergeCell ref="M354:O354"/>
    <mergeCell ref="J355:L355"/>
    <mergeCell ref="M355:O355"/>
    <mergeCell ref="J356:L356"/>
    <mergeCell ref="M356:O356"/>
    <mergeCell ref="J357:L357"/>
    <mergeCell ref="M357:O357"/>
    <mergeCell ref="J358:L358"/>
    <mergeCell ref="M358:O358"/>
    <mergeCell ref="J359:L359"/>
    <mergeCell ref="M359:O359"/>
    <mergeCell ref="J360:L360"/>
    <mergeCell ref="M360:O360"/>
    <mergeCell ref="J361:L361"/>
    <mergeCell ref="M361:O361"/>
    <mergeCell ref="J362:L362"/>
    <mergeCell ref="M362:O362"/>
    <mergeCell ref="J363:L363"/>
    <mergeCell ref="M363:O363"/>
    <mergeCell ref="J364:L364"/>
    <mergeCell ref="M364:O364"/>
    <mergeCell ref="J365:L365"/>
    <mergeCell ref="M365:O365"/>
    <mergeCell ref="J366:L366"/>
    <mergeCell ref="M366:O366"/>
    <mergeCell ref="J367:L367"/>
    <mergeCell ref="M367:O367"/>
    <mergeCell ref="J368:L368"/>
    <mergeCell ref="M368:O368"/>
    <mergeCell ref="J369:L369"/>
    <mergeCell ref="M369:O369"/>
    <mergeCell ref="J370:L370"/>
    <mergeCell ref="M370:O370"/>
    <mergeCell ref="J371:L371"/>
    <mergeCell ref="M371:O371"/>
    <mergeCell ref="J372:L372"/>
    <mergeCell ref="M372:O372"/>
    <mergeCell ref="J373:L373"/>
    <mergeCell ref="M373:O373"/>
    <mergeCell ref="J374:L374"/>
    <mergeCell ref="M374:O374"/>
    <mergeCell ref="J375:L375"/>
    <mergeCell ref="M375:O375"/>
    <mergeCell ref="J376:L376"/>
    <mergeCell ref="M376:O376"/>
    <mergeCell ref="J377:L377"/>
    <mergeCell ref="M377:O377"/>
    <mergeCell ref="J383:L383"/>
    <mergeCell ref="M383:O383"/>
    <mergeCell ref="A384:O384"/>
    <mergeCell ref="J378:L378"/>
    <mergeCell ref="M378:O378"/>
    <mergeCell ref="J379:L379"/>
    <mergeCell ref="M379:O379"/>
    <mergeCell ref="J380:L380"/>
    <mergeCell ref="M380:O380"/>
    <mergeCell ref="J381:L381"/>
    <mergeCell ref="M381:O381"/>
    <mergeCell ref="J382:L382"/>
    <mergeCell ref="M382:O382"/>
  </mergeCells>
  <conditionalFormatting sqref="E11:E15">
    <cfRule type="cellIs" priority="2" stopIfTrue="1" operator="between">
      <formula>"Desenvolvimento"</formula>
      <formula>"Manutenção"</formula>
    </cfRule>
  </conditionalFormatting>
  <conditionalFormatting sqref="E16:E383">
    <cfRule type="cellIs" priority="1" stopIfTrue="1" operator="between">
      <formula>"Desenvolvimento"</formula>
      <formula>"Manutenção"</formula>
    </cfRule>
  </conditionalFormatting>
  <dataValidations count="2">
    <dataValidation type="list" allowBlank="1" showInputMessage="1" showErrorMessage="1" sqref="B11:B383">
      <formula1>TipoProjeto</formula1>
    </dataValidation>
    <dataValidation type="list" allowBlank="1" showInputMessage="1" showErrorMessage="1" errorTitle="Erro" error="Selecione uma das opções apresentada" sqref="E11:E383">
      <formula1>"EE,SE,CE,ALI,AIE,INM,N/A"</formula1>
    </dataValidation>
  </dataValidations>
  <pageMargins left="0.19685039370078741" right="0.19685039370078741" top="0.33" bottom="0.43" header="0.18" footer="0.27559055118110237"/>
  <pageSetup paperSize="9" scale="78" fitToHeight="10" orientation="landscape" r:id="rId1"/>
  <headerFooter alignWithMargins="0">
    <oddHeader>&amp;A</oddHeader>
    <oddFooter>Página &amp;P de &amp;N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S229"/>
  <sheetViews>
    <sheetView showGridLines="0" zoomScaleNormal="100" workbookViewId="0">
      <selection activeCell="D1" sqref="D1:R1"/>
    </sheetView>
  </sheetViews>
  <sheetFormatPr defaultRowHeight="12.75" x14ac:dyDescent="0.2"/>
  <cols>
    <col min="1" max="1" width="1.85546875" style="43" customWidth="1"/>
    <col min="2" max="2" width="11.42578125" style="43" customWidth="1"/>
    <col min="3" max="3" width="11" style="51" customWidth="1"/>
    <col min="4" max="5" width="7" style="43" customWidth="1"/>
    <col min="6" max="6" width="6.5703125" style="43" customWidth="1"/>
    <col min="7" max="7" width="16.140625" style="43" customWidth="1"/>
    <col min="8" max="8" width="14.28515625" style="43" customWidth="1"/>
    <col min="9" max="9" width="1.140625" style="43" customWidth="1"/>
    <col min="10" max="10" width="25.5703125" style="43" customWidth="1"/>
    <col min="11" max="11" width="10.42578125" style="43" customWidth="1"/>
    <col min="12" max="12" width="8.7109375" style="43" customWidth="1"/>
    <col min="13" max="13" width="1.140625" style="43" customWidth="1"/>
    <col min="14" max="14" width="22.85546875" style="43" customWidth="1"/>
    <col min="15" max="15" width="7.7109375" style="43" customWidth="1"/>
    <col min="16" max="16" width="8" style="43" customWidth="1"/>
    <col min="17" max="17" width="12.5703125" style="43" customWidth="1"/>
    <col min="18" max="18" width="12.140625" style="43" customWidth="1"/>
    <col min="19" max="16384" width="9.140625" style="43"/>
  </cols>
  <sheetData>
    <row r="1" spans="2:18" ht="69.75" customHeight="1" thickBot="1" x14ac:dyDescent="0.25">
      <c r="B1" s="125"/>
      <c r="D1" s="448" t="s">
        <v>106</v>
      </c>
      <c r="E1" s="448"/>
      <c r="F1" s="448"/>
      <c r="G1" s="448"/>
      <c r="H1" s="448"/>
      <c r="I1" s="448"/>
      <c r="J1" s="448"/>
      <c r="K1" s="448"/>
      <c r="L1" s="448"/>
      <c r="M1" s="448"/>
      <c r="N1" s="448"/>
      <c r="O1" s="448"/>
      <c r="P1" s="448"/>
      <c r="Q1" s="448"/>
      <c r="R1" s="448"/>
    </row>
    <row r="2" spans="2:18" ht="16.5" thickBot="1" x14ac:dyDescent="0.3">
      <c r="B2" s="449" t="s">
        <v>96</v>
      </c>
      <c r="C2" s="450"/>
      <c r="D2" s="450"/>
      <c r="E2" s="450"/>
      <c r="F2" s="450"/>
      <c r="G2" s="450"/>
      <c r="H2" s="451"/>
      <c r="I2" s="113"/>
      <c r="J2" s="469" t="str">
        <f>IF(G4="SISP v1.0","PRAZO SISP 1 ATÉ 99 PF","PRAZO SISP 2/2.1 ATÉ 99 PF")</f>
        <v>PRAZO SISP 2/2.1 ATÉ 99 PF</v>
      </c>
      <c r="K2" s="470"/>
      <c r="L2" s="471"/>
      <c r="M2" s="113"/>
      <c r="N2" s="469" t="s">
        <v>94</v>
      </c>
      <c r="O2" s="470"/>
      <c r="P2" s="470"/>
      <c r="Q2" s="470"/>
      <c r="R2" s="471"/>
    </row>
    <row r="3" spans="2:18" ht="15.75" customHeight="1" thickBot="1" x14ac:dyDescent="0.3">
      <c r="B3" s="452" t="s">
        <v>67</v>
      </c>
      <c r="C3" s="453"/>
      <c r="D3" s="453"/>
      <c r="E3" s="453"/>
      <c r="F3" s="453"/>
      <c r="G3" s="454" t="s">
        <v>103</v>
      </c>
      <c r="H3" s="455"/>
      <c r="I3" s="113"/>
      <c r="J3" s="466" t="s">
        <v>70</v>
      </c>
      <c r="K3" s="462" t="str">
        <f>IF(G3="Úteis", "Prazo em dias úteis","Prazo em dias corridos")</f>
        <v>Prazo em dias corridos</v>
      </c>
      <c r="L3" s="463"/>
      <c r="M3" s="113"/>
      <c r="N3" s="457" t="s">
        <v>38</v>
      </c>
      <c r="O3" s="458"/>
      <c r="P3" s="459"/>
      <c r="Q3" s="460" t="s">
        <v>91</v>
      </c>
      <c r="R3" s="461"/>
    </row>
    <row r="4" spans="2:18" ht="15.75" customHeight="1" thickBot="1" x14ac:dyDescent="0.3">
      <c r="B4" s="452" t="s">
        <v>68</v>
      </c>
      <c r="C4" s="453"/>
      <c r="D4" s="453"/>
      <c r="E4" s="453"/>
      <c r="F4" s="453"/>
      <c r="G4" s="454" t="s">
        <v>69</v>
      </c>
      <c r="H4" s="456"/>
      <c r="I4" s="113"/>
      <c r="J4" s="467"/>
      <c r="K4" s="464"/>
      <c r="L4" s="465"/>
      <c r="M4" s="113"/>
      <c r="N4" s="472" t="s">
        <v>44</v>
      </c>
      <c r="O4" s="473"/>
      <c r="P4" s="474"/>
      <c r="Q4" s="475"/>
      <c r="R4" s="476"/>
    </row>
    <row r="5" spans="2:18" ht="35.25" customHeight="1" x14ac:dyDescent="0.25">
      <c r="B5" s="493" t="s">
        <v>97</v>
      </c>
      <c r="C5" s="494"/>
      <c r="D5" s="494"/>
      <c r="E5" s="494"/>
      <c r="F5" s="494"/>
      <c r="G5" s="479" t="s">
        <v>51</v>
      </c>
      <c r="H5" s="60" t="s">
        <v>99</v>
      </c>
      <c r="I5" s="113"/>
      <c r="J5" s="468"/>
      <c r="K5" s="97" t="s">
        <v>100</v>
      </c>
      <c r="L5" s="98" t="s">
        <v>101</v>
      </c>
      <c r="M5" s="113"/>
      <c r="N5" s="472" t="s">
        <v>46</v>
      </c>
      <c r="O5" s="473"/>
      <c r="P5" s="474"/>
      <c r="Q5" s="477" t="str">
        <f>IF(AND(Q4&lt;&gt;"",B17&lt;&gt;0),(Q4-G11)+1,B17)</f>
        <v>Informe PF</v>
      </c>
      <c r="R5" s="478"/>
    </row>
    <row r="6" spans="2:18" ht="13.5" customHeight="1" thickBot="1" x14ac:dyDescent="0.3">
      <c r="B6" s="495"/>
      <c r="C6" s="496"/>
      <c r="D6" s="496"/>
      <c r="E6" s="496"/>
      <c r="F6" s="496"/>
      <c r="G6" s="480"/>
      <c r="H6" s="61">
        <f>IF(G5="Sistema Comum – Mainframe", 0.33, IF(G5="Sistema Comum – WEB", 0.35, IF(G5="Sistema OO", 0.36, IF(G5="Sistema Cliente/Servidor (Alta complexidade)", 0.37,IF(G5="Sistemas Gerenciais Complexos", 0.39, IF(G5="Software Básico, Framework, Sistemas Comerciais", 0.4, IF(G5="Software Militar *Exclusivo SISP v2.0", 0.45, "ERRO - Selecione o Tipo novamente")))))))</f>
        <v>0.36</v>
      </c>
      <c r="I6" s="113"/>
      <c r="J6" s="99" t="s">
        <v>75</v>
      </c>
      <c r="K6" s="82">
        <f>ROUND(IF(G3="Úteis",IF(G4="SISP v1.0",10,9),IF(G4="SISP v1.0",10*(7/5),9*(7/5))),0)</f>
        <v>13</v>
      </c>
      <c r="L6" s="83">
        <f>ROUND(IF(G3="Úteis",IF(G4="SISP v1.0",10,15),IF(G4="SISP v1.0",10*(7/5),15*(7/5))),0)</f>
        <v>21</v>
      </c>
      <c r="M6" s="113"/>
      <c r="N6" s="499" t="s">
        <v>45</v>
      </c>
      <c r="O6" s="500"/>
      <c r="P6" s="501"/>
      <c r="Q6" s="502" t="str">
        <f>IF(G8&lt;&gt;0,Q5/B17-1,"-")</f>
        <v>-</v>
      </c>
      <c r="R6" s="503"/>
    </row>
    <row r="7" spans="2:18" ht="24" customHeight="1" thickBot="1" x14ac:dyDescent="0.3">
      <c r="B7" s="452" t="s">
        <v>71</v>
      </c>
      <c r="C7" s="453"/>
      <c r="D7" s="453"/>
      <c r="E7" s="453"/>
      <c r="F7" s="453"/>
      <c r="G7" s="481" t="s">
        <v>105</v>
      </c>
      <c r="H7" s="482"/>
      <c r="I7" s="113"/>
      <c r="J7" s="99" t="s">
        <v>81</v>
      </c>
      <c r="K7" s="82">
        <f>ROUND(IF(G3="Úteis",IF(G4="SISP v1.0",20,18),IF(G4="SISP v1.0",20*(7/5),18*(7/5))),0)</f>
        <v>25</v>
      </c>
      <c r="L7" s="83">
        <f>ROUND(IF(G3="Úteis",IF(G4="SISP v1.0",20,30),IF(G4="SISP v1.0",20*(7/5),30*(7/5))),0)</f>
        <v>42</v>
      </c>
      <c r="M7" s="113"/>
      <c r="N7" s="509"/>
      <c r="O7" s="509"/>
      <c r="P7" s="509"/>
      <c r="Q7" s="114" t="s">
        <v>39</v>
      </c>
      <c r="R7" s="115" t="s">
        <v>40</v>
      </c>
    </row>
    <row r="8" spans="2:18" ht="19.5" thickBot="1" x14ac:dyDescent="0.3">
      <c r="B8" s="483" t="s">
        <v>72</v>
      </c>
      <c r="C8" s="484"/>
      <c r="D8" s="484"/>
      <c r="E8" s="484"/>
      <c r="F8" s="484"/>
      <c r="G8" s="485"/>
      <c r="H8" s="486"/>
      <c r="I8" s="113"/>
      <c r="J8" s="99" t="s">
        <v>82</v>
      </c>
      <c r="K8" s="82">
        <f>ROUND(IF(G3="Úteis",IF(G4="SISP v1.0",30,27),IF(G4="SISP v1.0",30*(7/5),27*(7/5))),0)</f>
        <v>38</v>
      </c>
      <c r="L8" s="83">
        <f>ROUND(IF(G3="Úteis",IF(G4="SISP v1.0",30,45),IF(G4="SISP v1.0",30*(7/5),45*(7/5))),0)</f>
        <v>63</v>
      </c>
      <c r="M8" s="113"/>
      <c r="N8" s="507" t="s">
        <v>41</v>
      </c>
      <c r="O8" s="508"/>
      <c r="P8" s="508"/>
      <c r="Q8" s="93" t="str">
        <f>IF(Q5=B17,"-",GROWTH(R22:R24,Q22:Q24,Q6,1))</f>
        <v>-</v>
      </c>
      <c r="R8" s="124" t="str">
        <f>IF(Q5=B17,"-",TREND(R22:R24,Q22:Q24,Q6,0))</f>
        <v>-</v>
      </c>
    </row>
    <row r="9" spans="2:18" ht="15" customHeight="1" x14ac:dyDescent="0.25">
      <c r="B9" s="489" t="s">
        <v>76</v>
      </c>
      <c r="C9" s="490"/>
      <c r="D9" s="490" t="s">
        <v>77</v>
      </c>
      <c r="E9" s="490" t="s">
        <v>78</v>
      </c>
      <c r="F9" s="526" t="s">
        <v>73</v>
      </c>
      <c r="G9" s="526" t="s">
        <v>74</v>
      </c>
      <c r="H9" s="527"/>
      <c r="I9" s="113"/>
      <c r="J9" s="99" t="s">
        <v>84</v>
      </c>
      <c r="K9" s="82">
        <f>ROUND(IF(G3="Úteis",IF(G4="SISP v1.0",40,36),IF(G4="SISP v1.0",40*(7/5),36*(7/5))),0)</f>
        <v>50</v>
      </c>
      <c r="L9" s="83">
        <f>ROUND(IF(G3="Úteis",IF(G4="SISP v1.0",40,60),IF(G4="SISP v1.0",40*(7/5),60*(7/5))),0)</f>
        <v>84</v>
      </c>
      <c r="M9" s="113"/>
      <c r="N9" s="512" t="s">
        <v>104</v>
      </c>
      <c r="O9" s="513"/>
      <c r="P9" s="513"/>
      <c r="Q9" s="122" t="str">
        <f>IF(Q5=B17,"-",Q8/100+1)</f>
        <v>-</v>
      </c>
      <c r="R9" s="123" t="str">
        <f>IF(Q5=B17,"-",R8/100+1)</f>
        <v>-</v>
      </c>
    </row>
    <row r="10" spans="2:18" ht="19.5" customHeight="1" thickBot="1" x14ac:dyDescent="0.3">
      <c r="B10" s="491"/>
      <c r="C10" s="492"/>
      <c r="D10" s="492"/>
      <c r="E10" s="492"/>
      <c r="F10" s="488"/>
      <c r="G10" s="95" t="s">
        <v>79</v>
      </c>
      <c r="H10" s="96" t="s">
        <v>80</v>
      </c>
      <c r="I10" s="113"/>
      <c r="J10" s="99" t="s">
        <v>85</v>
      </c>
      <c r="K10" s="82">
        <f>ROUND(IF(G3="Úteis",IF(G4="SISP v1.0",50,45),IF(G4="SISP v1.0",50*(7/5),45*(7/5))),0)</f>
        <v>63</v>
      </c>
      <c r="L10" s="83">
        <f>ROUND(IF(G3="Úteis",IF(G4="SISP v1.0",50,75),IF(G4="SISP v1.0",50*(7/5),75*(7/5))),0)</f>
        <v>105</v>
      </c>
      <c r="M10" s="113"/>
      <c r="N10" s="510" t="s">
        <v>98</v>
      </c>
      <c r="O10" s="511"/>
      <c r="P10" s="511"/>
      <c r="Q10" s="69" t="str">
        <f>IF(Q5=B17,"-",(Q8/100+1)*G8)</f>
        <v>-</v>
      </c>
      <c r="R10" s="70" t="str">
        <f>IF(Q5=B17,"-",(R8/100+1)*G8)</f>
        <v>-</v>
      </c>
    </row>
    <row r="11" spans="2:18" ht="15.75" thickBot="1" x14ac:dyDescent="0.3">
      <c r="B11" s="487" t="s">
        <v>31</v>
      </c>
      <c r="C11" s="488"/>
      <c r="D11" s="77">
        <v>0.25</v>
      </c>
      <c r="E11" s="57">
        <v>0.25</v>
      </c>
      <c r="F11" s="79" t="str">
        <f>IF(ISERR($B$17*E11),"ERRO",$B$17*E11)</f>
        <v>ERRO</v>
      </c>
      <c r="G11" s="62"/>
      <c r="H11" s="81" t="str">
        <f>IF(E11="",G11,(IF(G11="","-",IF(ISERR(IF(AND((G11&gt;=0),(G11&lt;=2958465)),G11+(F11-1),"-")),"-",IF(AND((G11&gt;=0),(G11&lt;=2958465)),G11+(F11-1),"-")))))</f>
        <v>-</v>
      </c>
      <c r="I11" s="113"/>
      <c r="J11" s="99" t="s">
        <v>86</v>
      </c>
      <c r="K11" s="82">
        <f>ROUND(IF(G3="Úteis",IF(G4="SISP v1.0",60,54),IF(G4="SISP v1.0",60*(7/5),54*(7/5))),0)</f>
        <v>76</v>
      </c>
      <c r="L11" s="83">
        <f>ROUND(IF(G3="Úteis",IF(G4="SISP v1.0",60,90),IF(G4="SISP v1.0",60*(7/5),90*(7/5))),0)</f>
        <v>126</v>
      </c>
      <c r="M11" s="113"/>
      <c r="N11" s="504" t="s">
        <v>95</v>
      </c>
      <c r="O11" s="505"/>
      <c r="P11" s="505"/>
      <c r="Q11" s="505"/>
      <c r="R11" s="506"/>
    </row>
    <row r="12" spans="2:18" ht="15.75" thickBot="1" x14ac:dyDescent="0.3">
      <c r="B12" s="487" t="s">
        <v>83</v>
      </c>
      <c r="C12" s="488"/>
      <c r="D12" s="56">
        <f>IF(G4="SISP v1.0",15%,10%)</f>
        <v>0.1</v>
      </c>
      <c r="E12" s="57">
        <v>0.1</v>
      </c>
      <c r="F12" s="79" t="str">
        <f t="shared" ref="F12:F16" si="0">IF(ISERR($B$17*E12),"ERRO",$B$17*E12)</f>
        <v>ERRO</v>
      </c>
      <c r="G12" s="80" t="str">
        <f>IF(AND((H11&gt;=0),(H11&lt;=2958465)),H11,"-")</f>
        <v>-</v>
      </c>
      <c r="H12" s="81" t="str">
        <f>IF(G12="", "-",(IF(AND((G12&gt;=0),(G12&lt;=2958465)),G12+(F12),"-")))</f>
        <v>-</v>
      </c>
      <c r="I12" s="113"/>
      <c r="J12" s="99" t="s">
        <v>87</v>
      </c>
      <c r="K12" s="82">
        <f>ROUND(IF(G3="Úteis",IF(G4="SISP v1.0",70,63),IF(G4="SISP v1.0",70*(7/5),63*(7/5))),0)</f>
        <v>88</v>
      </c>
      <c r="L12" s="83">
        <f>ROUND(IF(G3="Úteis",IF(G4="SISP v1.0",70,105),IF(G4="SISP v1.0",70*(7/5),105*(7/5))),0)</f>
        <v>147</v>
      </c>
      <c r="M12" s="113"/>
      <c r="N12" s="100" t="s">
        <v>76</v>
      </c>
      <c r="O12" s="101" t="s">
        <v>78</v>
      </c>
      <c r="P12" s="101" t="s">
        <v>73</v>
      </c>
      <c r="Q12" s="102" t="s">
        <v>92</v>
      </c>
      <c r="R12" s="103" t="s">
        <v>93</v>
      </c>
    </row>
    <row r="13" spans="2:18" ht="15" x14ac:dyDescent="0.25">
      <c r="B13" s="497" t="s">
        <v>8</v>
      </c>
      <c r="C13" s="498"/>
      <c r="D13" s="77">
        <v>0.4</v>
      </c>
      <c r="E13" s="57">
        <v>0.4</v>
      </c>
      <c r="F13" s="79" t="str">
        <f t="shared" si="0"/>
        <v>ERRO</v>
      </c>
      <c r="G13" s="80" t="str">
        <f>IF(AND((H12&gt;=0),(H12&lt;=2958465)),H12,"-")</f>
        <v>-</v>
      </c>
      <c r="H13" s="81" t="str">
        <f>IF(G13="", "-",(IF(AND((G13&gt;=0),(G13&lt;=2958465)),G13+(F13),"-")))</f>
        <v>-</v>
      </c>
      <c r="I13" s="113"/>
      <c r="J13" s="99" t="s">
        <v>88</v>
      </c>
      <c r="K13" s="82">
        <f>ROUND(IF(G3="Úteis",IF(G4="SISP v1.0",88,70),IF(G4="SISP v1.0",88*(7/5),70*(7/5))),0)</f>
        <v>98</v>
      </c>
      <c r="L13" s="83">
        <f>ROUND(IF(G3="Úteis",IF(G4="SISP v1.0",88,110),IF(G4="SISP v1.0",88*(7/5),110*(7/5))),0)</f>
        <v>154</v>
      </c>
      <c r="M13" s="113"/>
      <c r="N13" s="104" t="s">
        <v>31</v>
      </c>
      <c r="O13" s="105">
        <f t="shared" ref="O13:O18" si="1">E11</f>
        <v>0.25</v>
      </c>
      <c r="P13" s="84" t="str">
        <f>IF(Q5=B17,"-",IF(AND($G$8&lt;&gt;0,$G$11&lt;&gt;""),$Q$5*O13,"-"))</f>
        <v>-</v>
      </c>
      <c r="Q13" s="85" t="str">
        <f>IF(Q5=B17,"-",IF(G11="","-",G11))</f>
        <v>-</v>
      </c>
      <c r="R13" s="86" t="str">
        <f>IF(Q13&lt;&gt;"-",(IF(P13&gt;1,((Q13+P13)-1),(Q13+P13))),"-")</f>
        <v>-</v>
      </c>
    </row>
    <row r="14" spans="2:18" ht="15" x14ac:dyDescent="0.25">
      <c r="B14" s="497" t="s">
        <v>33</v>
      </c>
      <c r="C14" s="498"/>
      <c r="D14" s="56">
        <f>IF(G4="SISP v1.0",10%,15%)</f>
        <v>0.15</v>
      </c>
      <c r="E14" s="57">
        <v>0.15</v>
      </c>
      <c r="F14" s="79" t="str">
        <f t="shared" si="0"/>
        <v>ERRO</v>
      </c>
      <c r="G14" s="80" t="str">
        <f>IF(AND((H13&gt;=0),(H13&lt;=2958465)),H13,"-")</f>
        <v>-</v>
      </c>
      <c r="H14" s="81" t="str">
        <f>IF(G14="", "-",(IF(AND((G14&gt;=0),(G14&lt;=2958465)),G14+(F14),"-")))</f>
        <v>-</v>
      </c>
      <c r="I14" s="113"/>
      <c r="J14" s="99" t="s">
        <v>89</v>
      </c>
      <c r="K14" s="82">
        <f>ROUND(IF(G3="Úteis",IF(G4="SISP v1.0",104,79),IF(G4="SISP v1.0",104*(7/5),79*(7/5))),0)</f>
        <v>111</v>
      </c>
      <c r="L14" s="83">
        <f>ROUND(IF(G3="Úteis",IF(G4="SISP v1.0",104,110),IF(G4="SISP v1.0",104*(7/5),110*(7/5))),0)</f>
        <v>154</v>
      </c>
      <c r="M14" s="113"/>
      <c r="N14" s="106" t="s">
        <v>83</v>
      </c>
      <c r="O14" s="107">
        <f t="shared" si="1"/>
        <v>0.1</v>
      </c>
      <c r="P14" s="87" t="str">
        <f>IF(Q5=B17,"-",IF(AND($G$8&lt;&gt;0,$G$11&lt;&gt;""),$Q$5*O14,"-"))</f>
        <v>-</v>
      </c>
      <c r="Q14" s="88" t="str">
        <f>R13</f>
        <v>-</v>
      </c>
      <c r="R14" s="89" t="str">
        <f t="shared" ref="R14:R18" si="2">IF(Q14&lt;&gt;"-",Q14+P14,"-")</f>
        <v>-</v>
      </c>
    </row>
    <row r="15" spans="2:18" ht="16.5" customHeight="1" x14ac:dyDescent="0.25">
      <c r="B15" s="497" t="s">
        <v>30</v>
      </c>
      <c r="C15" s="498"/>
      <c r="D15" s="77">
        <v>0.05</v>
      </c>
      <c r="E15" s="57">
        <v>0.05</v>
      </c>
      <c r="F15" s="79" t="str">
        <f t="shared" si="0"/>
        <v>ERRO</v>
      </c>
      <c r="G15" s="80" t="str">
        <f>IF(AND((H14&gt;=0),(H14&lt;=2958465)),H14,"-")</f>
        <v>-</v>
      </c>
      <c r="H15" s="81" t="str">
        <f>IF(G15="", "-",(IF(AND((G15&gt;=0),(G15&lt;=2958465)),G15+(F15),"-")))</f>
        <v>-</v>
      </c>
      <c r="I15" s="113"/>
      <c r="J15" s="517" t="s">
        <v>90</v>
      </c>
      <c r="K15" s="520" t="s">
        <v>102</v>
      </c>
      <c r="L15" s="521"/>
      <c r="M15" s="113"/>
      <c r="N15" s="106" t="s">
        <v>8</v>
      </c>
      <c r="O15" s="107">
        <f t="shared" si="1"/>
        <v>0.4</v>
      </c>
      <c r="P15" s="87" t="str">
        <f>IF(Q5=B17,"-",IF(AND($G$8&lt;&gt;0,$G$11&lt;&gt;""),$Q$5*O15,"-"))</f>
        <v>-</v>
      </c>
      <c r="Q15" s="88" t="str">
        <f t="shared" ref="Q15:Q18" si="3">R14</f>
        <v>-</v>
      </c>
      <c r="R15" s="89" t="str">
        <f t="shared" si="2"/>
        <v>-</v>
      </c>
    </row>
    <row r="16" spans="2:18" ht="15" customHeight="1" x14ac:dyDescent="0.25">
      <c r="B16" s="497" t="s">
        <v>9</v>
      </c>
      <c r="C16" s="498"/>
      <c r="D16" s="77">
        <v>0.05</v>
      </c>
      <c r="E16" s="57">
        <v>0.05</v>
      </c>
      <c r="F16" s="79" t="str">
        <f t="shared" si="0"/>
        <v>ERRO</v>
      </c>
      <c r="G16" s="80" t="str">
        <f>IF(AND((H15&gt;=0),(H15&lt;=2958465)),H15,"-")</f>
        <v>-</v>
      </c>
      <c r="H16" s="81" t="str">
        <f>IF(G16="", "-",(IF(AND((G16&gt;=0),(G16&lt;=2958465)),G16+(F16),"-")))</f>
        <v>-</v>
      </c>
      <c r="I16" s="113"/>
      <c r="J16" s="518"/>
      <c r="K16" s="522"/>
      <c r="L16" s="523"/>
      <c r="M16" s="113"/>
      <c r="N16" s="106" t="s">
        <v>33</v>
      </c>
      <c r="O16" s="107">
        <f t="shared" si="1"/>
        <v>0.15</v>
      </c>
      <c r="P16" s="87" t="str">
        <f>IF(Q5=B17,"-",IF(AND($G$8&lt;&gt;0,$G$11&lt;&gt;""),$Q$5*O16,"-"))</f>
        <v>-</v>
      </c>
      <c r="Q16" s="88" t="str">
        <f t="shared" si="3"/>
        <v>-</v>
      </c>
      <c r="R16" s="89" t="str">
        <f t="shared" si="2"/>
        <v>-</v>
      </c>
    </row>
    <row r="17" spans="2:19" ht="15.75" thickBot="1" x14ac:dyDescent="0.3">
      <c r="B17" s="112" t="str">
        <f>IF(G8="","Informe PF",IF(G7="Projetos com até 99 PF - Complexidade Baixa",(IF(G8&lt;=10,K6,IF(G8&lt;=20,K7,IF(G8&lt;=30,K8,IF(G8&lt;=40,K9,IF(G8&lt;=50,K10,IF(G8&lt;=60,K11,IF(G8&lt;=70,K12,IF(G8&lt;=85,K13,IF(G8&lt;=99,K14,"ERRO - Insira novamente o tamanho em PF do projeto")))))))))),(IF(G7="Projetos com até 99 PF - Complexidade Média ou Alta",(IF(G8&lt;=10,L6,IF(G8&lt;=20,L7,IF(G8&lt;=30,L8,IF(G8&lt;=40,L9,IF(G8&lt;=50,L10,IF(G8&lt;=60,L11,IF(G8&lt;=70,L12,IF(G8&lt;=99,L13,"ERRO - Insira novamente o tamanho em PF do projeto"))))))))),(IF(G8&lt;=99,"ERRO - Insira novamente o tamanho em PF do projeto",ROUND(POWER(G8, IF(H6&lt;&gt;0,H6,0.35))*30, 0)))))))</f>
        <v>Informe PF</v>
      </c>
      <c r="C17" s="94" t="s">
        <v>25</v>
      </c>
      <c r="D17" s="78">
        <v>1</v>
      </c>
      <c r="E17" s="78">
        <f>SUM(E11:E16)</f>
        <v>1</v>
      </c>
      <c r="F17" s="514" t="str">
        <f>IF(B17&lt;&gt;"ERRO - Insira novamente o tamanho em PF do projeto",SUM(F11:F16)&amp;" dias","ERRO - Insira novamente PF")</f>
        <v>0 dias</v>
      </c>
      <c r="G17" s="515"/>
      <c r="H17" s="516"/>
      <c r="I17" s="113"/>
      <c r="J17" s="519"/>
      <c r="K17" s="524"/>
      <c r="L17" s="525"/>
      <c r="M17" s="113"/>
      <c r="N17" s="106" t="s">
        <v>30</v>
      </c>
      <c r="O17" s="107">
        <f t="shared" si="1"/>
        <v>0.05</v>
      </c>
      <c r="P17" s="87" t="str">
        <f>IF(Q5=B17,"-",IF(AND($G$8&lt;&gt;0,$G$11&lt;&gt;""),$Q$5*O17,"-"))</f>
        <v>-</v>
      </c>
      <c r="Q17" s="88" t="str">
        <f t="shared" si="3"/>
        <v>-</v>
      </c>
      <c r="R17" s="89" t="str">
        <f t="shared" si="2"/>
        <v>-</v>
      </c>
    </row>
    <row r="18" spans="2:19" ht="14.25" customHeight="1" thickBot="1" x14ac:dyDescent="0.3">
      <c r="B18" s="58"/>
      <c r="C18" s="58"/>
      <c r="D18" s="58"/>
      <c r="E18" s="58"/>
      <c r="F18" s="63"/>
      <c r="G18" s="58"/>
      <c r="H18" s="58"/>
      <c r="I18" s="58"/>
      <c r="J18" s="59"/>
      <c r="K18" s="59"/>
      <c r="L18" s="59"/>
      <c r="M18" s="59"/>
      <c r="N18" s="108" t="s">
        <v>9</v>
      </c>
      <c r="O18" s="109">
        <f t="shared" si="1"/>
        <v>0.05</v>
      </c>
      <c r="P18" s="90" t="str">
        <f>IF(Q5=B17,"-",IF(AND($G$8&lt;&gt;0,$G$11&lt;&gt;""),$Q$5*O18,"-"))</f>
        <v>-</v>
      </c>
      <c r="Q18" s="91" t="str">
        <f t="shared" si="3"/>
        <v>-</v>
      </c>
      <c r="R18" s="92" t="str">
        <f t="shared" si="2"/>
        <v>-</v>
      </c>
    </row>
    <row r="19" spans="2:19" ht="15" x14ac:dyDescent="0.25">
      <c r="B19" s="59"/>
      <c r="C19" s="64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</row>
    <row r="20" spans="2:19" ht="15.75" thickBot="1" x14ac:dyDescent="0.3">
      <c r="B20" s="59"/>
      <c r="C20" s="64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</row>
    <row r="21" spans="2:19" ht="30" x14ac:dyDescent="0.25">
      <c r="B21" s="59"/>
      <c r="C21" s="64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110" t="s">
        <v>36</v>
      </c>
      <c r="R21" s="111" t="s">
        <v>37</v>
      </c>
      <c r="S21" s="116"/>
    </row>
    <row r="22" spans="2:19" ht="15" x14ac:dyDescent="0.25">
      <c r="B22" s="59"/>
      <c r="C22" s="64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65">
        <v>-0.1</v>
      </c>
      <c r="R22" s="66">
        <v>20</v>
      </c>
      <c r="S22" s="116"/>
    </row>
    <row r="23" spans="2:19" ht="15" x14ac:dyDescent="0.25">
      <c r="Q23" s="65">
        <v>-0.2</v>
      </c>
      <c r="R23" s="66">
        <v>50</v>
      </c>
      <c r="S23" s="116"/>
    </row>
    <row r="24" spans="2:19" ht="15.75" thickBot="1" x14ac:dyDescent="0.3">
      <c r="Q24" s="67">
        <v>-0.25</v>
      </c>
      <c r="R24" s="68">
        <v>70</v>
      </c>
      <c r="S24" s="116"/>
    </row>
    <row r="25" spans="2:19" ht="13.5" thickBot="1" x14ac:dyDescent="0.25">
      <c r="Q25" s="116"/>
      <c r="R25" s="116"/>
      <c r="S25" s="116"/>
    </row>
    <row r="26" spans="2:19" ht="25.5" x14ac:dyDescent="0.2">
      <c r="Q26" s="117" t="s">
        <v>42</v>
      </c>
      <c r="R26" s="118" t="s">
        <v>39</v>
      </c>
      <c r="S26" s="119" t="s">
        <v>43</v>
      </c>
    </row>
    <row r="27" spans="2:19" x14ac:dyDescent="0.2">
      <c r="Q27" s="120">
        <v>-0.01</v>
      </c>
      <c r="R27" s="71">
        <f t="shared" ref="R27:R45" si="4">GROWTH($R$22:$R$24,$Q$22:$Q$24,Q27,1)</f>
        <v>9.4974870513428584</v>
      </c>
      <c r="S27" s="72">
        <f t="shared" ref="S27:S58" si="5">TREND($R$22:$R$24,$Q$22:$Q$24,Q27,0)</f>
        <v>2.6222222222222218</v>
      </c>
    </row>
    <row r="28" spans="2:19" x14ac:dyDescent="0.2">
      <c r="Q28" s="120">
        <v>-0.02</v>
      </c>
      <c r="R28" s="71">
        <f t="shared" si="4"/>
        <v>10.336729939663668</v>
      </c>
      <c r="S28" s="72">
        <f t="shared" si="5"/>
        <v>5.2444444444444436</v>
      </c>
    </row>
    <row r="29" spans="2:19" x14ac:dyDescent="0.2">
      <c r="Q29" s="120">
        <v>-0.03</v>
      </c>
      <c r="R29" s="71">
        <f t="shared" si="4"/>
        <v>11.25013230004161</v>
      </c>
      <c r="S29" s="72">
        <f t="shared" si="5"/>
        <v>7.8666666666666645</v>
      </c>
    </row>
    <row r="30" spans="2:19" x14ac:dyDescent="0.2">
      <c r="Q30" s="120">
        <v>-0.04</v>
      </c>
      <c r="R30" s="71">
        <f t="shared" si="4"/>
        <v>12.244247214274969</v>
      </c>
      <c r="S30" s="72">
        <f t="shared" si="5"/>
        <v>10.488888888888887</v>
      </c>
    </row>
    <row r="31" spans="2:19" x14ac:dyDescent="0.2">
      <c r="Q31" s="120">
        <v>-0.05</v>
      </c>
      <c r="R31" s="71">
        <f t="shared" si="4"/>
        <v>13.32620682547225</v>
      </c>
      <c r="S31" s="72">
        <f t="shared" si="5"/>
        <v>13.111111111111109</v>
      </c>
    </row>
    <row r="32" spans="2:19" x14ac:dyDescent="0.2">
      <c r="Q32" s="120">
        <v>-0.06</v>
      </c>
      <c r="R32" s="71">
        <f t="shared" si="4"/>
        <v>14.503773506649086</v>
      </c>
      <c r="S32" s="72">
        <f t="shared" si="5"/>
        <v>15.733333333333329</v>
      </c>
    </row>
    <row r="33" spans="17:19" x14ac:dyDescent="0.2">
      <c r="Q33" s="120">
        <v>-7.0000000000000007E-2</v>
      </c>
      <c r="R33" s="71">
        <f t="shared" si="4"/>
        <v>15.785395550824445</v>
      </c>
      <c r="S33" s="72">
        <f t="shared" si="5"/>
        <v>18.355555555555554</v>
      </c>
    </row>
    <row r="34" spans="17:19" x14ac:dyDescent="0.2">
      <c r="Q34" s="120">
        <v>-0.08</v>
      </c>
      <c r="R34" s="71">
        <f t="shared" si="4"/>
        <v>17.180267782157173</v>
      </c>
      <c r="S34" s="72">
        <f t="shared" si="5"/>
        <v>20.977777777777774</v>
      </c>
    </row>
    <row r="35" spans="17:19" x14ac:dyDescent="0.2">
      <c r="Q35" s="120">
        <v>-0.09</v>
      </c>
      <c r="R35" s="71">
        <f t="shared" si="4"/>
        <v>18.69839752296939</v>
      </c>
      <c r="S35" s="72">
        <f t="shared" si="5"/>
        <v>23.599999999999994</v>
      </c>
    </row>
    <row r="36" spans="17:19" x14ac:dyDescent="0.2">
      <c r="Q36" s="120">
        <v>-0.1</v>
      </c>
      <c r="R36" s="75">
        <f t="shared" si="4"/>
        <v>20.350676389928065</v>
      </c>
      <c r="S36" s="76">
        <f t="shared" si="5"/>
        <v>26.222222222222218</v>
      </c>
    </row>
    <row r="37" spans="17:19" x14ac:dyDescent="0.2">
      <c r="Q37" s="120">
        <v>-0.11</v>
      </c>
      <c r="R37" s="71">
        <f t="shared" si="4"/>
        <v>22.148958434476945</v>
      </c>
      <c r="S37" s="72">
        <f t="shared" si="5"/>
        <v>28.844444444444438</v>
      </c>
    </row>
    <row r="38" spans="17:19" x14ac:dyDescent="0.2">
      <c r="Q38" s="120">
        <v>-0.12</v>
      </c>
      <c r="R38" s="71">
        <f t="shared" si="4"/>
        <v>24.106145188126657</v>
      </c>
      <c r="S38" s="72">
        <f t="shared" si="5"/>
        <v>31.466666666666658</v>
      </c>
    </row>
    <row r="39" spans="17:19" x14ac:dyDescent="0.2">
      <c r="Q39" s="120">
        <v>-0.13</v>
      </c>
      <c r="R39" s="71">
        <f t="shared" si="4"/>
        <v>26.236278222749089</v>
      </c>
      <c r="S39" s="72">
        <f t="shared" si="5"/>
        <v>34.088888888888881</v>
      </c>
    </row>
    <row r="40" spans="17:19" x14ac:dyDescent="0.2">
      <c r="Q40" s="120">
        <v>-0.14000000000000001</v>
      </c>
      <c r="R40" s="71">
        <f t="shared" si="4"/>
        <v>28.554639889937153</v>
      </c>
      <c r="S40" s="72">
        <f t="shared" si="5"/>
        <v>36.711111111111109</v>
      </c>
    </row>
    <row r="41" spans="17:19" x14ac:dyDescent="0.2">
      <c r="Q41" s="120">
        <v>-0.15</v>
      </c>
      <c r="R41" s="71">
        <f t="shared" si="4"/>
        <v>31.077862962171093</v>
      </c>
      <c r="S41" s="72">
        <f t="shared" si="5"/>
        <v>39.333333333333321</v>
      </c>
    </row>
    <row r="42" spans="17:19" x14ac:dyDescent="0.2">
      <c r="Q42" s="120">
        <v>-0.16</v>
      </c>
      <c r="R42" s="71">
        <f t="shared" si="4"/>
        <v>33.824049962396906</v>
      </c>
      <c r="S42" s="72">
        <f t="shared" si="5"/>
        <v>41.955555555555549</v>
      </c>
    </row>
    <row r="43" spans="17:19" x14ac:dyDescent="0.2">
      <c r="Q43" s="120">
        <v>-0.17</v>
      </c>
      <c r="R43" s="71">
        <f t="shared" si="4"/>
        <v>36.812903038130841</v>
      </c>
      <c r="S43" s="72">
        <f t="shared" si="5"/>
        <v>44.577777777777776</v>
      </c>
    </row>
    <row r="44" spans="17:19" x14ac:dyDescent="0.2">
      <c r="Q44" s="120">
        <v>-0.18</v>
      </c>
      <c r="R44" s="71">
        <f t="shared" si="4"/>
        <v>40.065865311854225</v>
      </c>
      <c r="S44" s="72">
        <f t="shared" si="5"/>
        <v>47.199999999999989</v>
      </c>
    </row>
    <row r="45" spans="17:19" x14ac:dyDescent="0.2">
      <c r="Q45" s="120">
        <v>-0.19</v>
      </c>
      <c r="R45" s="71">
        <f t="shared" si="4"/>
        <v>43.606274721797959</v>
      </c>
      <c r="S45" s="72">
        <f t="shared" si="5"/>
        <v>49.822222222222216</v>
      </c>
    </row>
    <row r="46" spans="17:19" x14ac:dyDescent="0.2">
      <c r="Q46" s="120">
        <v>-0.2</v>
      </c>
      <c r="R46" s="75">
        <v>50</v>
      </c>
      <c r="S46" s="76">
        <f t="shared" si="5"/>
        <v>52.444444444444436</v>
      </c>
    </row>
    <row r="47" spans="17:19" x14ac:dyDescent="0.2">
      <c r="Q47" s="120">
        <v>-0.21</v>
      </c>
      <c r="R47" s="71">
        <f>GROWTH($R$22:$R$24,$Q$22:$Q$24,Q47,1)</f>
        <v>51.653280186659927</v>
      </c>
      <c r="S47" s="72">
        <f t="shared" si="5"/>
        <v>55.066666666666656</v>
      </c>
    </row>
    <row r="48" spans="17:19" x14ac:dyDescent="0.2">
      <c r="Q48" s="120">
        <v>-0.22</v>
      </c>
      <c r="R48" s="71">
        <f>GROWTH($R$22:$R$24,$Q$22:$Q$24,Q48,1)</f>
        <v>56.217608394821809</v>
      </c>
      <c r="S48" s="72">
        <f t="shared" si="5"/>
        <v>57.688888888888876</v>
      </c>
    </row>
    <row r="49" spans="17:19" x14ac:dyDescent="0.2">
      <c r="Q49" s="120">
        <v>-0.23</v>
      </c>
      <c r="R49" s="71">
        <f>GROWTH($R$22:$R$24,$Q$22:$Q$24,Q49,1)</f>
        <v>61.18526223722295</v>
      </c>
      <c r="S49" s="72">
        <f t="shared" si="5"/>
        <v>60.311111111111103</v>
      </c>
    </row>
    <row r="50" spans="17:19" x14ac:dyDescent="0.2">
      <c r="Q50" s="120">
        <v>-0.24</v>
      </c>
      <c r="R50" s="71">
        <f>GROWTH($R$22:$R$24,$Q$22:$Q$24,Q50,1)</f>
        <v>66.591881475032011</v>
      </c>
      <c r="S50" s="72">
        <f t="shared" si="5"/>
        <v>62.933333333333316</v>
      </c>
    </row>
    <row r="51" spans="17:19" x14ac:dyDescent="0.2">
      <c r="Q51" s="120">
        <v>-0.25</v>
      </c>
      <c r="R51" s="75">
        <v>70</v>
      </c>
      <c r="S51" s="76">
        <f t="shared" si="5"/>
        <v>65.555555555555543</v>
      </c>
    </row>
    <row r="52" spans="17:19" x14ac:dyDescent="0.2">
      <c r="Q52" s="120">
        <v>-0.26</v>
      </c>
      <c r="R52" s="71">
        <f t="shared" ref="R52:R83" si="6">GROWTH($R$22:$R$24,$Q$22:$Q$24,Q52,1)</f>
        <v>78.880599957951503</v>
      </c>
      <c r="S52" s="72">
        <f t="shared" si="5"/>
        <v>68.177777777777763</v>
      </c>
    </row>
    <row r="53" spans="17:19" x14ac:dyDescent="0.2">
      <c r="Q53" s="120">
        <v>-0.27</v>
      </c>
      <c r="R53" s="71">
        <f t="shared" si="6"/>
        <v>85.850862953132875</v>
      </c>
      <c r="S53" s="72">
        <f t="shared" si="5"/>
        <v>70.8</v>
      </c>
    </row>
    <row r="54" spans="17:19" x14ac:dyDescent="0.2">
      <c r="Q54" s="120">
        <v>-0.28000000000000003</v>
      </c>
      <c r="R54" s="71">
        <f t="shared" si="6"/>
        <v>93.437051362774795</v>
      </c>
      <c r="S54" s="72">
        <f t="shared" si="5"/>
        <v>73.422222222222217</v>
      </c>
    </row>
    <row r="55" spans="17:19" x14ac:dyDescent="0.2">
      <c r="Q55" s="120">
        <v>-0.28999999999999998</v>
      </c>
      <c r="R55" s="71">
        <f t="shared" si="6"/>
        <v>101.69359127043245</v>
      </c>
      <c r="S55" s="72">
        <f t="shared" si="5"/>
        <v>76.044444444444423</v>
      </c>
    </row>
    <row r="56" spans="17:19" x14ac:dyDescent="0.2">
      <c r="Q56" s="120">
        <v>-0.3</v>
      </c>
      <c r="R56" s="71">
        <f t="shared" si="6"/>
        <v>110.67971810589327</v>
      </c>
      <c r="S56" s="72">
        <f t="shared" si="5"/>
        <v>78.666666666666643</v>
      </c>
    </row>
    <row r="57" spans="17:19" x14ac:dyDescent="0.2">
      <c r="Q57" s="120">
        <v>-0.31</v>
      </c>
      <c r="R57" s="71">
        <f t="shared" si="6"/>
        <v>120.45990162176226</v>
      </c>
      <c r="S57" s="72">
        <f t="shared" si="5"/>
        <v>81.288888888888877</v>
      </c>
    </row>
    <row r="58" spans="17:19" x14ac:dyDescent="0.2">
      <c r="Q58" s="120">
        <v>-0.32</v>
      </c>
      <c r="R58" s="71">
        <f t="shared" si="6"/>
        <v>131.10430842299021</v>
      </c>
      <c r="S58" s="72">
        <f t="shared" si="5"/>
        <v>83.911111111111097</v>
      </c>
    </row>
    <row r="59" spans="17:19" x14ac:dyDescent="0.2">
      <c r="Q59" s="120">
        <v>-0.33</v>
      </c>
      <c r="R59" s="71">
        <f t="shared" si="6"/>
        <v>142.68930536769835</v>
      </c>
      <c r="S59" s="72">
        <f t="shared" ref="S59:S90" si="7">TREND($R$22:$R$24,$Q$22:$Q$24,Q59,0)</f>
        <v>86.533333333333317</v>
      </c>
    </row>
    <row r="60" spans="17:19" x14ac:dyDescent="0.2">
      <c r="Q60" s="120">
        <v>-0.34</v>
      </c>
      <c r="R60" s="71">
        <f t="shared" si="6"/>
        <v>155.29800745088212</v>
      </c>
      <c r="S60" s="72">
        <f t="shared" si="7"/>
        <v>89.155555555555551</v>
      </c>
    </row>
    <row r="61" spans="17:19" x14ac:dyDescent="0.2">
      <c r="Q61" s="120">
        <v>-0.35</v>
      </c>
      <c r="R61" s="71">
        <f t="shared" si="6"/>
        <v>169.02087410171018</v>
      </c>
      <c r="S61" s="72">
        <f t="shared" si="7"/>
        <v>91.777777777777757</v>
      </c>
    </row>
    <row r="62" spans="17:19" x14ac:dyDescent="0.2">
      <c r="Q62" s="120">
        <v>-0.36</v>
      </c>
      <c r="R62" s="71">
        <f t="shared" si="6"/>
        <v>183.95635817247503</v>
      </c>
      <c r="S62" s="72">
        <f t="shared" si="7"/>
        <v>94.399999999999977</v>
      </c>
    </row>
    <row r="63" spans="17:19" x14ac:dyDescent="0.2">
      <c r="Q63" s="120">
        <v>-0.37</v>
      </c>
      <c r="R63" s="71">
        <f t="shared" si="6"/>
        <v>200.21161227527659</v>
      </c>
      <c r="S63" s="72">
        <f t="shared" si="7"/>
        <v>97.022222222222197</v>
      </c>
    </row>
    <row r="64" spans="17:19" x14ac:dyDescent="0.2">
      <c r="Q64" s="120">
        <v>-0.38</v>
      </c>
      <c r="R64" s="71">
        <f t="shared" si="6"/>
        <v>217.903257533957</v>
      </c>
      <c r="S64" s="72">
        <f t="shared" si="7"/>
        <v>99.644444444444431</v>
      </c>
    </row>
    <row r="65" spans="17:19" x14ac:dyDescent="0.2">
      <c r="Q65" s="120">
        <v>-0.39</v>
      </c>
      <c r="R65" s="71">
        <f t="shared" si="6"/>
        <v>237.15822026659424</v>
      </c>
      <c r="S65" s="72">
        <f t="shared" si="7"/>
        <v>102.26666666666665</v>
      </c>
    </row>
    <row r="66" spans="17:19" x14ac:dyDescent="0.2">
      <c r="Q66" s="120">
        <v>-0.4</v>
      </c>
      <c r="R66" s="71">
        <f t="shared" si="6"/>
        <v>258.11464260121767</v>
      </c>
      <c r="S66" s="72">
        <f t="shared" si="7"/>
        <v>104.88888888888887</v>
      </c>
    </row>
    <row r="67" spans="17:19" x14ac:dyDescent="0.2">
      <c r="Q67" s="120">
        <v>-0.41</v>
      </c>
      <c r="R67" s="71">
        <f t="shared" si="6"/>
        <v>280.92287355783799</v>
      </c>
      <c r="S67" s="72">
        <f t="shared" si="7"/>
        <v>107.51111111111108</v>
      </c>
    </row>
    <row r="68" spans="17:19" x14ac:dyDescent="0.2">
      <c r="Q68" s="120">
        <v>-0.42</v>
      </c>
      <c r="R68" s="71">
        <f t="shared" si="6"/>
        <v>305.74654770717279</v>
      </c>
      <c r="S68" s="72">
        <f t="shared" si="7"/>
        <v>110.13333333333331</v>
      </c>
    </row>
    <row r="69" spans="17:19" x14ac:dyDescent="0.2">
      <c r="Q69" s="120">
        <v>-0.43</v>
      </c>
      <c r="R69" s="71">
        <f t="shared" si="6"/>
        <v>332.76375914476068</v>
      </c>
      <c r="S69" s="72">
        <f t="shared" si="7"/>
        <v>112.75555555555553</v>
      </c>
    </row>
    <row r="70" spans="17:19" x14ac:dyDescent="0.2">
      <c r="Q70" s="120">
        <v>-0.44</v>
      </c>
      <c r="R70" s="71">
        <f t="shared" si="6"/>
        <v>362.16833920298285</v>
      </c>
      <c r="S70" s="72">
        <f t="shared" si="7"/>
        <v>115.37777777777775</v>
      </c>
    </row>
    <row r="71" spans="17:19" x14ac:dyDescent="0.2">
      <c r="Q71" s="120">
        <v>-0.45</v>
      </c>
      <c r="R71" s="71">
        <f t="shared" si="6"/>
        <v>394.17124706776224</v>
      </c>
      <c r="S71" s="72">
        <f t="shared" si="7"/>
        <v>117.99999999999999</v>
      </c>
    </row>
    <row r="72" spans="17:19" x14ac:dyDescent="0.2">
      <c r="Q72" s="120">
        <v>-0.46</v>
      </c>
      <c r="R72" s="71">
        <f t="shared" si="6"/>
        <v>429.00208327673522</v>
      </c>
      <c r="S72" s="72">
        <f t="shared" si="7"/>
        <v>120.62222222222221</v>
      </c>
    </row>
    <row r="73" spans="17:19" x14ac:dyDescent="0.2">
      <c r="Q73" s="120">
        <v>-0.47</v>
      </c>
      <c r="R73" s="71">
        <f t="shared" si="6"/>
        <v>466.91073695727931</v>
      </c>
      <c r="S73" s="72">
        <f t="shared" si="7"/>
        <v>123.24444444444441</v>
      </c>
    </row>
    <row r="74" spans="17:19" x14ac:dyDescent="0.2">
      <c r="Q74" s="120">
        <v>-0.48</v>
      </c>
      <c r="R74" s="71">
        <f t="shared" si="6"/>
        <v>508.16917862228996</v>
      </c>
      <c r="S74" s="72">
        <f t="shared" si="7"/>
        <v>125.86666666666663</v>
      </c>
    </row>
    <row r="75" spans="17:19" x14ac:dyDescent="0.2">
      <c r="Q75" s="120">
        <v>-0.49</v>
      </c>
      <c r="R75" s="71">
        <f t="shared" si="6"/>
        <v>553.0734113858698</v>
      </c>
      <c r="S75" s="72">
        <f t="shared" si="7"/>
        <v>128.48888888888885</v>
      </c>
    </row>
    <row r="76" spans="17:19" x14ac:dyDescent="0.2">
      <c r="Q76" s="120">
        <v>-0.5</v>
      </c>
      <c r="R76" s="71">
        <f t="shared" si="6"/>
        <v>601.94559459766924</v>
      </c>
      <c r="S76" s="72">
        <f t="shared" si="7"/>
        <v>131.11111111111109</v>
      </c>
    </row>
    <row r="77" spans="17:19" x14ac:dyDescent="0.2">
      <c r="Q77" s="120">
        <v>-0.51</v>
      </c>
      <c r="R77" s="71">
        <f t="shared" si="6"/>
        <v>655.13635513160523</v>
      </c>
      <c r="S77" s="72">
        <f t="shared" si="7"/>
        <v>133.73333333333332</v>
      </c>
    </row>
    <row r="78" spans="17:19" x14ac:dyDescent="0.2">
      <c r="Q78" s="120">
        <v>-0.52</v>
      </c>
      <c r="R78" s="71">
        <f t="shared" si="6"/>
        <v>713.02730291098419</v>
      </c>
      <c r="S78" s="72">
        <f t="shared" si="7"/>
        <v>136.35555555555553</v>
      </c>
    </row>
    <row r="79" spans="17:19" x14ac:dyDescent="0.2">
      <c r="Q79" s="120">
        <v>-0.53</v>
      </c>
      <c r="R79" s="71">
        <f t="shared" si="6"/>
        <v>776.03376871732564</v>
      </c>
      <c r="S79" s="72">
        <f t="shared" si="7"/>
        <v>138.97777777777776</v>
      </c>
    </row>
    <row r="80" spans="17:19" x14ac:dyDescent="0.2">
      <c r="Q80" s="120">
        <v>-0.54</v>
      </c>
      <c r="R80" s="71">
        <f t="shared" si="6"/>
        <v>844.60778392493023</v>
      </c>
      <c r="S80" s="72">
        <f t="shared" si="7"/>
        <v>141.6</v>
      </c>
    </row>
    <row r="81" spans="17:19" x14ac:dyDescent="0.2">
      <c r="Q81" s="120">
        <v>-0.55000000000000004</v>
      </c>
      <c r="R81" s="71">
        <f t="shared" si="6"/>
        <v>919.24132353888274</v>
      </c>
      <c r="S81" s="72">
        <f t="shared" si="7"/>
        <v>144.2222222222222</v>
      </c>
    </row>
    <row r="82" spans="17:19" x14ac:dyDescent="0.2">
      <c r="Q82" s="120">
        <v>-0.56000000000000005</v>
      </c>
      <c r="R82" s="71">
        <f t="shared" si="6"/>
        <v>1000.4698358032441</v>
      </c>
      <c r="S82" s="72">
        <f t="shared" si="7"/>
        <v>146.84444444444443</v>
      </c>
    </row>
    <row r="83" spans="17:19" x14ac:dyDescent="0.2">
      <c r="Q83" s="120">
        <v>-0.56999999999999995</v>
      </c>
      <c r="R83" s="71">
        <f t="shared" si="6"/>
        <v>1088.8760837021161</v>
      </c>
      <c r="S83" s="72">
        <f t="shared" si="7"/>
        <v>149.46666666666661</v>
      </c>
    </row>
    <row r="84" spans="17:19" x14ac:dyDescent="0.2">
      <c r="Q84" s="120">
        <v>-0.57999999999999996</v>
      </c>
      <c r="R84" s="71">
        <f t="shared" ref="R84:R115" si="8">GROWTH($R$22:$R$24,$Q$22:$Q$24,Q84,1)</f>
        <v>1185.0943259139242</v>
      </c>
      <c r="S84" s="72">
        <f t="shared" si="7"/>
        <v>152.08888888888885</v>
      </c>
    </row>
    <row r="85" spans="17:19" x14ac:dyDescent="0.2">
      <c r="Q85" s="120">
        <v>-0.59</v>
      </c>
      <c r="R85" s="71">
        <f t="shared" si="8"/>
        <v>1289.8148672145812</v>
      </c>
      <c r="S85" s="72">
        <f t="shared" si="7"/>
        <v>154.71111111111108</v>
      </c>
    </row>
    <row r="86" spans="17:19" x14ac:dyDescent="0.2">
      <c r="Q86" s="120">
        <v>-0.6</v>
      </c>
      <c r="R86" s="71">
        <f t="shared" si="8"/>
        <v>1403.7890109758237</v>
      </c>
      <c r="S86" s="72">
        <f t="shared" si="7"/>
        <v>157.33333333333329</v>
      </c>
    </row>
    <row r="87" spans="17:19" x14ac:dyDescent="0.2">
      <c r="Q87" s="120">
        <v>-0.61</v>
      </c>
      <c r="R87" s="71">
        <f t="shared" si="8"/>
        <v>1527.8344492897181</v>
      </c>
      <c r="S87" s="72">
        <f t="shared" si="7"/>
        <v>159.95555555555552</v>
      </c>
    </row>
    <row r="88" spans="17:19" x14ac:dyDescent="0.2">
      <c r="Q88" s="120">
        <v>-0.62</v>
      </c>
      <c r="R88" s="71">
        <f t="shared" si="8"/>
        <v>1662.8411293900749</v>
      </c>
      <c r="S88" s="72">
        <f t="shared" si="7"/>
        <v>162.57777777777775</v>
      </c>
    </row>
    <row r="89" spans="17:19" x14ac:dyDescent="0.2">
      <c r="Q89" s="120">
        <v>-0.63</v>
      </c>
      <c r="R89" s="71">
        <f t="shared" si="8"/>
        <v>1809.7776384586134</v>
      </c>
      <c r="S89" s="72">
        <f t="shared" si="7"/>
        <v>165.19999999999996</v>
      </c>
    </row>
    <row r="90" spans="17:19" x14ac:dyDescent="0.2">
      <c r="Q90" s="120">
        <v>-0.64</v>
      </c>
      <c r="R90" s="71">
        <f t="shared" si="8"/>
        <v>1969.6981526227967</v>
      </c>
      <c r="S90" s="72">
        <f t="shared" si="7"/>
        <v>167.82222222222219</v>
      </c>
    </row>
    <row r="91" spans="17:19" x14ac:dyDescent="0.2">
      <c r="Q91" s="120">
        <v>-0.65</v>
      </c>
      <c r="R91" s="71">
        <f t="shared" si="8"/>
        <v>2143.7500000000032</v>
      </c>
      <c r="S91" s="72">
        <f t="shared" ref="S91:S115" si="9">TREND($R$22:$R$24,$Q$22:$Q$24,Q91,0)</f>
        <v>170.44444444444443</v>
      </c>
    </row>
    <row r="92" spans="17:19" x14ac:dyDescent="0.2">
      <c r="Q92" s="120">
        <v>-0.66</v>
      </c>
      <c r="R92" s="71">
        <f t="shared" si="8"/>
        <v>2333.1818920480518</v>
      </c>
      <c r="S92" s="72">
        <f t="shared" si="9"/>
        <v>173.06666666666663</v>
      </c>
    </row>
    <row r="93" spans="17:19" x14ac:dyDescent="0.2">
      <c r="Q93" s="120">
        <v>-0.67</v>
      </c>
      <c r="R93" s="71">
        <f t="shared" si="8"/>
        <v>2539.3528822768158</v>
      </c>
      <c r="S93" s="72">
        <f t="shared" si="9"/>
        <v>175.68888888888887</v>
      </c>
    </row>
    <row r="94" spans="17:19" x14ac:dyDescent="0.2">
      <c r="Q94" s="120">
        <v>-0.68</v>
      </c>
      <c r="R94" s="71">
        <f t="shared" si="8"/>
        <v>2763.7421165939554</v>
      </c>
      <c r="S94" s="72">
        <f t="shared" si="9"/>
        <v>178.3111111111111</v>
      </c>
    </row>
    <row r="95" spans="17:19" x14ac:dyDescent="0.2">
      <c r="Q95" s="120">
        <v>-0.69</v>
      </c>
      <c r="R95" s="71">
        <f t="shared" si="8"/>
        <v>3007.9594452373472</v>
      </c>
      <c r="S95" s="72">
        <f t="shared" si="9"/>
        <v>180.93333333333328</v>
      </c>
    </row>
    <row r="96" spans="17:19" x14ac:dyDescent="0.2">
      <c r="Q96" s="120">
        <v>-0.7</v>
      </c>
      <c r="R96" s="71">
        <f t="shared" si="8"/>
        <v>3273.7569724280715</v>
      </c>
      <c r="S96" s="72">
        <f t="shared" si="9"/>
        <v>183.55555555555551</v>
      </c>
    </row>
    <row r="97" spans="17:19" x14ac:dyDescent="0.2">
      <c r="Q97" s="120">
        <v>-0.71</v>
      </c>
      <c r="R97" s="71">
        <f t="shared" si="8"/>
        <v>3563.0416266053498</v>
      </c>
      <c r="S97" s="72">
        <f t="shared" si="9"/>
        <v>186.17777777777772</v>
      </c>
    </row>
    <row r="98" spans="17:19" x14ac:dyDescent="0.2">
      <c r="Q98" s="120">
        <v>-0.72</v>
      </c>
      <c r="R98" s="71">
        <f t="shared" si="8"/>
        <v>3877.8888414269545</v>
      </c>
      <c r="S98" s="72">
        <f t="shared" si="9"/>
        <v>188.79999999999995</v>
      </c>
    </row>
    <row r="99" spans="17:19" x14ac:dyDescent="0.2">
      <c r="Q99" s="120">
        <v>-0.73</v>
      </c>
      <c r="R99" s="71">
        <f t="shared" si="8"/>
        <v>4220.5574456874938</v>
      </c>
      <c r="S99" s="72">
        <f t="shared" si="9"/>
        <v>191.42222222222219</v>
      </c>
    </row>
    <row r="100" spans="17:19" x14ac:dyDescent="0.2">
      <c r="Q100" s="120">
        <v>-0.74</v>
      </c>
      <c r="R100" s="71">
        <f t="shared" si="8"/>
        <v>4593.5058689803536</v>
      </c>
      <c r="S100" s="72">
        <f t="shared" si="9"/>
        <v>194.04444444444439</v>
      </c>
    </row>
    <row r="101" spans="17:19" x14ac:dyDescent="0.2">
      <c r="Q101" s="120">
        <v>-0.75</v>
      </c>
      <c r="R101" s="71">
        <f t="shared" si="8"/>
        <v>4999.4097793685823</v>
      </c>
      <c r="S101" s="72">
        <f t="shared" si="9"/>
        <v>196.66666666666663</v>
      </c>
    </row>
    <row r="102" spans="17:19" x14ac:dyDescent="0.2">
      <c r="Q102" s="120">
        <v>-0.76</v>
      </c>
      <c r="R102" s="71">
        <f t="shared" si="8"/>
        <v>5441.1812796038321</v>
      </c>
      <c r="S102" s="72">
        <f t="shared" si="9"/>
        <v>199.28888888888886</v>
      </c>
    </row>
    <row r="103" spans="17:19" x14ac:dyDescent="0.2">
      <c r="Q103" s="120">
        <v>-0.77</v>
      </c>
      <c r="R103" s="71">
        <f t="shared" si="8"/>
        <v>5921.9897996139953</v>
      </c>
      <c r="S103" s="72">
        <f t="shared" si="9"/>
        <v>201.91111111111107</v>
      </c>
    </row>
    <row r="104" spans="17:19" x14ac:dyDescent="0.2">
      <c r="Q104" s="120">
        <v>-0.78</v>
      </c>
      <c r="R104" s="71">
        <f t="shared" si="8"/>
        <v>6445.2848351499179</v>
      </c>
      <c r="S104" s="72">
        <f t="shared" si="9"/>
        <v>204.5333333333333</v>
      </c>
    </row>
    <row r="105" spans="17:19" x14ac:dyDescent="0.2">
      <c r="Q105" s="120">
        <v>-0.79</v>
      </c>
      <c r="R105" s="71">
        <f t="shared" si="8"/>
        <v>7014.8206957265047</v>
      </c>
      <c r="S105" s="72">
        <f t="shared" si="9"/>
        <v>207.15555555555554</v>
      </c>
    </row>
    <row r="106" spans="17:19" x14ac:dyDescent="0.2">
      <c r="Q106" s="120">
        <v>-0.8</v>
      </c>
      <c r="R106" s="71">
        <f t="shared" si="8"/>
        <v>7634.6834394089665</v>
      </c>
      <c r="S106" s="72">
        <f t="shared" si="9"/>
        <v>209.77777777777774</v>
      </c>
    </row>
    <row r="107" spans="17:19" x14ac:dyDescent="0.2">
      <c r="Q107" s="120">
        <v>-0.81</v>
      </c>
      <c r="R107" s="71">
        <f t="shared" si="8"/>
        <v>8309.3201876842595</v>
      </c>
      <c r="S107" s="72">
        <f t="shared" si="9"/>
        <v>212.39999999999998</v>
      </c>
    </row>
    <row r="108" spans="17:19" x14ac:dyDescent="0.2">
      <c r="Q108" s="120">
        <v>-0.82</v>
      </c>
      <c r="R108" s="71">
        <f t="shared" si="8"/>
        <v>9043.5710307331574</v>
      </c>
      <c r="S108" s="72">
        <f t="shared" si="9"/>
        <v>215.02222222222215</v>
      </c>
    </row>
    <row r="109" spans="17:19" x14ac:dyDescent="0.2">
      <c r="Q109" s="120">
        <v>-0.83</v>
      </c>
      <c r="R109" s="71">
        <f t="shared" si="8"/>
        <v>9842.7037520032318</v>
      </c>
      <c r="S109" s="72">
        <f t="shared" si="9"/>
        <v>217.64444444444439</v>
      </c>
    </row>
    <row r="110" spans="17:19" x14ac:dyDescent="0.2">
      <c r="Q110" s="120">
        <v>-0.84</v>
      </c>
      <c r="R110" s="71">
        <f t="shared" si="8"/>
        <v>10712.451621209257</v>
      </c>
      <c r="S110" s="72">
        <f t="shared" si="9"/>
        <v>220.26666666666662</v>
      </c>
    </row>
    <row r="111" spans="17:19" x14ac:dyDescent="0.2">
      <c r="Q111" s="120">
        <v>-0.85</v>
      </c>
      <c r="R111" s="71">
        <f t="shared" si="8"/>
        <v>11659.054526902017</v>
      </c>
      <c r="S111" s="72">
        <f t="shared" si="9"/>
        <v>222.88888888888883</v>
      </c>
    </row>
    <row r="112" spans="17:19" x14ac:dyDescent="0.2">
      <c r="Q112" s="120">
        <v>-0.86</v>
      </c>
      <c r="R112" s="71">
        <f t="shared" si="8"/>
        <v>12689.303743705488</v>
      </c>
      <c r="S112" s="72">
        <f t="shared" si="9"/>
        <v>225.51111111111106</v>
      </c>
    </row>
    <row r="113" spans="1:19" x14ac:dyDescent="0.2">
      <c r="Q113" s="120">
        <v>-0.87</v>
      </c>
      <c r="R113" s="71">
        <f t="shared" si="8"/>
        <v>13810.590655398801</v>
      </c>
      <c r="S113" s="72">
        <f t="shared" si="9"/>
        <v>228.1333333333333</v>
      </c>
    </row>
    <row r="114" spans="1:19" x14ac:dyDescent="0.2">
      <c r="Q114" s="120">
        <v>-0.88</v>
      </c>
      <c r="R114" s="71">
        <f t="shared" si="8"/>
        <v>15030.959783400349</v>
      </c>
      <c r="S114" s="72">
        <f t="shared" si="9"/>
        <v>230.7555555555555</v>
      </c>
    </row>
    <row r="115" spans="1:19" ht="13.5" thickBot="1" x14ac:dyDescent="0.25">
      <c r="Q115" s="121">
        <v>-0.89</v>
      </c>
      <c r="R115" s="73">
        <f t="shared" si="8"/>
        <v>16359.166501099548</v>
      </c>
      <c r="S115" s="74">
        <f t="shared" si="9"/>
        <v>233.37777777777774</v>
      </c>
    </row>
    <row r="128" spans="1:19" ht="15.75" x14ac:dyDescent="0.25">
      <c r="A128" s="45"/>
      <c r="E128" s="44"/>
      <c r="H128" s="44"/>
      <c r="I128" s="44"/>
      <c r="J128" s="44"/>
      <c r="K128" s="44"/>
    </row>
    <row r="129" spans="1:11" ht="15.75" x14ac:dyDescent="0.25">
      <c r="A129" s="45"/>
      <c r="I129" s="44"/>
      <c r="J129" s="44"/>
      <c r="K129" s="44"/>
    </row>
    <row r="130" spans="1:11" x14ac:dyDescent="0.2">
      <c r="A130" s="45"/>
    </row>
    <row r="131" spans="1:11" x14ac:dyDescent="0.2">
      <c r="A131" s="45"/>
    </row>
    <row r="132" spans="1:11" x14ac:dyDescent="0.2">
      <c r="A132" s="45"/>
    </row>
    <row r="133" spans="1:11" x14ac:dyDescent="0.2">
      <c r="A133" s="45"/>
    </row>
    <row r="134" spans="1:11" x14ac:dyDescent="0.2">
      <c r="A134" s="46"/>
    </row>
    <row r="135" spans="1:11" ht="31.5" customHeight="1" x14ac:dyDescent="0.2">
      <c r="A135" s="47"/>
    </row>
    <row r="136" spans="1:11" ht="15.75" x14ac:dyDescent="0.25">
      <c r="A136" s="47"/>
      <c r="K136" s="44"/>
    </row>
    <row r="137" spans="1:11" ht="15.75" x14ac:dyDescent="0.25">
      <c r="A137" s="47"/>
      <c r="K137" s="44"/>
    </row>
    <row r="138" spans="1:11" x14ac:dyDescent="0.2">
      <c r="A138" s="47"/>
    </row>
    <row r="139" spans="1:11" x14ac:dyDescent="0.2">
      <c r="A139" s="47"/>
    </row>
    <row r="140" spans="1:11" x14ac:dyDescent="0.2">
      <c r="A140" s="47"/>
    </row>
    <row r="141" spans="1:11" x14ac:dyDescent="0.2">
      <c r="A141" s="47"/>
    </row>
    <row r="142" spans="1:11" x14ac:dyDescent="0.2">
      <c r="A142" s="47"/>
    </row>
    <row r="143" spans="1:11" x14ac:dyDescent="0.2">
      <c r="A143" s="47"/>
    </row>
    <row r="144" spans="1:11" ht="15.75" x14ac:dyDescent="0.25">
      <c r="A144" s="46"/>
      <c r="B144" s="48"/>
      <c r="C144" s="52"/>
      <c r="D144" s="48"/>
    </row>
    <row r="145" spans="1:4" x14ac:dyDescent="0.2">
      <c r="A145" s="47"/>
      <c r="B145" s="45"/>
      <c r="C145" s="53"/>
      <c r="D145" s="45"/>
    </row>
    <row r="146" spans="1:4" x14ac:dyDescent="0.2">
      <c r="A146" s="47"/>
      <c r="B146" s="45"/>
      <c r="C146" s="53"/>
      <c r="D146" s="45"/>
    </row>
    <row r="147" spans="1:4" x14ac:dyDescent="0.2">
      <c r="A147" s="47"/>
      <c r="B147" s="45"/>
      <c r="C147" s="53"/>
      <c r="D147" s="45"/>
    </row>
    <row r="148" spans="1:4" x14ac:dyDescent="0.2">
      <c r="A148" s="47"/>
      <c r="B148" s="45"/>
      <c r="C148" s="53"/>
      <c r="D148" s="45"/>
    </row>
    <row r="149" spans="1:4" x14ac:dyDescent="0.2">
      <c r="A149" s="46"/>
      <c r="B149" s="47"/>
      <c r="C149" s="54"/>
      <c r="D149" s="47"/>
    </row>
    <row r="150" spans="1:4" x14ac:dyDescent="0.2">
      <c r="A150" s="47"/>
      <c r="B150" s="46"/>
      <c r="C150" s="55"/>
      <c r="D150" s="46"/>
    </row>
    <row r="151" spans="1:4" x14ac:dyDescent="0.2">
      <c r="A151" s="47"/>
      <c r="B151" s="47"/>
      <c r="C151" s="54"/>
      <c r="D151" s="47"/>
    </row>
    <row r="152" spans="1:4" x14ac:dyDescent="0.2">
      <c r="A152" s="47"/>
      <c r="B152" s="47"/>
      <c r="C152" s="54"/>
      <c r="D152" s="47"/>
    </row>
    <row r="153" spans="1:4" x14ac:dyDescent="0.2">
      <c r="A153" s="47"/>
      <c r="B153" s="47"/>
      <c r="C153" s="54"/>
      <c r="D153" s="47"/>
    </row>
    <row r="154" spans="1:4" x14ac:dyDescent="0.2">
      <c r="A154" s="47"/>
      <c r="B154" s="47"/>
      <c r="C154" s="54"/>
      <c r="D154" s="47"/>
    </row>
    <row r="155" spans="1:4" x14ac:dyDescent="0.2">
      <c r="A155" s="47"/>
      <c r="B155" s="47"/>
      <c r="C155" s="54"/>
      <c r="D155" s="47"/>
    </row>
    <row r="156" spans="1:4" x14ac:dyDescent="0.2">
      <c r="A156" s="47"/>
      <c r="B156" s="47"/>
      <c r="C156" s="54"/>
      <c r="D156" s="47"/>
    </row>
    <row r="157" spans="1:4" x14ac:dyDescent="0.2">
      <c r="A157" s="47"/>
      <c r="B157" s="47"/>
      <c r="C157" s="54"/>
      <c r="D157" s="47"/>
    </row>
    <row r="158" spans="1:4" x14ac:dyDescent="0.2">
      <c r="A158" s="47"/>
      <c r="B158" s="47"/>
      <c r="C158" s="54"/>
      <c r="D158" s="47"/>
    </row>
    <row r="159" spans="1:4" x14ac:dyDescent="0.2">
      <c r="A159" s="47"/>
      <c r="B159" s="47"/>
      <c r="C159" s="54"/>
      <c r="D159" s="47"/>
    </row>
    <row r="160" spans="1:4" x14ac:dyDescent="0.2">
      <c r="A160" s="47"/>
      <c r="B160" s="46"/>
      <c r="C160" s="55"/>
      <c r="D160" s="46"/>
    </row>
    <row r="161" spans="1:4" x14ac:dyDescent="0.2">
      <c r="A161" s="47"/>
      <c r="B161" s="47"/>
      <c r="C161" s="54"/>
      <c r="D161" s="47"/>
    </row>
    <row r="162" spans="1:4" x14ac:dyDescent="0.2">
      <c r="A162" s="47"/>
      <c r="B162" s="47"/>
      <c r="C162" s="54"/>
      <c r="D162" s="47"/>
    </row>
    <row r="163" spans="1:4" x14ac:dyDescent="0.2">
      <c r="A163" s="47"/>
      <c r="B163" s="47"/>
      <c r="C163" s="54"/>
      <c r="D163" s="47"/>
    </row>
    <row r="164" spans="1:4" x14ac:dyDescent="0.2">
      <c r="A164" s="47"/>
      <c r="B164" s="47"/>
      <c r="C164" s="54"/>
      <c r="D164" s="47"/>
    </row>
    <row r="165" spans="1:4" x14ac:dyDescent="0.2">
      <c r="A165" s="47"/>
      <c r="B165" s="46"/>
      <c r="C165" s="55"/>
      <c r="D165" s="46"/>
    </row>
    <row r="166" spans="1:4" x14ac:dyDescent="0.2">
      <c r="A166" s="47"/>
      <c r="B166" s="45"/>
      <c r="C166" s="53"/>
      <c r="D166" s="45"/>
    </row>
    <row r="167" spans="1:4" x14ac:dyDescent="0.2">
      <c r="A167" s="47"/>
      <c r="B167" s="45"/>
      <c r="C167" s="53"/>
      <c r="D167" s="45"/>
    </row>
    <row r="168" spans="1:4" x14ac:dyDescent="0.2">
      <c r="A168" s="45"/>
      <c r="B168" s="45"/>
      <c r="C168" s="53"/>
      <c r="D168" s="45"/>
    </row>
    <row r="169" spans="1:4" x14ac:dyDescent="0.2">
      <c r="A169" s="45"/>
      <c r="B169" s="45"/>
      <c r="C169" s="53"/>
      <c r="D169" s="45"/>
    </row>
    <row r="170" spans="1:4" x14ac:dyDescent="0.2">
      <c r="A170" s="45"/>
      <c r="B170" s="45"/>
      <c r="C170" s="53"/>
      <c r="D170" s="45"/>
    </row>
    <row r="171" spans="1:4" x14ac:dyDescent="0.2">
      <c r="A171" s="45"/>
      <c r="B171" s="45"/>
      <c r="C171" s="53"/>
      <c r="D171" s="45"/>
    </row>
    <row r="172" spans="1:4" x14ac:dyDescent="0.2">
      <c r="A172" s="45"/>
      <c r="B172" s="45"/>
      <c r="C172" s="53"/>
      <c r="D172" s="45"/>
    </row>
    <row r="173" spans="1:4" x14ac:dyDescent="0.2">
      <c r="A173" s="45"/>
      <c r="B173" s="45"/>
      <c r="C173" s="53"/>
      <c r="D173" s="45"/>
    </row>
    <row r="174" spans="1:4" x14ac:dyDescent="0.2">
      <c r="A174" s="45"/>
      <c r="B174" s="45"/>
      <c r="C174" s="53"/>
      <c r="D174" s="45"/>
    </row>
    <row r="175" spans="1:4" x14ac:dyDescent="0.2">
      <c r="A175" s="45"/>
      <c r="B175" s="45"/>
      <c r="C175" s="53"/>
      <c r="D175" s="45"/>
    </row>
    <row r="176" spans="1:4" x14ac:dyDescent="0.2">
      <c r="A176" s="45"/>
      <c r="B176" s="45"/>
      <c r="C176" s="53"/>
      <c r="D176" s="45"/>
    </row>
    <row r="177" spans="1:4" x14ac:dyDescent="0.2">
      <c r="A177" s="45"/>
      <c r="B177" s="45"/>
      <c r="C177" s="53"/>
      <c r="D177" s="45"/>
    </row>
    <row r="178" spans="1:4" x14ac:dyDescent="0.2">
      <c r="A178" s="45"/>
      <c r="B178" s="45"/>
      <c r="C178" s="53"/>
      <c r="D178" s="45"/>
    </row>
    <row r="179" spans="1:4" x14ac:dyDescent="0.2">
      <c r="A179" s="45"/>
      <c r="B179" s="45"/>
      <c r="C179" s="53"/>
      <c r="D179" s="45"/>
    </row>
    <row r="180" spans="1:4" x14ac:dyDescent="0.2">
      <c r="A180" s="45"/>
      <c r="B180" s="45"/>
      <c r="C180" s="53"/>
      <c r="D180" s="45"/>
    </row>
    <row r="181" spans="1:4" x14ac:dyDescent="0.2">
      <c r="A181" s="45"/>
      <c r="B181" s="45"/>
      <c r="C181" s="53"/>
      <c r="D181" s="45"/>
    </row>
    <row r="182" spans="1:4" x14ac:dyDescent="0.2">
      <c r="A182" s="45"/>
      <c r="B182" s="45"/>
      <c r="C182" s="53"/>
      <c r="D182" s="45"/>
    </row>
    <row r="183" spans="1:4" x14ac:dyDescent="0.2">
      <c r="A183" s="45"/>
      <c r="B183" s="45"/>
      <c r="C183" s="53"/>
      <c r="D183" s="45"/>
    </row>
    <row r="184" spans="1:4" x14ac:dyDescent="0.2">
      <c r="A184" s="45"/>
      <c r="B184" s="45"/>
      <c r="C184" s="53"/>
      <c r="D184" s="45"/>
    </row>
    <row r="185" spans="1:4" x14ac:dyDescent="0.2">
      <c r="A185" s="45"/>
      <c r="B185" s="45"/>
      <c r="C185" s="53"/>
      <c r="D185" s="45"/>
    </row>
    <row r="186" spans="1:4" x14ac:dyDescent="0.2">
      <c r="A186" s="45"/>
      <c r="B186" s="45"/>
      <c r="C186" s="53"/>
      <c r="D186" s="45"/>
    </row>
    <row r="187" spans="1:4" x14ac:dyDescent="0.2">
      <c r="A187" s="45"/>
      <c r="B187" s="45"/>
      <c r="C187" s="53"/>
      <c r="D187" s="45"/>
    </row>
    <row r="188" spans="1:4" x14ac:dyDescent="0.2">
      <c r="A188" s="45"/>
      <c r="B188" s="45"/>
      <c r="C188" s="53"/>
      <c r="D188" s="45"/>
    </row>
    <row r="189" spans="1:4" x14ac:dyDescent="0.2">
      <c r="A189" s="45"/>
      <c r="B189" s="45"/>
      <c r="C189" s="53"/>
      <c r="D189" s="45"/>
    </row>
    <row r="190" spans="1:4" x14ac:dyDescent="0.2">
      <c r="A190" s="45"/>
      <c r="B190" s="45"/>
      <c r="C190" s="53"/>
      <c r="D190" s="45"/>
    </row>
    <row r="191" spans="1:4" x14ac:dyDescent="0.2">
      <c r="A191" s="45"/>
      <c r="B191" s="45"/>
      <c r="C191" s="53"/>
      <c r="D191" s="45"/>
    </row>
    <row r="192" spans="1:4" x14ac:dyDescent="0.2">
      <c r="A192" s="45"/>
      <c r="B192" s="45"/>
      <c r="C192" s="53"/>
      <c r="D192" s="45"/>
    </row>
    <row r="193" spans="1:4" x14ac:dyDescent="0.2">
      <c r="A193" s="45"/>
      <c r="B193" s="45"/>
      <c r="C193" s="53"/>
      <c r="D193" s="45"/>
    </row>
    <row r="194" spans="1:4" x14ac:dyDescent="0.2">
      <c r="A194" s="45"/>
      <c r="B194" s="45"/>
      <c r="C194" s="53"/>
      <c r="D194" s="45"/>
    </row>
    <row r="195" spans="1:4" x14ac:dyDescent="0.2">
      <c r="A195" s="45"/>
      <c r="B195" s="45"/>
      <c r="C195" s="53"/>
      <c r="D195" s="45"/>
    </row>
    <row r="196" spans="1:4" x14ac:dyDescent="0.2">
      <c r="A196" s="45"/>
      <c r="B196" s="45"/>
      <c r="C196" s="53"/>
      <c r="D196" s="45"/>
    </row>
    <row r="197" spans="1:4" x14ac:dyDescent="0.2">
      <c r="A197" s="45"/>
      <c r="B197" s="45"/>
      <c r="C197" s="53"/>
      <c r="D197" s="45"/>
    </row>
    <row r="198" spans="1:4" x14ac:dyDescent="0.2">
      <c r="A198" s="45"/>
      <c r="B198" s="45"/>
      <c r="C198" s="53"/>
      <c r="D198" s="45"/>
    </row>
    <row r="199" spans="1:4" x14ac:dyDescent="0.2">
      <c r="A199" s="45"/>
      <c r="B199" s="45"/>
      <c r="C199" s="53"/>
      <c r="D199" s="45"/>
    </row>
    <row r="200" spans="1:4" x14ac:dyDescent="0.2">
      <c r="A200" s="45"/>
      <c r="B200" s="45"/>
      <c r="C200" s="53"/>
      <c r="D200" s="45"/>
    </row>
    <row r="201" spans="1:4" x14ac:dyDescent="0.2">
      <c r="A201" s="45"/>
      <c r="B201" s="45"/>
      <c r="C201" s="53"/>
      <c r="D201" s="45"/>
    </row>
    <row r="202" spans="1:4" x14ac:dyDescent="0.2">
      <c r="A202" s="45"/>
      <c r="B202" s="45"/>
      <c r="C202" s="53"/>
      <c r="D202" s="45"/>
    </row>
    <row r="203" spans="1:4" x14ac:dyDescent="0.2">
      <c r="A203" s="45"/>
      <c r="B203" s="45"/>
      <c r="C203" s="53"/>
      <c r="D203" s="45"/>
    </row>
    <row r="204" spans="1:4" x14ac:dyDescent="0.2">
      <c r="A204" s="45"/>
      <c r="B204" s="45"/>
      <c r="C204" s="53"/>
      <c r="D204" s="45"/>
    </row>
    <row r="205" spans="1:4" x14ac:dyDescent="0.2">
      <c r="A205" s="45"/>
      <c r="B205" s="45"/>
      <c r="C205" s="53"/>
      <c r="D205" s="45"/>
    </row>
    <row r="206" spans="1:4" x14ac:dyDescent="0.2">
      <c r="A206" s="45"/>
      <c r="B206" s="45"/>
      <c r="C206" s="53"/>
      <c r="D206" s="45"/>
    </row>
    <row r="207" spans="1:4" x14ac:dyDescent="0.2">
      <c r="A207" s="45"/>
      <c r="B207" s="45"/>
      <c r="C207" s="53"/>
      <c r="D207" s="45"/>
    </row>
    <row r="208" spans="1:4" x14ac:dyDescent="0.2">
      <c r="A208" s="45"/>
      <c r="B208" s="45"/>
      <c r="C208" s="53"/>
      <c r="D208" s="45"/>
    </row>
    <row r="209" spans="1:4" x14ac:dyDescent="0.2">
      <c r="A209" s="45"/>
      <c r="B209" s="45"/>
      <c r="C209" s="53"/>
      <c r="D209" s="45"/>
    </row>
    <row r="210" spans="1:4" x14ac:dyDescent="0.2">
      <c r="A210" s="45"/>
      <c r="B210" s="45"/>
      <c r="C210" s="53"/>
      <c r="D210" s="45"/>
    </row>
    <row r="211" spans="1:4" x14ac:dyDescent="0.2">
      <c r="A211" s="45"/>
      <c r="B211" s="45"/>
      <c r="C211" s="53"/>
      <c r="D211" s="45"/>
    </row>
    <row r="212" spans="1:4" x14ac:dyDescent="0.2">
      <c r="A212" s="45"/>
      <c r="B212" s="45"/>
      <c r="C212" s="53"/>
      <c r="D212" s="45"/>
    </row>
    <row r="213" spans="1:4" x14ac:dyDescent="0.2">
      <c r="A213" s="45"/>
      <c r="B213" s="45"/>
      <c r="C213" s="53"/>
      <c r="D213" s="45"/>
    </row>
    <row r="214" spans="1:4" x14ac:dyDescent="0.2">
      <c r="B214" s="45"/>
      <c r="C214" s="53"/>
      <c r="D214" s="45"/>
    </row>
    <row r="215" spans="1:4" x14ac:dyDescent="0.2">
      <c r="B215" s="45"/>
      <c r="C215" s="53"/>
      <c r="D215" s="45"/>
    </row>
    <row r="216" spans="1:4" x14ac:dyDescent="0.2">
      <c r="B216" s="45"/>
      <c r="C216" s="53"/>
      <c r="D216" s="45"/>
    </row>
    <row r="217" spans="1:4" x14ac:dyDescent="0.2">
      <c r="B217" s="45"/>
      <c r="C217" s="53"/>
      <c r="D217" s="45"/>
    </row>
    <row r="218" spans="1:4" x14ac:dyDescent="0.2">
      <c r="B218" s="45"/>
      <c r="C218" s="53"/>
      <c r="D218" s="45"/>
    </row>
    <row r="219" spans="1:4" x14ac:dyDescent="0.2">
      <c r="B219" s="45"/>
      <c r="C219" s="53"/>
      <c r="D219" s="45"/>
    </row>
    <row r="220" spans="1:4" x14ac:dyDescent="0.2">
      <c r="B220" s="45"/>
      <c r="C220" s="53"/>
      <c r="D220" s="45"/>
    </row>
    <row r="221" spans="1:4" x14ac:dyDescent="0.2">
      <c r="B221" s="45"/>
      <c r="C221" s="53"/>
      <c r="D221" s="45"/>
    </row>
    <row r="222" spans="1:4" x14ac:dyDescent="0.2">
      <c r="B222" s="45"/>
      <c r="C222" s="53"/>
      <c r="D222" s="45"/>
    </row>
    <row r="223" spans="1:4" x14ac:dyDescent="0.2">
      <c r="B223" s="45"/>
      <c r="C223" s="53"/>
      <c r="D223" s="45"/>
    </row>
    <row r="224" spans="1:4" x14ac:dyDescent="0.2">
      <c r="B224" s="45"/>
      <c r="C224" s="53"/>
      <c r="D224" s="45"/>
    </row>
    <row r="225" spans="2:4" x14ac:dyDescent="0.2">
      <c r="B225" s="45"/>
      <c r="C225" s="53"/>
      <c r="D225" s="45"/>
    </row>
    <row r="226" spans="2:4" x14ac:dyDescent="0.2">
      <c r="B226" s="45"/>
      <c r="C226" s="53"/>
      <c r="D226" s="45"/>
    </row>
    <row r="227" spans="2:4" x14ac:dyDescent="0.2">
      <c r="B227" s="45"/>
      <c r="C227" s="53"/>
      <c r="D227" s="45"/>
    </row>
    <row r="228" spans="2:4" x14ac:dyDescent="0.2">
      <c r="B228" s="45"/>
      <c r="C228" s="53"/>
      <c r="D228" s="45"/>
    </row>
    <row r="229" spans="2:4" x14ac:dyDescent="0.2">
      <c r="B229" s="45"/>
      <c r="C229" s="53"/>
      <c r="D229" s="45"/>
    </row>
  </sheetData>
  <sheetProtection formatCells="0" formatColumns="0" formatRows="0" insertColumns="0" insertRows="0" insertHyperlinks="0" deleteColumns="0" deleteRows="0" sort="0" autoFilter="0" pivotTables="0"/>
  <mergeCells count="43">
    <mergeCell ref="F17:H17"/>
    <mergeCell ref="J15:J17"/>
    <mergeCell ref="K15:L17"/>
    <mergeCell ref="F9:F10"/>
    <mergeCell ref="G9:H9"/>
    <mergeCell ref="N6:P6"/>
    <mergeCell ref="Q6:R6"/>
    <mergeCell ref="N11:R11"/>
    <mergeCell ref="N8:P8"/>
    <mergeCell ref="N7:P7"/>
    <mergeCell ref="N10:P10"/>
    <mergeCell ref="N9:P9"/>
    <mergeCell ref="B12:C12"/>
    <mergeCell ref="B13:C13"/>
    <mergeCell ref="B14:C14"/>
    <mergeCell ref="B15:C15"/>
    <mergeCell ref="B16:C16"/>
    <mergeCell ref="B11:C11"/>
    <mergeCell ref="B9:C10"/>
    <mergeCell ref="D9:D10"/>
    <mergeCell ref="E9:E10"/>
    <mergeCell ref="B5:F6"/>
    <mergeCell ref="G5:G6"/>
    <mergeCell ref="B7:F7"/>
    <mergeCell ref="G7:H7"/>
    <mergeCell ref="B8:F8"/>
    <mergeCell ref="G8:H8"/>
    <mergeCell ref="D1:R1"/>
    <mergeCell ref="B2:H2"/>
    <mergeCell ref="B3:F3"/>
    <mergeCell ref="G3:H3"/>
    <mergeCell ref="B4:F4"/>
    <mergeCell ref="G4:H4"/>
    <mergeCell ref="N3:P3"/>
    <mergeCell ref="Q3:R3"/>
    <mergeCell ref="K3:L4"/>
    <mergeCell ref="J3:J5"/>
    <mergeCell ref="N2:R2"/>
    <mergeCell ref="J2:L2"/>
    <mergeCell ref="N4:P4"/>
    <mergeCell ref="Q4:R4"/>
    <mergeCell ref="N5:P5"/>
    <mergeCell ref="Q5:R5"/>
  </mergeCells>
  <conditionalFormatting sqref="B5:H6">
    <cfRule type="expression" dxfId="4" priority="4">
      <formula>$G$9="Projetos com até 99 PF - Complexidade Média ou Alta"</formula>
    </cfRule>
    <cfRule type="expression" dxfId="3" priority="5">
      <formula>$G$9="Projetos com até 99 PF - Complexidade Baixa"</formula>
    </cfRule>
  </conditionalFormatting>
  <conditionalFormatting sqref="E17">
    <cfRule type="expression" dxfId="2" priority="3">
      <formula>$E$17&lt;&gt;100%</formula>
    </cfRule>
  </conditionalFormatting>
  <conditionalFormatting sqref="E14">
    <cfRule type="expression" dxfId="1" priority="2">
      <formula>AND((OR($E$14=15%,$E$14=10%)),$E$14&lt;&gt;$D$14)</formula>
    </cfRule>
  </conditionalFormatting>
  <conditionalFormatting sqref="E12">
    <cfRule type="expression" dxfId="0" priority="1">
      <formula>AND((OR($E$12=15%,$E$12=10%)),$E$12&lt;&gt;$D$12)</formula>
    </cfRule>
  </conditionalFormatting>
  <dataValidations disablePrompts="1" xWindow="572" yWindow="260" count="8">
    <dataValidation allowBlank="1" showInputMessage="1" showErrorMessage="1" prompt="Atenção ao alterar esse valor, pois ele varia de acordo com a versão do SISP" sqref="E12 E14"/>
    <dataValidation type="list" showInputMessage="1" showErrorMessage="1" prompt="Informe qual o tipo de projeto para determinação do expoente utilizado na fórmula de Capers Jones. Para descrição e valor referir-se a tabela abaixo" sqref="G5:G6">
      <mc:AlternateContent xmlns:x12ac="http://schemas.microsoft.com/office/spreadsheetml/2011/1/ac" xmlns:mc="http://schemas.openxmlformats.org/markup-compatibility/2006">
        <mc:Choice Requires="x12ac">
          <x12ac:list>Sistema Comum – Mainframe, Sistema Comum – WEB, Sistema OO, Sistema Cliente/Servidor (Alta complexidade), Sistemas Gerenciais Complexos," Software Básico, Framework, Sistemas Comerciais", Software Militar *Exclusivo SISP v2.0</x12ac:list>
        </mc:Choice>
        <mc:Fallback>
          <formula1>"Sistema Comum – Mainframe, Sistema Comum – WEB, Sistema OO, Sistema Cliente/Servidor (Alta complexidade), Sistemas Gerenciais Complexos, Software Básico, Framework, Sistemas Comerciais, Software Militar *Exclusivo SISP v2.0"</formula1>
        </mc:Fallback>
      </mc:AlternateContent>
    </dataValidation>
    <dataValidation showInputMessage="1" showErrorMessage="1" sqref="H5:H6"/>
    <dataValidation type="list" allowBlank="1" showInputMessage="1" showErrorMessage="1" prompt="Informe qual o tipo de prazo que deseja distribuir os dias, se em dias úteis ou em dias corridos._x000a_Proporção utilizada: 7 dias corridos para cada 5 dias úteis (7/5)" sqref="G3:H3">
      <formula1>"Úteis, Corridos"</formula1>
    </dataValidation>
    <dataValidation type="list" allowBlank="1" showInputMessage="1" showErrorMessage="1" prompt="Informe qual a versão do Roteiro de Métricas (SISP) adota para o cálculo do prazo" sqref="G4:H4">
      <formula1>"SISP v1.0, SISP v2.0/2.1"</formula1>
    </dataValidation>
    <dataValidation type="list" allowBlank="1" showInputMessage="1" showErrorMessage="1" prompt="Informe a complexidade do projeto._x000a_Informação relevante apenas para projetos com menos de 100 PF" sqref="G7:H7">
      <formula1>"Projetos com até 99 PF - Complexidade Baixa, Projetos com até 99 PF - Complexidade Média ou Alta, Projetos com mais de 99 PF "</formula1>
    </dataValidation>
    <dataValidation type="decimal" allowBlank="1" showInputMessage="1" showErrorMessage="1" error="- Este campo aceita apenas números_x000a_- Projetos com mais de 99 PF devem  ter mais de 99 PF_x000a_- Projetos com até 99 PF devem no máximo ter 99 PF" prompt="Informe a quantidade de PF que deseja calcular o prazo" sqref="G8">
      <formula1>IF(G7="Projetos com mais de 99 PF ",99.0000001,0)</formula1>
      <formula2>IF(G7="Projetos com mais de 99 PF ",9.99999999999999E+23,99)</formula2>
    </dataValidation>
    <dataValidation type="whole" operator="greaterThan" allowBlank="1" showInputMessage="1" showErrorMessage="1" error="Data limite tem que ser maior que data inicial" prompt="Informe a data que deseja que o projeto finalize" sqref="Q4:R4">
      <formula1>G11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B1:Z67"/>
  <sheetViews>
    <sheetView showGridLines="0" showRowColHeaders="0" zoomScale="80" zoomScaleNormal="80" workbookViewId="0">
      <selection activeCell="L9" sqref="L9"/>
    </sheetView>
  </sheetViews>
  <sheetFormatPr defaultRowHeight="12.75" x14ac:dyDescent="0.2"/>
  <cols>
    <col min="1" max="1" width="2.7109375" style="184" customWidth="1"/>
    <col min="2" max="2" width="10.85546875" style="184" customWidth="1"/>
    <col min="3" max="3" width="18.42578125" style="184" customWidth="1"/>
    <col min="4" max="4" width="11.42578125" style="184" customWidth="1"/>
    <col min="5" max="6" width="15.7109375" style="184" customWidth="1"/>
    <col min="7" max="7" width="12" style="184" customWidth="1"/>
    <col min="8" max="8" width="13.5703125" style="184" customWidth="1"/>
    <col min="9" max="10" width="9.140625" style="184"/>
    <col min="11" max="11" width="9.140625" style="184" customWidth="1"/>
    <col min="12" max="12" width="13.85546875" style="184" customWidth="1"/>
    <col min="13" max="13" width="9.140625" style="184" customWidth="1"/>
    <col min="14" max="16384" width="9.140625" style="184"/>
  </cols>
  <sheetData>
    <row r="1" spans="2:9" ht="12.75" customHeight="1" x14ac:dyDescent="0.2"/>
    <row r="2" spans="2:9" s="128" customFormat="1" ht="45" customHeight="1" x14ac:dyDescent="0.2">
      <c r="B2" s="185"/>
      <c r="C2" s="531" t="s">
        <v>183</v>
      </c>
      <c r="D2" s="531"/>
      <c r="E2" s="531"/>
      <c r="F2" s="531"/>
      <c r="G2" s="531"/>
      <c r="H2" s="172" t="s">
        <v>184</v>
      </c>
    </row>
    <row r="3" spans="2:9" ht="12.75" customHeight="1" x14ac:dyDescent="0.2"/>
    <row r="4" spans="2:9" x14ac:dyDescent="0.2">
      <c r="B4" s="186" t="s">
        <v>185</v>
      </c>
      <c r="C4" s="532" t="s">
        <v>110</v>
      </c>
      <c r="D4" s="532"/>
      <c r="E4" s="532"/>
      <c r="F4" s="532"/>
      <c r="G4" s="532"/>
      <c r="H4" s="532"/>
      <c r="I4" s="187"/>
    </row>
    <row r="5" spans="2:9" ht="12.75" customHeight="1" x14ac:dyDescent="0.2">
      <c r="B5" s="186" t="s">
        <v>186</v>
      </c>
      <c r="C5" s="532" t="s">
        <v>112</v>
      </c>
      <c r="D5" s="532"/>
      <c r="E5" s="532"/>
      <c r="F5" s="532"/>
      <c r="G5" s="532"/>
      <c r="H5" s="532"/>
      <c r="I5" s="187"/>
    </row>
    <row r="6" spans="2:9" x14ac:dyDescent="0.2">
      <c r="B6" s="188"/>
      <c r="C6" s="188"/>
      <c r="D6" s="189"/>
      <c r="E6" s="189"/>
      <c r="F6" s="189"/>
      <c r="G6" s="189"/>
      <c r="H6" s="189"/>
      <c r="I6" s="187"/>
    </row>
    <row r="7" spans="2:9" ht="18" customHeight="1" x14ac:dyDescent="0.35">
      <c r="B7" s="533" t="s">
        <v>187</v>
      </c>
      <c r="C7" s="533"/>
      <c r="D7" s="533"/>
      <c r="E7" s="190">
        <f>Resumo!G28</f>
        <v>490.5</v>
      </c>
      <c r="G7" s="191"/>
    </row>
    <row r="8" spans="2:9" ht="12.75" customHeight="1" thickBot="1" x14ac:dyDescent="0.25"/>
    <row r="9" spans="2:9" ht="18.75" customHeight="1" thickBot="1" x14ac:dyDescent="0.4">
      <c r="B9" s="192"/>
      <c r="C9" s="534" t="s">
        <v>188</v>
      </c>
      <c r="D9" s="535"/>
      <c r="E9" s="535"/>
      <c r="F9" s="536"/>
    </row>
    <row r="10" spans="2:9" x14ac:dyDescent="0.2">
      <c r="C10" s="537" t="s">
        <v>189</v>
      </c>
      <c r="D10" s="538"/>
      <c r="E10" s="539"/>
      <c r="F10" s="193">
        <v>0</v>
      </c>
    </row>
    <row r="11" spans="2:9" x14ac:dyDescent="0.2">
      <c r="C11" s="540" t="s">
        <v>190</v>
      </c>
      <c r="D11" s="541"/>
      <c r="E11" s="542"/>
      <c r="F11" s="194">
        <v>0</v>
      </c>
    </row>
    <row r="12" spans="2:9" x14ac:dyDescent="0.2">
      <c r="C12" s="540" t="s">
        <v>123</v>
      </c>
      <c r="D12" s="541"/>
      <c r="E12" s="542"/>
      <c r="F12" s="194">
        <v>0</v>
      </c>
    </row>
    <row r="13" spans="2:9" x14ac:dyDescent="0.2">
      <c r="C13" s="540" t="s">
        <v>191</v>
      </c>
      <c r="D13" s="541"/>
      <c r="E13" s="542"/>
      <c r="F13" s="194">
        <v>5.12</v>
      </c>
    </row>
    <row r="14" spans="2:9" ht="13.5" thickBot="1" x14ac:dyDescent="0.25">
      <c r="C14" s="528" t="s">
        <v>9</v>
      </c>
      <c r="D14" s="529"/>
      <c r="E14" s="530"/>
      <c r="F14" s="195">
        <v>0</v>
      </c>
    </row>
    <row r="15" spans="2:9" ht="18.75" thickBot="1" x14ac:dyDescent="0.3">
      <c r="B15" s="196"/>
      <c r="C15" s="546" t="s">
        <v>192</v>
      </c>
      <c r="D15" s="547"/>
      <c r="E15" s="548"/>
      <c r="F15" s="197">
        <f>IF(F13=0, 0, SUM(F10:F14))</f>
        <v>5.12</v>
      </c>
    </row>
    <row r="16" spans="2:9" ht="12.75" customHeight="1" x14ac:dyDescent="0.2">
      <c r="B16" s="196"/>
      <c r="C16" s="549" t="str">
        <f>IF(F13=0, "Não existe valor para a liguaguem informada!", "")</f>
        <v/>
      </c>
      <c r="D16" s="549"/>
      <c r="E16" s="549"/>
      <c r="F16" s="549"/>
    </row>
    <row r="17" spans="2:26" ht="12.75" customHeight="1" x14ac:dyDescent="0.2">
      <c r="B17" s="196"/>
      <c r="C17" s="550"/>
      <c r="D17" s="550"/>
      <c r="E17" s="550"/>
      <c r="F17" s="550"/>
    </row>
    <row r="18" spans="2:26" ht="18" x14ac:dyDescent="0.25">
      <c r="B18" s="533" t="s">
        <v>193</v>
      </c>
      <c r="C18" s="533"/>
      <c r="D18" s="533"/>
      <c r="E18" s="198">
        <v>0</v>
      </c>
    </row>
    <row r="19" spans="2:26" ht="12.75" customHeight="1" thickBot="1" x14ac:dyDescent="0.3">
      <c r="B19" s="199"/>
    </row>
    <row r="20" spans="2:26" ht="15" x14ac:dyDescent="0.25">
      <c r="C20" s="551" t="s">
        <v>194</v>
      </c>
      <c r="D20" s="552"/>
      <c r="E20" s="552"/>
      <c r="F20" s="553"/>
    </row>
    <row r="21" spans="2:26" ht="15" customHeight="1" thickBot="1" x14ac:dyDescent="0.3">
      <c r="C21" s="554" t="s">
        <v>195</v>
      </c>
      <c r="D21" s="555"/>
      <c r="E21" s="200" t="s">
        <v>196</v>
      </c>
      <c r="F21" s="201" t="s">
        <v>197</v>
      </c>
    </row>
    <row r="22" spans="2:26" ht="12.75" customHeight="1" x14ac:dyDescent="0.2">
      <c r="C22" s="544" t="str">
        <f>C10</f>
        <v>Avaliação Técnica</v>
      </c>
      <c r="D22" s="544"/>
      <c r="E22" s="202">
        <f>IF($F$15=0, 0, F10/$F$15)</f>
        <v>0</v>
      </c>
      <c r="F22" s="203">
        <f>$E$18*E22</f>
        <v>0</v>
      </c>
    </row>
    <row r="23" spans="2:26" ht="12.75" customHeight="1" x14ac:dyDescent="0.2">
      <c r="C23" s="543" t="str">
        <f>C11</f>
        <v>Concepção</v>
      </c>
      <c r="D23" s="543"/>
      <c r="E23" s="202">
        <f>IF($F$15=0, 0, F11/$F$15)</f>
        <v>0</v>
      </c>
      <c r="F23" s="203">
        <f>$E$18*E23</f>
        <v>0</v>
      </c>
    </row>
    <row r="24" spans="2:26" ht="12.75" customHeight="1" x14ac:dyDescent="0.2">
      <c r="C24" s="544" t="str">
        <f>C12</f>
        <v>Elaboração</v>
      </c>
      <c r="D24" s="544"/>
      <c r="E24" s="202">
        <f>IF($F$15=0, 0, F12/$F$15)</f>
        <v>0</v>
      </c>
      <c r="F24" s="203">
        <f>$E$18*E24</f>
        <v>0</v>
      </c>
    </row>
    <row r="25" spans="2:26" ht="12.75" customHeight="1" x14ac:dyDescent="0.2">
      <c r="C25" s="543" t="str">
        <f>C13</f>
        <v>Construção</v>
      </c>
      <c r="D25" s="543"/>
      <c r="E25" s="202">
        <f>IF($F$15=0, 0, F13/$F$15)</f>
        <v>1</v>
      </c>
      <c r="F25" s="203">
        <f>$E$18*E25</f>
        <v>0</v>
      </c>
    </row>
    <row r="26" spans="2:26" ht="12.75" customHeight="1" thickBot="1" x14ac:dyDescent="0.25">
      <c r="C26" s="545" t="str">
        <f>C14</f>
        <v>Implantação</v>
      </c>
      <c r="D26" s="545"/>
      <c r="E26" s="202">
        <f>IF($F$15=0, 0, F14/$F$15)</f>
        <v>0</v>
      </c>
      <c r="F26" s="203">
        <f>$E$18*E26</f>
        <v>0</v>
      </c>
    </row>
    <row r="27" spans="2:26" ht="18.75" thickBot="1" x14ac:dyDescent="0.3">
      <c r="C27" s="204" t="s">
        <v>198</v>
      </c>
      <c r="D27" s="205"/>
      <c r="E27" s="206">
        <f>SUM(E22:E26)</f>
        <v>1</v>
      </c>
      <c r="F27" s="207">
        <f>SUM(F22:F26)</f>
        <v>0</v>
      </c>
    </row>
    <row r="28" spans="2:26" x14ac:dyDescent="0.2">
      <c r="B28" s="208"/>
      <c r="C28" s="208"/>
      <c r="D28" s="208"/>
      <c r="E28" s="208"/>
      <c r="F28" s="208"/>
      <c r="G28" s="208"/>
      <c r="H28" s="208"/>
      <c r="I28" s="208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</row>
    <row r="29" spans="2:26" x14ac:dyDescent="0.2">
      <c r="B29" s="208"/>
      <c r="C29" s="208"/>
      <c r="D29" s="208"/>
      <c r="E29" s="208"/>
      <c r="F29" s="208"/>
      <c r="G29" s="208"/>
      <c r="H29" s="208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</row>
    <row r="30" spans="2:26" x14ac:dyDescent="0.2">
      <c r="B30" s="208"/>
      <c r="C30" s="208"/>
      <c r="D30" s="208"/>
      <c r="E30" s="208"/>
      <c r="F30" s="208"/>
      <c r="G30" s="208"/>
      <c r="H30" s="208"/>
      <c r="I30" s="208"/>
      <c r="J30" s="208"/>
      <c r="K30" s="208"/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</row>
    <row r="31" spans="2:26" x14ac:dyDescent="0.2"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</row>
    <row r="32" spans="2:26" x14ac:dyDescent="0.2"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</row>
    <row r="33" spans="15:26" x14ac:dyDescent="0.2"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</row>
    <row r="34" spans="15:26" x14ac:dyDescent="0.2"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</row>
    <row r="35" spans="15:26" x14ac:dyDescent="0.2"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</row>
    <row r="36" spans="15:26" x14ac:dyDescent="0.2"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</row>
    <row r="37" spans="15:26" x14ac:dyDescent="0.2"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</row>
    <row r="38" spans="15:26" x14ac:dyDescent="0.2"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</row>
    <row r="39" spans="15:26" x14ac:dyDescent="0.2"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</row>
    <row r="40" spans="15:26" x14ac:dyDescent="0.2"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</row>
    <row r="41" spans="15:26" ht="12.75" customHeight="1" x14ac:dyDescent="0.2"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</row>
    <row r="42" spans="15:26" x14ac:dyDescent="0.2"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</row>
    <row r="43" spans="15:26" x14ac:dyDescent="0.2"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</row>
    <row r="44" spans="15:26" x14ac:dyDescent="0.2"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</row>
    <row r="45" spans="15:26" x14ac:dyDescent="0.2"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</row>
    <row r="46" spans="15:26" x14ac:dyDescent="0.2"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</row>
    <row r="47" spans="15:26" x14ac:dyDescent="0.2"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</row>
    <row r="48" spans="15:26" x14ac:dyDescent="0.2"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</row>
    <row r="49" spans="2:26" x14ac:dyDescent="0.2"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</row>
    <row r="50" spans="2:26" x14ac:dyDescent="0.2"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</row>
    <row r="51" spans="2:26" x14ac:dyDescent="0.2"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</row>
    <row r="52" spans="2:26" x14ac:dyDescent="0.2"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</row>
    <row r="53" spans="2:26" x14ac:dyDescent="0.2"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</row>
    <row r="54" spans="2:26" x14ac:dyDescent="0.2"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</row>
    <row r="55" spans="2:26" x14ac:dyDescent="0.2"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</row>
    <row r="56" spans="2:26" x14ac:dyDescent="0.2"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</row>
    <row r="57" spans="2:26" x14ac:dyDescent="0.2"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</row>
    <row r="58" spans="2:26" x14ac:dyDescent="0.2">
      <c r="B58" s="208"/>
      <c r="C58" s="208"/>
      <c r="D58" s="208"/>
      <c r="E58" s="208"/>
      <c r="F58" s="208"/>
      <c r="G58" s="208"/>
      <c r="H58" s="208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</row>
    <row r="59" spans="2:26" x14ac:dyDescent="0.2">
      <c r="B59" s="208"/>
      <c r="C59" s="208"/>
      <c r="D59" s="208"/>
      <c r="E59" s="208"/>
      <c r="F59" s="208"/>
      <c r="G59" s="208"/>
      <c r="H59" s="208"/>
      <c r="I59" s="208"/>
      <c r="J59" s="208"/>
      <c r="K59" s="208"/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</row>
    <row r="60" spans="2:26" x14ac:dyDescent="0.2">
      <c r="B60" s="208"/>
      <c r="C60" s="208"/>
      <c r="D60" s="208"/>
      <c r="E60" s="208"/>
      <c r="F60" s="208"/>
      <c r="G60" s="208"/>
      <c r="H60" s="208"/>
      <c r="I60" s="208"/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</row>
    <row r="61" spans="2:26" x14ac:dyDescent="0.2">
      <c r="B61" s="208"/>
      <c r="C61" s="208"/>
      <c r="D61" s="208"/>
      <c r="E61" s="208"/>
      <c r="F61" s="208"/>
      <c r="G61" s="208"/>
      <c r="H61" s="208"/>
      <c r="I61" s="208"/>
      <c r="J61" s="208"/>
      <c r="K61" s="208"/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</row>
    <row r="62" spans="2:26" x14ac:dyDescent="0.2">
      <c r="B62" s="208"/>
      <c r="C62" s="208"/>
      <c r="D62" s="208"/>
      <c r="E62" s="208"/>
      <c r="F62" s="208"/>
      <c r="G62" s="208"/>
      <c r="H62" s="208"/>
      <c r="I62" s="208"/>
      <c r="J62" s="208"/>
      <c r="K62" s="208"/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</row>
    <row r="63" spans="2:26" x14ac:dyDescent="0.2">
      <c r="B63" s="208"/>
      <c r="C63" s="208"/>
      <c r="D63" s="208"/>
      <c r="E63" s="208"/>
      <c r="F63" s="208"/>
      <c r="G63" s="208"/>
      <c r="H63" s="208"/>
      <c r="I63" s="208"/>
      <c r="J63" s="208"/>
      <c r="K63" s="208"/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</row>
    <row r="64" spans="2:26" x14ac:dyDescent="0.2">
      <c r="B64" s="208"/>
      <c r="C64" s="208"/>
      <c r="D64" s="208"/>
      <c r="E64" s="208"/>
      <c r="F64" s="208"/>
      <c r="G64" s="208"/>
      <c r="H64" s="208"/>
      <c r="I64" s="208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</row>
    <row r="65" spans="2:26" x14ac:dyDescent="0.2">
      <c r="B65" s="208"/>
      <c r="C65" s="208"/>
      <c r="D65" s="208"/>
      <c r="E65" s="208"/>
      <c r="F65" s="208"/>
      <c r="G65" s="208"/>
      <c r="H65" s="208"/>
      <c r="I65" s="208"/>
      <c r="J65" s="208"/>
      <c r="K65" s="208"/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</row>
    <row r="66" spans="2:26" x14ac:dyDescent="0.2">
      <c r="B66" s="208"/>
      <c r="C66" s="208"/>
      <c r="D66" s="208"/>
      <c r="E66" s="208"/>
      <c r="F66" s="208"/>
      <c r="G66" s="208"/>
      <c r="H66" s="208"/>
      <c r="I66" s="208"/>
      <c r="J66" s="208"/>
      <c r="K66" s="208"/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</row>
    <row r="67" spans="2:26" x14ac:dyDescent="0.2">
      <c r="B67" s="208"/>
      <c r="C67" s="208"/>
      <c r="D67" s="208"/>
      <c r="E67" s="208"/>
      <c r="F67" s="208"/>
      <c r="G67" s="208"/>
      <c r="H67" s="208"/>
      <c r="I67" s="208"/>
      <c r="J67" s="208"/>
      <c r="K67" s="208"/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</row>
  </sheetData>
  <sheetProtection selectLockedCells="1" selectUnlockedCells="1"/>
  <mergeCells count="22">
    <mergeCell ref="C23:D23"/>
    <mergeCell ref="C24:D24"/>
    <mergeCell ref="C25:D25"/>
    <mergeCell ref="C26:D26"/>
    <mergeCell ref="C15:E15"/>
    <mergeCell ref="C16:F17"/>
    <mergeCell ref="B18:D18"/>
    <mergeCell ref="C20:F20"/>
    <mergeCell ref="C21:D21"/>
    <mergeCell ref="C22:D22"/>
    <mergeCell ref="C14:E14"/>
    <mergeCell ref="C2:G2"/>
    <mergeCell ref="C4:E4"/>
    <mergeCell ref="F4:H4"/>
    <mergeCell ref="C5:E5"/>
    <mergeCell ref="F5:H5"/>
    <mergeCell ref="B7:D7"/>
    <mergeCell ref="C9:F9"/>
    <mergeCell ref="C10:E10"/>
    <mergeCell ref="C11:E11"/>
    <mergeCell ref="C12:E12"/>
    <mergeCell ref="C13:E13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40"/>
  <sheetViews>
    <sheetView showGridLines="0" showRowColHeaders="0" zoomScaleNormal="100" workbookViewId="0">
      <selection activeCell="K6" sqref="K6"/>
    </sheetView>
  </sheetViews>
  <sheetFormatPr defaultRowHeight="12.75" x14ac:dyDescent="0.2"/>
  <cols>
    <col min="1" max="2" width="2.85546875" style="211" customWidth="1"/>
    <col min="3" max="3" width="60.28515625" style="211" customWidth="1"/>
    <col min="4" max="4" width="12.5703125" style="211" customWidth="1"/>
    <col min="5" max="5" width="9.5703125" style="211" customWidth="1"/>
    <col min="6" max="6" width="12" style="211" customWidth="1"/>
    <col min="7" max="7" width="9.140625" style="211"/>
    <col min="8" max="8" width="11.42578125" style="211" customWidth="1"/>
    <col min="9" max="16384" width="9.140625" style="211"/>
  </cols>
  <sheetData>
    <row r="1" spans="1:8" ht="13.5" thickBot="1" x14ac:dyDescent="0.25"/>
    <row r="2" spans="1:8" s="128" customFormat="1" ht="45" customHeight="1" thickBot="1" x14ac:dyDescent="0.25">
      <c r="C2" s="557" t="s">
        <v>107</v>
      </c>
      <c r="D2" s="558"/>
      <c r="E2" s="558"/>
      <c r="F2" s="558"/>
      <c r="G2" s="558"/>
      <c r="H2" s="559"/>
    </row>
    <row r="3" spans="1:8" s="213" customFormat="1" x14ac:dyDescent="0.2">
      <c r="A3" s="212"/>
      <c r="B3" s="212"/>
      <c r="C3" s="560" t="s">
        <v>232</v>
      </c>
      <c r="D3" s="561"/>
      <c r="E3" s="561"/>
      <c r="F3" s="562" t="s">
        <v>199</v>
      </c>
      <c r="G3" s="565">
        <f>Capa!C10</f>
        <v>43161</v>
      </c>
      <c r="H3" s="566"/>
    </row>
    <row r="4" spans="1:8" s="213" customFormat="1" x14ac:dyDescent="0.2">
      <c r="A4" s="212"/>
      <c r="B4" s="212"/>
      <c r="C4" s="214" t="str">
        <f>CONCATENATE("Responsavel: ",Capa!C9)</f>
        <v>Responsavel: Rui Braga</v>
      </c>
      <c r="D4" s="215"/>
      <c r="E4" s="215"/>
      <c r="F4" s="563"/>
      <c r="G4" s="567"/>
      <c r="H4" s="568"/>
    </row>
    <row r="5" spans="1:8" s="213" customFormat="1" ht="13.5" thickBot="1" x14ac:dyDescent="0.25">
      <c r="A5" s="212"/>
      <c r="B5" s="212"/>
      <c r="C5" s="571" t="str">
        <f>CONCATENATE("Aferidor: ",Capa!F9)</f>
        <v xml:space="preserve">Aferidor: </v>
      </c>
      <c r="D5" s="572"/>
      <c r="E5" s="572"/>
      <c r="F5" s="564"/>
      <c r="G5" s="569"/>
      <c r="H5" s="570"/>
    </row>
    <row r="6" spans="1:8" x14ac:dyDescent="0.2">
      <c r="C6" s="216"/>
      <c r="D6" s="216"/>
      <c r="E6" s="216"/>
      <c r="F6" s="216"/>
      <c r="G6" s="216"/>
      <c r="H6" s="216"/>
    </row>
    <row r="7" spans="1:8" x14ac:dyDescent="0.2">
      <c r="C7" s="217" t="s">
        <v>200</v>
      </c>
      <c r="D7" s="217" t="s">
        <v>201</v>
      </c>
      <c r="E7" s="218" t="s">
        <v>202</v>
      </c>
      <c r="F7" s="573" t="s">
        <v>203</v>
      </c>
      <c r="G7" s="574"/>
      <c r="H7" s="575"/>
    </row>
    <row r="8" spans="1:8" ht="24.75" customHeight="1" x14ac:dyDescent="0.2">
      <c r="C8" s="576" t="str">
        <f ca="1">LEFT(RIGHT(CELL("nome.arquivo"),LEN(CELL("nome.arquivo"))-FIND("[",CELL("nome.arquivo"))),FIND(".",RIGHT(CELL("nome.arquivo"),LEN(CELL("nome.arquivo"))-FIND("[",CELL("nome.arquivo"))),1)-1)</f>
        <v>APF_PETRUS_Estimada</v>
      </c>
      <c r="D8" s="576" t="s">
        <v>123</v>
      </c>
      <c r="E8" s="577">
        <v>0</v>
      </c>
      <c r="F8" s="219" t="s">
        <v>204</v>
      </c>
      <c r="G8" s="578">
        <f>Resumo!G28</f>
        <v>490.5</v>
      </c>
      <c r="H8" s="579"/>
    </row>
    <row r="9" spans="1:8" ht="24.75" customHeight="1" x14ac:dyDescent="0.2">
      <c r="C9" s="576"/>
      <c r="D9" s="576"/>
      <c r="E9" s="577"/>
      <c r="F9" s="219" t="s">
        <v>205</v>
      </c>
      <c r="G9" s="580">
        <f>Resumo!G27</f>
        <v>490.5</v>
      </c>
      <c r="H9" s="579"/>
    </row>
    <row r="10" spans="1:8" x14ac:dyDescent="0.2">
      <c r="C10" s="216"/>
      <c r="D10" s="216"/>
      <c r="E10" s="216"/>
      <c r="F10" s="216"/>
      <c r="G10" s="216"/>
      <c r="H10" s="216"/>
    </row>
    <row r="11" spans="1:8" ht="18.75" x14ac:dyDescent="0.3">
      <c r="C11" s="556" t="s">
        <v>206</v>
      </c>
      <c r="D11" s="556"/>
      <c r="E11" s="556"/>
      <c r="F11" s="556"/>
      <c r="G11" s="556"/>
      <c r="H11" s="556"/>
    </row>
    <row r="12" spans="1:8" x14ac:dyDescent="0.2">
      <c r="C12" s="582" t="s">
        <v>207</v>
      </c>
      <c r="D12" s="583"/>
      <c r="E12" s="583"/>
      <c r="F12" s="583"/>
      <c r="G12" s="583"/>
      <c r="H12" s="584"/>
    </row>
    <row r="13" spans="1:8" x14ac:dyDescent="0.2">
      <c r="C13" s="585"/>
      <c r="D13" s="586"/>
      <c r="E13" s="586"/>
      <c r="F13" s="586"/>
      <c r="G13" s="586"/>
      <c r="H13" s="587"/>
    </row>
    <row r="14" spans="1:8" x14ac:dyDescent="0.2">
      <c r="C14" s="588" t="s">
        <v>208</v>
      </c>
      <c r="D14" s="589"/>
      <c r="E14" s="589"/>
      <c r="F14" s="589"/>
      <c r="G14" s="589"/>
      <c r="H14" s="590"/>
    </row>
    <row r="15" spans="1:8" x14ac:dyDescent="0.2">
      <c r="C15" s="591"/>
      <c r="D15" s="592"/>
      <c r="E15" s="592"/>
      <c r="F15" s="592"/>
      <c r="G15" s="592"/>
      <c r="H15" s="593"/>
    </row>
    <row r="16" spans="1:8" x14ac:dyDescent="0.2">
      <c r="C16" s="591"/>
      <c r="D16" s="592"/>
      <c r="E16" s="592"/>
      <c r="F16" s="592"/>
      <c r="G16" s="592"/>
      <c r="H16" s="593"/>
    </row>
    <row r="17" spans="3:8" x14ac:dyDescent="0.2">
      <c r="C17" s="591"/>
      <c r="D17" s="592"/>
      <c r="E17" s="592"/>
      <c r="F17" s="592"/>
      <c r="G17" s="592"/>
      <c r="H17" s="593"/>
    </row>
    <row r="18" spans="3:8" x14ac:dyDescent="0.2">
      <c r="C18" s="594"/>
      <c r="D18" s="595"/>
      <c r="E18" s="595"/>
      <c r="F18" s="595"/>
      <c r="G18" s="595"/>
      <c r="H18" s="596"/>
    </row>
    <row r="19" spans="3:8" x14ac:dyDescent="0.2">
      <c r="C19" s="216"/>
      <c r="D19" s="216"/>
      <c r="E19" s="216"/>
      <c r="F19" s="216"/>
      <c r="G19" s="216"/>
      <c r="H19" s="216"/>
    </row>
    <row r="20" spans="3:8" x14ac:dyDescent="0.2">
      <c r="C20" s="597" t="s">
        <v>209</v>
      </c>
      <c r="D20" s="597"/>
      <c r="E20" s="597"/>
      <c r="F20" s="597"/>
      <c r="G20" s="597"/>
      <c r="H20" s="597"/>
    </row>
    <row r="21" spans="3:8" x14ac:dyDescent="0.2">
      <c r="C21" s="220" t="s">
        <v>210</v>
      </c>
      <c r="D21" s="581" t="s">
        <v>211</v>
      </c>
      <c r="E21" s="581"/>
      <c r="F21" s="581"/>
      <c r="G21" s="581" t="s">
        <v>166</v>
      </c>
      <c r="H21" s="581"/>
    </row>
    <row r="22" spans="3:8" ht="28.5" customHeight="1" x14ac:dyDescent="0.2">
      <c r="C22" s="221" t="str">
        <f>Capa!C9</f>
        <v>Rui Braga</v>
      </c>
      <c r="D22" s="598"/>
      <c r="E22" s="599"/>
      <c r="F22" s="600"/>
      <c r="G22" s="604"/>
      <c r="H22" s="605"/>
    </row>
    <row r="23" spans="3:8" ht="28.5" customHeight="1" x14ac:dyDescent="0.2">
      <c r="C23" s="222">
        <f>Capa!F9</f>
        <v>0</v>
      </c>
      <c r="D23" s="601"/>
      <c r="E23" s="602"/>
      <c r="F23" s="603"/>
      <c r="G23" s="606"/>
      <c r="H23" s="607"/>
    </row>
    <row r="24" spans="3:8" x14ac:dyDescent="0.2">
      <c r="C24" s="220" t="s">
        <v>212</v>
      </c>
      <c r="D24" s="581" t="s">
        <v>211</v>
      </c>
      <c r="E24" s="581"/>
      <c r="F24" s="581"/>
      <c r="G24" s="581" t="s">
        <v>166</v>
      </c>
      <c r="H24" s="581"/>
    </row>
    <row r="25" spans="3:8" ht="28.5" customHeight="1" x14ac:dyDescent="0.2">
      <c r="C25" s="221" t="s">
        <v>114</v>
      </c>
      <c r="D25" s="608"/>
      <c r="E25" s="608"/>
      <c r="F25" s="608"/>
      <c r="G25" s="609">
        <f>Capa!C10</f>
        <v>43161</v>
      </c>
      <c r="H25" s="609"/>
    </row>
    <row r="26" spans="3:8" x14ac:dyDescent="0.2">
      <c r="C26" s="216"/>
      <c r="D26" s="216"/>
      <c r="E26" s="216"/>
      <c r="F26" s="216"/>
      <c r="G26" s="216"/>
      <c r="H26" s="216"/>
    </row>
    <row r="27" spans="3:8" x14ac:dyDescent="0.2">
      <c r="C27" s="597" t="s">
        <v>110</v>
      </c>
      <c r="D27" s="597"/>
      <c r="E27" s="597"/>
      <c r="F27" s="597"/>
      <c r="G27" s="597"/>
      <c r="H27" s="597"/>
    </row>
    <row r="28" spans="3:8" x14ac:dyDescent="0.2">
      <c r="C28" s="220" t="s">
        <v>210</v>
      </c>
      <c r="D28" s="581" t="s">
        <v>211</v>
      </c>
      <c r="E28" s="581"/>
      <c r="F28" s="581"/>
      <c r="G28" s="581" t="s">
        <v>166</v>
      </c>
      <c r="H28" s="581"/>
    </row>
    <row r="29" spans="3:8" ht="28.5" customHeight="1" x14ac:dyDescent="0.2">
      <c r="C29" s="222"/>
      <c r="D29" s="608"/>
      <c r="E29" s="608"/>
      <c r="F29" s="608"/>
      <c r="G29" s="610"/>
      <c r="H29" s="611"/>
    </row>
    <row r="30" spans="3:8" x14ac:dyDescent="0.2">
      <c r="C30" s="216"/>
      <c r="D30" s="216"/>
      <c r="E30" s="216"/>
      <c r="F30" s="216"/>
      <c r="G30" s="216"/>
      <c r="H30" s="216"/>
    </row>
    <row r="31" spans="3:8" x14ac:dyDescent="0.2">
      <c r="C31" s="597" t="s">
        <v>213</v>
      </c>
      <c r="D31" s="597"/>
      <c r="E31" s="597"/>
      <c r="F31" s="597"/>
      <c r="G31" s="597"/>
      <c r="H31" s="597"/>
    </row>
    <row r="32" spans="3:8" ht="24.75" customHeight="1" x14ac:dyDescent="0.2">
      <c r="C32" s="612" t="s">
        <v>233</v>
      </c>
      <c r="D32" s="613"/>
      <c r="E32" s="613"/>
      <c r="F32" s="613"/>
      <c r="G32" s="613"/>
      <c r="H32" s="614"/>
    </row>
    <row r="33" spans="3:8" x14ac:dyDescent="0.2">
      <c r="C33" s="223" t="s">
        <v>214</v>
      </c>
      <c r="D33" s="581" t="s">
        <v>211</v>
      </c>
      <c r="E33" s="581"/>
      <c r="F33" s="581"/>
      <c r="G33" s="581" t="s">
        <v>166</v>
      </c>
      <c r="H33" s="581"/>
    </row>
    <row r="34" spans="3:8" ht="28.5" customHeight="1" x14ac:dyDescent="0.2">
      <c r="C34" s="222" t="s">
        <v>215</v>
      </c>
      <c r="D34" s="615"/>
      <c r="E34" s="615"/>
      <c r="F34" s="615"/>
      <c r="G34" s="610"/>
      <c r="H34" s="611"/>
    </row>
    <row r="35" spans="3:8" x14ac:dyDescent="0.2">
      <c r="C35" s="223" t="s">
        <v>214</v>
      </c>
      <c r="D35" s="581" t="s">
        <v>211</v>
      </c>
      <c r="E35" s="581"/>
      <c r="F35" s="581"/>
      <c r="G35" s="581" t="s">
        <v>166</v>
      </c>
      <c r="H35" s="581"/>
    </row>
    <row r="36" spans="3:8" ht="29.25" customHeight="1" x14ac:dyDescent="0.2">
      <c r="C36" s="222" t="s">
        <v>215</v>
      </c>
      <c r="D36" s="615"/>
      <c r="E36" s="615"/>
      <c r="F36" s="615"/>
      <c r="G36" s="610"/>
      <c r="H36" s="611"/>
    </row>
    <row r="37" spans="3:8" x14ac:dyDescent="0.2">
      <c r="C37" s="216"/>
      <c r="D37" s="216"/>
      <c r="E37" s="216"/>
      <c r="F37" s="216"/>
      <c r="G37" s="216"/>
      <c r="H37" s="216"/>
    </row>
    <row r="38" spans="3:8" x14ac:dyDescent="0.2">
      <c r="C38" s="216"/>
      <c r="D38" s="216"/>
      <c r="E38" s="216"/>
      <c r="F38" s="216"/>
      <c r="G38" s="216"/>
      <c r="H38" s="216"/>
    </row>
    <row r="39" spans="3:8" x14ac:dyDescent="0.2">
      <c r="C39" s="216"/>
      <c r="D39" s="216"/>
      <c r="E39" s="216"/>
      <c r="F39" s="216"/>
      <c r="G39" s="216"/>
      <c r="H39" s="216"/>
    </row>
    <row r="40" spans="3:8" x14ac:dyDescent="0.2">
      <c r="C40" s="216"/>
      <c r="D40" s="216"/>
      <c r="E40" s="216"/>
      <c r="F40" s="216"/>
      <c r="G40" s="216"/>
      <c r="H40" s="216"/>
    </row>
  </sheetData>
  <protectedRanges>
    <protectedRange sqref="C12:H18" name="Observacao"/>
    <protectedRange sqref="C34:C36" name="aprovador"/>
  </protectedRanges>
  <mergeCells count="38">
    <mergeCell ref="D34:F34"/>
    <mergeCell ref="G34:H34"/>
    <mergeCell ref="D35:F35"/>
    <mergeCell ref="G35:H35"/>
    <mergeCell ref="D36:F36"/>
    <mergeCell ref="G36:H36"/>
    <mergeCell ref="D29:F29"/>
    <mergeCell ref="G29:H29"/>
    <mergeCell ref="C31:H31"/>
    <mergeCell ref="C32:H32"/>
    <mergeCell ref="D33:F33"/>
    <mergeCell ref="G33:H33"/>
    <mergeCell ref="D28:F28"/>
    <mergeCell ref="G28:H28"/>
    <mergeCell ref="C12:H13"/>
    <mergeCell ref="C14:H18"/>
    <mergeCell ref="C20:H20"/>
    <mergeCell ref="D21:F21"/>
    <mergeCell ref="G21:H21"/>
    <mergeCell ref="D22:F23"/>
    <mergeCell ref="G22:H23"/>
    <mergeCell ref="D24:F24"/>
    <mergeCell ref="G24:H24"/>
    <mergeCell ref="D25:F25"/>
    <mergeCell ref="G25:H25"/>
    <mergeCell ref="C27:H27"/>
    <mergeCell ref="C11:H11"/>
    <mergeCell ref="C2:H2"/>
    <mergeCell ref="C3:E3"/>
    <mergeCell ref="F3:F5"/>
    <mergeCell ref="G3:H5"/>
    <mergeCell ref="C5:E5"/>
    <mergeCell ref="F7:H7"/>
    <mergeCell ref="C8:C9"/>
    <mergeCell ref="D8:D9"/>
    <mergeCell ref="E8:E9"/>
    <mergeCell ref="G8:H8"/>
    <mergeCell ref="G9:H9"/>
  </mergeCells>
  <printOptions horizontalCentered="1"/>
  <pageMargins left="0.19685039370078741" right="0.19685039370078741" top="0.19685039370078741" bottom="0.19685039370078741" header="0.31496062992125984" footer="0.31496062992125984"/>
  <pageSetup scale="75" orientation="portrait" horizontalDpi="4294967295" verticalDpi="4294967295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/>
  </sheetPr>
  <dimension ref="A1:L58"/>
  <sheetViews>
    <sheetView zoomScaleNormal="100" workbookViewId="0">
      <pane xSplit="1" ySplit="2" topLeftCell="B3" activePane="bottomRight" state="frozen"/>
      <selection activeCell="L19" sqref="L19"/>
      <selection pane="topRight" activeCell="L19" sqref="L19"/>
      <selection pane="bottomLeft" activeCell="L19" sqref="L19"/>
      <selection pane="bottomRight" activeCell="L19" sqref="L19"/>
    </sheetView>
  </sheetViews>
  <sheetFormatPr defaultRowHeight="12.75" x14ac:dyDescent="0.2"/>
  <cols>
    <col min="1" max="1" width="14.28515625" style="285" bestFit="1" customWidth="1"/>
    <col min="2" max="2" width="86" bestFit="1" customWidth="1"/>
    <col min="3" max="3" width="14.85546875" style="299" bestFit="1" customWidth="1"/>
    <col min="4" max="4" width="23.42578125" customWidth="1"/>
    <col min="5" max="5" width="20.85546875" bestFit="1" customWidth="1"/>
  </cols>
  <sheetData>
    <row r="1" spans="1:5" x14ac:dyDescent="0.2">
      <c r="A1" s="616" t="s">
        <v>11</v>
      </c>
      <c r="B1" s="616"/>
      <c r="C1" s="616"/>
      <c r="D1" s="616"/>
      <c r="E1" s="616"/>
    </row>
    <row r="2" spans="1:5" x14ac:dyDescent="0.2">
      <c r="A2" s="281" t="s">
        <v>235</v>
      </c>
      <c r="B2" s="235" t="s">
        <v>234</v>
      </c>
      <c r="C2" s="281" t="s">
        <v>0</v>
      </c>
      <c r="D2" s="169" t="s">
        <v>171</v>
      </c>
      <c r="E2" s="169" t="s">
        <v>174</v>
      </c>
    </row>
    <row r="3" spans="1:5" x14ac:dyDescent="0.2">
      <c r="A3" s="282" t="s">
        <v>272</v>
      </c>
      <c r="B3" s="209" t="s">
        <v>242</v>
      </c>
      <c r="C3" s="297">
        <v>1</v>
      </c>
      <c r="D3" s="210" t="s">
        <v>172</v>
      </c>
      <c r="E3" s="210" t="s">
        <v>270</v>
      </c>
    </row>
    <row r="4" spans="1:5" x14ac:dyDescent="0.2">
      <c r="A4" s="283" t="s">
        <v>356</v>
      </c>
      <c r="B4" s="1" t="s">
        <v>360</v>
      </c>
      <c r="C4" s="298">
        <v>0.5</v>
      </c>
      <c r="D4" s="210" t="s">
        <v>172</v>
      </c>
      <c r="E4" s="306" t="s">
        <v>367</v>
      </c>
    </row>
    <row r="5" spans="1:5" x14ac:dyDescent="0.2">
      <c r="A5" s="283" t="s">
        <v>357</v>
      </c>
      <c r="B5" s="1" t="s">
        <v>362</v>
      </c>
      <c r="C5" s="298">
        <v>0.5</v>
      </c>
      <c r="D5" s="210" t="s">
        <v>172</v>
      </c>
      <c r="E5" s="306" t="s">
        <v>366</v>
      </c>
    </row>
    <row r="6" spans="1:5" x14ac:dyDescent="0.2">
      <c r="A6" s="283" t="s">
        <v>274</v>
      </c>
      <c r="B6" s="1" t="s">
        <v>243</v>
      </c>
      <c r="C6" s="298">
        <v>0.75</v>
      </c>
      <c r="D6" s="210" t="s">
        <v>172</v>
      </c>
      <c r="E6" s="210" t="s">
        <v>271</v>
      </c>
    </row>
    <row r="7" spans="1:5" x14ac:dyDescent="0.2">
      <c r="A7" s="283" t="s">
        <v>275</v>
      </c>
      <c r="B7" s="1" t="s">
        <v>244</v>
      </c>
      <c r="C7" s="298">
        <v>0.9</v>
      </c>
      <c r="D7" s="210" t="s">
        <v>172</v>
      </c>
      <c r="E7" s="210" t="s">
        <v>271</v>
      </c>
    </row>
    <row r="8" spans="1:5" x14ac:dyDescent="0.2">
      <c r="A8" s="283" t="s">
        <v>358</v>
      </c>
      <c r="B8" s="1" t="s">
        <v>363</v>
      </c>
      <c r="C8" s="298">
        <v>0.3</v>
      </c>
      <c r="D8" s="210" t="s">
        <v>172</v>
      </c>
      <c r="E8" s="306" t="s">
        <v>366</v>
      </c>
    </row>
    <row r="9" spans="1:5" x14ac:dyDescent="0.2">
      <c r="A9" s="283" t="s">
        <v>359</v>
      </c>
      <c r="B9" s="1" t="s">
        <v>361</v>
      </c>
      <c r="C9" s="298">
        <v>0.3</v>
      </c>
      <c r="D9" s="210" t="s">
        <v>172</v>
      </c>
      <c r="E9" s="306" t="s">
        <v>367</v>
      </c>
    </row>
    <row r="10" spans="1:5" x14ac:dyDescent="0.2">
      <c r="A10" s="283" t="s">
        <v>364</v>
      </c>
      <c r="B10" s="1" t="s">
        <v>365</v>
      </c>
      <c r="C10" s="298">
        <v>0.25</v>
      </c>
      <c r="D10" s="210" t="s">
        <v>172</v>
      </c>
      <c r="E10" s="306" t="s">
        <v>367</v>
      </c>
    </row>
    <row r="11" spans="1:5" x14ac:dyDescent="0.2">
      <c r="A11" s="283" t="s">
        <v>273</v>
      </c>
      <c r="B11" s="2" t="s">
        <v>245</v>
      </c>
      <c r="C11" s="298">
        <v>1</v>
      </c>
      <c r="D11" s="210" t="s">
        <v>172</v>
      </c>
      <c r="E11" s="210" t="s">
        <v>271</v>
      </c>
    </row>
    <row r="12" spans="1:5" x14ac:dyDescent="0.2">
      <c r="A12" s="283" t="s">
        <v>278</v>
      </c>
      <c r="B12" s="2" t="s">
        <v>246</v>
      </c>
      <c r="C12" s="298">
        <v>0</v>
      </c>
      <c r="D12" s="210" t="s">
        <v>172</v>
      </c>
      <c r="E12" s="210" t="s">
        <v>271</v>
      </c>
    </row>
    <row r="13" spans="1:5" x14ac:dyDescent="0.2">
      <c r="A13" s="283" t="s">
        <v>276</v>
      </c>
      <c r="B13" s="1" t="s">
        <v>247</v>
      </c>
      <c r="C13" s="298">
        <v>0.5</v>
      </c>
      <c r="D13" s="210" t="s">
        <v>172</v>
      </c>
      <c r="E13" s="210" t="s">
        <v>271</v>
      </c>
    </row>
    <row r="14" spans="1:5" x14ac:dyDescent="0.2">
      <c r="A14" s="283" t="s">
        <v>277</v>
      </c>
      <c r="B14" s="3" t="s">
        <v>248</v>
      </c>
      <c r="C14" s="298">
        <v>0.75</v>
      </c>
      <c r="D14" s="210" t="s">
        <v>172</v>
      </c>
      <c r="E14" s="210" t="s">
        <v>271</v>
      </c>
    </row>
    <row r="15" spans="1:5" x14ac:dyDescent="0.2">
      <c r="A15" s="283" t="s">
        <v>279</v>
      </c>
      <c r="B15" s="3" t="s">
        <v>249</v>
      </c>
      <c r="C15" s="298">
        <v>0.9</v>
      </c>
      <c r="D15" s="210" t="s">
        <v>172</v>
      </c>
      <c r="E15" s="210" t="s">
        <v>271</v>
      </c>
    </row>
    <row r="16" spans="1:5" x14ac:dyDescent="0.2">
      <c r="A16" s="284" t="s">
        <v>282</v>
      </c>
      <c r="B16" s="3" t="s">
        <v>250</v>
      </c>
      <c r="C16" s="298">
        <v>1</v>
      </c>
      <c r="D16" s="210" t="s">
        <v>172</v>
      </c>
      <c r="E16" s="210" t="s">
        <v>271</v>
      </c>
    </row>
    <row r="17" spans="1:12" x14ac:dyDescent="0.2">
      <c r="A17" s="284" t="s">
        <v>283</v>
      </c>
      <c r="B17" s="3" t="s">
        <v>251</v>
      </c>
      <c r="C17" s="298">
        <v>1</v>
      </c>
      <c r="D17" s="210" t="s">
        <v>172</v>
      </c>
      <c r="E17" s="210" t="s">
        <v>271</v>
      </c>
    </row>
    <row r="18" spans="1:12" x14ac:dyDescent="0.2">
      <c r="A18" s="284" t="s">
        <v>284</v>
      </c>
      <c r="B18" s="3" t="s">
        <v>252</v>
      </c>
      <c r="C18" s="298">
        <v>0.3</v>
      </c>
      <c r="D18" s="210" t="s">
        <v>172</v>
      </c>
      <c r="E18" s="210" t="s">
        <v>271</v>
      </c>
    </row>
    <row r="19" spans="1:12" x14ac:dyDescent="0.2">
      <c r="A19" s="284" t="s">
        <v>285</v>
      </c>
      <c r="B19" s="3" t="s">
        <v>253</v>
      </c>
      <c r="C19" s="298">
        <v>0.3</v>
      </c>
      <c r="D19" s="210" t="s">
        <v>172</v>
      </c>
      <c r="E19" s="210" t="s">
        <v>271</v>
      </c>
      <c r="L19" t="s">
        <v>377</v>
      </c>
    </row>
    <row r="20" spans="1:12" x14ac:dyDescent="0.2">
      <c r="A20" s="284" t="s">
        <v>287</v>
      </c>
      <c r="B20" s="3" t="s">
        <v>254</v>
      </c>
      <c r="C20" s="298">
        <v>0.3</v>
      </c>
      <c r="D20" s="210" t="s">
        <v>172</v>
      </c>
      <c r="E20" s="210" t="s">
        <v>271</v>
      </c>
    </row>
    <row r="21" spans="1:12" x14ac:dyDescent="0.2">
      <c r="A21" s="284" t="s">
        <v>286</v>
      </c>
      <c r="B21" s="3" t="s">
        <v>255</v>
      </c>
      <c r="C21" s="298">
        <v>0.3</v>
      </c>
      <c r="D21" s="210" t="s">
        <v>172</v>
      </c>
      <c r="E21" s="210" t="s">
        <v>271</v>
      </c>
    </row>
    <row r="22" spans="1:12" x14ac:dyDescent="0.2">
      <c r="A22" s="284" t="s">
        <v>288</v>
      </c>
      <c r="B22" s="3" t="s">
        <v>256</v>
      </c>
      <c r="C22" s="298">
        <v>0.5</v>
      </c>
      <c r="D22" s="210" t="s">
        <v>172</v>
      </c>
      <c r="E22" s="210" t="s">
        <v>271</v>
      </c>
    </row>
    <row r="23" spans="1:12" x14ac:dyDescent="0.2">
      <c r="A23" s="284" t="s">
        <v>289</v>
      </c>
      <c r="B23" s="3" t="s">
        <v>257</v>
      </c>
      <c r="C23" s="298">
        <v>0.75</v>
      </c>
      <c r="D23" s="210" t="s">
        <v>172</v>
      </c>
      <c r="E23" s="210" t="s">
        <v>271</v>
      </c>
    </row>
    <row r="24" spans="1:12" x14ac:dyDescent="0.2">
      <c r="A24" s="284" t="s">
        <v>290</v>
      </c>
      <c r="B24" s="3" t="s">
        <v>258</v>
      </c>
      <c r="C24" s="298">
        <v>0.9</v>
      </c>
      <c r="D24" s="210" t="s">
        <v>172</v>
      </c>
      <c r="E24" s="210" t="s">
        <v>271</v>
      </c>
    </row>
    <row r="25" spans="1:12" x14ac:dyDescent="0.2">
      <c r="A25" s="284" t="s">
        <v>296</v>
      </c>
      <c r="B25" s="3" t="s">
        <v>291</v>
      </c>
      <c r="C25" s="298">
        <v>1</v>
      </c>
      <c r="D25" s="210" t="s">
        <v>172</v>
      </c>
      <c r="E25" s="210" t="s">
        <v>271</v>
      </c>
    </row>
    <row r="26" spans="1:12" x14ac:dyDescent="0.2">
      <c r="A26" s="284" t="s">
        <v>297</v>
      </c>
      <c r="B26" s="3" t="s">
        <v>259</v>
      </c>
      <c r="C26" s="298">
        <v>1</v>
      </c>
      <c r="D26" s="210" t="s">
        <v>172</v>
      </c>
      <c r="E26" s="210" t="s">
        <v>271</v>
      </c>
    </row>
    <row r="27" spans="1:12" x14ac:dyDescent="0.2">
      <c r="A27" s="284" t="s">
        <v>298</v>
      </c>
      <c r="B27" s="3" t="s">
        <v>376</v>
      </c>
      <c r="C27" s="298">
        <v>0.6</v>
      </c>
      <c r="D27" s="210" t="s">
        <v>172</v>
      </c>
      <c r="E27" s="210" t="s">
        <v>271</v>
      </c>
      <c r="L27" t="s">
        <v>377</v>
      </c>
    </row>
    <row r="28" spans="1:12" x14ac:dyDescent="0.2">
      <c r="A28" s="284" t="s">
        <v>299</v>
      </c>
      <c r="B28" s="3" t="s">
        <v>260</v>
      </c>
      <c r="C28" s="298">
        <v>1</v>
      </c>
      <c r="D28" s="210" t="s">
        <v>172</v>
      </c>
      <c r="E28" s="210" t="s">
        <v>271</v>
      </c>
    </row>
    <row r="29" spans="1:12" x14ac:dyDescent="0.2">
      <c r="A29" s="284" t="s">
        <v>300</v>
      </c>
      <c r="B29" s="3" t="s">
        <v>261</v>
      </c>
      <c r="C29" s="298">
        <v>0.1</v>
      </c>
      <c r="D29" s="210" t="s">
        <v>172</v>
      </c>
      <c r="E29" s="210" t="s">
        <v>271</v>
      </c>
    </row>
    <row r="30" spans="1:12" x14ac:dyDescent="0.2">
      <c r="A30" s="284" t="s">
        <v>301</v>
      </c>
      <c r="B30" s="3" t="s">
        <v>262</v>
      </c>
      <c r="C30" s="298">
        <v>0.1</v>
      </c>
      <c r="D30" s="210" t="s">
        <v>172</v>
      </c>
      <c r="E30" s="210" t="s">
        <v>271</v>
      </c>
    </row>
    <row r="31" spans="1:12" x14ac:dyDescent="0.2">
      <c r="A31" s="284" t="s">
        <v>306</v>
      </c>
      <c r="B31" s="3" t="s">
        <v>307</v>
      </c>
      <c r="C31" s="298">
        <v>0.25</v>
      </c>
      <c r="D31" s="210" t="s">
        <v>172</v>
      </c>
      <c r="E31" s="210" t="s">
        <v>271</v>
      </c>
    </row>
    <row r="32" spans="1:12" x14ac:dyDescent="0.2">
      <c r="A32" s="284" t="s">
        <v>280</v>
      </c>
      <c r="B32" s="3" t="s">
        <v>263</v>
      </c>
      <c r="C32" s="298">
        <v>0.2</v>
      </c>
      <c r="D32" s="210" t="s">
        <v>172</v>
      </c>
      <c r="E32" s="210" t="s">
        <v>271</v>
      </c>
    </row>
    <row r="33" spans="1:5" x14ac:dyDescent="0.2">
      <c r="A33" s="284" t="s">
        <v>281</v>
      </c>
      <c r="B33" s="3" t="s">
        <v>264</v>
      </c>
      <c r="C33" s="298">
        <v>0.15</v>
      </c>
      <c r="D33" s="210" t="s">
        <v>172</v>
      </c>
      <c r="E33" s="210" t="s">
        <v>271</v>
      </c>
    </row>
    <row r="34" spans="1:5" x14ac:dyDescent="0.2">
      <c r="A34" s="284" t="s">
        <v>292</v>
      </c>
      <c r="B34" s="3" t="s">
        <v>265</v>
      </c>
      <c r="C34" s="298">
        <v>0.15</v>
      </c>
      <c r="D34" s="210" t="s">
        <v>172</v>
      </c>
      <c r="E34" s="210" t="s">
        <v>271</v>
      </c>
    </row>
    <row r="35" spans="1:5" x14ac:dyDescent="0.2">
      <c r="A35" s="284" t="s">
        <v>293</v>
      </c>
      <c r="B35" s="3" t="s">
        <v>266</v>
      </c>
      <c r="C35" s="298">
        <v>1</v>
      </c>
      <c r="D35" s="210" t="s">
        <v>172</v>
      </c>
      <c r="E35" s="210" t="s">
        <v>271</v>
      </c>
    </row>
    <row r="36" spans="1:5" x14ac:dyDescent="0.2">
      <c r="A36" s="284" t="s">
        <v>304</v>
      </c>
      <c r="B36" s="3" t="s">
        <v>305</v>
      </c>
      <c r="C36" s="298">
        <v>0.6</v>
      </c>
      <c r="D36" s="210" t="s">
        <v>268</v>
      </c>
      <c r="E36" s="210" t="s">
        <v>271</v>
      </c>
    </row>
    <row r="37" spans="1:5" x14ac:dyDescent="0.2">
      <c r="A37" s="284" t="s">
        <v>294</v>
      </c>
      <c r="B37" s="3" t="s">
        <v>267</v>
      </c>
      <c r="C37" s="298">
        <v>0.6</v>
      </c>
      <c r="D37" s="210" t="s">
        <v>268</v>
      </c>
      <c r="E37" s="210" t="s">
        <v>271</v>
      </c>
    </row>
    <row r="38" spans="1:5" x14ac:dyDescent="0.2">
      <c r="A38" s="284" t="s">
        <v>295</v>
      </c>
      <c r="B38" s="3" t="s">
        <v>269</v>
      </c>
      <c r="C38" s="298">
        <v>0.6</v>
      </c>
      <c r="D38" s="210" t="s">
        <v>268</v>
      </c>
      <c r="E38" s="210" t="s">
        <v>271</v>
      </c>
    </row>
    <row r="39" spans="1:5" ht="28.5" customHeight="1" x14ac:dyDescent="0.2">
      <c r="A39" s="284">
        <v>1</v>
      </c>
      <c r="B39" s="280" t="s">
        <v>312</v>
      </c>
      <c r="C39" s="298">
        <v>5.82</v>
      </c>
      <c r="D39" s="301" t="s">
        <v>313</v>
      </c>
      <c r="E39" s="617" t="s">
        <v>311</v>
      </c>
    </row>
    <row r="40" spans="1:5" ht="25.5" x14ac:dyDescent="0.2">
      <c r="A40" s="284" t="s">
        <v>327</v>
      </c>
      <c r="B40" s="280" t="s">
        <v>315</v>
      </c>
      <c r="C40" s="298">
        <v>0.1</v>
      </c>
      <c r="D40" s="617" t="s">
        <v>314</v>
      </c>
      <c r="E40" s="618"/>
    </row>
    <row r="41" spans="1:5" x14ac:dyDescent="0.2">
      <c r="A41" s="284" t="s">
        <v>328</v>
      </c>
      <c r="B41" s="280" t="s">
        <v>316</v>
      </c>
      <c r="C41" s="298">
        <v>0.1</v>
      </c>
      <c r="D41" s="618"/>
      <c r="E41" s="618"/>
    </row>
    <row r="42" spans="1:5" x14ac:dyDescent="0.2">
      <c r="A42" s="284" t="s">
        <v>329</v>
      </c>
      <c r="B42" s="280" t="s">
        <v>317</v>
      </c>
      <c r="C42" s="298">
        <v>0.1</v>
      </c>
      <c r="D42" s="618"/>
      <c r="E42" s="618"/>
    </row>
    <row r="43" spans="1:5" x14ac:dyDescent="0.2">
      <c r="A43" s="284" t="s">
        <v>330</v>
      </c>
      <c r="B43" s="280" t="s">
        <v>318</v>
      </c>
      <c r="C43" s="298">
        <v>0.1</v>
      </c>
      <c r="D43" s="618"/>
      <c r="E43" s="618"/>
    </row>
    <row r="44" spans="1:5" ht="25.5" x14ac:dyDescent="0.2">
      <c r="A44" s="284" t="s">
        <v>331</v>
      </c>
      <c r="B44" s="280" t="s">
        <v>319</v>
      </c>
      <c r="C44" s="298">
        <v>0.1</v>
      </c>
      <c r="D44" s="618"/>
      <c r="E44" s="618"/>
    </row>
    <row r="45" spans="1:5" ht="25.5" x14ac:dyDescent="0.2">
      <c r="A45" s="284" t="s">
        <v>332</v>
      </c>
      <c r="B45" s="280" t="s">
        <v>320</v>
      </c>
      <c r="C45" s="298">
        <v>0.1</v>
      </c>
      <c r="D45" s="618"/>
      <c r="E45" s="618"/>
    </row>
    <row r="46" spans="1:5" ht="25.5" x14ac:dyDescent="0.2">
      <c r="A46" s="284" t="s">
        <v>333</v>
      </c>
      <c r="B46" s="280" t="s">
        <v>321</v>
      </c>
      <c r="C46" s="298">
        <v>0.1</v>
      </c>
      <c r="D46" s="618"/>
      <c r="E46" s="618"/>
    </row>
    <row r="47" spans="1:5" ht="25.5" x14ac:dyDescent="0.2">
      <c r="A47" s="284" t="s">
        <v>334</v>
      </c>
      <c r="B47" s="280" t="s">
        <v>322</v>
      </c>
      <c r="C47" s="298">
        <v>0.1</v>
      </c>
      <c r="D47" s="619"/>
      <c r="E47" s="618"/>
    </row>
    <row r="48" spans="1:5" ht="28.5" customHeight="1" x14ac:dyDescent="0.2">
      <c r="A48" s="284" t="s">
        <v>335</v>
      </c>
      <c r="B48" s="280" t="s">
        <v>324</v>
      </c>
      <c r="C48" s="298">
        <v>0.2</v>
      </c>
      <c r="D48" s="617" t="s">
        <v>323</v>
      </c>
      <c r="E48" s="618"/>
    </row>
    <row r="49" spans="1:5" ht="27" customHeight="1" x14ac:dyDescent="0.2">
      <c r="A49" s="284" t="s">
        <v>336</v>
      </c>
      <c r="B49" s="280" t="s">
        <v>325</v>
      </c>
      <c r="C49" s="298">
        <v>0.2</v>
      </c>
      <c r="D49" s="618"/>
      <c r="E49" s="618"/>
    </row>
    <row r="50" spans="1:5" ht="25.5" customHeight="1" x14ac:dyDescent="0.2">
      <c r="A50" s="284" t="s">
        <v>337</v>
      </c>
      <c r="B50" s="280" t="s">
        <v>326</v>
      </c>
      <c r="C50" s="298">
        <v>0.2</v>
      </c>
      <c r="D50" s="619"/>
      <c r="E50" s="618"/>
    </row>
    <row r="51" spans="1:5" ht="25.5" customHeight="1" x14ac:dyDescent="0.2">
      <c r="A51" s="284" t="s">
        <v>338</v>
      </c>
      <c r="B51" s="305" t="s">
        <v>344</v>
      </c>
      <c r="C51" s="298">
        <v>0.5</v>
      </c>
      <c r="D51" s="617" t="s">
        <v>350</v>
      </c>
      <c r="E51" s="618"/>
    </row>
    <row r="52" spans="1:5" ht="27" customHeight="1" x14ac:dyDescent="0.2">
      <c r="A52" s="284" t="s">
        <v>339</v>
      </c>
      <c r="B52" s="305" t="s">
        <v>345</v>
      </c>
      <c r="C52" s="298">
        <v>0.5</v>
      </c>
      <c r="D52" s="618"/>
      <c r="E52" s="618"/>
    </row>
    <row r="53" spans="1:5" x14ac:dyDescent="0.2">
      <c r="A53" s="284" t="s">
        <v>340</v>
      </c>
      <c r="B53" s="280" t="s">
        <v>346</v>
      </c>
      <c r="C53" s="298">
        <v>0.5</v>
      </c>
      <c r="D53" s="619"/>
      <c r="E53" s="618"/>
    </row>
    <row r="54" spans="1:5" ht="38.25" customHeight="1" x14ac:dyDescent="0.2">
      <c r="A54" s="284" t="s">
        <v>341</v>
      </c>
      <c r="B54" s="280" t="s">
        <v>347</v>
      </c>
      <c r="C54" s="298">
        <v>0.5</v>
      </c>
      <c r="D54" s="617" t="s">
        <v>351</v>
      </c>
      <c r="E54" s="618"/>
    </row>
    <row r="55" spans="1:5" x14ac:dyDescent="0.2">
      <c r="A55" s="284" t="s">
        <v>342</v>
      </c>
      <c r="B55" s="280" t="s">
        <v>348</v>
      </c>
      <c r="C55" s="298">
        <v>0.5</v>
      </c>
      <c r="D55" s="618"/>
      <c r="E55" s="618"/>
    </row>
    <row r="56" spans="1:5" x14ac:dyDescent="0.2">
      <c r="A56" s="284" t="s">
        <v>343</v>
      </c>
      <c r="B56" s="280" t="s">
        <v>349</v>
      </c>
      <c r="C56" s="298">
        <v>0.5</v>
      </c>
      <c r="D56" s="619"/>
      <c r="E56" s="618"/>
    </row>
    <row r="57" spans="1:5" ht="25.5" x14ac:dyDescent="0.2">
      <c r="A57" s="284">
        <v>5</v>
      </c>
      <c r="B57" s="280" t="s">
        <v>352</v>
      </c>
      <c r="C57" s="298">
        <v>0.1</v>
      </c>
      <c r="D57" s="301" t="s">
        <v>353</v>
      </c>
      <c r="E57" s="618"/>
    </row>
    <row r="58" spans="1:5" ht="51" x14ac:dyDescent="0.2">
      <c r="A58" s="284">
        <v>6</v>
      </c>
      <c r="B58" s="280" t="s">
        <v>354</v>
      </c>
      <c r="C58" s="298">
        <v>0.03</v>
      </c>
      <c r="D58" s="301" t="s">
        <v>355</v>
      </c>
      <c r="E58" s="619"/>
    </row>
  </sheetData>
  <mergeCells count="6">
    <mergeCell ref="A1:E1"/>
    <mergeCell ref="E39:E58"/>
    <mergeCell ref="D54:D56"/>
    <mergeCell ref="D51:D53"/>
    <mergeCell ref="D48:D50"/>
    <mergeCell ref="D40:D4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pane xSplit="2" ySplit="3" topLeftCell="C4" activePane="bottomRight" state="frozen"/>
      <selection pane="topRight" activeCell="B1" sqref="B1"/>
      <selection pane="bottomLeft" activeCell="A2" sqref="A2"/>
      <selection pane="bottomRight" activeCell="A4" sqref="A4:B4"/>
    </sheetView>
  </sheetViews>
  <sheetFormatPr defaultRowHeight="12.75" x14ac:dyDescent="0.2"/>
  <cols>
    <col min="1" max="1" width="10.140625" style="310" bestFit="1" customWidth="1"/>
    <col min="2" max="2" width="54.140625" style="310" bestFit="1" customWidth="1"/>
    <col min="3" max="3" width="7" style="309" customWidth="1"/>
    <col min="4" max="4" width="2.7109375" style="310" customWidth="1"/>
    <col min="5" max="5" width="9.7109375" style="310" bestFit="1" customWidth="1"/>
    <col min="6" max="6" width="9.7109375" style="310" customWidth="1"/>
    <col min="7" max="7" width="7.28515625" style="310" customWidth="1"/>
    <col min="8" max="8" width="6.5703125" style="310" bestFit="1" customWidth="1"/>
    <col min="9" max="10" width="7.140625" style="310" customWidth="1"/>
    <col min="11" max="11" width="6.5703125" style="310" bestFit="1" customWidth="1"/>
    <col min="12" max="12" width="9.140625" style="310" hidden="1" customWidth="1"/>
    <col min="13" max="13" width="11" style="310" customWidth="1"/>
    <col min="14" max="14" width="2" style="310" customWidth="1"/>
    <col min="15" max="15" width="8.42578125" style="310" bestFit="1" customWidth="1"/>
    <col min="16" max="16" width="6" style="309" customWidth="1"/>
    <col min="17" max="17" width="1.85546875" style="310" customWidth="1"/>
    <col min="18" max="16384" width="9.140625" style="310"/>
  </cols>
  <sheetData>
    <row r="1" spans="1:16" x14ac:dyDescent="0.2">
      <c r="A1" s="622" t="s">
        <v>375</v>
      </c>
      <c r="B1" s="622" t="s">
        <v>368</v>
      </c>
      <c r="C1" s="623" t="s">
        <v>369</v>
      </c>
      <c r="E1" s="625" t="s">
        <v>371</v>
      </c>
      <c r="F1" s="625"/>
      <c r="G1" s="625"/>
      <c r="H1" s="625"/>
      <c r="I1" s="625"/>
      <c r="J1" s="625"/>
      <c r="K1" s="625"/>
      <c r="L1" s="625"/>
      <c r="M1" s="625"/>
      <c r="O1" s="620" t="s">
        <v>389</v>
      </c>
      <c r="P1" s="620"/>
    </row>
    <row r="2" spans="1:16" ht="26.25" customHeight="1" x14ac:dyDescent="0.2">
      <c r="A2" s="622"/>
      <c r="B2" s="622"/>
      <c r="C2" s="624"/>
      <c r="E2" s="316" t="s">
        <v>388</v>
      </c>
      <c r="F2" s="316" t="s">
        <v>370</v>
      </c>
      <c r="G2" s="316" t="s">
        <v>8</v>
      </c>
      <c r="H2" s="316" t="s">
        <v>33</v>
      </c>
      <c r="I2" s="316" t="s">
        <v>30</v>
      </c>
      <c r="J2" s="316" t="s">
        <v>9</v>
      </c>
      <c r="K2" s="327" t="s">
        <v>374</v>
      </c>
      <c r="L2" s="315" t="s">
        <v>372</v>
      </c>
      <c r="M2" s="327" t="s">
        <v>373</v>
      </c>
      <c r="O2" s="621"/>
      <c r="P2" s="621"/>
    </row>
    <row r="3" spans="1:16" x14ac:dyDescent="0.2">
      <c r="A3" s="622"/>
      <c r="B3" s="622"/>
      <c r="C3" s="324">
        <f>C13</f>
        <v>0</v>
      </c>
      <c r="E3" s="313">
        <v>0.25</v>
      </c>
      <c r="F3" s="313">
        <v>0.1</v>
      </c>
      <c r="G3" s="313">
        <v>0.4</v>
      </c>
      <c r="H3" s="313">
        <v>0.15</v>
      </c>
      <c r="I3" s="313">
        <v>0.05</v>
      </c>
      <c r="J3" s="313">
        <v>0.05</v>
      </c>
      <c r="K3" s="313">
        <f>SUM(E3:J3)</f>
        <v>1</v>
      </c>
      <c r="L3" s="309">
        <v>22</v>
      </c>
      <c r="M3" s="328">
        <f>IF($C$3=0,0,IF($C$3&lt;=10,15,IF($C$3&lt;=20,30,IF($C$3&lt;=30,45,IF($C$3&lt;40,60,IF($C$3&lt;=50,75,IF($C$3&lt;=60,90,IF($C$3&lt;=70,105,IF($C$3&lt;=85,110,IF($C$3&lt;=99,110,($C$3^0.37)*L3))))))))))</f>
        <v>0</v>
      </c>
      <c r="O3" s="320" t="s">
        <v>375</v>
      </c>
      <c r="P3" s="322" t="s">
        <v>369</v>
      </c>
    </row>
    <row r="4" spans="1:16" x14ac:dyDescent="0.2">
      <c r="A4" s="312" t="s">
        <v>387</v>
      </c>
      <c r="B4" s="312" t="s">
        <v>380</v>
      </c>
      <c r="C4" s="311">
        <f>SUMIF('AFP - Detalhada'!Q:Q,'PFs Por UC_Det'!B4,'AFP - Detalhada'!P:P)</f>
        <v>0</v>
      </c>
      <c r="D4" s="319"/>
      <c r="E4" s="314">
        <f t="shared" ref="E4:J12" si="0">$K4*E$3</f>
        <v>0</v>
      </c>
      <c r="F4" s="314">
        <f t="shared" si="0"/>
        <v>0</v>
      </c>
      <c r="G4" s="314">
        <f t="shared" si="0"/>
        <v>0</v>
      </c>
      <c r="H4" s="314">
        <f t="shared" si="0"/>
        <v>0</v>
      </c>
      <c r="I4" s="314">
        <f t="shared" si="0"/>
        <v>0</v>
      </c>
      <c r="J4" s="314">
        <f t="shared" si="0"/>
        <v>0</v>
      </c>
      <c r="K4" s="314">
        <f>IF($C$3=0,0,$M$3*(C4/$C$3))</f>
        <v>0</v>
      </c>
      <c r="L4" s="329"/>
      <c r="O4" s="312" t="s">
        <v>378</v>
      </c>
      <c r="P4" s="5">
        <f t="shared" ref="P4:P12" si="1">SUMIF(A:A,O4,C:C)</f>
        <v>0</v>
      </c>
    </row>
    <row r="5" spans="1:16" x14ac:dyDescent="0.2">
      <c r="A5" s="312"/>
      <c r="B5" s="312"/>
      <c r="C5" s="311">
        <f>SUMIF('AFP - Detalhada'!Q:Q,'PFs Por UC_Det'!B5,'AFP - Detalhada'!P:P)</f>
        <v>0</v>
      </c>
      <c r="D5" s="319"/>
      <c r="E5" s="314">
        <f t="shared" si="0"/>
        <v>0</v>
      </c>
      <c r="F5" s="314">
        <f t="shared" si="0"/>
        <v>0</v>
      </c>
      <c r="G5" s="314">
        <f t="shared" si="0"/>
        <v>0</v>
      </c>
      <c r="H5" s="314">
        <f t="shared" si="0"/>
        <v>0</v>
      </c>
      <c r="I5" s="314">
        <f t="shared" si="0"/>
        <v>0</v>
      </c>
      <c r="J5" s="314">
        <f t="shared" si="0"/>
        <v>0</v>
      </c>
      <c r="K5" s="314">
        <f t="shared" ref="K5:K12" si="2">IF($C$3=0,0,$M$3*(C5/$C$3))</f>
        <v>0</v>
      </c>
      <c r="L5" s="329"/>
      <c r="O5" s="312" t="s">
        <v>379</v>
      </c>
      <c r="P5" s="5">
        <f t="shared" si="1"/>
        <v>0</v>
      </c>
    </row>
    <row r="6" spans="1:16" x14ac:dyDescent="0.2">
      <c r="A6" s="312"/>
      <c r="B6" s="312"/>
      <c r="C6" s="311">
        <f>SUMIF('AFP - Detalhada'!Q:Q,'PFs Por UC_Det'!B6,'AFP - Detalhada'!P:P)</f>
        <v>0</v>
      </c>
      <c r="D6" s="319"/>
      <c r="E6" s="314">
        <f t="shared" si="0"/>
        <v>0</v>
      </c>
      <c r="F6" s="314">
        <f t="shared" si="0"/>
        <v>0</v>
      </c>
      <c r="G6" s="314">
        <f t="shared" si="0"/>
        <v>0</v>
      </c>
      <c r="H6" s="314">
        <f t="shared" si="0"/>
        <v>0</v>
      </c>
      <c r="I6" s="314">
        <f t="shared" si="0"/>
        <v>0</v>
      </c>
      <c r="J6" s="314">
        <f t="shared" si="0"/>
        <v>0</v>
      </c>
      <c r="K6" s="314">
        <f t="shared" si="2"/>
        <v>0</v>
      </c>
      <c r="L6" s="329"/>
      <c r="O6" s="312" t="s">
        <v>379</v>
      </c>
      <c r="P6" s="5">
        <f t="shared" si="1"/>
        <v>0</v>
      </c>
    </row>
    <row r="7" spans="1:16" x14ac:dyDescent="0.2">
      <c r="A7" s="312"/>
      <c r="B7" s="312"/>
      <c r="C7" s="311">
        <f>SUMIF('AFP - Detalhada'!Q:Q,'PFs Por UC_Det'!B7,'AFP - Detalhada'!P:P)</f>
        <v>0</v>
      </c>
      <c r="D7" s="319"/>
      <c r="E7" s="314">
        <f t="shared" si="0"/>
        <v>0</v>
      </c>
      <c r="F7" s="314">
        <f t="shared" si="0"/>
        <v>0</v>
      </c>
      <c r="G7" s="314">
        <f t="shared" si="0"/>
        <v>0</v>
      </c>
      <c r="H7" s="314">
        <f t="shared" si="0"/>
        <v>0</v>
      </c>
      <c r="I7" s="314">
        <f t="shared" si="0"/>
        <v>0</v>
      </c>
      <c r="J7" s="314">
        <f t="shared" si="0"/>
        <v>0</v>
      </c>
      <c r="K7" s="314">
        <f t="shared" si="2"/>
        <v>0</v>
      </c>
      <c r="L7" s="329"/>
      <c r="O7" s="312" t="s">
        <v>381</v>
      </c>
      <c r="P7" s="5">
        <f t="shared" si="1"/>
        <v>0</v>
      </c>
    </row>
    <row r="8" spans="1:16" x14ac:dyDescent="0.2">
      <c r="A8" s="312"/>
      <c r="B8" s="312"/>
      <c r="C8" s="311">
        <f>SUMIF('AFP - Detalhada'!Q:Q,'PFs Por UC_Det'!B8,'AFP - Detalhada'!P:P)</f>
        <v>0</v>
      </c>
      <c r="D8" s="319"/>
      <c r="E8" s="314">
        <f t="shared" si="0"/>
        <v>0</v>
      </c>
      <c r="F8" s="314">
        <f t="shared" si="0"/>
        <v>0</v>
      </c>
      <c r="G8" s="314">
        <f t="shared" si="0"/>
        <v>0</v>
      </c>
      <c r="H8" s="314">
        <f t="shared" si="0"/>
        <v>0</v>
      </c>
      <c r="I8" s="314">
        <f t="shared" si="0"/>
        <v>0</v>
      </c>
      <c r="J8" s="314">
        <f t="shared" si="0"/>
        <v>0</v>
      </c>
      <c r="K8" s="314">
        <f t="shared" si="2"/>
        <v>0</v>
      </c>
      <c r="L8" s="329"/>
      <c r="O8" s="312" t="s">
        <v>382</v>
      </c>
      <c r="P8" s="5">
        <f t="shared" si="1"/>
        <v>0</v>
      </c>
    </row>
    <row r="9" spans="1:16" x14ac:dyDescent="0.2">
      <c r="A9" s="312"/>
      <c r="B9" s="312"/>
      <c r="C9" s="311">
        <f>SUMIF('AFP - Detalhada'!Q:Q,'PFs Por UC_Det'!B9,'AFP - Detalhada'!P:P)</f>
        <v>0</v>
      </c>
      <c r="D9" s="319"/>
      <c r="E9" s="314">
        <f t="shared" si="0"/>
        <v>0</v>
      </c>
      <c r="F9" s="314">
        <f t="shared" si="0"/>
        <v>0</v>
      </c>
      <c r="G9" s="314">
        <f t="shared" si="0"/>
        <v>0</v>
      </c>
      <c r="H9" s="314">
        <f t="shared" si="0"/>
        <v>0</v>
      </c>
      <c r="I9" s="314">
        <f t="shared" si="0"/>
        <v>0</v>
      </c>
      <c r="J9" s="314">
        <f t="shared" si="0"/>
        <v>0</v>
      </c>
      <c r="K9" s="314">
        <f t="shared" si="2"/>
        <v>0</v>
      </c>
      <c r="L9" s="329"/>
      <c r="O9" s="312" t="s">
        <v>383</v>
      </c>
      <c r="P9" s="5">
        <f t="shared" si="1"/>
        <v>0</v>
      </c>
    </row>
    <row r="10" spans="1:16" x14ac:dyDescent="0.2">
      <c r="A10" s="312"/>
      <c r="B10" s="312"/>
      <c r="C10" s="311">
        <f>SUMIF('AFP - Detalhada'!Q:Q,'PFs Por UC_Det'!B10,'AFP - Detalhada'!P:P)</f>
        <v>0</v>
      </c>
      <c r="D10" s="319"/>
      <c r="E10" s="314">
        <f t="shared" si="0"/>
        <v>0</v>
      </c>
      <c r="F10" s="314">
        <f t="shared" si="0"/>
        <v>0</v>
      </c>
      <c r="G10" s="314">
        <f t="shared" si="0"/>
        <v>0</v>
      </c>
      <c r="H10" s="314">
        <f t="shared" si="0"/>
        <v>0</v>
      </c>
      <c r="I10" s="314">
        <f t="shared" si="0"/>
        <v>0</v>
      </c>
      <c r="J10" s="314">
        <f t="shared" si="0"/>
        <v>0</v>
      </c>
      <c r="K10" s="314">
        <f t="shared" si="2"/>
        <v>0</v>
      </c>
      <c r="L10" s="329"/>
      <c r="O10" s="312" t="s">
        <v>384</v>
      </c>
      <c r="P10" s="5">
        <f t="shared" si="1"/>
        <v>0</v>
      </c>
    </row>
    <row r="11" spans="1:16" ht="14.25" customHeight="1" x14ac:dyDescent="0.2">
      <c r="A11" s="312"/>
      <c r="B11" s="238"/>
      <c r="C11" s="311">
        <f>SUMIF('AFP - Detalhada'!Q:Q,'PFs Por UC_Det'!B11,'AFP - Detalhada'!P:P)</f>
        <v>0</v>
      </c>
      <c r="D11" s="319"/>
      <c r="E11" s="314">
        <f t="shared" si="0"/>
        <v>0</v>
      </c>
      <c r="F11" s="314">
        <f t="shared" si="0"/>
        <v>0</v>
      </c>
      <c r="G11" s="314">
        <f t="shared" si="0"/>
        <v>0</v>
      </c>
      <c r="H11" s="314">
        <f t="shared" si="0"/>
        <v>0</v>
      </c>
      <c r="I11" s="314">
        <f t="shared" si="0"/>
        <v>0</v>
      </c>
      <c r="J11" s="314">
        <f t="shared" si="0"/>
        <v>0</v>
      </c>
      <c r="K11" s="314">
        <f t="shared" si="2"/>
        <v>0</v>
      </c>
      <c r="L11" s="329"/>
      <c r="O11" s="312" t="s">
        <v>385</v>
      </c>
      <c r="P11" s="5">
        <f t="shared" si="1"/>
        <v>0</v>
      </c>
    </row>
    <row r="12" spans="1:16" x14ac:dyDescent="0.2">
      <c r="A12" s="312"/>
      <c r="B12" s="321"/>
      <c r="C12" s="311">
        <f>SUMIF('AFP - Detalhada'!Q:Q,'PFs Por UC_Det'!B12,'AFP - Detalhada'!P:P)</f>
        <v>0</v>
      </c>
      <c r="D12" s="319"/>
      <c r="E12" s="314">
        <f t="shared" si="0"/>
        <v>0</v>
      </c>
      <c r="F12" s="314">
        <f t="shared" si="0"/>
        <v>0</v>
      </c>
      <c r="G12" s="314">
        <f t="shared" si="0"/>
        <v>0</v>
      </c>
      <c r="H12" s="314">
        <f t="shared" si="0"/>
        <v>0</v>
      </c>
      <c r="I12" s="314">
        <f t="shared" si="0"/>
        <v>0</v>
      </c>
      <c r="J12" s="314">
        <f t="shared" si="0"/>
        <v>0</v>
      </c>
      <c r="K12" s="314">
        <f t="shared" si="2"/>
        <v>0</v>
      </c>
      <c r="L12" s="329"/>
      <c r="O12" s="312" t="s">
        <v>386</v>
      </c>
      <c r="P12" s="5">
        <f t="shared" si="1"/>
        <v>0</v>
      </c>
    </row>
    <row r="13" spans="1:16" x14ac:dyDescent="0.2">
      <c r="C13" s="317">
        <f>SUM(C4:C12)</f>
        <v>0</v>
      </c>
      <c r="E13" s="318">
        <f t="shared" ref="E13:J13" si="3">($C13^0.37)*E$3*$L$3</f>
        <v>0</v>
      </c>
      <c r="F13" s="318">
        <f t="shared" si="3"/>
        <v>0</v>
      </c>
      <c r="G13" s="318">
        <f t="shared" si="3"/>
        <v>0</v>
      </c>
      <c r="H13" s="318">
        <f t="shared" si="3"/>
        <v>0</v>
      </c>
      <c r="I13" s="318">
        <f t="shared" si="3"/>
        <v>0</v>
      </c>
      <c r="J13" s="318">
        <f t="shared" si="3"/>
        <v>0</v>
      </c>
      <c r="K13" s="323">
        <f>SUM(K4:K12)</f>
        <v>0</v>
      </c>
      <c r="L13" s="330"/>
      <c r="P13" s="5">
        <f>SUM(P4:P12)</f>
        <v>0</v>
      </c>
    </row>
  </sheetData>
  <sortState ref="B2:B57">
    <sortCondition ref="B1"/>
  </sortState>
  <mergeCells count="5">
    <mergeCell ref="O1:P2"/>
    <mergeCell ref="B1:B3"/>
    <mergeCell ref="C1:C2"/>
    <mergeCell ref="A1:A3"/>
    <mergeCell ref="E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B4" sqref="B4"/>
    </sheetView>
  </sheetViews>
  <sheetFormatPr defaultRowHeight="12.75" x14ac:dyDescent="0.2"/>
  <cols>
    <col min="1" max="1" width="20.42578125" style="310" bestFit="1" customWidth="1"/>
    <col min="2" max="2" width="54.140625" style="310" bestFit="1" customWidth="1"/>
    <col min="3" max="3" width="7" style="309" customWidth="1"/>
    <col min="4" max="4" width="2.7109375" style="310" customWidth="1"/>
    <col min="5" max="5" width="9.7109375" style="310" bestFit="1" customWidth="1"/>
    <col min="6" max="6" width="9.7109375" style="310" customWidth="1"/>
    <col min="7" max="7" width="7.28515625" style="310" customWidth="1"/>
    <col min="8" max="8" width="6.5703125" style="310" bestFit="1" customWidth="1"/>
    <col min="9" max="10" width="7.140625" style="310" customWidth="1"/>
    <col min="11" max="11" width="6.5703125" style="310" bestFit="1" customWidth="1"/>
    <col min="12" max="12" width="0" style="310" hidden="1" customWidth="1"/>
    <col min="13" max="13" width="11" style="310" customWidth="1"/>
    <col min="14" max="14" width="2" style="310" customWidth="1"/>
    <col min="15" max="15" width="20.42578125" style="310" bestFit="1" customWidth="1"/>
    <col min="16" max="16" width="6" style="309" customWidth="1"/>
    <col min="17" max="17" width="1.85546875" style="310" customWidth="1"/>
    <col min="18" max="16384" width="9.140625" style="310"/>
  </cols>
  <sheetData>
    <row r="1" spans="1:16" x14ac:dyDescent="0.2">
      <c r="A1" s="622" t="s">
        <v>375</v>
      </c>
      <c r="B1" s="622" t="s">
        <v>368</v>
      </c>
      <c r="C1" s="623" t="s">
        <v>369</v>
      </c>
      <c r="E1" s="625" t="s">
        <v>371</v>
      </c>
      <c r="F1" s="625"/>
      <c r="G1" s="625"/>
      <c r="H1" s="625"/>
      <c r="I1" s="625"/>
      <c r="J1" s="625"/>
      <c r="K1" s="625"/>
      <c r="L1" s="625"/>
      <c r="M1" s="625"/>
      <c r="O1" s="620" t="s">
        <v>389</v>
      </c>
      <c r="P1" s="620"/>
    </row>
    <row r="2" spans="1:16" ht="26.25" customHeight="1" x14ac:dyDescent="0.2">
      <c r="A2" s="622"/>
      <c r="B2" s="622"/>
      <c r="C2" s="624"/>
      <c r="E2" s="316" t="s">
        <v>388</v>
      </c>
      <c r="F2" s="316" t="s">
        <v>370</v>
      </c>
      <c r="G2" s="316" t="s">
        <v>8</v>
      </c>
      <c r="H2" s="316" t="s">
        <v>33</v>
      </c>
      <c r="I2" s="316" t="s">
        <v>30</v>
      </c>
      <c r="J2" s="316" t="s">
        <v>9</v>
      </c>
      <c r="K2" s="327" t="s">
        <v>374</v>
      </c>
      <c r="L2" s="315" t="s">
        <v>372</v>
      </c>
      <c r="M2" s="327" t="s">
        <v>373</v>
      </c>
      <c r="O2" s="621"/>
      <c r="P2" s="621"/>
    </row>
    <row r="3" spans="1:16" x14ac:dyDescent="0.2">
      <c r="A3" s="622"/>
      <c r="B3" s="622"/>
      <c r="C3" s="325">
        <f>C28</f>
        <v>490.5</v>
      </c>
      <c r="E3" s="313">
        <v>0.25</v>
      </c>
      <c r="F3" s="313">
        <v>0.1</v>
      </c>
      <c r="G3" s="313">
        <v>0.4</v>
      </c>
      <c r="H3" s="313">
        <v>0.15</v>
      </c>
      <c r="I3" s="313">
        <v>0.05</v>
      </c>
      <c r="J3" s="313">
        <v>0.05</v>
      </c>
      <c r="K3" s="313">
        <f>SUM(E3:J3)</f>
        <v>1</v>
      </c>
      <c r="L3" s="309">
        <v>22</v>
      </c>
      <c r="M3" s="328">
        <f>IF($C$3=0,0,IF($C$3&lt;=10,15,IF($C$3&lt;=20,30,IF($C$3&lt;=30,45,IF($C$3&lt;40,60,IF($C$3&lt;=50,75,IF($C$3&lt;=60,90,IF($C$3&lt;=70,105,IF($C$3&lt;=85,110,IF($C$3&lt;=99,110,($C$3^0.37)*L3))))))))))</f>
        <v>217.75047705978858</v>
      </c>
      <c r="O3" s="325" t="s">
        <v>375</v>
      </c>
      <c r="P3" s="325" t="s">
        <v>369</v>
      </c>
    </row>
    <row r="4" spans="1:16" x14ac:dyDescent="0.2">
      <c r="A4" s="312" t="s">
        <v>408</v>
      </c>
      <c r="B4" s="312" t="s">
        <v>408</v>
      </c>
      <c r="C4" s="311">
        <f>SUMIF('AFP - Estimativa'!J:J,'PFs Por UC_Est'!B4,'AFP - Estimativa'!I:I)</f>
        <v>24</v>
      </c>
      <c r="D4" s="319"/>
      <c r="E4" s="314">
        <f t="shared" ref="E4:J27" si="0">$K4*E$3</f>
        <v>2.6636143982848757</v>
      </c>
      <c r="F4" s="314">
        <f t="shared" si="0"/>
        <v>1.0654457593139504</v>
      </c>
      <c r="G4" s="314">
        <f t="shared" si="0"/>
        <v>4.2617830372558014</v>
      </c>
      <c r="H4" s="314">
        <f t="shared" si="0"/>
        <v>1.5981686389709253</v>
      </c>
      <c r="I4" s="314">
        <f t="shared" si="0"/>
        <v>0.53272287965697518</v>
      </c>
      <c r="J4" s="314">
        <f t="shared" si="0"/>
        <v>0.53272287965697518</v>
      </c>
      <c r="K4" s="314">
        <f t="shared" ref="K4:K27" si="1">IF($M$3=0,0,$M$3*(C4/$C$3))</f>
        <v>10.654457593139503</v>
      </c>
      <c r="O4" s="312" t="s">
        <v>408</v>
      </c>
      <c r="P4" s="5">
        <f>SUMIF(A:A,O4,C:C)</f>
        <v>24</v>
      </c>
    </row>
    <row r="5" spans="1:16" x14ac:dyDescent="0.2">
      <c r="A5" s="312" t="s">
        <v>407</v>
      </c>
      <c r="B5" s="312" t="s">
        <v>407</v>
      </c>
      <c r="C5" s="311">
        <f>SUMIF('AFP - Estimativa'!J:J,'PFs Por UC_Est'!B5,'AFP - Estimativa'!I:I)</f>
        <v>9</v>
      </c>
      <c r="D5" s="319"/>
      <c r="E5" s="314">
        <f t="shared" si="0"/>
        <v>0.99885539935682843</v>
      </c>
      <c r="F5" s="314">
        <f t="shared" si="0"/>
        <v>0.39954215974273138</v>
      </c>
      <c r="G5" s="314">
        <f t="shared" si="0"/>
        <v>1.5981686389709255</v>
      </c>
      <c r="H5" s="314">
        <f t="shared" si="0"/>
        <v>0.59931323961409699</v>
      </c>
      <c r="I5" s="314">
        <f t="shared" si="0"/>
        <v>0.19977107987136569</v>
      </c>
      <c r="J5" s="314">
        <f t="shared" si="0"/>
        <v>0.19977107987136569</v>
      </c>
      <c r="K5" s="314">
        <f t="shared" si="1"/>
        <v>3.9954215974273137</v>
      </c>
      <c r="O5" s="312" t="s">
        <v>407</v>
      </c>
      <c r="P5" s="5">
        <f>SUMIF(A:A,O5,C:C)</f>
        <v>9</v>
      </c>
    </row>
    <row r="6" spans="1:16" x14ac:dyDescent="0.2">
      <c r="A6" s="312" t="s">
        <v>409</v>
      </c>
      <c r="B6" s="312" t="s">
        <v>530</v>
      </c>
      <c r="C6" s="311">
        <f>SUMIF('AFP - Estimativa'!J:J,'PFs Por UC_Est'!B6,'AFP - Estimativa'!I:I)</f>
        <v>27</v>
      </c>
      <c r="D6" s="319"/>
      <c r="E6" s="314">
        <f t="shared" si="0"/>
        <v>2.9965661980704854</v>
      </c>
      <c r="F6" s="314">
        <f t="shared" si="0"/>
        <v>1.1986264792281942</v>
      </c>
      <c r="G6" s="314">
        <f t="shared" si="0"/>
        <v>4.7945059169127768</v>
      </c>
      <c r="H6" s="314">
        <f t="shared" si="0"/>
        <v>1.7979397188422912</v>
      </c>
      <c r="I6" s="314">
        <f t="shared" si="0"/>
        <v>0.5993132396140971</v>
      </c>
      <c r="J6" s="314">
        <f t="shared" si="0"/>
        <v>0.5993132396140971</v>
      </c>
      <c r="K6" s="314">
        <f t="shared" si="1"/>
        <v>11.986264792281942</v>
      </c>
      <c r="O6" s="312" t="s">
        <v>409</v>
      </c>
      <c r="P6" s="5">
        <f>SUMIF(A:A,O6,C:C)</f>
        <v>302.5</v>
      </c>
    </row>
    <row r="7" spans="1:16" x14ac:dyDescent="0.2">
      <c r="A7" s="312" t="s">
        <v>409</v>
      </c>
      <c r="B7" s="312" t="s">
        <v>531</v>
      </c>
      <c r="C7" s="311">
        <f>SUMIF('AFP - Estimativa'!J:J,'PFs Por UC_Est'!B7,'AFP - Estimativa'!I:I)</f>
        <v>27</v>
      </c>
      <c r="D7" s="319"/>
      <c r="E7" s="314">
        <f t="shared" si="0"/>
        <v>2.9965661980704854</v>
      </c>
      <c r="F7" s="314">
        <f t="shared" si="0"/>
        <v>1.1986264792281942</v>
      </c>
      <c r="G7" s="314">
        <f t="shared" si="0"/>
        <v>4.7945059169127768</v>
      </c>
      <c r="H7" s="314">
        <f t="shared" si="0"/>
        <v>1.7979397188422912</v>
      </c>
      <c r="I7" s="314">
        <f t="shared" si="0"/>
        <v>0.5993132396140971</v>
      </c>
      <c r="J7" s="314">
        <f t="shared" si="0"/>
        <v>0.5993132396140971</v>
      </c>
      <c r="K7" s="314">
        <f t="shared" si="1"/>
        <v>11.986264792281942</v>
      </c>
      <c r="O7" s="312" t="s">
        <v>410</v>
      </c>
      <c r="P7" s="5">
        <f>SUMIF(A:A,O7,C:C)</f>
        <v>27</v>
      </c>
    </row>
    <row r="8" spans="1:16" x14ac:dyDescent="0.2">
      <c r="A8" s="312" t="s">
        <v>409</v>
      </c>
      <c r="B8" s="312" t="s">
        <v>532</v>
      </c>
      <c r="C8" s="311">
        <f>SUMIF('AFP - Estimativa'!J:J,'PFs Por UC_Est'!B8,'AFP - Estimativa'!I:I)</f>
        <v>27</v>
      </c>
      <c r="D8" s="319"/>
      <c r="E8" s="314">
        <f t="shared" si="0"/>
        <v>2.9965661980704854</v>
      </c>
      <c r="F8" s="314">
        <f t="shared" si="0"/>
        <v>1.1986264792281942</v>
      </c>
      <c r="G8" s="314">
        <f t="shared" si="0"/>
        <v>4.7945059169127768</v>
      </c>
      <c r="H8" s="314">
        <f t="shared" si="0"/>
        <v>1.7979397188422912</v>
      </c>
      <c r="I8" s="314">
        <f t="shared" si="0"/>
        <v>0.5993132396140971</v>
      </c>
      <c r="J8" s="314">
        <f t="shared" si="0"/>
        <v>0.5993132396140971</v>
      </c>
      <c r="K8" s="314">
        <f t="shared" si="1"/>
        <v>11.986264792281942</v>
      </c>
      <c r="O8" s="312" t="s">
        <v>411</v>
      </c>
      <c r="P8" s="5">
        <f>SUMIF(A:A,O8,C:C)</f>
        <v>128</v>
      </c>
    </row>
    <row r="9" spans="1:16" x14ac:dyDescent="0.2">
      <c r="A9" s="312" t="s">
        <v>409</v>
      </c>
      <c r="B9" s="312" t="s">
        <v>533</v>
      </c>
      <c r="C9" s="311">
        <f>SUMIF('AFP - Estimativa'!J:J,'PFs Por UC_Est'!B9,'AFP - Estimativa'!I:I)</f>
        <v>27</v>
      </c>
      <c r="D9" s="319"/>
      <c r="E9" s="314">
        <f t="shared" si="0"/>
        <v>2.9965661980704854</v>
      </c>
      <c r="F9" s="314">
        <f t="shared" si="0"/>
        <v>1.1986264792281942</v>
      </c>
      <c r="G9" s="314">
        <f t="shared" si="0"/>
        <v>4.7945059169127768</v>
      </c>
      <c r="H9" s="314">
        <f t="shared" si="0"/>
        <v>1.7979397188422912</v>
      </c>
      <c r="I9" s="314">
        <f t="shared" si="0"/>
        <v>0.5993132396140971</v>
      </c>
      <c r="J9" s="314">
        <f t="shared" si="0"/>
        <v>0.5993132396140971</v>
      </c>
      <c r="K9" s="314">
        <f t="shared" ref="K9:K12" si="2">IF($M$3=0,0,$M$3*(C9/$C$3))</f>
        <v>11.986264792281942</v>
      </c>
      <c r="P9" s="5">
        <f>SUM(P4:P8)</f>
        <v>490.5</v>
      </c>
    </row>
    <row r="10" spans="1:16" ht="14.25" customHeight="1" x14ac:dyDescent="0.2">
      <c r="A10" s="312" t="s">
        <v>409</v>
      </c>
      <c r="B10" s="238" t="s">
        <v>534</v>
      </c>
      <c r="C10" s="311">
        <f>SUMIF('AFP - Estimativa'!J:J,'PFs Por UC_Est'!B10,'AFP - Estimativa'!I:I)</f>
        <v>27</v>
      </c>
      <c r="D10" s="319"/>
      <c r="E10" s="314">
        <f t="shared" si="0"/>
        <v>2.9965661980704854</v>
      </c>
      <c r="F10" s="314">
        <f t="shared" si="0"/>
        <v>1.1986264792281942</v>
      </c>
      <c r="G10" s="314">
        <f t="shared" si="0"/>
        <v>4.7945059169127768</v>
      </c>
      <c r="H10" s="314">
        <f t="shared" si="0"/>
        <v>1.7979397188422912</v>
      </c>
      <c r="I10" s="314">
        <f t="shared" si="0"/>
        <v>0.5993132396140971</v>
      </c>
      <c r="J10" s="314">
        <f t="shared" si="0"/>
        <v>0.5993132396140971</v>
      </c>
      <c r="K10" s="314">
        <f t="shared" si="2"/>
        <v>11.986264792281942</v>
      </c>
    </row>
    <row r="11" spans="1:16" x14ac:dyDescent="0.2">
      <c r="A11" s="312" t="s">
        <v>409</v>
      </c>
      <c r="B11" s="312" t="s">
        <v>535</v>
      </c>
      <c r="C11" s="311">
        <f>SUMIF('AFP - Estimativa'!J:J,'PFs Por UC_Est'!B11,'AFP - Estimativa'!I:I)</f>
        <v>27</v>
      </c>
      <c r="D11" s="319"/>
      <c r="E11" s="314">
        <f t="shared" si="0"/>
        <v>2.9965661980704854</v>
      </c>
      <c r="F11" s="314">
        <f t="shared" si="0"/>
        <v>1.1986264792281942</v>
      </c>
      <c r="G11" s="314">
        <f t="shared" si="0"/>
        <v>4.7945059169127768</v>
      </c>
      <c r="H11" s="314">
        <f t="shared" si="0"/>
        <v>1.7979397188422912</v>
      </c>
      <c r="I11" s="314">
        <f t="shared" si="0"/>
        <v>0.5993132396140971</v>
      </c>
      <c r="J11" s="314">
        <f t="shared" si="0"/>
        <v>0.5993132396140971</v>
      </c>
      <c r="K11" s="314">
        <f t="shared" si="2"/>
        <v>11.986264792281942</v>
      </c>
    </row>
    <row r="12" spans="1:16" ht="14.25" customHeight="1" x14ac:dyDescent="0.2">
      <c r="A12" s="312" t="s">
        <v>409</v>
      </c>
      <c r="B12" s="238" t="s">
        <v>536</v>
      </c>
      <c r="C12" s="311">
        <f>SUMIF('AFP - Estimativa'!J:J,'PFs Por UC_Est'!B12,'AFP - Estimativa'!I:I)</f>
        <v>3</v>
      </c>
      <c r="D12" s="319"/>
      <c r="E12" s="314">
        <f t="shared" si="0"/>
        <v>0.33295179978560946</v>
      </c>
      <c r="F12" s="314">
        <f t="shared" si="0"/>
        <v>0.13318071991424379</v>
      </c>
      <c r="G12" s="314">
        <f t="shared" si="0"/>
        <v>0.53272287965697518</v>
      </c>
      <c r="H12" s="314">
        <f t="shared" si="0"/>
        <v>0.19977107987136566</v>
      </c>
      <c r="I12" s="314">
        <f t="shared" si="0"/>
        <v>6.6590359957121897E-2</v>
      </c>
      <c r="J12" s="314">
        <f t="shared" si="0"/>
        <v>6.6590359957121897E-2</v>
      </c>
      <c r="K12" s="314">
        <f t="shared" si="2"/>
        <v>1.3318071991424378</v>
      </c>
    </row>
    <row r="13" spans="1:16" x14ac:dyDescent="0.2">
      <c r="A13" s="312" t="s">
        <v>409</v>
      </c>
      <c r="B13" s="312" t="s">
        <v>537</v>
      </c>
      <c r="C13" s="311">
        <f>SUMIF('AFP - Estimativa'!J:J,'PFs Por UC_Est'!B13,'AFP - Estimativa'!I:I)</f>
        <v>27</v>
      </c>
      <c r="D13" s="319"/>
      <c r="E13" s="314">
        <f t="shared" si="0"/>
        <v>2.9965661980704854</v>
      </c>
      <c r="F13" s="314">
        <f t="shared" si="0"/>
        <v>1.1986264792281942</v>
      </c>
      <c r="G13" s="314">
        <f t="shared" si="0"/>
        <v>4.7945059169127768</v>
      </c>
      <c r="H13" s="314">
        <f t="shared" si="0"/>
        <v>1.7979397188422912</v>
      </c>
      <c r="I13" s="314">
        <f t="shared" si="0"/>
        <v>0.5993132396140971</v>
      </c>
      <c r="J13" s="314">
        <f t="shared" si="0"/>
        <v>0.5993132396140971</v>
      </c>
      <c r="K13" s="314">
        <f t="shared" si="1"/>
        <v>11.986264792281942</v>
      </c>
    </row>
    <row r="14" spans="1:16" ht="14.25" customHeight="1" x14ac:dyDescent="0.2">
      <c r="A14" s="312" t="s">
        <v>409</v>
      </c>
      <c r="B14" s="238" t="s">
        <v>538</v>
      </c>
      <c r="C14" s="311">
        <f>SUMIF('AFP - Estimativa'!J:J,'PFs Por UC_Est'!B14,'AFP - Estimativa'!I:I)</f>
        <v>27</v>
      </c>
      <c r="D14" s="319"/>
      <c r="E14" s="314">
        <f t="shared" si="0"/>
        <v>2.9965661980704854</v>
      </c>
      <c r="F14" s="314">
        <f t="shared" si="0"/>
        <v>1.1986264792281942</v>
      </c>
      <c r="G14" s="314">
        <f t="shared" si="0"/>
        <v>4.7945059169127768</v>
      </c>
      <c r="H14" s="314">
        <f t="shared" si="0"/>
        <v>1.7979397188422912</v>
      </c>
      <c r="I14" s="314">
        <f t="shared" si="0"/>
        <v>0.5993132396140971</v>
      </c>
      <c r="J14" s="314">
        <f t="shared" si="0"/>
        <v>0.5993132396140971</v>
      </c>
      <c r="K14" s="314">
        <f t="shared" si="1"/>
        <v>11.986264792281942</v>
      </c>
    </row>
    <row r="15" spans="1:16" x14ac:dyDescent="0.2">
      <c r="A15" s="312" t="s">
        <v>409</v>
      </c>
      <c r="B15" s="312" t="s">
        <v>539</v>
      </c>
      <c r="C15" s="311">
        <f>SUMIF('AFP - Estimativa'!J:J,'PFs Por UC_Est'!B15,'AFP - Estimativa'!I:I)</f>
        <v>2.5</v>
      </c>
      <c r="D15" s="319"/>
      <c r="E15" s="314">
        <f t="shared" si="0"/>
        <v>0.27745983315467454</v>
      </c>
      <c r="F15" s="314">
        <f t="shared" si="0"/>
        <v>0.11098393326186982</v>
      </c>
      <c r="G15" s="314">
        <f t="shared" si="0"/>
        <v>0.4439357330474793</v>
      </c>
      <c r="H15" s="314">
        <f t="shared" si="0"/>
        <v>0.16647589989280473</v>
      </c>
      <c r="I15" s="314">
        <f t="shared" si="0"/>
        <v>5.5491966630934912E-2</v>
      </c>
      <c r="J15" s="314">
        <f t="shared" si="0"/>
        <v>5.5491966630934912E-2</v>
      </c>
      <c r="K15" s="314">
        <f t="shared" si="1"/>
        <v>1.1098393326186982</v>
      </c>
    </row>
    <row r="16" spans="1:16" ht="14.25" customHeight="1" x14ac:dyDescent="0.2">
      <c r="A16" s="312" t="s">
        <v>409</v>
      </c>
      <c r="B16" s="238" t="s">
        <v>540</v>
      </c>
      <c r="C16" s="311">
        <f>SUMIF('AFP - Estimativa'!J:J,'PFs Por UC_Est'!B16,'AFP - Estimativa'!I:I)</f>
        <v>27</v>
      </c>
      <c r="D16" s="319"/>
      <c r="E16" s="314">
        <f t="shared" si="0"/>
        <v>2.9965661980704854</v>
      </c>
      <c r="F16" s="314">
        <f t="shared" si="0"/>
        <v>1.1986264792281942</v>
      </c>
      <c r="G16" s="314">
        <f t="shared" si="0"/>
        <v>4.7945059169127768</v>
      </c>
      <c r="H16" s="314">
        <f t="shared" si="0"/>
        <v>1.7979397188422912</v>
      </c>
      <c r="I16" s="314">
        <f t="shared" si="0"/>
        <v>0.5993132396140971</v>
      </c>
      <c r="J16" s="314">
        <f t="shared" si="0"/>
        <v>0.5993132396140971</v>
      </c>
      <c r="K16" s="314">
        <f t="shared" si="1"/>
        <v>11.986264792281942</v>
      </c>
    </row>
    <row r="17" spans="1:17" x14ac:dyDescent="0.2">
      <c r="A17" s="312" t="s">
        <v>409</v>
      </c>
      <c r="B17" s="312" t="s">
        <v>541</v>
      </c>
      <c r="C17" s="311">
        <f>SUMIF('AFP - Estimativa'!J:J,'PFs Por UC_Est'!B17,'AFP - Estimativa'!I:I)</f>
        <v>27</v>
      </c>
      <c r="D17" s="319"/>
      <c r="E17" s="314">
        <f t="shared" si="0"/>
        <v>2.9965661980704854</v>
      </c>
      <c r="F17" s="314">
        <f t="shared" si="0"/>
        <v>1.1986264792281942</v>
      </c>
      <c r="G17" s="314">
        <f t="shared" si="0"/>
        <v>4.7945059169127768</v>
      </c>
      <c r="H17" s="314">
        <f t="shared" si="0"/>
        <v>1.7979397188422912</v>
      </c>
      <c r="I17" s="314">
        <f t="shared" si="0"/>
        <v>0.5993132396140971</v>
      </c>
      <c r="J17" s="314">
        <f t="shared" si="0"/>
        <v>0.5993132396140971</v>
      </c>
      <c r="K17" s="314">
        <f t="shared" ref="K17:K20" si="3">IF($M$3=0,0,$M$3*(C17/$C$3))</f>
        <v>11.986264792281942</v>
      </c>
    </row>
    <row r="18" spans="1:17" ht="14.25" customHeight="1" x14ac:dyDescent="0.2">
      <c r="A18" s="312" t="s">
        <v>409</v>
      </c>
      <c r="B18" s="238" t="s">
        <v>542</v>
      </c>
      <c r="C18" s="311">
        <f>SUMIF('AFP - Estimativa'!J:J,'PFs Por UC_Est'!B18,'AFP - Estimativa'!I:I)</f>
        <v>27</v>
      </c>
      <c r="D18" s="319"/>
      <c r="E18" s="314">
        <f t="shared" si="0"/>
        <v>2.9965661980704854</v>
      </c>
      <c r="F18" s="314">
        <f t="shared" si="0"/>
        <v>1.1986264792281942</v>
      </c>
      <c r="G18" s="314">
        <f t="shared" si="0"/>
        <v>4.7945059169127768</v>
      </c>
      <c r="H18" s="314">
        <f t="shared" si="0"/>
        <v>1.7979397188422912</v>
      </c>
      <c r="I18" s="314">
        <f t="shared" si="0"/>
        <v>0.5993132396140971</v>
      </c>
      <c r="J18" s="314">
        <f t="shared" si="0"/>
        <v>0.5993132396140971</v>
      </c>
      <c r="K18" s="314">
        <f t="shared" si="3"/>
        <v>11.986264792281942</v>
      </c>
    </row>
    <row r="19" spans="1:17" x14ac:dyDescent="0.2">
      <c r="A19" s="312" t="s">
        <v>410</v>
      </c>
      <c r="B19" s="312" t="s">
        <v>543</v>
      </c>
      <c r="C19" s="311">
        <f>SUMIF('AFP - Estimativa'!J:J,'PFs Por UC_Est'!B19,'AFP - Estimativa'!I:I)</f>
        <v>27</v>
      </c>
      <c r="D19" s="319"/>
      <c r="E19" s="314">
        <f t="shared" si="0"/>
        <v>2.9965661980704854</v>
      </c>
      <c r="F19" s="314">
        <f t="shared" si="0"/>
        <v>1.1986264792281942</v>
      </c>
      <c r="G19" s="314">
        <f t="shared" si="0"/>
        <v>4.7945059169127768</v>
      </c>
      <c r="H19" s="314">
        <f t="shared" si="0"/>
        <v>1.7979397188422912</v>
      </c>
      <c r="I19" s="314">
        <f t="shared" si="0"/>
        <v>0.5993132396140971</v>
      </c>
      <c r="J19" s="314">
        <f t="shared" si="0"/>
        <v>0.5993132396140971</v>
      </c>
      <c r="K19" s="314">
        <f t="shared" si="3"/>
        <v>11.986264792281942</v>
      </c>
    </row>
    <row r="20" spans="1:17" ht="14.25" customHeight="1" x14ac:dyDescent="0.2">
      <c r="A20" s="312" t="s">
        <v>410</v>
      </c>
      <c r="B20" s="238" t="s">
        <v>544</v>
      </c>
      <c r="C20" s="311">
        <f>SUMIF('AFP - Estimativa'!J:J,'PFs Por UC_Est'!B20,'AFP - Estimativa'!I:I)</f>
        <v>0</v>
      </c>
      <c r="D20" s="319"/>
      <c r="E20" s="314">
        <f t="shared" si="0"/>
        <v>0</v>
      </c>
      <c r="F20" s="314">
        <f t="shared" si="0"/>
        <v>0</v>
      </c>
      <c r="G20" s="314">
        <f t="shared" si="0"/>
        <v>0</v>
      </c>
      <c r="H20" s="314">
        <f t="shared" si="0"/>
        <v>0</v>
      </c>
      <c r="I20" s="314">
        <f t="shared" si="0"/>
        <v>0</v>
      </c>
      <c r="J20" s="314">
        <f t="shared" si="0"/>
        <v>0</v>
      </c>
      <c r="K20" s="314">
        <f t="shared" si="3"/>
        <v>0</v>
      </c>
    </row>
    <row r="21" spans="1:17" x14ac:dyDescent="0.2">
      <c r="A21" s="312" t="s">
        <v>411</v>
      </c>
      <c r="B21" s="312" t="s">
        <v>545</v>
      </c>
      <c r="C21" s="311">
        <f>SUMIF('AFP - Estimativa'!J:J,'PFs Por UC_Est'!B21,'AFP - Estimativa'!I:I)</f>
        <v>0</v>
      </c>
      <c r="D21" s="319"/>
      <c r="E21" s="314">
        <f t="shared" si="0"/>
        <v>0</v>
      </c>
      <c r="F21" s="314">
        <f t="shared" si="0"/>
        <v>0</v>
      </c>
      <c r="G21" s="314">
        <f t="shared" si="0"/>
        <v>0</v>
      </c>
      <c r="H21" s="314">
        <f t="shared" si="0"/>
        <v>0</v>
      </c>
      <c r="I21" s="314">
        <f t="shared" si="0"/>
        <v>0</v>
      </c>
      <c r="J21" s="314">
        <f t="shared" si="0"/>
        <v>0</v>
      </c>
      <c r="K21" s="314">
        <f t="shared" si="1"/>
        <v>0</v>
      </c>
    </row>
    <row r="22" spans="1:17" ht="14.25" customHeight="1" x14ac:dyDescent="0.2">
      <c r="A22" s="312" t="s">
        <v>411</v>
      </c>
      <c r="B22" s="238" t="s">
        <v>546</v>
      </c>
      <c r="C22" s="311">
        <f>SUMIF('AFP - Estimativa'!J:J,'PFs Por UC_Est'!B22,'AFP - Estimativa'!I:I)</f>
        <v>27</v>
      </c>
      <c r="D22" s="319"/>
      <c r="E22" s="314">
        <f t="shared" si="0"/>
        <v>2.9965661980704854</v>
      </c>
      <c r="F22" s="314">
        <f t="shared" si="0"/>
        <v>1.1986264792281942</v>
      </c>
      <c r="G22" s="314">
        <f t="shared" si="0"/>
        <v>4.7945059169127768</v>
      </c>
      <c r="H22" s="314">
        <f t="shared" si="0"/>
        <v>1.7979397188422912</v>
      </c>
      <c r="I22" s="314">
        <f t="shared" si="0"/>
        <v>0.5993132396140971</v>
      </c>
      <c r="J22" s="314">
        <f t="shared" si="0"/>
        <v>0.5993132396140971</v>
      </c>
      <c r="K22" s="314">
        <f t="shared" si="1"/>
        <v>11.986264792281942</v>
      </c>
    </row>
    <row r="23" spans="1:17" x14ac:dyDescent="0.2">
      <c r="A23" s="312" t="s">
        <v>411</v>
      </c>
      <c r="B23" s="312" t="s">
        <v>547</v>
      </c>
      <c r="C23" s="311">
        <f>SUMIF('AFP - Estimativa'!J:J,'PFs Por UC_Est'!B23,'AFP - Estimativa'!I:I)</f>
        <v>27</v>
      </c>
      <c r="D23" s="319"/>
      <c r="E23" s="314">
        <f t="shared" si="0"/>
        <v>2.9965661980704854</v>
      </c>
      <c r="F23" s="314">
        <f t="shared" si="0"/>
        <v>1.1986264792281942</v>
      </c>
      <c r="G23" s="314">
        <f t="shared" si="0"/>
        <v>4.7945059169127768</v>
      </c>
      <c r="H23" s="314">
        <f t="shared" si="0"/>
        <v>1.7979397188422912</v>
      </c>
      <c r="I23" s="314">
        <f t="shared" si="0"/>
        <v>0.5993132396140971</v>
      </c>
      <c r="J23" s="314">
        <f t="shared" si="0"/>
        <v>0.5993132396140971</v>
      </c>
      <c r="K23" s="314">
        <f t="shared" ref="K23:K24" si="4">IF($M$3=0,0,$M$3*(C23/$C$3))</f>
        <v>11.986264792281942</v>
      </c>
    </row>
    <row r="24" spans="1:17" ht="14.25" customHeight="1" x14ac:dyDescent="0.2">
      <c r="A24" s="312" t="s">
        <v>411</v>
      </c>
      <c r="B24" s="238" t="s">
        <v>548</v>
      </c>
      <c r="C24" s="311">
        <f>SUMIF('AFP - Estimativa'!J:J,'PFs Por UC_Est'!B24,'AFP - Estimativa'!I:I)</f>
        <v>27</v>
      </c>
      <c r="D24" s="319"/>
      <c r="E24" s="314">
        <f t="shared" si="0"/>
        <v>2.9965661980704854</v>
      </c>
      <c r="F24" s="314">
        <f t="shared" si="0"/>
        <v>1.1986264792281942</v>
      </c>
      <c r="G24" s="314">
        <f t="shared" si="0"/>
        <v>4.7945059169127768</v>
      </c>
      <c r="H24" s="314">
        <f t="shared" si="0"/>
        <v>1.7979397188422912</v>
      </c>
      <c r="I24" s="314">
        <f t="shared" si="0"/>
        <v>0.5993132396140971</v>
      </c>
      <c r="J24" s="314">
        <f t="shared" si="0"/>
        <v>0.5993132396140971</v>
      </c>
      <c r="K24" s="314">
        <f t="shared" si="4"/>
        <v>11.986264792281942</v>
      </c>
    </row>
    <row r="25" spans="1:17" x14ac:dyDescent="0.2">
      <c r="A25" s="312" t="s">
        <v>411</v>
      </c>
      <c r="B25" s="312" t="s">
        <v>549</v>
      </c>
      <c r="C25" s="311">
        <f>SUMIF('AFP - Estimativa'!J:J,'PFs Por UC_Est'!B25,'AFP - Estimativa'!I:I)</f>
        <v>20</v>
      </c>
      <c r="D25" s="319"/>
      <c r="E25" s="314">
        <f t="shared" si="0"/>
        <v>2.2196786652373963</v>
      </c>
      <c r="F25" s="314">
        <f t="shared" si="0"/>
        <v>0.88787146609495859</v>
      </c>
      <c r="G25" s="314">
        <f t="shared" si="0"/>
        <v>3.5514858643798344</v>
      </c>
      <c r="H25" s="314">
        <f t="shared" si="0"/>
        <v>1.3318071991424378</v>
      </c>
      <c r="I25" s="314">
        <f t="shared" si="0"/>
        <v>0.4439357330474793</v>
      </c>
      <c r="J25" s="314">
        <f t="shared" si="0"/>
        <v>0.4439357330474793</v>
      </c>
      <c r="K25" s="314">
        <f t="shared" ref="K25:K26" si="5">IF($M$3=0,0,$M$3*(C25/$C$3))</f>
        <v>8.8787146609495853</v>
      </c>
    </row>
    <row r="26" spans="1:17" ht="14.25" customHeight="1" x14ac:dyDescent="0.2">
      <c r="A26" s="312" t="s">
        <v>411</v>
      </c>
      <c r="B26" s="238" t="s">
        <v>550</v>
      </c>
      <c r="C26" s="311">
        <f>SUMIF('AFP - Estimativa'!J:J,'PFs Por UC_Est'!B26,'AFP - Estimativa'!I:I)</f>
        <v>27</v>
      </c>
      <c r="D26" s="319"/>
      <c r="E26" s="314">
        <f t="shared" si="0"/>
        <v>2.9965661980704854</v>
      </c>
      <c r="F26" s="314">
        <f t="shared" si="0"/>
        <v>1.1986264792281942</v>
      </c>
      <c r="G26" s="314">
        <f t="shared" si="0"/>
        <v>4.7945059169127768</v>
      </c>
      <c r="H26" s="314">
        <f t="shared" si="0"/>
        <v>1.7979397188422912</v>
      </c>
      <c r="I26" s="314">
        <f t="shared" si="0"/>
        <v>0.5993132396140971</v>
      </c>
      <c r="J26" s="314">
        <f t="shared" si="0"/>
        <v>0.5993132396140971</v>
      </c>
      <c r="K26" s="314">
        <f t="shared" si="5"/>
        <v>11.986264792281942</v>
      </c>
    </row>
    <row r="27" spans="1:17" x14ac:dyDescent="0.2">
      <c r="A27" s="312" t="s">
        <v>411</v>
      </c>
      <c r="B27" s="312" t="s">
        <v>551</v>
      </c>
      <c r="C27" s="311">
        <f>SUMIF('AFP - Estimativa'!J:J,'PFs Por UC_Est'!B27,'AFP - Estimativa'!I:I)</f>
        <v>0</v>
      </c>
      <c r="D27" s="319"/>
      <c r="E27" s="314">
        <f t="shared" si="0"/>
        <v>0</v>
      </c>
      <c r="F27" s="314">
        <f t="shared" si="0"/>
        <v>0</v>
      </c>
      <c r="G27" s="314">
        <f t="shared" si="0"/>
        <v>0</v>
      </c>
      <c r="H27" s="314">
        <f t="shared" si="0"/>
        <v>0</v>
      </c>
      <c r="I27" s="314">
        <f t="shared" si="0"/>
        <v>0</v>
      </c>
      <c r="J27" s="314">
        <f t="shared" si="0"/>
        <v>0</v>
      </c>
      <c r="K27" s="314">
        <f t="shared" si="1"/>
        <v>0</v>
      </c>
    </row>
    <row r="28" spans="1:17" x14ac:dyDescent="0.2">
      <c r="C28" s="317">
        <f>SUM(C4:C27)</f>
        <v>490.5</v>
      </c>
      <c r="E28" s="318">
        <f t="shared" ref="E28:J28" si="6">($C28^0.37)*E$3*$L$3</f>
        <v>54.437619264947145</v>
      </c>
      <c r="F28" s="318">
        <f t="shared" si="6"/>
        <v>21.775047705978857</v>
      </c>
      <c r="G28" s="318">
        <f t="shared" si="6"/>
        <v>87.100190823915426</v>
      </c>
      <c r="H28" s="318">
        <f t="shared" si="6"/>
        <v>32.662571558968281</v>
      </c>
      <c r="I28" s="318">
        <f t="shared" si="6"/>
        <v>10.887523852989428</v>
      </c>
      <c r="J28" s="318">
        <f t="shared" si="6"/>
        <v>10.887523852989428</v>
      </c>
      <c r="K28" s="323">
        <f>SUM(K4:K27)</f>
        <v>217.75047705978852</v>
      </c>
      <c r="P28" s="310"/>
      <c r="Q28" s="309"/>
    </row>
  </sheetData>
  <mergeCells count="5">
    <mergeCell ref="A1:A3"/>
    <mergeCell ref="B1:B3"/>
    <mergeCell ref="C1:C2"/>
    <mergeCell ref="E1:M1"/>
    <mergeCell ref="O1:P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C8"/>
  <sheetViews>
    <sheetView workbookViewId="0">
      <selection activeCell="C2" sqref="C2:C8"/>
    </sheetView>
  </sheetViews>
  <sheetFormatPr defaultRowHeight="12.75" x14ac:dyDescent="0.2"/>
  <cols>
    <col min="1" max="1" width="35.42578125" bestFit="1" customWidth="1"/>
    <col min="2" max="2" width="71.140625" style="7" bestFit="1" customWidth="1"/>
    <col min="3" max="3" width="9.5703125" bestFit="1" customWidth="1"/>
  </cols>
  <sheetData>
    <row r="1" spans="1:3" x14ac:dyDescent="0.2">
      <c r="A1" s="4" t="s">
        <v>26</v>
      </c>
      <c r="B1" s="6" t="s">
        <v>28</v>
      </c>
      <c r="C1" s="4" t="s">
        <v>27</v>
      </c>
    </row>
    <row r="2" spans="1:3" x14ac:dyDescent="0.2">
      <c r="A2" s="1" t="s">
        <v>48</v>
      </c>
      <c r="B2" s="3" t="s">
        <v>49</v>
      </c>
      <c r="C2" s="5">
        <v>0.33</v>
      </c>
    </row>
    <row r="3" spans="1:3" ht="25.5" x14ac:dyDescent="0.2">
      <c r="A3" s="3" t="s">
        <v>50</v>
      </c>
      <c r="B3" s="3"/>
      <c r="C3" s="5">
        <v>0.35</v>
      </c>
    </row>
    <row r="4" spans="1:3" ht="25.5" x14ac:dyDescent="0.2">
      <c r="A4" s="1" t="s">
        <v>51</v>
      </c>
      <c r="B4" s="3" t="s">
        <v>52</v>
      </c>
      <c r="C4" s="5">
        <v>0.36</v>
      </c>
    </row>
    <row r="5" spans="1:3" x14ac:dyDescent="0.2">
      <c r="A5" s="3" t="s">
        <v>53</v>
      </c>
      <c r="B5" s="3" t="s">
        <v>54</v>
      </c>
      <c r="C5" s="5">
        <v>0.37</v>
      </c>
    </row>
    <row r="6" spans="1:3" x14ac:dyDescent="0.2">
      <c r="A6" s="3" t="s">
        <v>55</v>
      </c>
      <c r="B6" s="3" t="s">
        <v>56</v>
      </c>
      <c r="C6" s="5">
        <v>0.39</v>
      </c>
    </row>
    <row r="7" spans="1:3" ht="25.5" x14ac:dyDescent="0.2">
      <c r="A7" s="3" t="s">
        <v>57</v>
      </c>
      <c r="B7" s="3"/>
      <c r="C7" s="5">
        <v>0.4</v>
      </c>
    </row>
    <row r="8" spans="1:3" x14ac:dyDescent="0.2">
      <c r="A8" s="1" t="s">
        <v>58</v>
      </c>
      <c r="B8" s="3"/>
      <c r="C8" s="5">
        <v>0.45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13</vt:i4>
      </vt:variant>
      <vt:variant>
        <vt:lpstr>Intervalos nomeados</vt:lpstr>
      </vt:variant>
      <vt:variant>
        <vt:i4>23</vt:i4>
      </vt:variant>
    </vt:vector>
  </HeadingPairs>
  <TitlesOfParts>
    <vt:vector size="36" baseType="lpstr">
      <vt:lpstr>Histórico de Revisão</vt:lpstr>
      <vt:lpstr>Capa</vt:lpstr>
      <vt:lpstr>Resumo</vt:lpstr>
      <vt:lpstr>AFP - Detalhada</vt:lpstr>
      <vt:lpstr>AFP - Estimativa</vt:lpstr>
      <vt:lpstr>AFP - Indicativa</vt:lpstr>
      <vt:lpstr>Redução de Prazo</vt:lpstr>
      <vt:lpstr>Esforço</vt:lpstr>
      <vt:lpstr>Termo de Aferição</vt:lpstr>
      <vt:lpstr>Deflatores</vt:lpstr>
      <vt:lpstr>PFs Por UC_Det</vt:lpstr>
      <vt:lpstr>PFs Por UC_Est</vt:lpstr>
      <vt:lpstr>Tipo Sistema</vt:lpstr>
      <vt:lpstr>Ambiente</vt:lpstr>
      <vt:lpstr>Capa!Area_de_impressao</vt:lpstr>
      <vt:lpstr>DataContagem</vt:lpstr>
      <vt:lpstr>DataUltimaAtualizacao</vt:lpstr>
      <vt:lpstr>EscopoDaContagem</vt:lpstr>
      <vt:lpstr>Excel_BuiltIn__FilterDatabase_1</vt:lpstr>
      <vt:lpstr>Maturidade</vt:lpstr>
      <vt:lpstr>Metodo</vt:lpstr>
      <vt:lpstr>NivelDetalhe</vt:lpstr>
      <vt:lpstr>NomeCliente</vt:lpstr>
      <vt:lpstr>NomeDepartamento</vt:lpstr>
      <vt:lpstr>NomeProjeto</vt:lpstr>
      <vt:lpstr>NomeSolicitante</vt:lpstr>
      <vt:lpstr>Observações</vt:lpstr>
      <vt:lpstr>PropositoDaContagem</vt:lpstr>
      <vt:lpstr>Responsavel</vt:lpstr>
      <vt:lpstr>Revisor</vt:lpstr>
      <vt:lpstr>Tipo_Contagem</vt:lpstr>
      <vt:lpstr>Tipo_de_Contagem</vt:lpstr>
      <vt:lpstr>TipoContagem</vt:lpstr>
      <vt:lpstr>TipoProjeto</vt:lpstr>
      <vt:lpstr>TipoSistema</vt:lpstr>
      <vt:lpstr>'AFP - Detalhada'!Titulos_de_impressao</vt:lpstr>
    </vt:vector>
  </TitlesOfParts>
  <Company>Basis Tecnologia da Informação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Indicação de Tamanho e Esforço de Software</dc:title>
  <dc:creator>Anderson Garcia Moreira</dc:creator>
  <cp:lastModifiedBy>Rui Braga Das Chagas Junior</cp:lastModifiedBy>
  <cp:lastPrinted>2012-02-01T18:39:25Z</cp:lastPrinted>
  <dcterms:created xsi:type="dcterms:W3CDTF">2002-03-25T11:25:06Z</dcterms:created>
  <dcterms:modified xsi:type="dcterms:W3CDTF">2022-03-03T17:36:12Z</dcterms:modified>
</cp:coreProperties>
</file>