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tress"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Use pre-release repo</t>
      </text>
    </comment>
    <comment authorId="0" ref="F1">
      <text>
        <t xml:space="preserve">Use nightly repo</t>
      </text>
    </comment>
    <comment authorId="0" ref="A57">
      <text>
        <t xml:space="preserve">Follow instructions in the world file, verify outcomes are as expected.
Launch with:
ign gazebo -v 2 &lt;file&gt;.sdf
----
Why auv_controls is not here?
	-Yuri Oliveira</t>
      </text>
    </comment>
    <comment authorId="0" ref="A244">
      <text>
        <t xml:space="preserve">The ros_ign package itself should be built from source.</t>
      </text>
    </comment>
    <comment authorId="0" ref="A249">
      <text>
        <t xml:space="preserve">The ros_ign package itself should be built from source.</t>
      </text>
    </comment>
    <comment authorId="0" ref="B25">
      <text>
        <t xml:space="preserve">Wait, was this supposed to be on battery tutorial too?
	-Kevin Araujo</t>
      </text>
    </comment>
    <comment authorId="0" ref="A21">
      <text>
        <t xml:space="preserve">Duplicated, is the same as keyboard shortcuts
	-Yuri Oliveira</t>
      </text>
    </comment>
    <comment authorId="0" ref="B46">
      <text>
        <t xml:space="preserve">Wrong link, right one is: https://ignitionrobotics.org/api/gazebo/6.0/particle_emitter.html
	-Yuri Oliveira</t>
      </text>
    </comment>
    <comment authorId="0" ref="O17">
      <text>
        <t xml:space="preserve">Some warnings and errors were printed here, did this happen to you as well?
https://github.com/ignitionrobotics/docs/issues/202
	-Yuri Oliveira</t>
      </text>
    </comment>
    <comment authorId="0" ref="O12">
      <text>
        <t xml:space="preserve">The version was fixed in https://github.com/ignitionrobotics/docs/pull/199
I couldn't find the broken link
For the scene starting clean, I noticed you have a custom UI color. I think what's happening is that you have a custom GUI config. The tutorial is meant for users without custom configurations.
	-Louise Poubel
I just did a vcs pull and tried again. It works fine with the white UI color. The version was also fixed in tutorials, but the link is still broken.
https://drive.google.com/file/d/1X1sXqrqkZhRMkj1rP6db_WFz9Ujzdtde/view?usp=sharing
	-Yuri Oliveira
Should I update the cell only to current problems?
	-Yuri Oliveira
I just notice that the broken link is just in the source, so is it ok?
	-Yuri Oliveira
Oh yeah the links are only supposed to work on the live version. Feel free to cross off issues from the cell as they're fixed
	-Louise Poubel</t>
      </text>
    </comment>
    <comment authorId="0" ref="G62">
      <text>
        <t xml:space="preserve">ouch, looks like a bad port, we should just delete it
	-Louise Poubel</t>
      </text>
    </comment>
  </commentList>
</comments>
</file>

<file path=xl/sharedStrings.xml><?xml version="1.0" encoding="utf-8"?>
<sst xmlns="http://schemas.openxmlformats.org/spreadsheetml/2006/main" count="694" uniqueCount="311">
  <si>
    <t>Tutorial</t>
  </si>
  <si>
    <t>Ubuntu Bionic - debs</t>
  </si>
  <si>
    <t>Ubuntu Focal - debs</t>
  </si>
  <si>
    <t>macOS Catalina - homebrew</t>
  </si>
  <si>
    <t>Windows 10 - conda-forge</t>
  </si>
  <si>
    <t>Ubuntu Bionic - source</t>
  </si>
  <si>
    <t>Ubuntu Focal - source</t>
  </si>
  <si>
    <t>macOS Catalina - source</t>
  </si>
  <si>
    <t>Windows 10 - source</t>
  </si>
  <si>
    <t>Title</t>
  </si>
  <si>
    <t>Live</t>
  </si>
  <si>
    <t>Source</t>
  </si>
  <si>
    <t>Reviewer</t>
  </si>
  <si>
    <t>Status</t>
  </si>
  <si>
    <t>General tutorials</t>
  </si>
  <si>
    <t>Install: Ubuntu, binaries</t>
  </si>
  <si>
    <t>jrivero</t>
  </si>
  <si>
    <r>
      <rPr/>
      <t xml:space="preserve">Improved version of installation in: </t>
    </r>
    <r>
      <rPr>
        <color rgb="FF1155CC"/>
        <u/>
      </rPr>
      <t>https://github.com/ignitionrobotics/docs/pull/198</t>
    </r>
    <r>
      <rPr/>
      <t xml:space="preserve">
(tfoote) Error with initializing rendering: </t>
    </r>
    <r>
      <rPr>
        <color rgb="FF1155CC"/>
        <u/>
      </rPr>
      <t>https://github.com/ignitionrobotics/docs/pull/198</t>
    </r>
  </si>
  <si>
    <t>kvkpraneeth
130s</t>
  </si>
  <si>
    <t>Ok!</t>
  </si>
  <si>
    <t>Install: Ubuntu, source</t>
  </si>
  <si>
    <t>jenn</t>
  </si>
  <si>
    <t>matosinho</t>
  </si>
  <si>
    <t>OK!</t>
  </si>
  <si>
    <t>Install: Mac, binaries</t>
  </si>
  <si>
    <t>scpeters</t>
  </si>
  <si>
    <t>https://github.com/ignitionrobotics/docs/pull/200</t>
  </si>
  <si>
    <t>Install: Mac, source</t>
  </si>
  <si>
    <t>Install: Windows, binaries</t>
  </si>
  <si>
    <t>Install: Windows, source</t>
  </si>
  <si>
    <t>ROS integration</t>
  </si>
  <si>
    <t>kvkpraneeth</t>
  </si>
  <si>
    <t>ROS 2 integration</t>
  </si>
  <si>
    <t>harshavardhan</t>
  </si>
  <si>
    <t>Understanding the GUI</t>
  </si>
  <si>
    <r>
      <rPr>
        <strike/>
        <color rgb="FF000000"/>
      </rPr>
      <t xml:space="preserve">Ok! Just update the versions 
</t>
    </r>
    <r>
      <rPr>
        <strike/>
        <color rgb="FF1155CC"/>
      </rPr>
      <t>https://github.com/ignitionrobotics/docs/pull/199</t>
    </r>
    <r>
      <rPr>
        <strike/>
        <color rgb="FF000000"/>
      </rPr>
      <t xml:space="preserve">
</t>
    </r>
  </si>
  <si>
    <r>
      <rPr>
        <strike/>
        <color rgb="FF000000"/>
      </rPr>
      <t xml:space="preserve">The ign gazebo version just returns 6.0.0~pre1, instead of 5.0.0 as suggested in the tutorial. The Modeling Models link is tutorial is broken. Moreover, the scene started clean, without transform control or the entity tree. Although, it was possible to follow the steps in tutorial. </t>
    </r>
    <r>
      <rPr>
        <strike/>
        <color rgb="FF1155CC"/>
      </rPr>
      <t>https://drive.google.com/file/d/1IrxxWiaoxytIge9hRiigFTtpLIf3TW7Z/view?usp=sharing</t>
    </r>
    <r>
      <rPr>
        <color rgb="FF1155CC"/>
        <u/>
      </rPr>
      <t xml:space="preserve">
</t>
    </r>
    <r>
      <rPr>
        <strike/>
        <color rgb="FF000000"/>
      </rPr>
      <t>An extra windows is opening alongside GUI:</t>
    </r>
    <r>
      <rPr>
        <strike/>
        <color rgb="FF000000"/>
        <u/>
      </rPr>
      <t xml:space="preserve">
</t>
    </r>
    <r>
      <rPr>
        <strike/>
        <color rgb="FF1155CC"/>
        <u/>
      </rPr>
      <t>https://github.com/ignitionrobotics/ign-gui/issues/291</t>
    </r>
  </si>
  <si>
    <t>Manipulating models</t>
  </si>
  <si>
    <t xml:space="preserve">kvkpraneeth </t>
  </si>
  <si>
    <t>Model insertion from Fuel</t>
  </si>
  <si>
    <t>Keyboard shortcuts</t>
  </si>
  <si>
    <t>aditya</t>
  </si>
  <si>
    <t>Constrain along axis is not working (x/y/z). (I tried on 24 and it was working, dunno if some commit caused that.)</t>
  </si>
  <si>
    <t>Building your own robot</t>
  </si>
  <si>
    <t>Works, but got a parser error after spawning the bot</t>
  </si>
  <si>
    <r>
      <rPr>
        <color rgb="FF000000"/>
        <u/>
      </rPr>
      <t>Works, but some errors are printed:</t>
    </r>
    <r>
      <rPr>
        <color rgb="FF000000"/>
        <u/>
      </rPr>
      <t xml:space="preserve">
</t>
    </r>
    <r>
      <rPr>
        <color rgb="FF1155CC"/>
        <u/>
      </rPr>
      <t>https://github.com/ignitionrobotics/docs/issues/202</t>
    </r>
  </si>
  <si>
    <t>Moving the robot</t>
  </si>
  <si>
    <r>
      <rPr/>
      <t xml:space="preserve">Works, but got a parser error after spawning the bot
130s: Stuck with </t>
    </r>
    <r>
      <rPr>
        <color rgb="FF1155CC"/>
        <u/>
      </rPr>
      <t xml:space="preserve">https://answers.gazebosim.org/question/27405
</t>
    </r>
    <r>
      <rPr/>
      <t>, although "Triggered Publisher" seems to be working.</t>
    </r>
  </si>
  <si>
    <t>wongrufus</t>
  </si>
  <si>
    <t>SDF worlds</t>
  </si>
  <si>
    <t>azeey</t>
  </si>
  <si>
    <t>jacobperron</t>
  </si>
  <si>
    <t>Sensors</t>
  </si>
  <si>
    <r>
      <rPr>
        <color rgb="FF000000"/>
        <u/>
      </rPr>
      <t>Works, but some errors are printed:</t>
    </r>
    <r>
      <rPr>
        <color rgb="FF000000"/>
        <u/>
      </rPr>
      <t xml:space="preserve">
</t>
    </r>
    <r>
      <rPr>
        <color rgb="FF1155CC"/>
        <u/>
      </rPr>
      <t>https://github.com/ignitionrobotics/docs/issues/202</t>
    </r>
  </si>
  <si>
    <t>Actors</t>
  </si>
  <si>
    <t>Everything works, but actors_demo.sdf file does not have "&lt;?xml version="1.0" ?&gt;" in the beggining.</t>
  </si>
  <si>
    <t>Hotkeys</t>
  </si>
  <si>
    <t>Shyam</t>
  </si>
  <si>
    <t>ok!</t>
  </si>
  <si>
    <t>Gazebo tutorials</t>
  </si>
  <si>
    <t>README</t>
  </si>
  <si>
    <t>Battery</t>
  </si>
  <si>
    <t>Everything works, just one thing that wasn't clear for me. It says that green vehicle has a rechargeble battery and the blue don't, but both batteries are rechargeble.</t>
  </si>
  <si>
    <t>Blender sdf exporter</t>
  </si>
  <si>
    <t>World exporter</t>
  </si>
  <si>
    <t>Create System Plugins</t>
  </si>
  <si>
    <t>Debugging</t>
  </si>
  <si>
    <t>Detachable joints</t>
  </si>
  <si>
    <t>Distributed Simulation</t>
  </si>
  <si>
    <t>Entity creation</t>
  </si>
  <si>
    <t>ERB template</t>
  </si>
  <si>
    <t>GUI config</t>
  </si>
  <si>
    <t>Everything works, but everytime the full_preview.sdf is loaded, the following error appears: [GUI] [Err] [SystemPaths.cc:467] Could not resolve file [gazebo_diffuse.jpg]</t>
  </si>
  <si>
    <t>Levels</t>
  </si>
  <si>
    <t>Light configuration</t>
  </si>
  <si>
    <t>Logging</t>
  </si>
  <si>
    <t>Logical audio sensor</t>
  </si>
  <si>
    <t>Mesh to Fuel</t>
  </si>
  <si>
    <t>Migration : Link API</t>
  </si>
  <si>
    <t>Migration : Model API</t>
  </si>
  <si>
    <t>Migration: Plugins</t>
  </si>
  <si>
    <t>Migration: SDF</t>
  </si>
  <si>
    <t>Migration : World API</t>
  </si>
  <si>
    <t>Model and optimize meshes in blender for simulations+</t>
  </si>
  <si>
    <t>Model Command</t>
  </si>
  <si>
    <t>Particle Emitter</t>
  </si>
  <si>
    <t>The tutorial works fine, but after disabling the fog, it's not possible to enable again as it was saying in the tutorial.</t>
  </si>
  <si>
    <t>Physics</t>
  </si>
  <si>
    <t>Point cloud to mesh</t>
  </si>
  <si>
    <t>Rendering plugins</t>
  </si>
  <si>
    <t>Resources</t>
  </si>
  <si>
    <t>Server configuration</t>
  </si>
  <si>
    <t>Terminology</t>
  </si>
  <si>
    <t>Test fixture</t>
  </si>
  <si>
    <t>https://github.com/ignitionrobotics/ign-gazebo/tree/ign-gazebo6/examples/standalone/gtest_setup
doesn't exist yet, but 
https://github.com/ignitionrobotics/ign-gazebo/tree/ign-gazebo5/examples/standalone/gtest_setup
works OK</t>
  </si>
  <si>
    <t>Triggered Publisher</t>
  </si>
  <si>
    <t>Underwater vehicles</t>
  </si>
  <si>
    <t xml:space="preserve">Segfaults when left running for 20mins.  Duration shortens to 3-10 mins when running with ocean current:
ign topic -t /ocean_current -m ignition.msgs.Vector3d -p 'x: 0, y:0, z:0'
install/lib/ruby/ignition/cmdgazebo6.rb:438: [BUG] Segmentation fault at 0x0000000000000000
ruby 2.7.0p0 (2019-12-25 revision 647ee6f091) [x86_64-linux-gnu]
</t>
  </si>
  <si>
    <t>Video recorder</t>
  </si>
  <si>
    <t>Gazebo worlds</t>
  </si>
  <si>
    <t>3k_shapes.sdf</t>
  </si>
  <si>
    <t>https://docs.google.com/spreadsheets/d/1Vd0YYC5ROk6MPMOKjW5itqq75i41R3NcYcKld-Sgi4g/edit#gid=0</t>
  </si>
  <si>
    <t>ackermann_steering.sdf</t>
  </si>
  <si>
    <t>ahcorde</t>
  </si>
  <si>
    <t>ok</t>
  </si>
  <si>
    <t>actor_crowd.sdf</t>
  </si>
  <si>
    <t>actor.sdf</t>
  </si>
  <si>
    <t>actors_population.sdf</t>
  </si>
  <si>
    <t>Empty File</t>
  </si>
  <si>
    <t>apply_joint_force.sdf</t>
  </si>
  <si>
    <t>Working well, but I got a segfault</t>
  </si>
  <si>
    <t>breadcrumbs.sdf</t>
  </si>
  <si>
    <t>Error: Failed to make breadcrumb 'B2_0' static.</t>
  </si>
  <si>
    <t xml:space="preserve">Warning [Model.cc:170] Non-unique names detected in XML children of model with name[vehicle_blue].
</t>
  </si>
  <si>
    <t>buoyancy.sdf</t>
  </si>
  <si>
    <t>Everything works fine, but there are some warnings: https://github.com/ignitionrobotics/ign-gazebo/issues/1056 - ahcorde: It's the liftDragPlugin</t>
  </si>
  <si>
    <t>camera_sensor.sdf</t>
  </si>
  <si>
    <t>camera_video_record_dbl_pendulum.sdf</t>
  </si>
  <si>
    <t>collada_world_exporter.sdf</t>
  </si>
  <si>
    <t>contact_sensor.sdf</t>
  </si>
  <si>
    <t>https://github.com/ignitionrobotics/ign-gazebo/issues/997</t>
  </si>
  <si>
    <t>debug_shapes.sdf</t>
  </si>
  <si>
    <t>default.sdf</t>
  </si>
  <si>
    <t>depth_camera_sensor.sdf</t>
  </si>
  <si>
    <t>detachable_joint.sdf</t>
  </si>
  <si>
    <t>Warning [Model.cc:170] Non-unique names detected in XML children of model with name[vehicle_blue]. it's the DetachableJoint plugin name</t>
  </si>
  <si>
    <t>diff_drive.sdf</t>
  </si>
  <si>
    <t>diff_drive_skid.sdf</t>
  </si>
  <si>
    <t>empty.sdf</t>
  </si>
  <si>
    <t>follow_actor.sdf</t>
  </si>
  <si>
    <t>fuel.sdf</t>
  </si>
  <si>
    <t>fuel.sdf.orig</t>
  </si>
  <si>
    <t>fuel_textured_mesh.sdf</t>
  </si>
  <si>
    <t>gpu_lidar_retro_values_sensor.sdf</t>
  </si>
  <si>
    <t>gpu_lidar_sensor.sdf</t>
  </si>
  <si>
    <t>grid.sdf</t>
  </si>
  <si>
    <t>heightmap.sdf</t>
  </si>
  <si>
    <t>import_mesh.sdf</t>
  </si>
  <si>
    <t>joint_controller.sdf</t>
  </si>
  <si>
    <t>joint_position_controller.sdf</t>
  </si>
  <si>
    <t>joint_trajectory_controller.sdf</t>
  </si>
  <si>
    <t>kinetic_energy_monitor.sdf</t>
  </si>
  <si>
    <t>levels_no_performers.sdf</t>
  </si>
  <si>
    <t>levels.sdf</t>
  </si>
  <si>
    <t>lift_drag_battery.sdf</t>
  </si>
  <si>
    <t>lift_drag.sdf</t>
  </si>
  <si>
    <r>
      <rPr/>
      <t xml:space="preserve">Everything works fine, but there are some warnings: </t>
    </r>
    <r>
      <rPr>
        <color rgb="FF1155CC"/>
        <u/>
      </rPr>
      <t>https://github.com/ignitionrobotics/ign-gazebo/issues/1056</t>
    </r>
  </si>
  <si>
    <t>lift_drag_nested.sdf</t>
  </si>
  <si>
    <t>lightmap.sdf</t>
  </si>
  <si>
    <t>lights.sdf</t>
  </si>
  <si>
    <t>linear_battery_demo.sdf</t>
  </si>
  <si>
    <t>logical_audio_sensor_plugin.sdf</t>
  </si>
  <si>
    <t>logical_camera_sensor.sdf</t>
  </si>
  <si>
    <t>log_record_dbl_pendulum.sdf</t>
  </si>
  <si>
    <t>log_record_keyboard.sdf</t>
  </si>
  <si>
    <t>log_record_resources.sdf</t>
  </si>
  <si>
    <t>log_record_shapes.sdf</t>
  </si>
  <si>
    <t>mecanum_drive.sdf</t>
  </si>
  <si>
    <t>minimal_scene.sdf</t>
  </si>
  <si>
    <t>multi_lrauv_race.sdf</t>
  </si>
  <si>
    <t>multicopter_velocity_control.sdf</t>
  </si>
  <si>
    <r>
      <rPr/>
      <t xml:space="preserve">Everything works fine, but there are some warnings: </t>
    </r>
    <r>
      <rPr>
        <color rgb="FF1155CC"/>
        <u/>
      </rPr>
      <t>https://github.com/ignitionrobotics/ign-gazebo/issues/1056</t>
    </r>
  </si>
  <si>
    <t>nested_model.sdf</t>
  </si>
  <si>
    <t>optical_tactile_sensor_plugin.sdf</t>
  </si>
  <si>
    <t>particle_emitter.sdf</t>
  </si>
  <si>
    <t>None of the suggested commands are working. It is not possible to turn of the particle emitter nor change its rate.</t>
  </si>
  <si>
    <t>particle_emitter2.sdf</t>
  </si>
  <si>
    <t>It was possible to turn off and change the fog rate, but after disabling, it's not possible to enable again. Also, the comment says to launch particle_emitter instead of particle_emitter2.</t>
  </si>
  <si>
    <t>pendulum_links.sdf</t>
  </si>
  <si>
    <t xml:space="preserve">OK! But the suggested velocity is too big. </t>
  </si>
  <si>
    <t>performer_detector.sdf</t>
  </si>
  <si>
    <t>physics_options.sdf</t>
  </si>
  <si>
    <t>plane_propeller_demo.sdf</t>
  </si>
  <si>
    <r>
      <rPr/>
      <t xml:space="preserve">Everything works fine, but there are some warnings: </t>
    </r>
    <r>
      <rPr>
        <color rgb="FF1155CC"/>
        <u/>
      </rPr>
      <t>https://github.com/ignitionrobotics/ign-gazebo/issues/1056</t>
    </r>
  </si>
  <si>
    <t>plot_3d.sdf</t>
  </si>
  <si>
    <t>pose_publisher.sdf</t>
  </si>
  <si>
    <t>quadcopter.sdf</t>
  </si>
  <si>
    <r>
      <rPr/>
      <t xml:space="preserve">Everything works fine, but there are some warnings: </t>
    </r>
    <r>
      <rPr>
        <color rgb="FF1155CC"/>
        <u/>
      </rPr>
      <t>https://github.com/ignitionrobotics/ign-gazebo/issues/1056</t>
    </r>
  </si>
  <si>
    <t>rolling_shapes.sdf</t>
  </si>
  <si>
    <t>sensors_demo.sdf</t>
  </si>
  <si>
    <t>sensors.sdf</t>
  </si>
  <si>
    <t>shapes_bitmask.sdf</t>
  </si>
  <si>
    <t>shapes_population.sdf.erb</t>
  </si>
  <si>
    <t>shapes.sdf</t>
  </si>
  <si>
    <t>skid_steer_mecanum.sdf</t>
  </si>
  <si>
    <t>sky.sdf</t>
  </si>
  <si>
    <t>spaces.sdf</t>
  </si>
  <si>
    <t>thermal_camera.sdf</t>
  </si>
  <si>
    <t>touch_plugin.sdf</t>
  </si>
  <si>
    <t>track_drive.sdf</t>
  </si>
  <si>
    <r>
      <rPr/>
      <t xml:space="preserve">Everything works fine, but there are some warnings: </t>
    </r>
    <r>
      <rPr>
        <color rgb="FF1155CC"/>
        <u/>
      </rPr>
      <t>https://github.com/ignitionrobotics/ign-gazebo/issues/1056</t>
    </r>
  </si>
  <si>
    <t>triggered_publisher.sdf</t>
  </si>
  <si>
    <t>trisphere_cycle_wheel_slip.sdf</t>
  </si>
  <si>
    <t>tunnel.sdf</t>
  </si>
  <si>
    <t>velocity_control.sdf</t>
  </si>
  <si>
    <t>https://github.com/ignitionrobotics/ign-transport/issues/263</t>
  </si>
  <si>
    <t>video_record_dbl_pendulum.sdf</t>
  </si>
  <si>
    <t>visibility.sdf</t>
  </si>
  <si>
    <t>https://github.com/ignitionrobotics/ign-rendering/issues/429</t>
  </si>
  <si>
    <t>visualize_contacts.sdf</t>
  </si>
  <si>
    <t>visualize_lidar.sdf</t>
  </si>
  <si>
    <t>wind.sdf</t>
  </si>
  <si>
    <t>world_joint.sdf</t>
  </si>
  <si>
    <t>Common</t>
  </si>
  <si>
    <t>https://github.com/ignitionrobotics/ign-common/pull/252</t>
  </si>
  <si>
    <t>Installation</t>
  </si>
  <si>
    <t>https://github.com/ignitionrobotics/ign-common/pull/253</t>
  </si>
  <si>
    <t>Profiler</t>
  </si>
  <si>
    <t>Hardware-accelerated video encoding</t>
  </si>
  <si>
    <t>Fuel tools</t>
  </si>
  <si>
    <t>https://github.com/ignitionrobotics/ign-fuel-tools/pull/207</t>
  </si>
  <si>
    <t>Configuration</t>
  </si>
  <si>
    <t>Command Line Tools</t>
  </si>
  <si>
    <t>C++ API</t>
  </si>
  <si>
    <t>GUI</t>
  </si>
  <si>
    <t>from source is failing with many qt errors</t>
  </si>
  <si>
    <t>Command line usage</t>
  </si>
  <si>
    <t>Some of then are working (ImageDisplay, PubSub, ...) some of then are failing (Teleop, KeyPublisher)</t>
  </si>
  <si>
    <t>Plugins</t>
  </si>
  <si>
    <t>Layout</t>
  </si>
  <si>
    <t>Style</t>
  </si>
  <si>
    <t>Examples</t>
  </si>
  <si>
    <t>I can't compile the examples for the same reason as ign-gui from sources</t>
  </si>
  <si>
    <t>Screenshot</t>
  </si>
  <si>
    <t>Scene</t>
  </si>
  <si>
    <t>Math</t>
  </si>
  <si>
    <t>chapulina</t>
  </si>
  <si>
    <t>https://github.com/ignitionrobotics/ign-math/pull/253</t>
  </si>
  <si>
    <t>https://github.com/ignitionrobotics/ign-math/pull/252</t>
  </si>
  <si>
    <t>Cpp getting stated</t>
  </si>
  <si>
    <t>Example angle</t>
  </si>
  <si>
    <t>Example triangle</t>
  </si>
  <si>
    <t>Example vector2</t>
  </si>
  <si>
    <t>Example rotation</t>
  </si>
  <si>
    <t>Plugin</t>
  </si>
  <si>
    <t>https://github.com/ignitionrobotics/ign-plugin/pull/61</t>
  </si>
  <si>
    <t>Introduction</t>
  </si>
  <si>
    <t>Messages</t>
  </si>
  <si>
    <r>
      <rPr>
        <strike/>
      </rPr>
      <t xml:space="preserve">Fixed an outdated issue: </t>
    </r>
    <r>
      <rPr>
        <strike/>
        <color rgb="FF1155CC"/>
      </rPr>
      <t>https://github.com/ignitionrobotics/ign-msgs/pull/184</t>
    </r>
  </si>
  <si>
    <t>https://github.com/ignitionrobotics/ign-msgs/pull/185</t>
  </si>
  <si>
    <t>C++ Get Started</t>
  </si>
  <si>
    <t>Physics plugins</t>
  </si>
  <si>
    <t>Switching physics engines</t>
  </si>
  <si>
    <t>Plugin loading</t>
  </si>
  <si>
    <t>Physics simulation concepts</t>
  </si>
  <si>
    <t>Implementing a physics plugin</t>
  </si>
  <si>
    <t>Implementing a custom feature</t>
  </si>
  <si>
    <t>Set up physics engine TPE</t>
  </si>
  <si>
    <t>Use custom engine</t>
  </si>
  <si>
    <t>Rendering</t>
  </si>
  <si>
    <t>Ian</t>
  </si>
  <si>
    <t>https://github.com/ignitionrobotics/ign-rendering/pull/425</t>
  </si>
  <si>
    <t>Ok</t>
  </si>
  <si>
    <t>https://github.com/ignitionrobotics/ign-rendering/pull/426</t>
  </si>
  <si>
    <t>Lightmap</t>
  </si>
  <si>
    <t>Actor animation</t>
  </si>
  <si>
    <t>Gazebo scene viewer</t>
  </si>
  <si>
    <t>https://github.com/ignitionrobotics/ign-rendering/issues/432</t>
  </si>
  <si>
    <t>Mesh viewer</t>
  </si>
  <si>
    <t>Custom scene viewer</t>
  </si>
  <si>
    <t>Camera tracking</t>
  </si>
  <si>
    <t>Custom shaders</t>
  </si>
  <si>
    <t>Render pass</t>
  </si>
  <si>
    <t>Simple demo</t>
  </si>
  <si>
    <t>Text geometry</t>
  </si>
  <si>
    <t>Particles</t>
  </si>
  <si>
    <t>https://github.com/ignitionrobotics/ign-rendering/pull/430</t>
  </si>
  <si>
    <t>Heightmap</t>
  </si>
  <si>
    <t>https://github.com/ignitionrobotics/ign-rendering/pull/431</t>
  </si>
  <si>
    <t>Render order</t>
  </si>
  <si>
    <t>https://github.com/ignitionrobotics/ign-rendering/issues/427</t>
  </si>
  <si>
    <t>Transform FBX to DAE</t>
  </si>
  <si>
    <t>Environment map</t>
  </si>
  <si>
    <t>Thermal camera</t>
  </si>
  <si>
    <t>Custom sensors</t>
  </si>
  <si>
    <t>Transport</t>
  </si>
  <si>
    <t>https://github.com/ignitionrobotics/ign-transport/pull/262</t>
  </si>
  <si>
    <t>Carlos</t>
  </si>
  <si>
    <t>OK</t>
  </si>
  <si>
    <t>Nodes and Topics</t>
  </si>
  <si>
    <t>https://github.com/ignitionrobotics/ign-transport/pull/264</t>
  </si>
  <si>
    <t>Services</t>
  </si>
  <si>
    <t>Security</t>
  </si>
  <si>
    <t>Relay</t>
  </si>
  <si>
    <t>Environment Variables</t>
  </si>
  <si>
    <t>Development</t>
  </si>
  <si>
    <t>Topic statistics</t>
  </si>
  <si>
    <t>sdformat</t>
  </si>
  <si>
    <t>https://github.com/ignitionrobotics/sdformat/pull/714</t>
  </si>
  <si>
    <t>Install</t>
  </si>
  <si>
    <t>ahocrde</t>
  </si>
  <si>
    <t>https://github.com/ignitionrobotics/sdf_tutorials/pull/59</t>
  </si>
  <si>
    <t>Quickstart</t>
  </si>
  <si>
    <t>https://github.com/ignitionrobotics/sdf_tutorials/pull/60</t>
  </si>
  <si>
    <t>Convention</t>
  </si>
  <si>
    <t>Specifying pose</t>
  </si>
  <si>
    <t>Model kinematics</t>
  </si>
  <si>
    <t>Collisions and Visuals</t>
  </si>
  <si>
    <t>Material properties of a Visual</t>
  </si>
  <si>
    <t>Creating Worlds</t>
  </si>
  <si>
    <t>Pose frame semantics</t>
  </si>
  <si>
    <t>Composition</t>
  </si>
  <si>
    <t>Tutorial for parameter passing</t>
  </si>
  <si>
    <t>ros_ign</t>
  </si>
  <si>
    <t>ros_ign_bridge README - noetic</t>
  </si>
  <si>
    <t>https://github.com/ignitionrobotics/ros_ign/pull/180</t>
  </si>
  <si>
    <t>ros_ign_gazebo_demos README - noetic</t>
  </si>
  <si>
    <t>ros_ign_bridge README - galactic</t>
  </si>
  <si>
    <t>ros_ign_gazebo_demos README - galactic</t>
  </si>
  <si>
    <t xml:space="preserve">ign_ros2_control </t>
  </si>
  <si>
    <t>ign_ros2_control</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</si>
</sst>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scheme val="minor"/>
    </font>
    <font>
      <b/>
      <color theme="1"/>
      <name val="Arial"/>
      <scheme val="minor"/>
    </font>
    <font>
      <color theme="1"/>
      <name val="Arial"/>
      <scheme val="minor"/>
    </font>
    <font>
      <u/>
      <color rgb="FF0000FF"/>
    </font>
    <font>
      <u/>
      <color rgb="FF1155CC"/>
    </font>
    <font>
      <u/>
      <color rgb="FF0000FF"/>
    </font>
    <font>
      <strike/>
      <u/>
      <color rgb="FF0000FF"/>
    </font>
    <font>
      <strike/>
      <u/>
      <color rgb="FF1155CC"/>
      <name val="Arial"/>
      <scheme val="minor"/>
    </font>
    <font>
      <strike/>
      <color rgb="FF000000"/>
    </font>
    <font>
      <color rgb="FF000000"/>
    </font>
    <font>
      <color rgb="FF000000"/>
      <name val="Arial"/>
      <scheme val="minor"/>
    </font>
    <font>
      <u/>
      <color rgb="FF1155CC"/>
      <name val="Arial"/>
      <scheme val="minor"/>
    </font>
    <font>
      <u/>
      <color rgb="FF1155CC"/>
    </font>
    <font>
      <u/>
      <color rgb="FF0000FF"/>
    </font>
    <font>
      <strike/>
      <u/>
      <color theme="1"/>
      <name val="Arial"/>
      <scheme val="minor"/>
    </font>
    <font>
      <color rgb="FF1155CC"/>
      <name val="Arial"/>
      <scheme val="minor"/>
    </font>
    <font>
      <color theme="1"/>
      <name val="Arial"/>
    </font>
    <font>
      <u/>
      <color rgb="FF1155CC"/>
      <name val="Arial"/>
    </font>
    <font>
      <u/>
      <color rgb="FF0000FF"/>
    </font>
    <font>
      <color rgb="FFFF0000"/>
      <name val="Arial"/>
      <scheme val="minor"/>
    </font>
    <font>
      <u/>
      <color rgb="FF0000FF"/>
    </font>
    <font>
      <u/>
      <color rgb="FF1155CC"/>
    </font>
    <font>
      <strike/>
      <u/>
      <color rgb="FF1155CC"/>
      <name val="Arial"/>
      <scheme val="minor"/>
    </font>
    <font>
      <strike/>
      <u/>
      <color rgb="FF1155CC"/>
    </font>
    <font>
      <color rgb="FF000000"/>
      <name val="Arial"/>
    </font>
    <font>
      <strike/>
      <u/>
      <color rgb="FF000000"/>
    </font>
    <font>
      <u/>
      <color rgb="FF1155CC"/>
      <name val="Arial"/>
      <scheme val="minor"/>
    </font>
    <font>
      <strike/>
      <u/>
      <color rgb="FF000000"/>
      <name val="Arial"/>
      <scheme val="minor"/>
    </font>
    <font>
      <strike/>
      <color rgb="FF0000FF"/>
    </font>
    <font>
      <u/>
      <color rgb="FF1155CC"/>
      <name val="Arial"/>
    </font>
    <font>
      <u/>
      <color rgb="FF0000FF"/>
    </font>
    <font>
      <u/>
      <color rgb="FF1155CC"/>
    </font>
    <font>
      <strike/>
      <u/>
      <color rgb="FF1155CC"/>
    </font>
    <font>
      <u/>
      <color rgb="FF1155CC"/>
      <name val="Arial"/>
      <scheme val="minor"/>
    </font>
  </fonts>
  <fills count="7">
    <fill>
      <patternFill patternType="none"/>
    </fill>
    <fill>
      <patternFill patternType="lightGray"/>
    </fill>
    <fill>
      <patternFill patternType="solid">
        <fgColor rgb="FFCFE2F3"/>
        <bgColor rgb="FFCFE2F3"/>
      </patternFill>
    </fill>
    <fill>
      <patternFill patternType="solid">
        <fgColor rgb="FFFFF2CC"/>
        <bgColor rgb="FFFFF2CC"/>
      </patternFill>
    </fill>
    <fill>
      <patternFill patternType="solid">
        <fgColor rgb="FF434343"/>
        <bgColor rgb="FF434343"/>
      </patternFill>
    </fill>
    <fill>
      <patternFill patternType="solid">
        <fgColor rgb="FFB7B7B7"/>
        <bgColor rgb="FFB7B7B7"/>
      </patternFill>
    </fill>
    <fill>
      <patternFill patternType="solid">
        <fgColor rgb="FFFFFFFF"/>
        <bgColor rgb="FFFFFFFF"/>
      </patternFill>
    </fill>
  </fills>
  <borders count="3">
    <border/>
    <border>
      <right style="thin">
        <color rgb="FF000000"/>
      </right>
    </border>
    <border>
      <left style="thin">
        <color rgb="FF000000"/>
      </left>
      <right style="thin">
        <color rgb="FF000000"/>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0"/>
    </xf>
    <xf borderId="0" fillId="2" fontId="1" numFmtId="0" xfId="0" applyAlignment="1" applyFont="1">
      <alignment readingOrder="0" shrinkToFit="0" wrapText="1"/>
    </xf>
    <xf borderId="0" fillId="2" fontId="1" numFmtId="0" xfId="0" applyAlignment="1" applyFont="1">
      <alignment readingOrder="0" shrinkToFit="0" wrapText="0"/>
    </xf>
    <xf borderId="0" fillId="2" fontId="1" numFmtId="0" xfId="0" applyAlignment="1" applyFont="1">
      <alignment readingOrder="0" shrinkToFit="0" wrapText="0"/>
    </xf>
    <xf borderId="0" fillId="2" fontId="1" numFmtId="0" xfId="0" applyAlignment="1" applyFont="1">
      <alignment readingOrder="0" shrinkToFit="0" wrapText="0"/>
    </xf>
    <xf borderId="1" fillId="2" fontId="1" numFmtId="0" xfId="0" applyAlignment="1" applyBorder="1" applyFont="1">
      <alignment readingOrder="0" shrinkToFit="0" wrapText="1"/>
    </xf>
    <xf borderId="0" fillId="3" fontId="1" numFmtId="0" xfId="0" applyAlignment="1" applyFill="1" applyFont="1">
      <alignment readingOrder="0" shrinkToFit="0" wrapText="0"/>
    </xf>
    <xf borderId="0" fillId="3" fontId="2" numFmtId="0" xfId="0" applyAlignment="1" applyFont="1">
      <alignment readingOrder="0" shrinkToFit="0" wrapText="0"/>
    </xf>
    <xf borderId="0" fillId="3" fontId="2" numFmtId="0" xfId="0" applyAlignment="1" applyFont="1">
      <alignment shrinkToFit="0" wrapText="1"/>
    </xf>
    <xf borderId="1" fillId="3" fontId="2" numFmtId="0" xfId="0" applyAlignment="1" applyBorder="1" applyFont="1">
      <alignment shrinkToFit="0" wrapText="1"/>
    </xf>
    <xf borderId="0" fillId="3" fontId="2" numFmtId="0" xfId="0" applyAlignment="1" applyFont="1">
      <alignment readingOrder="0" shrinkToFit="0" wrapText="1"/>
    </xf>
    <xf borderId="1" fillId="3" fontId="2" numFmtId="0" xfId="0" applyAlignment="1" applyBorder="1" applyFont="1">
      <alignment readingOrder="0" shrinkToFit="0" wrapText="1"/>
    </xf>
    <xf borderId="0" fillId="0" fontId="2" numFmtId="0" xfId="0" applyAlignment="1" applyFont="1">
      <alignment readingOrder="0" shrinkToFit="0" wrapText="0"/>
    </xf>
    <xf borderId="0" fillId="0" fontId="3" numFmtId="0" xfId="0" applyAlignment="1" applyFont="1">
      <alignment readingOrder="0" shrinkToFit="0" wrapText="0"/>
    </xf>
    <xf borderId="0" fillId="0" fontId="4" numFmtId="0" xfId="0" applyAlignment="1" applyFont="1">
      <alignment readingOrder="0" shrinkToFit="0" wrapText="0"/>
    </xf>
    <xf borderId="0" fillId="0" fontId="2" numFmtId="0" xfId="0" applyAlignment="1" applyFont="1">
      <alignment readingOrder="0" shrinkToFit="0" wrapText="1"/>
    </xf>
    <xf borderId="0" fillId="0" fontId="5" numFmtId="0" xfId="0" applyAlignment="1" applyFont="1">
      <alignment readingOrder="0" shrinkToFit="0" wrapText="1"/>
    </xf>
    <xf borderId="1" fillId="0" fontId="2" numFmtId="0" xfId="0" applyAlignment="1" applyBorder="1" applyFont="1">
      <alignment readingOrder="0" shrinkToFit="0" wrapText="1"/>
    </xf>
    <xf borderId="0" fillId="4" fontId="2" numFmtId="0" xfId="0" applyAlignment="1" applyFill="1" applyFont="1">
      <alignment shrinkToFit="0" wrapText="1"/>
    </xf>
    <xf borderId="1" fillId="4" fontId="2" numFmtId="0" xfId="0" applyAlignment="1" applyBorder="1" applyFont="1">
      <alignment shrinkToFit="0" wrapText="1"/>
    </xf>
    <xf borderId="0" fillId="4" fontId="2" numFmtId="0" xfId="0" applyAlignment="1" applyFont="1">
      <alignment readingOrder="0" shrinkToFit="0" wrapText="1"/>
    </xf>
    <xf borderId="1" fillId="4" fontId="2" numFmtId="0" xfId="0" applyAlignment="1" applyBorder="1" applyFont="1">
      <alignment readingOrder="0" shrinkToFit="0" wrapText="1"/>
    </xf>
    <xf borderId="1" fillId="0" fontId="6" numFmtId="0" xfId="0" applyAlignment="1" applyBorder="1" applyFont="1">
      <alignment readingOrder="0" shrinkToFit="0" wrapText="1"/>
    </xf>
    <xf borderId="0" fillId="0" fontId="2" numFmtId="0" xfId="0" applyAlignment="1" applyFont="1">
      <alignment shrinkToFit="0" wrapText="1"/>
    </xf>
    <xf borderId="1" fillId="0" fontId="2" numFmtId="0" xfId="0" applyAlignment="1" applyBorder="1" applyFont="1">
      <alignment shrinkToFit="0" wrapText="1"/>
    </xf>
    <xf borderId="1" fillId="0" fontId="7" numFmtId="0" xfId="0" applyAlignment="1" applyBorder="1" applyFont="1">
      <alignment readingOrder="0" shrinkToFit="0" wrapText="1"/>
    </xf>
    <xf borderId="1" fillId="0" fontId="2" numFmtId="0" xfId="0" applyAlignment="1" applyBorder="1" applyFont="1">
      <alignment readingOrder="0" shrinkToFit="0" wrapText="1"/>
    </xf>
    <xf borderId="1" fillId="0" fontId="8" numFmtId="0" xfId="0" applyAlignment="1" applyBorder="1" applyFont="1">
      <alignment readingOrder="0" shrinkToFit="0" wrapText="1"/>
    </xf>
    <xf borderId="0" fillId="0" fontId="2" numFmtId="0" xfId="0" applyAlignment="1" applyFont="1">
      <alignment readingOrder="0"/>
    </xf>
    <xf borderId="1" fillId="0" fontId="9" numFmtId="0" xfId="0" applyAlignment="1" applyBorder="1" applyFont="1">
      <alignment readingOrder="0" shrinkToFit="0" wrapText="1"/>
    </xf>
    <xf borderId="1" fillId="0" fontId="10" numFmtId="0" xfId="0" applyAlignment="1" applyBorder="1" applyFont="1">
      <alignment readingOrder="0" shrinkToFit="0" wrapText="1"/>
    </xf>
    <xf borderId="1" fillId="0" fontId="11" numFmtId="0" xfId="0" applyAlignment="1" applyBorder="1" applyFont="1">
      <alignment readingOrder="0" shrinkToFit="0" wrapText="1"/>
    </xf>
    <xf borderId="1" fillId="0" fontId="12" numFmtId="0" xfId="0" applyAlignment="1" applyBorder="1" applyFont="1">
      <alignment readingOrder="0" shrinkToFit="0" wrapText="1"/>
    </xf>
    <xf borderId="1" fillId="0" fontId="13" numFmtId="0" xfId="0" applyAlignment="1" applyBorder="1" applyFont="1">
      <alignment readingOrder="0" shrinkToFit="0" wrapText="1"/>
    </xf>
    <xf borderId="1" fillId="0" fontId="2" numFmtId="0" xfId="0" applyAlignment="1" applyBorder="1" applyFont="1">
      <alignment readingOrder="0" shrinkToFit="0" wrapText="1"/>
    </xf>
    <xf borderId="1" fillId="0" fontId="14" numFmtId="0" xfId="0" applyAlignment="1" applyBorder="1" applyFont="1">
      <alignment readingOrder="0" shrinkToFit="0" wrapText="1"/>
    </xf>
    <xf borderId="0" fillId="0" fontId="15" numFmtId="0" xfId="0" applyAlignment="1" applyFont="1">
      <alignment readingOrder="0" shrinkToFit="0" wrapText="0"/>
    </xf>
    <xf borderId="0" fillId="3" fontId="1" numFmtId="0" xfId="0" applyAlignment="1" applyFont="1">
      <alignment shrinkToFit="0" wrapText="0"/>
    </xf>
    <xf borderId="0" fillId="3" fontId="1" numFmtId="0" xfId="0" applyAlignment="1" applyFont="1">
      <alignment shrinkToFit="0" wrapText="0"/>
    </xf>
    <xf borderId="1" fillId="3" fontId="2" numFmtId="0" xfId="0" applyAlignment="1" applyBorder="1" applyFont="1">
      <alignment readingOrder="0" shrinkToFit="0" wrapText="1"/>
    </xf>
    <xf borderId="0" fillId="3" fontId="2" numFmtId="0" xfId="0" applyFont="1"/>
    <xf borderId="0" fillId="0" fontId="16" numFmtId="0" xfId="0" applyAlignment="1" applyFont="1">
      <alignment readingOrder="0" shrinkToFit="0" vertical="bottom" wrapText="0"/>
    </xf>
    <xf borderId="0" fillId="0" fontId="17" numFmtId="0" xfId="0" applyAlignment="1" applyFont="1">
      <alignment shrinkToFit="0" vertical="bottom" wrapText="0"/>
    </xf>
    <xf borderId="0" fillId="0" fontId="16" numFmtId="0" xfId="0" applyAlignment="1" applyFont="1">
      <alignment vertical="bottom"/>
    </xf>
    <xf borderId="1" fillId="0" fontId="16" numFmtId="0" xfId="0" applyAlignment="1" applyBorder="1" applyFont="1">
      <alignment vertical="bottom"/>
    </xf>
    <xf borderId="0" fillId="0" fontId="16" numFmtId="0" xfId="0" applyAlignment="1" applyFont="1">
      <alignment vertical="bottom"/>
    </xf>
    <xf borderId="0" fillId="4" fontId="16" numFmtId="0" xfId="0" applyAlignment="1" applyFont="1">
      <alignment vertical="bottom"/>
    </xf>
    <xf borderId="1" fillId="4" fontId="16" numFmtId="0" xfId="0" applyAlignment="1" applyBorder="1" applyFont="1">
      <alignment vertical="bottom"/>
    </xf>
    <xf borderId="1" fillId="0" fontId="16" numFmtId="0" xfId="0" applyAlignment="1" applyBorder="1" applyFont="1">
      <alignment shrinkToFit="0" vertical="bottom" wrapText="1"/>
    </xf>
    <xf borderId="0" fillId="4" fontId="16" numFmtId="0" xfId="0" applyAlignment="1" applyFont="1">
      <alignment vertical="bottom"/>
    </xf>
    <xf borderId="0" fillId="0" fontId="18" numFmtId="0" xfId="0" applyAlignment="1" applyFont="1">
      <alignment readingOrder="0" shrinkToFit="0" wrapText="0"/>
    </xf>
    <xf borderId="1" fillId="0" fontId="15" numFmtId="0" xfId="0" applyAlignment="1" applyBorder="1" applyFont="1">
      <alignment readingOrder="0" shrinkToFit="0" wrapText="1"/>
    </xf>
    <xf borderId="1" fillId="0" fontId="19" numFmtId="0" xfId="0" applyAlignment="1" applyBorder="1" applyFont="1">
      <alignment readingOrder="0" shrinkToFit="0" wrapText="1"/>
    </xf>
    <xf borderId="1" fillId="0" fontId="10" numFmtId="0" xfId="0" applyAlignment="1" applyBorder="1" applyFont="1">
      <alignment readingOrder="0" shrinkToFit="0" wrapText="1"/>
    </xf>
    <xf borderId="0" fillId="0" fontId="16" numFmtId="0" xfId="0" applyAlignment="1" applyFont="1">
      <alignment readingOrder="0" vertical="bottom"/>
    </xf>
    <xf borderId="1" fillId="0" fontId="16" numFmtId="0" xfId="0" applyAlignment="1" applyBorder="1" applyFont="1">
      <alignment readingOrder="0" shrinkToFit="0" vertical="bottom" wrapText="1"/>
    </xf>
    <xf borderId="1" fillId="4" fontId="16" numFmtId="0" xfId="0" applyAlignment="1" applyBorder="1" applyFont="1">
      <alignment vertical="bottom"/>
    </xf>
    <xf borderId="1" fillId="0" fontId="16" numFmtId="0" xfId="0" applyAlignment="1" applyBorder="1" applyFont="1">
      <alignment vertical="bottom"/>
    </xf>
    <xf borderId="0" fillId="5" fontId="2" numFmtId="0" xfId="0" applyFill="1" applyFont="1"/>
    <xf borderId="1" fillId="0" fontId="20" numFmtId="0" xfId="0" applyAlignment="1" applyBorder="1" applyFont="1">
      <alignment readingOrder="0" shrinkToFit="0" wrapText="1"/>
    </xf>
    <xf borderId="1" fillId="0" fontId="10" numFmtId="0" xfId="0" applyAlignment="1" applyBorder="1" applyFont="1">
      <alignment readingOrder="0" shrinkToFit="0" wrapText="1"/>
    </xf>
    <xf borderId="0" fillId="0" fontId="2" numFmtId="0" xfId="0" applyFont="1"/>
    <xf borderId="1" fillId="6" fontId="16" numFmtId="0" xfId="0" applyAlignment="1" applyBorder="1" applyFill="1" applyFont="1">
      <alignment horizontal="left" readingOrder="0"/>
    </xf>
    <xf borderId="0" fillId="5" fontId="2" numFmtId="0" xfId="0" applyAlignment="1" applyFont="1">
      <alignment shrinkToFit="0" wrapText="0"/>
    </xf>
    <xf borderId="0" fillId="0" fontId="16" numFmtId="0" xfId="0" applyAlignment="1" applyFont="1">
      <alignment shrinkToFit="0" vertical="bottom" wrapText="0"/>
    </xf>
    <xf borderId="0" fillId="5" fontId="16" numFmtId="0" xfId="0" applyAlignment="1" applyFont="1">
      <alignment vertical="bottom"/>
    </xf>
    <xf borderId="1" fillId="0" fontId="21" numFmtId="0" xfId="0" applyAlignment="1" applyBorder="1" applyFont="1">
      <alignment readingOrder="0" shrinkToFit="0" wrapText="1"/>
    </xf>
    <xf borderId="0" fillId="0" fontId="22" numFmtId="0" xfId="0" applyAlignment="1" applyFont="1">
      <alignment readingOrder="0" shrinkToFit="0" wrapText="1"/>
    </xf>
    <xf borderId="1" fillId="0" fontId="10" numFmtId="0" xfId="0" applyAlignment="1" applyBorder="1" applyFont="1">
      <alignment readingOrder="0" shrinkToFit="0" wrapText="1"/>
    </xf>
    <xf borderId="1" fillId="0" fontId="2" numFmtId="0" xfId="0" applyAlignment="1" applyBorder="1" applyFont="1">
      <alignment readingOrder="0" shrinkToFit="0" wrapText="1"/>
    </xf>
    <xf borderId="1" fillId="0" fontId="23" numFmtId="0" xfId="0" applyAlignment="1" applyBorder="1" applyFont="1">
      <alignment readingOrder="0" shrinkToFit="0" wrapText="1"/>
    </xf>
    <xf borderId="0" fillId="6" fontId="24" numFmtId="0" xfId="0" applyAlignment="1" applyFont="1">
      <alignment horizontal="left" readingOrder="0"/>
    </xf>
    <xf borderId="0" fillId="0" fontId="2" numFmtId="0" xfId="0" applyAlignment="1" applyFont="1">
      <alignment horizontal="right" shrinkToFit="0" wrapText="1"/>
    </xf>
    <xf borderId="0" fillId="0" fontId="2" numFmtId="0" xfId="0" applyAlignment="1" applyFont="1">
      <alignment readingOrder="0" shrinkToFit="0" wrapText="1"/>
    </xf>
    <xf borderId="1" fillId="0" fontId="25" numFmtId="0" xfId="0" applyAlignment="1" applyBorder="1" applyFont="1">
      <alignment readingOrder="0" shrinkToFit="0" wrapText="1"/>
    </xf>
    <xf borderId="0" fillId="0" fontId="26" numFmtId="0" xfId="0" applyAlignment="1" applyFont="1">
      <alignment readingOrder="0" shrinkToFit="0" wrapText="0"/>
    </xf>
    <xf borderId="1" fillId="0" fontId="27" numFmtId="0" xfId="0" applyAlignment="1" applyBorder="1" applyFont="1">
      <alignment readingOrder="0" shrinkToFit="0" wrapText="1"/>
    </xf>
    <xf borderId="1" fillId="0" fontId="28" numFmtId="0" xfId="0" applyAlignment="1" applyBorder="1" applyFont="1">
      <alignment readingOrder="0" shrinkToFit="0" wrapText="1"/>
    </xf>
    <xf borderId="0" fillId="0" fontId="29" numFmtId="0" xfId="0" applyAlignment="1" applyFont="1">
      <alignment readingOrder="0" shrinkToFit="0" vertical="bottom" wrapText="0"/>
    </xf>
    <xf borderId="0" fillId="0" fontId="30" numFmtId="0" xfId="0" applyAlignment="1" applyFont="1">
      <alignment readingOrder="0" shrinkToFit="0" wrapText="1"/>
    </xf>
    <xf borderId="1" fillId="0" fontId="2" numFmtId="0" xfId="0" applyAlignment="1" applyBorder="1" applyFont="1">
      <alignment readingOrder="0"/>
    </xf>
    <xf borderId="0" fillId="0" fontId="31" numFmtId="0" xfId="0" applyAlignment="1" applyFont="1">
      <alignment readingOrder="0" shrinkToFit="0" wrapText="1"/>
    </xf>
    <xf borderId="0" fillId="0" fontId="10" numFmtId="0" xfId="0" applyAlignment="1" applyFont="1">
      <alignment readingOrder="0" shrinkToFit="0" wrapText="1"/>
    </xf>
    <xf borderId="1" fillId="0" fontId="16" numFmtId="0" xfId="0" applyAlignment="1" applyBorder="1" applyFont="1">
      <alignment readingOrder="0" vertical="bottom"/>
    </xf>
    <xf borderId="2" fillId="0" fontId="32" numFmtId="0" xfId="0" applyAlignment="1" applyBorder="1" applyFont="1">
      <alignment readingOrder="0" shrinkToFit="0" wrapText="1"/>
    </xf>
    <xf borderId="0" fillId="0" fontId="10" numFmtId="0" xfId="0" applyAlignment="1" applyFont="1">
      <alignment readingOrder="0" shrinkToFit="0" wrapText="0"/>
    </xf>
    <xf borderId="0" fillId="0" fontId="2" numFmtId="0" xfId="0" applyAlignment="1" applyFont="1">
      <alignment readingOrder="0" shrinkToFit="0" wrapText="0"/>
    </xf>
    <xf borderId="0" fillId="0" fontId="3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ignitionrobotics/ign-plugin/blob/ign-plugin1/tutorials/01_intro.md" TargetMode="External"/><Relationship Id="rId42" Type="http://schemas.openxmlformats.org/officeDocument/2006/relationships/hyperlink" Target="https://ignitionrobotics.org/api/plugin/1.2/installation.html" TargetMode="External"/><Relationship Id="rId41" Type="http://schemas.openxmlformats.org/officeDocument/2006/relationships/hyperlink" Target="https://github.com/ignitionrobotics/ign-plugin/pull/61" TargetMode="External"/><Relationship Id="rId44" Type="http://schemas.openxmlformats.org/officeDocument/2006/relationships/hyperlink" Target="https://github.com/ignitionrobotics/ign-plugin/pull/61" TargetMode="External"/><Relationship Id="rId43" Type="http://schemas.openxmlformats.org/officeDocument/2006/relationships/hyperlink" Target="https://github.com/ignitionrobotics/ign-plugin/blob/ign-plugin1/tutorials/02_installation.md" TargetMode="External"/><Relationship Id="rId46" Type="http://schemas.openxmlformats.org/officeDocument/2006/relationships/hyperlink" Target="https://ignitionrobotics.org/libs/msgs" TargetMode="External"/><Relationship Id="rId45" Type="http://schemas.openxmlformats.org/officeDocument/2006/relationships/hyperlink" Target="https://github.com/ignitionrobotics/ign-plugin/tree/ign-plugin1/examples" TargetMode="External"/><Relationship Id="rId1" Type="http://schemas.openxmlformats.org/officeDocument/2006/relationships/comments" Target="../comments1.xml"/><Relationship Id="rId2" Type="http://schemas.openxmlformats.org/officeDocument/2006/relationships/hyperlink" Target="https://github.com/ignitionrobotics/docs/pull/198" TargetMode="External"/><Relationship Id="rId3" Type="http://schemas.openxmlformats.org/officeDocument/2006/relationships/hyperlink" Target="https://github.com/ignitionrobotics/docs/pull/200" TargetMode="External"/><Relationship Id="rId4" Type="http://schemas.openxmlformats.org/officeDocument/2006/relationships/hyperlink" Target="https://github.com/ignitionrobotics/docs/pull/199" TargetMode="External"/><Relationship Id="rId9" Type="http://schemas.openxmlformats.org/officeDocument/2006/relationships/hyperlink" Target="https://docs.google.com/spreadsheets/d/1Vd0YYC5ROk6MPMOKjW5itqq75i41R3NcYcKld-Sgi4g/edit" TargetMode="External"/><Relationship Id="rId48" Type="http://schemas.openxmlformats.org/officeDocument/2006/relationships/hyperlink" Target="https://github.com/ignitionrobotics/ign-msgs/pull/184" TargetMode="External"/><Relationship Id="rId47" Type="http://schemas.openxmlformats.org/officeDocument/2006/relationships/hyperlink" Target="https://github.com/ignitionrobotics/ign-msgs/blob/main/README.md" TargetMode="External"/><Relationship Id="rId49" Type="http://schemas.openxmlformats.org/officeDocument/2006/relationships/hyperlink" Target="https://github.com/ignitionrobotics/ign-msgs/pull/185" TargetMode="External"/><Relationship Id="rId5" Type="http://schemas.openxmlformats.org/officeDocument/2006/relationships/hyperlink" Target="https://drive.google.com/file/d/1IrxxWiaoxytIge9hRiigFTtpLIf3TW7Z/view?usp=sharing" TargetMode="External"/><Relationship Id="rId6" Type="http://schemas.openxmlformats.org/officeDocument/2006/relationships/hyperlink" Target="https://github.com/ignitionrobotics/docs/issues/202" TargetMode="External"/><Relationship Id="rId7" Type="http://schemas.openxmlformats.org/officeDocument/2006/relationships/hyperlink" Target="https://answers.gazebosim.org/question/27405/" TargetMode="External"/><Relationship Id="rId8" Type="http://schemas.openxmlformats.org/officeDocument/2006/relationships/hyperlink" Target="https://github.com/ignitionrobotics/docs/issues/202" TargetMode="External"/><Relationship Id="rId73" Type="http://schemas.openxmlformats.org/officeDocument/2006/relationships/hyperlink" Target="https://github.com/ignitionrobotics/sdf_tutorials/pull/60" TargetMode="External"/><Relationship Id="rId72" Type="http://schemas.openxmlformats.org/officeDocument/2006/relationships/hyperlink" Target="https://github.com/ignitionrobotics/sdf_tutorials/pull/60" TargetMode="External"/><Relationship Id="rId31" Type="http://schemas.openxmlformats.org/officeDocument/2006/relationships/hyperlink" Target="https://github.com/ignitionrobotics/ign-math/pull/253" TargetMode="External"/><Relationship Id="rId75" Type="http://schemas.openxmlformats.org/officeDocument/2006/relationships/hyperlink" Target="https://github.com/ignitionrobotics/ros_ign/pull/180" TargetMode="External"/><Relationship Id="rId30" Type="http://schemas.openxmlformats.org/officeDocument/2006/relationships/hyperlink" Target="https://github.com/ignitionrobotics/ign-math/pull/253" TargetMode="External"/><Relationship Id="rId74" Type="http://schemas.openxmlformats.org/officeDocument/2006/relationships/hyperlink" Target="https://github.com/ignitionrobotics/sdf_tutorials/pull/60" TargetMode="External"/><Relationship Id="rId33" Type="http://schemas.openxmlformats.org/officeDocument/2006/relationships/hyperlink" Target="https://github.com/ignitionrobotics/ign-math/pull/252" TargetMode="External"/><Relationship Id="rId77" Type="http://schemas.openxmlformats.org/officeDocument/2006/relationships/vmlDrawing" Target="../drawings/vmlDrawing1.vml"/><Relationship Id="rId32" Type="http://schemas.openxmlformats.org/officeDocument/2006/relationships/hyperlink" Target="https://ignitionrobotics.org/api/math/6.8/install.html" TargetMode="External"/><Relationship Id="rId76" Type="http://schemas.openxmlformats.org/officeDocument/2006/relationships/drawing" Target="../drawings/drawing1.xml"/><Relationship Id="rId35" Type="http://schemas.openxmlformats.org/officeDocument/2006/relationships/hyperlink" Target="https://ignitionrobotics.org/api/math/6.8/cppgetstarted.html" TargetMode="External"/><Relationship Id="rId34" Type="http://schemas.openxmlformats.org/officeDocument/2006/relationships/hyperlink" Target="https://github.com/ignitionrobotics/ign-math/pull/252" TargetMode="External"/><Relationship Id="rId71" Type="http://schemas.openxmlformats.org/officeDocument/2006/relationships/hyperlink" Target="https://github.com/ignitionrobotics/sdf_tutorials/pull/59" TargetMode="External"/><Relationship Id="rId70" Type="http://schemas.openxmlformats.org/officeDocument/2006/relationships/hyperlink" Target="https://github.com/ignitionrobotics/sdf_tutorials/pull/59" TargetMode="External"/><Relationship Id="rId37" Type="http://schemas.openxmlformats.org/officeDocument/2006/relationships/hyperlink" Target="https://github.com/ignitionrobotics/ign-plugin/blob/ign-plugin1/README.md" TargetMode="External"/><Relationship Id="rId36" Type="http://schemas.openxmlformats.org/officeDocument/2006/relationships/hyperlink" Target="https://ignitionrobotics.org/libs/plugin" TargetMode="External"/><Relationship Id="rId39" Type="http://schemas.openxmlformats.org/officeDocument/2006/relationships/hyperlink" Target="https://ignitionrobotics.org/api/plugin/1.2/introduction.html" TargetMode="External"/><Relationship Id="rId38" Type="http://schemas.openxmlformats.org/officeDocument/2006/relationships/hyperlink" Target="https://github.com/ignitionrobotics/ign-plugin/pull/61" TargetMode="External"/><Relationship Id="rId62" Type="http://schemas.openxmlformats.org/officeDocument/2006/relationships/hyperlink" Target="https://github.com/ignitionrobotics/ign-rendering/pull/431" TargetMode="External"/><Relationship Id="rId61" Type="http://schemas.openxmlformats.org/officeDocument/2006/relationships/hyperlink" Target="https://github.com/ignitionrobotics/ign-rendering/pull/430" TargetMode="External"/><Relationship Id="rId20" Type="http://schemas.openxmlformats.org/officeDocument/2006/relationships/hyperlink" Target="https://ignitionrobotics.org/libs/common" TargetMode="External"/><Relationship Id="rId64" Type="http://schemas.openxmlformats.org/officeDocument/2006/relationships/hyperlink" Target="https://github.com/ignitionrobotics/ign-transport/pull/262" TargetMode="External"/><Relationship Id="rId63" Type="http://schemas.openxmlformats.org/officeDocument/2006/relationships/hyperlink" Target="https://github.com/ignitionrobotics/ign-rendering/issues/427" TargetMode="External"/><Relationship Id="rId22" Type="http://schemas.openxmlformats.org/officeDocument/2006/relationships/hyperlink" Target="https://ignitionrobotics.org/api/common/4.0/install.html" TargetMode="External"/><Relationship Id="rId66" Type="http://schemas.openxmlformats.org/officeDocument/2006/relationships/hyperlink" Target="https://github.com/ignitionrobotics/sdformat/pull/714" TargetMode="External"/><Relationship Id="rId21" Type="http://schemas.openxmlformats.org/officeDocument/2006/relationships/hyperlink" Target="https://github.com/ignitionrobotics/ign-common/pull/252" TargetMode="External"/><Relationship Id="rId65" Type="http://schemas.openxmlformats.org/officeDocument/2006/relationships/hyperlink" Target="https://github.com/ignitionrobotics/ign-transport/pull/264" TargetMode="External"/><Relationship Id="rId24" Type="http://schemas.openxmlformats.org/officeDocument/2006/relationships/hyperlink" Target="https://ignitionrobotics.org/api/common/4.0/profiler.html" TargetMode="External"/><Relationship Id="rId68" Type="http://schemas.openxmlformats.org/officeDocument/2006/relationships/hyperlink" Target="https://github.com/ignitionrobotics/sdformat/pull/714" TargetMode="External"/><Relationship Id="rId23" Type="http://schemas.openxmlformats.org/officeDocument/2006/relationships/hyperlink" Target="https://github.com/ignitionrobotics/ign-common/pull/253" TargetMode="External"/><Relationship Id="rId67" Type="http://schemas.openxmlformats.org/officeDocument/2006/relationships/hyperlink" Target="https://github.com/ignitionrobotics/sdformat/pull/714" TargetMode="External"/><Relationship Id="rId60" Type="http://schemas.openxmlformats.org/officeDocument/2006/relationships/hyperlink" Target="https://github.com/ignitionrobotics/ign-rendering/issues/432" TargetMode="External"/><Relationship Id="rId26" Type="http://schemas.openxmlformats.org/officeDocument/2006/relationships/hyperlink" Target="https://ignitionrobotics.org/libs/fuel_tools" TargetMode="External"/><Relationship Id="rId25" Type="http://schemas.openxmlformats.org/officeDocument/2006/relationships/hyperlink" Target="https://ignitionrobotics.org/api/common/4.0/hw-encoding.html" TargetMode="External"/><Relationship Id="rId69" Type="http://schemas.openxmlformats.org/officeDocument/2006/relationships/hyperlink" Target="https://github.com/ignitionrobotics/sdf_tutorials/pull/59" TargetMode="External"/><Relationship Id="rId28" Type="http://schemas.openxmlformats.org/officeDocument/2006/relationships/hyperlink" Target="https://ignitionrobotics.org/libs/math" TargetMode="External"/><Relationship Id="rId27" Type="http://schemas.openxmlformats.org/officeDocument/2006/relationships/hyperlink" Target="https://github.com/ignitionrobotics/ign-fuel-tools/pull/207" TargetMode="External"/><Relationship Id="rId29" Type="http://schemas.openxmlformats.org/officeDocument/2006/relationships/hyperlink" Target="https://github.com/ignitionrobotics/ign-math/blob/ign-math6/README.md" TargetMode="External"/><Relationship Id="rId51" Type="http://schemas.openxmlformats.org/officeDocument/2006/relationships/hyperlink" Target="https://github.com/ignitionrobotics/ign-physics/blob/main/tutorials/04-switching-physics-engines.md" TargetMode="External"/><Relationship Id="rId50" Type="http://schemas.openxmlformats.org/officeDocument/2006/relationships/hyperlink" Target="https://github.com/ignitionrobotics/ign-msgs/pull/185" TargetMode="External"/><Relationship Id="rId53" Type="http://schemas.openxmlformats.org/officeDocument/2006/relationships/hyperlink" Target="https://github.com/ignitionrobotics/ign-physics/blob/main/tutorials/06-physics-simulation-concepts.md" TargetMode="External"/><Relationship Id="rId52" Type="http://schemas.openxmlformats.org/officeDocument/2006/relationships/hyperlink" Target="https://github.com/ignitionrobotics/ign-physics/blob/main/tutorials/05_plugin_loading.md" TargetMode="External"/><Relationship Id="rId11" Type="http://schemas.openxmlformats.org/officeDocument/2006/relationships/hyperlink" Target="https://github.com/ignitionrobotics/ign-gazebo/issues/1056" TargetMode="External"/><Relationship Id="rId55" Type="http://schemas.openxmlformats.org/officeDocument/2006/relationships/hyperlink" Target="https://github.com/ignitionrobotics/ign-physics/blob/main/tutorials/08-implementing-a-custom-feature.md" TargetMode="External"/><Relationship Id="rId10" Type="http://schemas.openxmlformats.org/officeDocument/2006/relationships/hyperlink" Target="https://github.com/ignitionrobotics/ign-gazebo/issues/997" TargetMode="External"/><Relationship Id="rId54" Type="http://schemas.openxmlformats.org/officeDocument/2006/relationships/hyperlink" Target="https://github.com/ignitionrobotics/ign-physics/blob/main/tutorials/07-implementing-a-physics-plugin.md" TargetMode="External"/><Relationship Id="rId13" Type="http://schemas.openxmlformats.org/officeDocument/2006/relationships/hyperlink" Target="https://github.com/ignitionrobotics/ign-gazebo/issues/1056" TargetMode="External"/><Relationship Id="rId57" Type="http://schemas.openxmlformats.org/officeDocument/2006/relationships/hyperlink" Target="https://github.com/ignitionrobotics/ign-physics/blob/main/tutorials/09_use_custom_engine.md" TargetMode="External"/><Relationship Id="rId12" Type="http://schemas.openxmlformats.org/officeDocument/2006/relationships/hyperlink" Target="https://github.com/ignitionrobotics/ign-gazebo/issues/1056" TargetMode="External"/><Relationship Id="rId56" Type="http://schemas.openxmlformats.org/officeDocument/2006/relationships/hyperlink" Target="https://github.com/ignitionrobotics/ign-physics/blob/main/tutorials/09-set-up-physics-engine-tpe.md" TargetMode="External"/><Relationship Id="rId15" Type="http://schemas.openxmlformats.org/officeDocument/2006/relationships/hyperlink" Target="https://github.com/ignitionrobotics/ign-gazebo/issues/997" TargetMode="External"/><Relationship Id="rId59" Type="http://schemas.openxmlformats.org/officeDocument/2006/relationships/hyperlink" Target="https://github.com/ignitionrobotics/ign-rendering/pull/426" TargetMode="External"/><Relationship Id="rId14" Type="http://schemas.openxmlformats.org/officeDocument/2006/relationships/hyperlink" Target="https://github.com/ignitionrobotics/ign-gazebo/issues/1056" TargetMode="External"/><Relationship Id="rId58" Type="http://schemas.openxmlformats.org/officeDocument/2006/relationships/hyperlink" Target="https://github.com/ignitionrobotics/ign-rendering/pull/425" TargetMode="External"/><Relationship Id="rId17" Type="http://schemas.openxmlformats.org/officeDocument/2006/relationships/hyperlink" Target="https://github.com/ignitionrobotics/ign-transport/issues/263" TargetMode="External"/><Relationship Id="rId16" Type="http://schemas.openxmlformats.org/officeDocument/2006/relationships/hyperlink" Target="https://github.com/ignitionrobotics/ign-gazebo/issues/1056" TargetMode="External"/><Relationship Id="rId19" Type="http://schemas.openxmlformats.org/officeDocument/2006/relationships/hyperlink" Target="https://github.com/ignitionrobotics/ign-gazebo/issues/997" TargetMode="External"/><Relationship Id="rId18" Type="http://schemas.openxmlformats.org/officeDocument/2006/relationships/hyperlink" Target="https://github.com/ignitionrobotics/ign-rendering/issues/42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32.25"/>
    <col customWidth="1" min="2" max="2" width="4.38"/>
    <col customWidth="1" min="3" max="3" width="6.63"/>
    <col customWidth="1" min="4" max="4" width="11.25"/>
    <col customWidth="1" min="5" max="5" width="30.5"/>
    <col customWidth="1" min="7" max="7" width="22.5"/>
    <col customWidth="1" min="9" max="9" width="25.5"/>
    <col customWidth="1" min="11" max="11" width="25.5"/>
    <col customWidth="1" min="12" max="12" width="12.75"/>
    <col customWidth="1" min="13" max="13" width="32.5"/>
    <col customWidth="1" min="15" max="15" width="22.0"/>
    <col customWidth="1" min="17" max="17" width="28.38"/>
    <col customWidth="1" min="19" max="19" width="25.5"/>
  </cols>
  <sheetData>
    <row r="1">
      <c r="A1" s="1" t="s">
        <v>0</v>
      </c>
      <c r="D1" s="2" t="s">
        <v>1</v>
      </c>
      <c r="F1" s="2" t="s">
        <v>2</v>
      </c>
      <c r="H1" s="2" t="s">
        <v>3</v>
      </c>
      <c r="J1" s="2" t="s">
        <v>4</v>
      </c>
      <c r="L1" s="2" t="s">
        <v>5</v>
      </c>
      <c r="N1" s="2" t="s">
        <v>6</v>
      </c>
      <c r="P1" s="2" t="s">
        <v>7</v>
      </c>
      <c r="R1" s="2" t="s">
        <v>8</v>
      </c>
    </row>
    <row r="2">
      <c r="A2" s="3" t="s">
        <v>9</v>
      </c>
      <c r="B2" s="4" t="s">
        <v>10</v>
      </c>
      <c r="C2" s="5" t="s">
        <v>11</v>
      </c>
      <c r="D2" s="2" t="s">
        <v>12</v>
      </c>
      <c r="E2" s="6" t="s">
        <v>13</v>
      </c>
      <c r="F2" s="2" t="s">
        <v>12</v>
      </c>
      <c r="G2" s="6" t="s">
        <v>13</v>
      </c>
      <c r="H2" s="2" t="s">
        <v>12</v>
      </c>
      <c r="I2" s="6" t="s">
        <v>13</v>
      </c>
      <c r="J2" s="2" t="s">
        <v>12</v>
      </c>
      <c r="K2" s="6" t="s">
        <v>13</v>
      </c>
      <c r="L2" s="2" t="s">
        <v>12</v>
      </c>
      <c r="M2" s="6" t="s">
        <v>13</v>
      </c>
      <c r="N2" s="2" t="s">
        <v>12</v>
      </c>
      <c r="O2" s="6" t="s">
        <v>13</v>
      </c>
      <c r="P2" s="2" t="s">
        <v>12</v>
      </c>
      <c r="Q2" s="6" t="s">
        <v>13</v>
      </c>
      <c r="R2" s="2" t="s">
        <v>12</v>
      </c>
      <c r="S2" s="2" t="s">
        <v>13</v>
      </c>
    </row>
    <row r="3">
      <c r="A3" s="7" t="s">
        <v>14</v>
      </c>
      <c r="B3" s="8"/>
      <c r="C3" s="8"/>
      <c r="D3" s="9"/>
      <c r="E3" s="10"/>
      <c r="F3" s="9"/>
      <c r="G3" s="10"/>
      <c r="H3" s="9"/>
      <c r="I3" s="10"/>
      <c r="J3" s="9"/>
      <c r="K3" s="10"/>
      <c r="L3" s="11"/>
      <c r="M3" s="12"/>
      <c r="N3" s="11"/>
      <c r="O3" s="12"/>
      <c r="P3" s="9"/>
      <c r="Q3" s="10"/>
      <c r="R3" s="9"/>
      <c r="S3" s="9"/>
    </row>
    <row r="4">
      <c r="A4" s="13" t="s">
        <v>15</v>
      </c>
      <c r="B4" s="14" t="str">
        <f>HYPERLINK("https://ignitionrobotics.org/docs/fortress/install_ubuntu", "Live")</f>
        <v>Live</v>
      </c>
      <c r="C4" s="15" t="str">
        <f>HYPERLINK("https://github.com/ignitionrobotics/docs/blob/master/fortress/install_ubuntu.md", "Source")</f>
        <v>Source</v>
      </c>
      <c r="D4" s="16" t="s">
        <v>16</v>
      </c>
      <c r="E4" s="17" t="s">
        <v>17</v>
      </c>
      <c r="F4" s="16" t="s">
        <v>18</v>
      </c>
      <c r="G4" s="18" t="s">
        <v>19</v>
      </c>
      <c r="H4" s="19"/>
      <c r="I4" s="20"/>
      <c r="J4" s="19"/>
      <c r="K4" s="20"/>
      <c r="L4" s="21"/>
      <c r="M4" s="22"/>
      <c r="N4" s="21"/>
      <c r="O4" s="22"/>
      <c r="P4" s="19"/>
      <c r="Q4" s="20"/>
      <c r="R4" s="19"/>
      <c r="S4" s="19"/>
    </row>
    <row r="5">
      <c r="A5" s="13" t="s">
        <v>20</v>
      </c>
      <c r="B5" s="14" t="str">
        <f>HYPERLINK("https://ignitionrobotics.org/docs/fortress/install_ubuntu_src", "Live")</f>
        <v>Live</v>
      </c>
      <c r="C5" s="14" t="str">
        <f>HYPERLINK("https://github.com/ignitionrobotics/docs/blob/master/fortress/install_ubuntu_src.md", "Source")</f>
        <v>Source</v>
      </c>
      <c r="D5" s="19"/>
      <c r="E5" s="20"/>
      <c r="F5" s="19"/>
      <c r="G5" s="20"/>
      <c r="H5" s="19"/>
      <c r="I5" s="20"/>
      <c r="J5" s="19"/>
      <c r="K5" s="20"/>
      <c r="L5" s="16" t="s">
        <v>21</v>
      </c>
      <c r="M5" s="18" t="s">
        <v>19</v>
      </c>
      <c r="N5" s="16" t="s">
        <v>22</v>
      </c>
      <c r="O5" s="18" t="s">
        <v>23</v>
      </c>
      <c r="P5" s="19"/>
      <c r="Q5" s="20"/>
      <c r="R5" s="19"/>
      <c r="S5" s="19"/>
    </row>
    <row r="6">
      <c r="A6" s="13" t="s">
        <v>24</v>
      </c>
      <c r="B6" s="14" t="str">
        <f>HYPERLINK("https://ignitionrobotics.org/docs/fortress/install_osx", "Live")</f>
        <v>Live</v>
      </c>
      <c r="C6" s="14" t="str">
        <f>HYPERLINK("https://github.com/ignitionrobotics/docs/blob/master/fortress/install_osx.md", "Source")</f>
        <v>Source</v>
      </c>
      <c r="D6" s="19"/>
      <c r="E6" s="20"/>
      <c r="F6" s="19"/>
      <c r="G6" s="20"/>
      <c r="H6" s="16" t="s">
        <v>25</v>
      </c>
      <c r="I6" s="23" t="s">
        <v>26</v>
      </c>
      <c r="J6" s="21"/>
      <c r="K6" s="22"/>
      <c r="L6" s="19"/>
      <c r="M6" s="20"/>
      <c r="N6" s="19"/>
      <c r="O6" s="20"/>
      <c r="P6" s="19"/>
      <c r="Q6" s="20"/>
      <c r="R6" s="21"/>
      <c r="S6" s="21"/>
    </row>
    <row r="7">
      <c r="A7" s="13" t="s">
        <v>27</v>
      </c>
      <c r="B7" s="14" t="str">
        <f>HYPERLINK("https://ignitionrobotics.org/docs/fortress/install_osx_src", "Live")</f>
        <v>Live</v>
      </c>
      <c r="C7" s="14" t="str">
        <f>HYPERLINK("https://github.com/ignitionrobotics/docs/blob/master/fortress/install_osx_src.md", "Source")</f>
        <v>Source</v>
      </c>
      <c r="D7" s="19"/>
      <c r="E7" s="20"/>
      <c r="F7" s="19"/>
      <c r="G7" s="20"/>
      <c r="H7" s="19"/>
      <c r="I7" s="20"/>
      <c r="J7" s="19"/>
      <c r="K7" s="20"/>
      <c r="L7" s="19"/>
      <c r="M7" s="20"/>
      <c r="N7" s="19"/>
      <c r="O7" s="20"/>
      <c r="P7" s="16"/>
      <c r="Q7" s="18"/>
      <c r="R7" s="19"/>
      <c r="S7" s="19"/>
    </row>
    <row r="8">
      <c r="A8" s="13" t="s">
        <v>28</v>
      </c>
      <c r="B8" s="14" t="str">
        <f>HYPERLINK("https://ignitionrobotics.org/docs/fortress/install_windows", "Live")</f>
        <v>Live</v>
      </c>
      <c r="C8" s="14" t="str">
        <f>HYPERLINK("https://github.com/ignitionrobotics/docs/blob/master/fortress/install_windows.md", "Source")</f>
        <v>Source</v>
      </c>
      <c r="D8" s="19"/>
      <c r="E8" s="20"/>
      <c r="F8" s="19"/>
      <c r="G8" s="20"/>
      <c r="H8" s="21"/>
      <c r="I8" s="22"/>
      <c r="J8" s="16"/>
      <c r="K8" s="18"/>
      <c r="L8" s="19"/>
      <c r="M8" s="20"/>
      <c r="N8" s="19"/>
      <c r="O8" s="20"/>
      <c r="P8" s="19"/>
      <c r="Q8" s="20"/>
      <c r="R8" s="21"/>
      <c r="S8" s="21"/>
    </row>
    <row r="9">
      <c r="A9" s="13" t="s">
        <v>29</v>
      </c>
      <c r="B9" s="14" t="str">
        <f>HYPERLINK("https://ignitionrobotics.org/docs/fortress/install_windows_src", "Live")</f>
        <v>Live</v>
      </c>
      <c r="C9" s="14" t="str">
        <f>HYPERLINK("https://github.com/ignitionrobotics/docs/blob/master/fortress/install_windows_src.md", "Source")</f>
        <v>Source</v>
      </c>
      <c r="D9" s="19"/>
      <c r="E9" s="20"/>
      <c r="F9" s="19"/>
      <c r="G9" s="20"/>
      <c r="H9" s="21"/>
      <c r="I9" s="22"/>
      <c r="J9" s="21"/>
      <c r="K9" s="22"/>
      <c r="L9" s="19"/>
      <c r="M9" s="20"/>
      <c r="N9" s="19"/>
      <c r="O9" s="20"/>
      <c r="P9" s="19"/>
      <c r="Q9" s="20"/>
      <c r="R9" s="16"/>
      <c r="S9" s="16"/>
    </row>
    <row r="10">
      <c r="A10" s="13" t="s">
        <v>30</v>
      </c>
      <c r="B10" s="14" t="str">
        <f>HYPERLINK("https://ignitionrobotics.org/docs/fortress/ros_integration", "Live")</f>
        <v>Live</v>
      </c>
      <c r="C10" s="14" t="str">
        <f>HYPERLINK("https://github.com/ignitionrobotics/docs/blob/master/fortress/ros_integration.md", "Source")</f>
        <v>Source</v>
      </c>
      <c r="D10" s="16"/>
      <c r="E10" s="18"/>
      <c r="F10" s="16" t="s">
        <v>31</v>
      </c>
      <c r="G10" s="18" t="s">
        <v>19</v>
      </c>
      <c r="H10" s="24"/>
      <c r="I10" s="25"/>
      <c r="J10" s="24"/>
      <c r="K10" s="25"/>
      <c r="L10" s="16"/>
      <c r="M10" s="18"/>
      <c r="O10" s="26"/>
      <c r="P10" s="16"/>
      <c r="Q10" s="25"/>
      <c r="R10" s="24"/>
      <c r="S10" s="24"/>
    </row>
    <row r="11">
      <c r="A11" s="13" t="s">
        <v>32</v>
      </c>
      <c r="B11" s="14" t="str">
        <f>HYPERLINK("https://ignitionrobotics.org/docs/fortress/ros2_integration", "Live")</f>
        <v>Live</v>
      </c>
      <c r="C11" s="14" t="str">
        <f>HYPERLINK("https://github.com/ignitionrobotics/docs/blob/master/fortress/ros2_integration.md", "Source")</f>
        <v>Source</v>
      </c>
      <c r="D11" s="16"/>
      <c r="E11" s="18"/>
      <c r="F11" s="16" t="s">
        <v>33</v>
      </c>
      <c r="G11" s="18" t="s">
        <v>19</v>
      </c>
      <c r="H11" s="24"/>
      <c r="I11" s="25"/>
      <c r="J11" s="24"/>
      <c r="K11" s="25"/>
      <c r="L11" s="16"/>
      <c r="M11" s="18"/>
      <c r="O11" s="27"/>
      <c r="P11" s="16"/>
      <c r="Q11" s="25"/>
      <c r="S11" s="24"/>
    </row>
    <row r="12">
      <c r="A12" s="13" t="s">
        <v>34</v>
      </c>
      <c r="B12" s="15" t="str">
        <f>HYPERLINK("https://ignitionrobotics.org/docs/fortress/gui", "Live")</f>
        <v>Live</v>
      </c>
      <c r="C12" s="14" t="str">
        <f>HYPERLINK("https://github.com/ignitionrobotics/docs/blob/master/fortress/GUI_tutorial.md", "Source")</f>
        <v>Source</v>
      </c>
      <c r="D12" s="16" t="s">
        <v>16</v>
      </c>
      <c r="E12" s="28" t="s">
        <v>35</v>
      </c>
      <c r="F12" s="29" t="s">
        <v>31</v>
      </c>
      <c r="G12" s="18" t="s">
        <v>19</v>
      </c>
      <c r="H12" s="19"/>
      <c r="I12" s="20"/>
      <c r="J12" s="19"/>
      <c r="K12" s="20"/>
      <c r="L12" s="24"/>
      <c r="M12" s="25"/>
      <c r="N12" s="29" t="s">
        <v>22</v>
      </c>
      <c r="O12" s="30" t="s">
        <v>36</v>
      </c>
      <c r="P12" s="21"/>
      <c r="Q12" s="20"/>
      <c r="R12" s="19"/>
      <c r="S12" s="19"/>
    </row>
    <row r="13">
      <c r="A13" s="13" t="s">
        <v>37</v>
      </c>
      <c r="B13" s="15" t="str">
        <f>HYPERLINK("https://ignitionrobotics.org/docs/fortress/manipulating_models", "Live")</f>
        <v>Live</v>
      </c>
      <c r="C13" s="14" t="str">
        <f>HYPERLINK("https://github.com/ignitionrobotics/docs/blob/master/fortress/Manipulating_models.md", "Source")</f>
        <v>Source</v>
      </c>
      <c r="D13" s="16" t="s">
        <v>16</v>
      </c>
      <c r="E13" s="31" t="s">
        <v>19</v>
      </c>
      <c r="F13" s="29" t="s">
        <v>38</v>
      </c>
      <c r="G13" s="18" t="s">
        <v>19</v>
      </c>
      <c r="H13" s="19"/>
      <c r="I13" s="20"/>
      <c r="J13" s="19"/>
      <c r="K13" s="20"/>
      <c r="L13" s="24"/>
      <c r="M13" s="25"/>
      <c r="N13" s="29" t="s">
        <v>22</v>
      </c>
      <c r="O13" s="27" t="s">
        <v>19</v>
      </c>
      <c r="P13" s="21"/>
      <c r="Q13" s="20"/>
      <c r="R13" s="19"/>
      <c r="S13" s="19"/>
    </row>
    <row r="14">
      <c r="A14" s="13" t="s">
        <v>39</v>
      </c>
      <c r="B14" s="15" t="str">
        <f>HYPERLINK("https://ignitionrobotics.org/docs/fortress/fuel_insert", "Live")</f>
        <v>Live</v>
      </c>
      <c r="C14" s="14" t="str">
        <f>HYPERLINK("https://github.com/ignitionrobotics/docs/blob/master/fortress/Model_insertion_fuel.md", "Source")</f>
        <v>Source</v>
      </c>
      <c r="D14" s="16"/>
      <c r="E14" s="31"/>
      <c r="F14" s="29" t="s">
        <v>31</v>
      </c>
      <c r="G14" s="18" t="s">
        <v>19</v>
      </c>
      <c r="H14" s="19"/>
      <c r="I14" s="20"/>
      <c r="J14" s="19"/>
      <c r="K14" s="20"/>
      <c r="L14" s="24"/>
      <c r="M14" s="25"/>
      <c r="N14" s="29" t="s">
        <v>22</v>
      </c>
      <c r="O14" s="18" t="s">
        <v>23</v>
      </c>
      <c r="P14" s="21"/>
      <c r="Q14" s="20"/>
      <c r="R14" s="19"/>
      <c r="S14" s="19"/>
    </row>
    <row r="15">
      <c r="A15" s="13" t="s">
        <v>40</v>
      </c>
      <c r="B15" s="15" t="str">
        <f>HYPERLINK("https://ignitionrobotics.org/docs/fortress/hotkeys", "Live")</f>
        <v>Live</v>
      </c>
      <c r="C15" s="14" t="str">
        <f>HYPERLINK("https://github.com/ignitionrobotics/docs/blob/master/fortress/hotkeys.md", "Source")</f>
        <v>Source</v>
      </c>
      <c r="D15" s="16" t="s">
        <v>41</v>
      </c>
      <c r="E15" s="18" t="s">
        <v>19</v>
      </c>
      <c r="F15" s="29" t="s">
        <v>31</v>
      </c>
      <c r="G15" s="18" t="s">
        <v>19</v>
      </c>
      <c r="H15" s="19"/>
      <c r="I15" s="20"/>
      <c r="J15" s="19"/>
      <c r="K15" s="20"/>
      <c r="L15" s="16"/>
      <c r="M15" s="18"/>
      <c r="N15" s="29" t="s">
        <v>22</v>
      </c>
      <c r="O15" s="18" t="s">
        <v>42</v>
      </c>
      <c r="P15" s="21"/>
      <c r="Q15" s="20"/>
      <c r="R15" s="19"/>
      <c r="S15" s="19"/>
    </row>
    <row r="16">
      <c r="A16" s="13" t="s">
        <v>43</v>
      </c>
      <c r="B16" s="15" t="str">
        <f>HYPERLINK("https://ignitionrobotics.org/docs/fortress/building_robot", "Live")</f>
        <v>Live</v>
      </c>
      <c r="C16" s="14" t="str">
        <f>HYPERLINK("https://github.com/ignitionrobotics/docs/blob/master/fortress/building_robot.md", "Source")</f>
        <v>Source</v>
      </c>
      <c r="D16" s="16"/>
      <c r="E16" s="32"/>
      <c r="F16" s="29" t="s">
        <v>31</v>
      </c>
      <c r="G16" s="31" t="s">
        <v>44</v>
      </c>
      <c r="H16" s="19"/>
      <c r="I16" s="20"/>
      <c r="J16" s="19"/>
      <c r="K16" s="20"/>
      <c r="L16" s="16"/>
      <c r="M16" s="18"/>
      <c r="N16" s="29" t="s">
        <v>22</v>
      </c>
      <c r="O16" s="33" t="s">
        <v>45</v>
      </c>
      <c r="P16" s="21"/>
      <c r="Q16" s="20"/>
      <c r="R16" s="19"/>
      <c r="S16" s="19"/>
    </row>
    <row r="17">
      <c r="A17" s="13" t="s">
        <v>46</v>
      </c>
      <c r="B17" s="15" t="str">
        <f>HYPERLINK("https://ignitionrobotics.org/docs/fortress/moving_robot", "Live")</f>
        <v>Live</v>
      </c>
      <c r="C17" s="14" t="str">
        <f>HYPERLINK("https://github.com/ignitionrobotics/docs/blob/master/fortress/moving_robot.md", "Source")</f>
        <v>Source</v>
      </c>
      <c r="D17" s="16" t="s">
        <v>41</v>
      </c>
      <c r="E17" s="18" t="s">
        <v>19</v>
      </c>
      <c r="F17" s="29" t="s">
        <v>18</v>
      </c>
      <c r="G17" s="34" t="s">
        <v>47</v>
      </c>
      <c r="H17" s="19"/>
      <c r="I17" s="20"/>
      <c r="J17" s="19"/>
      <c r="K17" s="20"/>
      <c r="L17" s="16"/>
      <c r="M17" s="18"/>
      <c r="N17" s="29" t="s">
        <v>48</v>
      </c>
      <c r="O17" s="35" t="s">
        <v>23</v>
      </c>
      <c r="P17" s="21"/>
      <c r="Q17" s="20"/>
      <c r="R17" s="19"/>
      <c r="S17" s="19"/>
    </row>
    <row r="18">
      <c r="A18" s="13" t="s">
        <v>49</v>
      </c>
      <c r="B18" s="15" t="str">
        <f>HYPERLINK("https://ignitionrobotics.org/docs/fortress/sdf_worlds", "Live")</f>
        <v>Live</v>
      </c>
      <c r="C18" s="14" t="str">
        <f>HYPERLINK("https://github.com/ignitionrobotics/docs/blob/master/fortress/sdf_worlds.md", "Source")</f>
        <v>Source</v>
      </c>
      <c r="D18" s="16" t="s">
        <v>50</v>
      </c>
      <c r="E18" s="18"/>
      <c r="F18" s="29" t="s">
        <v>51</v>
      </c>
      <c r="G18" s="18"/>
      <c r="H18" s="19"/>
      <c r="I18" s="20"/>
      <c r="J18" s="19"/>
      <c r="K18" s="20"/>
      <c r="L18" s="16"/>
      <c r="M18" s="18"/>
      <c r="O18" s="36"/>
      <c r="P18" s="21"/>
      <c r="Q18" s="20"/>
      <c r="R18" s="19"/>
      <c r="S18" s="19"/>
    </row>
    <row r="19">
      <c r="A19" s="13" t="s">
        <v>52</v>
      </c>
      <c r="B19" s="15" t="str">
        <f>HYPERLINK("https://ignitionrobotics.org/docs/fortress/sensors", "Live")</f>
        <v>Live</v>
      </c>
      <c r="C19" s="14" t="str">
        <f>HYPERLINK("https://github.com/ignitionrobotics/docs/blob/master/fortress/sensors.md", "Source")</f>
        <v>Source</v>
      </c>
      <c r="D19" s="16"/>
      <c r="E19" s="18"/>
      <c r="F19" s="29" t="s">
        <v>31</v>
      </c>
      <c r="G19" s="18" t="s">
        <v>44</v>
      </c>
      <c r="H19" s="19"/>
      <c r="I19" s="20"/>
      <c r="J19" s="19"/>
      <c r="K19" s="20"/>
      <c r="L19" s="24"/>
      <c r="M19" s="25"/>
      <c r="N19" s="29" t="s">
        <v>22</v>
      </c>
      <c r="O19" s="33" t="s">
        <v>53</v>
      </c>
      <c r="P19" s="21"/>
      <c r="Q19" s="20"/>
      <c r="R19" s="19"/>
      <c r="S19" s="19"/>
    </row>
    <row r="20">
      <c r="A20" s="13" t="s">
        <v>54</v>
      </c>
      <c r="B20" s="15" t="str">
        <f>HYPERLINK("https://ignitionrobotics.org/docs/fortress/actors", "Live")</f>
        <v>Live</v>
      </c>
      <c r="C20" s="14" t="str">
        <f>HYPERLINK("https://github.com/ignitionrobotics/docs/blob/master/fortress/actors.md", "Source")</f>
        <v>Source</v>
      </c>
      <c r="D20" s="16"/>
      <c r="E20" s="18"/>
      <c r="F20" s="29" t="s">
        <v>33</v>
      </c>
      <c r="G20" s="18" t="s">
        <v>23</v>
      </c>
      <c r="H20" s="19"/>
      <c r="I20" s="20"/>
      <c r="J20" s="19"/>
      <c r="K20" s="20"/>
      <c r="L20" s="24"/>
      <c r="M20" s="25"/>
      <c r="N20" s="29" t="s">
        <v>22</v>
      </c>
      <c r="O20" s="18" t="s">
        <v>55</v>
      </c>
      <c r="P20" s="21"/>
      <c r="Q20" s="20"/>
      <c r="R20" s="19"/>
      <c r="S20" s="19"/>
    </row>
    <row r="21">
      <c r="A21" s="13" t="s">
        <v>56</v>
      </c>
      <c r="B21" s="37" t="str">
        <f>HYPERLINK(hotkeys, "Live")</f>
        <v>Live</v>
      </c>
      <c r="C21" s="14" t="str">
        <f>HYPERLINK("https://github.com/ignitionrobotics/docs/blob/master/fortress/hotkeys.md", "Source")</f>
        <v>Source</v>
      </c>
      <c r="D21" s="16" t="s">
        <v>41</v>
      </c>
      <c r="E21" s="18" t="s">
        <v>19</v>
      </c>
      <c r="F21" s="29" t="s">
        <v>57</v>
      </c>
      <c r="G21" s="18" t="s">
        <v>58</v>
      </c>
      <c r="H21" s="19"/>
      <c r="I21" s="20"/>
      <c r="J21" s="19"/>
      <c r="K21" s="20"/>
      <c r="L21" s="24"/>
      <c r="M21" s="25"/>
      <c r="N21" s="29" t="s">
        <v>22</v>
      </c>
      <c r="O21" s="18" t="s">
        <v>42</v>
      </c>
      <c r="P21" s="21"/>
      <c r="Q21" s="20"/>
      <c r="R21" s="19"/>
      <c r="S21" s="19"/>
    </row>
    <row r="22">
      <c r="A22" s="7" t="s">
        <v>59</v>
      </c>
      <c r="B22" s="38"/>
      <c r="C22" s="39"/>
      <c r="D22" s="9"/>
      <c r="E22" s="40"/>
      <c r="F22" s="41"/>
      <c r="G22" s="10"/>
      <c r="H22" s="9"/>
      <c r="I22" s="10"/>
      <c r="J22" s="9"/>
      <c r="K22" s="10"/>
      <c r="L22" s="9"/>
      <c r="M22" s="10"/>
      <c r="N22" s="41"/>
      <c r="O22" s="10"/>
      <c r="P22" s="9"/>
      <c r="Q22" s="10"/>
      <c r="R22" s="9"/>
      <c r="S22" s="9"/>
    </row>
    <row r="23">
      <c r="A23" s="13" t="s">
        <v>60</v>
      </c>
      <c r="B23" s="15" t="str">
        <f>HYPERLINK("https://ignitionrobotics.org/libs/gazebo", "Live")</f>
        <v>Live</v>
      </c>
      <c r="C23" s="14" t="str">
        <f>HYPERLINK("https://github.com/ignitionrobotics/ign-gazebo/blob/main/README.md", "Source")</f>
        <v>Source</v>
      </c>
      <c r="D23" s="16"/>
      <c r="E23" s="18"/>
      <c r="F23" s="24"/>
      <c r="G23" s="18"/>
      <c r="H23" s="19"/>
      <c r="I23" s="20"/>
      <c r="J23" s="19"/>
      <c r="K23" s="20"/>
      <c r="L23" s="24"/>
      <c r="M23" s="25"/>
      <c r="N23" s="24"/>
      <c r="O23" s="25"/>
      <c r="P23" s="19"/>
      <c r="Q23" s="20"/>
      <c r="R23" s="19"/>
      <c r="S23" s="19"/>
    </row>
    <row r="24">
      <c r="A24" s="13" t="s">
        <v>61</v>
      </c>
      <c r="B24" s="14" t="str">
        <f t="shared" ref="B24:B25" si="1">HYPERLINK("https://ignitionrobotics.org/api/gazebo/6.0/battery.html", "Live")</f>
        <v>Live</v>
      </c>
      <c r="C24" s="14" t="str">
        <f>HYPERLINK("https://github.com/ignitionrobotics/ign-gazebo/blob/main/tutorials/battery.md", "Source")</f>
        <v>Source</v>
      </c>
      <c r="D24" s="16"/>
      <c r="E24" s="18"/>
      <c r="G24" s="18"/>
      <c r="H24" s="19"/>
      <c r="I24" s="22"/>
      <c r="J24" s="19"/>
      <c r="K24" s="22"/>
      <c r="L24" s="16"/>
      <c r="M24" s="18"/>
      <c r="N24" s="29" t="s">
        <v>22</v>
      </c>
      <c r="O24" s="18" t="s">
        <v>62</v>
      </c>
      <c r="P24" s="21"/>
      <c r="Q24" s="22"/>
      <c r="R24" s="19"/>
      <c r="S24" s="21"/>
    </row>
    <row r="25">
      <c r="A25" s="42" t="s">
        <v>63</v>
      </c>
      <c r="B25" s="43" t="str">
        <f t="shared" si="1"/>
        <v>Live</v>
      </c>
      <c r="C25" s="43" t="str">
        <f>HYPERLINK("https://github.com/ignitionrobotics/ign-gazebo/blob/main/tutorials/blender_sdf_exporter.md", "Source")</f>
        <v>Source</v>
      </c>
      <c r="D25" s="44"/>
      <c r="E25" s="45"/>
      <c r="F25" s="46"/>
      <c r="G25" s="45"/>
      <c r="H25" s="47"/>
      <c r="I25" s="48"/>
      <c r="J25" s="47"/>
      <c r="K25" s="48"/>
      <c r="L25" s="44"/>
      <c r="M25" s="45"/>
      <c r="N25" s="46"/>
      <c r="O25" s="49"/>
      <c r="P25" s="50"/>
      <c r="Q25" s="48"/>
      <c r="R25" s="47"/>
      <c r="S25" s="50"/>
    </row>
    <row r="26">
      <c r="A26" s="13" t="s">
        <v>64</v>
      </c>
      <c r="B26" s="14" t="str">
        <f>HYPERLINK("https://ignitionrobotics.org/api/gazebo/6.0/collada_world_exporter.html", "Live")</f>
        <v>Live</v>
      </c>
      <c r="C26" s="14" t="str">
        <f>HYPERLINK("https://github.com/ignitionrobotics/ign-gazebo/blob/main/tutorials/collada_world_exporter.md", "Source")</f>
        <v>Source</v>
      </c>
      <c r="D26" s="16"/>
      <c r="E26" s="18"/>
      <c r="G26" s="18"/>
      <c r="H26" s="19"/>
      <c r="I26" s="22"/>
      <c r="J26" s="19"/>
      <c r="K26" s="22"/>
      <c r="L26" s="16"/>
      <c r="M26" s="18"/>
      <c r="O26" s="18"/>
      <c r="P26" s="21"/>
      <c r="Q26" s="22"/>
      <c r="R26" s="19"/>
      <c r="S26" s="21"/>
    </row>
    <row r="27">
      <c r="A27" s="13" t="s">
        <v>65</v>
      </c>
      <c r="B27" s="14" t="str">
        <f>HYPERLINK("https://ignitionrobotics.org/api/gazebo/6.0/createsystemplugins.html", "Live")</f>
        <v>Live</v>
      </c>
      <c r="C27" s="14" t="str">
        <f>HYPERLINK("https://github.com/ignitionrobotics/ign-gazebo/blob/main/tutorials/create_system_plugins.md", "Source")</f>
        <v>Source</v>
      </c>
      <c r="D27" s="16"/>
      <c r="E27" s="18"/>
      <c r="F27" s="24"/>
      <c r="G27" s="25"/>
      <c r="H27" s="19"/>
      <c r="I27" s="20"/>
      <c r="J27" s="19"/>
      <c r="K27" s="20"/>
      <c r="L27" s="24"/>
      <c r="M27" s="25"/>
      <c r="N27" s="24"/>
      <c r="O27" s="25"/>
      <c r="P27" s="19"/>
      <c r="Q27" s="20"/>
      <c r="R27" s="19"/>
      <c r="S27" s="19"/>
    </row>
    <row r="28">
      <c r="A28" s="13" t="s">
        <v>66</v>
      </c>
      <c r="B28" s="14" t="str">
        <f>HYPERLINK("https://ignitionrobotics.org/api/gazebo/6.0/debugging.html", "Live")</f>
        <v>Live</v>
      </c>
      <c r="C28" s="14" t="str">
        <f>HYPERLINK("https://github.com/ignitionrobotics/ign-gazebo/blob/main/tutorials/debugging.md", "Source")</f>
        <v>Source</v>
      </c>
      <c r="D28" s="16"/>
      <c r="E28" s="18"/>
      <c r="G28" s="18"/>
      <c r="H28" s="19"/>
      <c r="I28" s="20"/>
      <c r="J28" s="19"/>
      <c r="K28" s="20"/>
      <c r="L28" s="16"/>
      <c r="M28" s="18"/>
      <c r="O28" s="18"/>
      <c r="P28" s="21"/>
      <c r="Q28" s="22"/>
      <c r="R28" s="19"/>
      <c r="S28" s="19"/>
    </row>
    <row r="29">
      <c r="A29" s="13" t="s">
        <v>67</v>
      </c>
      <c r="B29" s="14" t="str">
        <f>HYPERLINK("https://ignitionrobotics.org/api/gazebo/6.0/detachablejoints.html", "Live")</f>
        <v>Live</v>
      </c>
      <c r="C29" s="14" t="str">
        <f>HYPERLINK("https://github.com/ignitionrobotics/ign-gazebo/blob/main/tutorials/detachable_joints.md", "Source")</f>
        <v>Source</v>
      </c>
      <c r="D29" s="16"/>
      <c r="E29" s="18"/>
      <c r="F29" s="16"/>
      <c r="G29" s="18"/>
      <c r="H29" s="19"/>
      <c r="I29" s="20"/>
      <c r="J29" s="19"/>
      <c r="K29" s="20"/>
      <c r="L29" s="24"/>
      <c r="M29" s="25"/>
      <c r="N29" s="24"/>
      <c r="O29" s="25"/>
      <c r="P29" s="19"/>
      <c r="Q29" s="20"/>
      <c r="R29" s="19"/>
      <c r="S29" s="19"/>
    </row>
    <row r="30">
      <c r="A30" s="13" t="s">
        <v>68</v>
      </c>
      <c r="B30" s="14" t="str">
        <f>HYPERLINK("https://ignitionrobotics.org/api/gazebo/6.0/distributedsimulation.html", "Live")</f>
        <v>Live</v>
      </c>
      <c r="C30" s="14" t="str">
        <f>HYPERLINK("https://github.com/ignitionrobotics/ign-gazebo/blob/main/tutorials/distributed_simulation.md", "Source")</f>
        <v>Source</v>
      </c>
      <c r="D30" s="16"/>
      <c r="E30" s="18"/>
      <c r="F30" s="24"/>
      <c r="G30" s="25"/>
      <c r="H30" s="19"/>
      <c r="I30" s="20"/>
      <c r="J30" s="19"/>
      <c r="K30" s="20"/>
      <c r="L30" s="24"/>
      <c r="M30" s="25"/>
      <c r="N30" s="24"/>
      <c r="O30" s="25"/>
      <c r="P30" s="19"/>
      <c r="Q30" s="20"/>
      <c r="R30" s="19"/>
      <c r="S30" s="19"/>
    </row>
    <row r="31">
      <c r="A31" s="13" t="s">
        <v>69</v>
      </c>
      <c r="B31" s="51" t="str">
        <f>HYPERLINK("https://ignitionrobotics.org/api/gazebo/6.0/entity_creation.html", "Live")</f>
        <v>Live</v>
      </c>
      <c r="C31" s="14" t="str">
        <f>HYPERLINK("https://github.com/ignitionrobotics/ign-gazebo/blob/main/tutorials/entity_creation.md", "Source")</f>
        <v>Source</v>
      </c>
      <c r="D31" s="16"/>
      <c r="E31" s="18"/>
      <c r="F31" s="16"/>
      <c r="G31" s="32"/>
      <c r="H31" s="19"/>
      <c r="I31" s="20"/>
      <c r="J31" s="19"/>
      <c r="K31" s="20"/>
      <c r="L31" s="24"/>
      <c r="M31" s="25"/>
      <c r="N31" s="24"/>
      <c r="O31" s="25"/>
      <c r="P31" s="19"/>
      <c r="Q31" s="20"/>
      <c r="R31" s="19"/>
      <c r="S31" s="19"/>
    </row>
    <row r="32">
      <c r="A32" s="13" t="s">
        <v>70</v>
      </c>
      <c r="B32" s="14" t="str">
        <f>HYPERLINK("https://ignitionrobotics.org/api/gazebo/6.0/erbtemplate.html", "Live")</f>
        <v>Live</v>
      </c>
      <c r="C32" s="14" t="str">
        <f>HYPERLINK("https://github.com/ignitionrobotics/ign-gazebo/blob/main/tutorials/erb_template.md", "Source")</f>
        <v>Source</v>
      </c>
      <c r="D32" s="16"/>
      <c r="E32" s="18"/>
      <c r="G32" s="18"/>
      <c r="H32" s="19"/>
      <c r="I32" s="20"/>
      <c r="J32" s="19"/>
      <c r="K32" s="20"/>
      <c r="L32" s="16"/>
      <c r="M32" s="18"/>
      <c r="O32" s="18"/>
      <c r="P32" s="21"/>
      <c r="Q32" s="22"/>
      <c r="R32" s="19"/>
      <c r="S32" s="19"/>
    </row>
    <row r="33">
      <c r="A33" s="13" t="s">
        <v>71</v>
      </c>
      <c r="B33" s="14" t="str">
        <f>HYPERLINK("https://ignitionrobotics.org/api/gazebo/6.0/gui_config.html", "Live")</f>
        <v>Live</v>
      </c>
      <c r="C33" s="14" t="str">
        <f>HYPERLINK("https://github.com/ignitionrobotics/ign-gazebo/blob/main/tutorials/gui_config.md", "Source")</f>
        <v>Source</v>
      </c>
      <c r="D33" s="16"/>
      <c r="E33" s="18"/>
      <c r="G33" s="18"/>
      <c r="H33" s="19"/>
      <c r="I33" s="20"/>
      <c r="J33" s="19"/>
      <c r="K33" s="20"/>
      <c r="L33" s="16"/>
      <c r="M33" s="18"/>
      <c r="N33" s="29" t="s">
        <v>22</v>
      </c>
      <c r="O33" s="18" t="s">
        <v>72</v>
      </c>
      <c r="P33" s="21"/>
      <c r="Q33" s="22"/>
      <c r="R33" s="19"/>
      <c r="S33" s="19"/>
    </row>
    <row r="34">
      <c r="A34" s="13" t="s">
        <v>73</v>
      </c>
      <c r="B34" s="15" t="str">
        <f>HYPERLINK("https://ignitionrobotics.org/api/gazebo/6.0/levels.html", "Live")</f>
        <v>Live</v>
      </c>
      <c r="C34" s="14" t="str">
        <f>HYPERLINK("https://github.com/ignitionrobotics/ign-gazebo/blob/main/tutorials/levels.md", "Source")</f>
        <v>Source</v>
      </c>
      <c r="D34" s="16"/>
      <c r="E34" s="18"/>
      <c r="F34" s="16"/>
      <c r="G34" s="18"/>
      <c r="H34" s="19"/>
      <c r="I34" s="20"/>
      <c r="J34" s="19"/>
      <c r="K34" s="20"/>
      <c r="L34" s="16"/>
      <c r="M34" s="18"/>
      <c r="N34" s="16"/>
      <c r="O34" s="52"/>
      <c r="P34" s="19"/>
      <c r="Q34" s="20"/>
      <c r="R34" s="19"/>
      <c r="S34" s="19"/>
    </row>
    <row r="35">
      <c r="A35" s="13" t="s">
        <v>74</v>
      </c>
      <c r="B35" s="14" t="str">
        <f>HYPERLINK("https://ignitionrobotics.org/api/gazebo/6.0/light_config.html", "Live")</f>
        <v>Live</v>
      </c>
      <c r="C35" s="14" t="str">
        <f>HYPERLINK("https://github.com/ignitionrobotics/ign-gazebo/blob/main/tutorials/light_config.md", "Source")</f>
        <v>Source</v>
      </c>
      <c r="D35" s="16"/>
      <c r="E35" s="18"/>
      <c r="F35" s="16"/>
      <c r="G35" s="53"/>
      <c r="H35" s="19"/>
      <c r="I35" s="20"/>
      <c r="J35" s="19"/>
      <c r="K35" s="20"/>
      <c r="L35" s="16"/>
      <c r="M35" s="18"/>
      <c r="N35" s="16"/>
      <c r="O35" s="54"/>
      <c r="P35" s="19"/>
      <c r="Q35" s="20"/>
      <c r="R35" s="19"/>
      <c r="S35" s="19"/>
    </row>
    <row r="36">
      <c r="A36" s="13" t="s">
        <v>75</v>
      </c>
      <c r="B36" s="14" t="str">
        <f>HYPERLINK("https://ignitionrobotics.org/api/gazebo/6.0/log.html", "Live")</f>
        <v>Live</v>
      </c>
      <c r="C36" s="14" t="str">
        <f>HYPERLINK("https://github.com/ignitionrobotics/ign-gazebo/blob/main/tutorials/log.md", "Source")</f>
        <v>Source</v>
      </c>
      <c r="D36" s="16"/>
      <c r="E36" s="18"/>
      <c r="G36" s="25"/>
      <c r="H36" s="19"/>
      <c r="I36" s="20"/>
      <c r="J36" s="19"/>
      <c r="K36" s="20"/>
      <c r="L36" s="16"/>
      <c r="M36" s="18"/>
      <c r="O36" s="18"/>
      <c r="P36" s="21"/>
      <c r="Q36" s="22"/>
      <c r="R36" s="19"/>
      <c r="S36" s="19"/>
    </row>
    <row r="37">
      <c r="A37" s="13" t="s">
        <v>76</v>
      </c>
      <c r="B37" s="14" t="str">
        <f>HYPERLINK("https://ignitionrobotics.org/api/gazebo/6.0/logicalaudiosensor.html", "Live")</f>
        <v>Live</v>
      </c>
      <c r="C37" s="14" t="str">
        <f>HYPERLINK("https://github.com/ignitionrobotics/ign-gazebo/blob/main/tutorials/logical_audio_sensor.md", "Source")</f>
        <v>Source</v>
      </c>
      <c r="D37" s="16"/>
      <c r="E37" s="18"/>
      <c r="G37" s="18"/>
      <c r="H37" s="19"/>
      <c r="I37" s="20"/>
      <c r="J37" s="19"/>
      <c r="K37" s="20"/>
      <c r="L37" s="16"/>
      <c r="M37" s="18"/>
      <c r="O37" s="18"/>
      <c r="P37" s="21"/>
      <c r="Q37" s="22"/>
      <c r="R37" s="19"/>
      <c r="S37" s="19"/>
    </row>
    <row r="38">
      <c r="A38" s="13" t="s">
        <v>77</v>
      </c>
      <c r="B38" s="14" t="str">
        <f>HYPERLINK("https://ignitionrobotics.org/api/gazebo/6.0/meshtofuel.html", "Live")</f>
        <v>Live</v>
      </c>
      <c r="C38" s="14" t="str">
        <f>HYPERLINK("https://github.com/ignitionrobotics/ign-gazebo/blob/main/tutorials/mesh_to_fuel.md", "Source")</f>
        <v>Source</v>
      </c>
      <c r="D38" s="16"/>
      <c r="E38" s="18"/>
      <c r="G38" s="18"/>
      <c r="H38" s="19"/>
      <c r="I38" s="20"/>
      <c r="J38" s="19"/>
      <c r="K38" s="20"/>
      <c r="L38" s="16"/>
      <c r="M38" s="18"/>
      <c r="O38" s="18"/>
      <c r="P38" s="21"/>
      <c r="Q38" s="22"/>
      <c r="R38" s="19"/>
      <c r="S38" s="19"/>
    </row>
    <row r="39">
      <c r="A39" s="13" t="s">
        <v>78</v>
      </c>
      <c r="B39" s="14" t="str">
        <f>HYPERLINK("https://ignitionrobotics.org/api/gazebo/6.0/migrationlinkapi.html", "Live")</f>
        <v>Live</v>
      </c>
      <c r="C39" s="14" t="str">
        <f>HYPERLINK("https://github.com/ignitionrobotics/ign-gazebo/blob/main/tutorials/migration_link_api.md", "Source")</f>
        <v>Source</v>
      </c>
      <c r="D39" s="16"/>
      <c r="E39" s="18"/>
      <c r="G39" s="25"/>
      <c r="H39" s="19"/>
      <c r="I39" s="20"/>
      <c r="J39" s="19"/>
      <c r="K39" s="20"/>
      <c r="L39" s="16"/>
      <c r="M39" s="18"/>
      <c r="O39" s="18"/>
      <c r="P39" s="21"/>
      <c r="Q39" s="22"/>
      <c r="R39" s="19"/>
      <c r="S39" s="19"/>
    </row>
    <row r="40">
      <c r="A40" s="13" t="s">
        <v>79</v>
      </c>
      <c r="B40" s="14" t="str">
        <f>HYPERLINK("https://ignitionrobotics.org/api/gazebo/6.0/migrationmodelapi.html", "Live")</f>
        <v>Live</v>
      </c>
      <c r="C40" s="14" t="str">
        <f>HYPERLINK("https://github.com/ignitionrobotics/ign-gazebo/blob/main/tutorials/migration_model_api.md", "Source")</f>
        <v>Source</v>
      </c>
      <c r="D40" s="16"/>
      <c r="E40" s="18"/>
      <c r="G40" s="25"/>
      <c r="H40" s="19"/>
      <c r="I40" s="20"/>
      <c r="J40" s="19"/>
      <c r="K40" s="20"/>
      <c r="L40" s="16"/>
      <c r="M40" s="18"/>
      <c r="O40" s="18"/>
      <c r="P40" s="21"/>
      <c r="Q40" s="22"/>
      <c r="R40" s="19"/>
      <c r="S40" s="19"/>
    </row>
    <row r="41">
      <c r="A41" s="13" t="s">
        <v>80</v>
      </c>
      <c r="B41" s="14" t="str">
        <f>HYPERLINK("https://ignitionrobotics.org/api/gazebo/6.0/migrationplugins.html", "Live")</f>
        <v>Live</v>
      </c>
      <c r="C41" s="14" t="str">
        <f>HYPERLINK("https://github.com/ignitionrobotics/ign-gazebo/blob/main/tutorials/migration_plugins.md", "Source")</f>
        <v>Source</v>
      </c>
      <c r="D41" s="16"/>
      <c r="E41" s="18"/>
      <c r="F41" s="24"/>
      <c r="G41" s="25"/>
      <c r="H41" s="19"/>
      <c r="I41" s="20"/>
      <c r="J41" s="19"/>
      <c r="K41" s="20"/>
      <c r="L41" s="24"/>
      <c r="M41" s="25"/>
      <c r="N41" s="24"/>
      <c r="O41" s="25"/>
      <c r="P41" s="19"/>
      <c r="Q41" s="20"/>
      <c r="R41" s="19"/>
      <c r="S41" s="19"/>
    </row>
    <row r="42">
      <c r="A42" s="13" t="s">
        <v>81</v>
      </c>
      <c r="B42" s="14" t="str">
        <f>HYPERLINK("https://ignitionrobotics.org/api/gazebo/6.0/migrationsdf.html", "Live")</f>
        <v>Live</v>
      </c>
      <c r="C42" s="14" t="str">
        <f>HYPERLINK("https://github.com/ignitionrobotics/ign-gazebo/blob/main/tutorials/migration_sdf.md", "Source")</f>
        <v>Source</v>
      </c>
      <c r="D42" s="16"/>
      <c r="E42" s="18"/>
      <c r="G42" s="25"/>
      <c r="H42" s="19"/>
      <c r="I42" s="20"/>
      <c r="J42" s="19"/>
      <c r="K42" s="20"/>
      <c r="L42" s="16"/>
      <c r="M42" s="18"/>
      <c r="O42" s="18"/>
      <c r="P42" s="21"/>
      <c r="Q42" s="22"/>
      <c r="R42" s="19"/>
      <c r="S42" s="19"/>
    </row>
    <row r="43">
      <c r="A43" s="13" t="s">
        <v>82</v>
      </c>
      <c r="B43" s="14" t="str">
        <f t="shared" ref="B43:B46" si="2">HYPERLINK("https://ignitionrobotics.org/api/gazebo/6.0/migrationworldapi.html", "Live")</f>
        <v>Live</v>
      </c>
      <c r="C43" s="14" t="str">
        <f>HYPERLINK("https://github.com/ignitionrobotics/ign-gazebo/blob/main/tutorials/migration_world_api.md", "Source")</f>
        <v>Source</v>
      </c>
      <c r="D43" s="16"/>
      <c r="E43" s="18"/>
      <c r="G43" s="25"/>
      <c r="H43" s="19"/>
      <c r="I43" s="20"/>
      <c r="J43" s="19"/>
      <c r="K43" s="20"/>
      <c r="L43" s="16"/>
      <c r="M43" s="18"/>
      <c r="O43" s="18"/>
      <c r="P43" s="21"/>
      <c r="Q43" s="22"/>
      <c r="R43" s="19"/>
      <c r="S43" s="19"/>
    </row>
    <row r="44">
      <c r="A44" s="13" t="s">
        <v>83</v>
      </c>
      <c r="B44" s="14" t="str">
        <f t="shared" si="2"/>
        <v>Live</v>
      </c>
      <c r="C44" s="14" t="str">
        <f>HYPERLINK("https://github.com/ignitionrobotics/ign-gazebo/blob/main/tutorials/model_and_optimize_meshes.md", "Source")</f>
        <v>Source</v>
      </c>
      <c r="D44" s="16"/>
      <c r="E44" s="18"/>
      <c r="G44" s="25"/>
      <c r="H44" s="19"/>
      <c r="I44" s="20"/>
      <c r="J44" s="19"/>
      <c r="K44" s="20"/>
      <c r="L44" s="16"/>
      <c r="M44" s="18"/>
      <c r="O44" s="18"/>
      <c r="P44" s="21"/>
      <c r="Q44" s="22"/>
      <c r="R44" s="19"/>
      <c r="S44" s="19"/>
    </row>
    <row r="45">
      <c r="A45" s="13" t="s">
        <v>84</v>
      </c>
      <c r="B45" s="14" t="str">
        <f t="shared" si="2"/>
        <v>Live</v>
      </c>
      <c r="C45" s="14" t="str">
        <f>HYPERLINK("https://github.com/ignitionrobotics/ign-gazebo/blob/main/tutorials/model_command.md", "Source")</f>
        <v>Source</v>
      </c>
      <c r="D45" s="16"/>
      <c r="E45" s="18"/>
      <c r="G45" s="25"/>
      <c r="H45" s="19"/>
      <c r="I45" s="20"/>
      <c r="J45" s="19"/>
      <c r="K45" s="20"/>
      <c r="L45" s="16"/>
      <c r="M45" s="18"/>
      <c r="O45" s="18"/>
      <c r="P45" s="21"/>
      <c r="Q45" s="22"/>
      <c r="R45" s="19"/>
      <c r="S45" s="19"/>
    </row>
    <row r="46">
      <c r="A46" s="13" t="s">
        <v>85</v>
      </c>
      <c r="B46" s="14" t="str">
        <f t="shared" si="2"/>
        <v>Live</v>
      </c>
      <c r="C46" s="14" t="str">
        <f>HYPERLINK("https://github.com/ignitionrobotics/ign-gazebo/blob/main/tutorials/particle_tutorial.md", "Source")</f>
        <v>Source</v>
      </c>
      <c r="D46" s="16"/>
      <c r="E46" s="18"/>
      <c r="G46" s="25"/>
      <c r="H46" s="19"/>
      <c r="I46" s="20"/>
      <c r="J46" s="19"/>
      <c r="K46" s="20"/>
      <c r="L46" s="16"/>
      <c r="M46" s="18"/>
      <c r="N46" s="55" t="s">
        <v>22</v>
      </c>
      <c r="O46" s="56" t="s">
        <v>86</v>
      </c>
      <c r="P46" s="21"/>
      <c r="Q46" s="22"/>
      <c r="R46" s="19"/>
      <c r="S46" s="19"/>
    </row>
    <row r="47">
      <c r="A47" s="13" t="s">
        <v>87</v>
      </c>
      <c r="B47" s="14" t="str">
        <f>HYPERLINK("https://ignitionrobotics.org/api/gazebo/6.0/physics.html", "Live")</f>
        <v>Live</v>
      </c>
      <c r="C47" s="14" t="str">
        <f>HYPERLINK("https://github.com/ignitionrobotics/ign-gazebo/blob/main/tutorials/physics.md", "Source")</f>
        <v>Source</v>
      </c>
      <c r="D47" s="16"/>
      <c r="E47" s="18"/>
      <c r="F47" s="24"/>
      <c r="G47" s="25"/>
      <c r="H47" s="19"/>
      <c r="I47" s="20"/>
      <c r="J47" s="19"/>
      <c r="K47" s="20"/>
      <c r="L47" s="24"/>
      <c r="M47" s="25"/>
      <c r="N47" s="24"/>
      <c r="O47" s="25"/>
      <c r="P47" s="19"/>
      <c r="Q47" s="20"/>
      <c r="R47" s="19"/>
      <c r="S47" s="19"/>
    </row>
    <row r="48">
      <c r="A48" s="13" t="s">
        <v>88</v>
      </c>
      <c r="B48" s="14" t="str">
        <f>HYPERLINK("https://ignitionrobotics.org/api/gazebo/6.0/pointcloud.html", "Live")</f>
        <v>Live</v>
      </c>
      <c r="C48" s="15" t="str">
        <f>HYPERLINK("https://github.com/ignitionrobotics/ign-gazebo/blob/main/tutorials/point_cloud_to_mesh.md", "Source")</f>
        <v>Source</v>
      </c>
      <c r="D48" s="16"/>
      <c r="E48" s="27"/>
      <c r="F48" s="16"/>
      <c r="G48" s="25"/>
      <c r="H48" s="19"/>
      <c r="I48" s="20"/>
      <c r="J48" s="19"/>
      <c r="K48" s="20"/>
      <c r="L48" s="24"/>
      <c r="M48" s="25"/>
      <c r="N48" s="24"/>
      <c r="O48" s="25"/>
      <c r="P48" s="19"/>
      <c r="Q48" s="20"/>
      <c r="R48" s="19"/>
      <c r="S48" s="19"/>
    </row>
    <row r="49">
      <c r="A49" s="13" t="s">
        <v>89</v>
      </c>
      <c r="B49" s="15" t="str">
        <f>HYPERLINK("https://ignitionrobotics.org/api/gazebo/6.0/rendering_plugins.html", "Live")</f>
        <v>Live</v>
      </c>
      <c r="C49" s="14" t="str">
        <f>HYPERLINK("https://github.com/ignitionrobotics/ign-gazebo/blob/main/tutorials/rendering_plugins.md", "Source")</f>
        <v>Source</v>
      </c>
      <c r="D49" s="16"/>
      <c r="E49" s="27"/>
      <c r="F49" s="24"/>
      <c r="G49" s="25"/>
      <c r="H49" s="19"/>
      <c r="I49" s="20"/>
      <c r="J49" s="19"/>
      <c r="K49" s="20"/>
      <c r="L49" s="24"/>
      <c r="M49" s="25"/>
      <c r="N49" s="24"/>
      <c r="O49" s="25"/>
      <c r="P49" s="19"/>
      <c r="Q49" s="20"/>
      <c r="R49" s="19"/>
      <c r="S49" s="19"/>
    </row>
    <row r="50">
      <c r="A50" s="13" t="s">
        <v>90</v>
      </c>
      <c r="B50" s="14" t="str">
        <f>HYPERLINK("https://ignitionrobotics.org/api/gazebo/6.0/resources.html", "Live")</f>
        <v>Live</v>
      </c>
      <c r="C50" s="14" t="str">
        <f>HYPERLINK("https://github.com/ignitionrobotics/ign-gazebo/blob/main/tutorials/resources.md", "Source")</f>
        <v>Source</v>
      </c>
      <c r="D50" s="16"/>
      <c r="E50" s="18"/>
      <c r="F50" s="24"/>
      <c r="G50" s="25"/>
      <c r="H50" s="19"/>
      <c r="I50" s="20"/>
      <c r="J50" s="19"/>
      <c r="K50" s="20"/>
      <c r="L50" s="24"/>
      <c r="M50" s="25"/>
      <c r="N50" s="24"/>
      <c r="O50" s="25"/>
      <c r="P50" s="19"/>
      <c r="Q50" s="20"/>
      <c r="R50" s="19"/>
      <c r="S50" s="19"/>
    </row>
    <row r="51">
      <c r="A51" s="13" t="s">
        <v>91</v>
      </c>
      <c r="B51" s="14" t="str">
        <f>HYPERLINK("https://ignitionrobotics.org/api/gazebo/6.0/server_config.html", "Live")</f>
        <v>Live</v>
      </c>
      <c r="C51" s="14" t="str">
        <f>HYPERLINK("https://github.com/ignitionrobotics/ign-gazebo/blob/main/tutorials/server_config.md", "Source")</f>
        <v>Source</v>
      </c>
      <c r="D51" s="16"/>
      <c r="E51" s="18"/>
      <c r="F51" s="24"/>
      <c r="G51" s="25"/>
      <c r="H51" s="19"/>
      <c r="I51" s="20"/>
      <c r="J51" s="19"/>
      <c r="K51" s="20"/>
      <c r="L51" s="24"/>
      <c r="M51" s="25"/>
      <c r="N51" s="24"/>
      <c r="O51" s="25"/>
      <c r="P51" s="19"/>
      <c r="Q51" s="20"/>
      <c r="R51" s="19"/>
      <c r="S51" s="19"/>
    </row>
    <row r="52">
      <c r="A52" s="13" t="s">
        <v>92</v>
      </c>
      <c r="B52" s="14" t="str">
        <f t="shared" ref="B52:B53" si="3">HYPERLINK("https://ignitionrobotics.org/api/gazebo/6.0/terminology.html", "Live")</f>
        <v>Live</v>
      </c>
      <c r="C52" s="14" t="str">
        <f>HYPERLINK("https://github.com/ignitionrobotics/ign-gazebo/blob/main/tutorials/terminology.md", "Source")</f>
        <v>Source</v>
      </c>
      <c r="D52" s="16"/>
      <c r="E52" s="18"/>
      <c r="F52" s="16"/>
      <c r="G52" s="18"/>
      <c r="H52" s="19"/>
      <c r="I52" s="20"/>
      <c r="J52" s="19"/>
      <c r="K52" s="20"/>
      <c r="L52" s="24"/>
      <c r="M52" s="25"/>
      <c r="N52" s="24"/>
      <c r="O52" s="25"/>
      <c r="P52" s="19"/>
      <c r="Q52" s="20"/>
      <c r="R52" s="19"/>
      <c r="S52" s="19"/>
    </row>
    <row r="53">
      <c r="A53" s="42" t="s">
        <v>93</v>
      </c>
      <c r="B53" s="43" t="str">
        <f t="shared" si="3"/>
        <v>Live</v>
      </c>
      <c r="C53" s="43" t="str">
        <f>HYPERLINK("https://github.com/ignitionrobotics/ign-gazebo/blob/main/tutorials/test_fixture.md", "Source")</f>
        <v>Source</v>
      </c>
      <c r="D53" s="44"/>
      <c r="E53" s="45"/>
      <c r="F53" s="44"/>
      <c r="G53" s="45"/>
      <c r="H53" s="47"/>
      <c r="I53" s="57"/>
      <c r="J53" s="47"/>
      <c r="K53" s="57"/>
      <c r="L53" s="46"/>
      <c r="M53" s="58"/>
      <c r="N53" s="55" t="s">
        <v>48</v>
      </c>
      <c r="O53" s="56" t="s">
        <v>94</v>
      </c>
      <c r="P53" s="47"/>
      <c r="Q53" s="57"/>
      <c r="R53" s="47"/>
      <c r="S53" s="47"/>
    </row>
    <row r="54">
      <c r="A54" s="13" t="s">
        <v>95</v>
      </c>
      <c r="B54" s="14" t="str">
        <f>HYPERLINK("https://ignitionrobotics.org/api/gazebo/6.0/triggeredpublisher.html", "Live")</f>
        <v>Live</v>
      </c>
      <c r="C54" s="14" t="str">
        <f>HYPERLINK("https://github.com/ignitionrobotics/ign-gazebo/blob/main/tutorials/triggered_publisher.md", "Source")</f>
        <v>Source</v>
      </c>
      <c r="D54" s="16"/>
      <c r="E54" s="18"/>
      <c r="G54" s="25"/>
      <c r="H54" s="19"/>
      <c r="I54" s="20"/>
      <c r="J54" s="19"/>
      <c r="K54" s="20"/>
      <c r="L54" s="16"/>
      <c r="M54" s="18"/>
      <c r="O54" s="18"/>
      <c r="P54" s="21"/>
      <c r="Q54" s="22"/>
      <c r="R54" s="19"/>
      <c r="S54" s="19"/>
    </row>
    <row r="55">
      <c r="A55" s="13" t="s">
        <v>96</v>
      </c>
      <c r="B55" s="14" t="str">
        <f>HYPERLINK("https://ignitionrobotics.org/api/gazebo/6.0/underwater_vehicles.html", "Live")</f>
        <v>Live</v>
      </c>
      <c r="C55" s="14" t="str">
        <f>HYPERLINK("https://github.com/ignitionrobotics/ign-gazebo/blob/main/tutorials/underwater_vehicles.md", "Source")</f>
        <v>Source</v>
      </c>
      <c r="D55" s="16"/>
      <c r="E55" s="18"/>
      <c r="F55" s="29"/>
      <c r="G55" s="27"/>
      <c r="H55" s="19"/>
      <c r="I55" s="20"/>
      <c r="J55" s="19"/>
      <c r="K55" s="20"/>
      <c r="L55" s="16"/>
      <c r="M55" s="18"/>
      <c r="N55" s="29" t="s">
        <v>48</v>
      </c>
      <c r="O55" s="18" t="s">
        <v>97</v>
      </c>
      <c r="P55" s="21"/>
      <c r="Q55" s="22"/>
      <c r="R55" s="19"/>
      <c r="S55" s="19"/>
    </row>
    <row r="56">
      <c r="A56" s="13" t="s">
        <v>98</v>
      </c>
      <c r="B56" s="14" t="str">
        <f>HYPERLINK("https://ignitionrobotics.org/api/gazebo/6.0/videorecorder.html", "Live")</f>
        <v>Live</v>
      </c>
      <c r="C56" s="14" t="str">
        <f>HYPERLINK("https://github.com/ignitionrobotics/ign-gazebo/blob/main/tutorials/video_recorder.md", "Source")</f>
        <v>Source</v>
      </c>
      <c r="D56" s="16"/>
      <c r="E56" s="18"/>
      <c r="G56" s="25"/>
      <c r="H56" s="19"/>
      <c r="I56" s="20"/>
      <c r="J56" s="19"/>
      <c r="K56" s="20"/>
      <c r="L56" s="16"/>
      <c r="M56" s="18"/>
      <c r="O56" s="18"/>
      <c r="P56" s="21"/>
      <c r="Q56" s="22"/>
      <c r="R56" s="19"/>
      <c r="S56" s="19"/>
    </row>
    <row r="57">
      <c r="A57" s="7" t="s">
        <v>99</v>
      </c>
      <c r="B57" s="38"/>
      <c r="C57" s="38"/>
      <c r="D57" s="9"/>
      <c r="E57" s="10"/>
      <c r="F57" s="41"/>
      <c r="G57" s="10"/>
      <c r="H57" s="9"/>
      <c r="I57" s="10"/>
      <c r="J57" s="9"/>
      <c r="K57" s="10"/>
      <c r="L57" s="9"/>
      <c r="M57" s="10"/>
      <c r="N57" s="41"/>
      <c r="O57" s="10"/>
      <c r="P57" s="9"/>
      <c r="Q57" s="10"/>
      <c r="R57" s="9"/>
      <c r="S57" s="9"/>
    </row>
    <row r="58">
      <c r="A58" s="29" t="s">
        <v>100</v>
      </c>
      <c r="B58" s="59"/>
      <c r="C58" s="14" t="str">
        <f t="shared" ref="C58:C140" si="4">HYPERLINK(CONCATENATE("https://github.com/ignitionrobotics/ign-gazebo/blob/main/examples/worlds/", A58),"Source")</f>
        <v>Source</v>
      </c>
      <c r="D58" s="16"/>
      <c r="E58" s="60" t="s">
        <v>101</v>
      </c>
      <c r="G58" s="25"/>
      <c r="H58" s="19"/>
      <c r="I58" s="20"/>
      <c r="J58" s="19"/>
      <c r="K58" s="20"/>
      <c r="L58" s="16"/>
      <c r="M58" s="18"/>
      <c r="O58" s="18"/>
      <c r="P58" s="21"/>
      <c r="Q58" s="22"/>
      <c r="R58" s="19"/>
      <c r="S58" s="19"/>
    </row>
    <row r="59">
      <c r="A59" s="29" t="s">
        <v>102</v>
      </c>
      <c r="B59" s="59"/>
      <c r="C59" s="14" t="str">
        <f t="shared" si="4"/>
        <v>Source</v>
      </c>
      <c r="D59" s="16"/>
      <c r="E59" s="18"/>
      <c r="F59" s="29" t="s">
        <v>31</v>
      </c>
      <c r="G59" s="18" t="s">
        <v>19</v>
      </c>
      <c r="H59" s="19"/>
      <c r="I59" s="20"/>
      <c r="J59" s="19"/>
      <c r="K59" s="20"/>
      <c r="L59" s="16"/>
      <c r="M59" s="18"/>
      <c r="N59" s="29" t="s">
        <v>103</v>
      </c>
      <c r="O59" s="18" t="s">
        <v>104</v>
      </c>
      <c r="P59" s="21"/>
      <c r="Q59" s="22"/>
      <c r="R59" s="19"/>
      <c r="S59" s="19"/>
    </row>
    <row r="60">
      <c r="A60" s="29" t="s">
        <v>105</v>
      </c>
      <c r="B60" s="59"/>
      <c r="C60" s="14" t="str">
        <f t="shared" si="4"/>
        <v>Source</v>
      </c>
      <c r="D60" s="16" t="s">
        <v>41</v>
      </c>
      <c r="E60" s="18" t="s">
        <v>19</v>
      </c>
      <c r="F60" s="29" t="s">
        <v>33</v>
      </c>
      <c r="G60" s="18" t="s">
        <v>19</v>
      </c>
      <c r="H60" s="19"/>
      <c r="I60" s="20"/>
      <c r="J60" s="19"/>
      <c r="K60" s="20"/>
      <c r="L60" s="16"/>
      <c r="M60" s="18"/>
      <c r="N60" s="29" t="s">
        <v>22</v>
      </c>
      <c r="O60" s="18" t="s">
        <v>23</v>
      </c>
      <c r="P60" s="21"/>
      <c r="Q60" s="22"/>
      <c r="R60" s="19"/>
      <c r="S60" s="19"/>
    </row>
    <row r="61">
      <c r="A61" s="29" t="s">
        <v>106</v>
      </c>
      <c r="B61" s="59"/>
      <c r="C61" s="14" t="str">
        <f t="shared" si="4"/>
        <v>Source</v>
      </c>
      <c r="D61" s="16" t="s">
        <v>41</v>
      </c>
      <c r="E61" s="18" t="s">
        <v>19</v>
      </c>
      <c r="F61" s="29" t="s">
        <v>33</v>
      </c>
      <c r="G61" s="31" t="s">
        <v>19</v>
      </c>
      <c r="H61" s="19"/>
      <c r="I61" s="20"/>
      <c r="J61" s="19"/>
      <c r="K61" s="20"/>
      <c r="L61" s="16"/>
      <c r="M61" s="18"/>
      <c r="N61" s="29" t="s">
        <v>22</v>
      </c>
      <c r="O61" s="18" t="s">
        <v>23</v>
      </c>
      <c r="P61" s="21"/>
      <c r="Q61" s="22"/>
      <c r="R61" s="19"/>
      <c r="S61" s="19"/>
    </row>
    <row r="62">
      <c r="A62" s="29" t="s">
        <v>107</v>
      </c>
      <c r="B62" s="59"/>
      <c r="C62" s="14" t="str">
        <f t="shared" si="4"/>
        <v>Source</v>
      </c>
      <c r="D62" s="16"/>
      <c r="E62" s="53"/>
      <c r="F62" s="29" t="s">
        <v>33</v>
      </c>
      <c r="G62" s="61" t="s">
        <v>108</v>
      </c>
      <c r="H62" s="19"/>
      <c r="I62" s="20"/>
      <c r="J62" s="19"/>
      <c r="K62" s="20"/>
      <c r="L62" s="16"/>
      <c r="M62" s="18"/>
      <c r="O62" s="18"/>
      <c r="P62" s="21"/>
      <c r="Q62" s="22"/>
      <c r="R62" s="19"/>
      <c r="S62" s="19"/>
    </row>
    <row r="63">
      <c r="A63" s="29" t="s">
        <v>109</v>
      </c>
      <c r="B63" s="59"/>
      <c r="C63" s="14" t="str">
        <f t="shared" si="4"/>
        <v>Source</v>
      </c>
      <c r="D63" s="16"/>
      <c r="E63" s="18"/>
      <c r="F63" s="29" t="s">
        <v>31</v>
      </c>
      <c r="G63" s="18" t="s">
        <v>19</v>
      </c>
      <c r="H63" s="19"/>
      <c r="I63" s="20"/>
      <c r="J63" s="19"/>
      <c r="K63" s="20"/>
      <c r="L63" s="16"/>
      <c r="M63" s="18"/>
      <c r="N63" s="29" t="s">
        <v>103</v>
      </c>
      <c r="O63" s="18" t="s">
        <v>110</v>
      </c>
      <c r="P63" s="21"/>
      <c r="Q63" s="22"/>
      <c r="R63" s="19"/>
      <c r="S63" s="19"/>
    </row>
    <row r="64">
      <c r="A64" s="29" t="s">
        <v>111</v>
      </c>
      <c r="B64" s="59"/>
      <c r="C64" s="14" t="str">
        <f t="shared" si="4"/>
        <v>Source</v>
      </c>
      <c r="D64" s="16"/>
      <c r="E64" s="53"/>
      <c r="F64" s="29" t="s">
        <v>31</v>
      </c>
      <c r="G64" s="18" t="s">
        <v>112</v>
      </c>
      <c r="H64" s="19"/>
      <c r="I64" s="20"/>
      <c r="J64" s="19"/>
      <c r="K64" s="20"/>
      <c r="L64" s="16"/>
      <c r="M64" s="18"/>
      <c r="N64" s="29" t="s">
        <v>103</v>
      </c>
      <c r="O64" s="18" t="s">
        <v>113</v>
      </c>
      <c r="P64" s="21"/>
      <c r="Q64" s="22"/>
      <c r="R64" s="19"/>
      <c r="S64" s="19"/>
    </row>
    <row r="65">
      <c r="A65" s="29" t="s">
        <v>114</v>
      </c>
      <c r="B65" s="59"/>
      <c r="C65" s="14" t="str">
        <f t="shared" si="4"/>
        <v>Source</v>
      </c>
      <c r="D65" s="16" t="s">
        <v>41</v>
      </c>
      <c r="E65" s="18" t="s">
        <v>19</v>
      </c>
      <c r="F65" s="29" t="s">
        <v>31</v>
      </c>
      <c r="G65" s="18" t="s">
        <v>19</v>
      </c>
      <c r="H65" s="19"/>
      <c r="I65" s="20"/>
      <c r="J65" s="19"/>
      <c r="K65" s="20"/>
      <c r="L65" s="16"/>
      <c r="M65" s="18"/>
      <c r="N65" s="29" t="s">
        <v>22</v>
      </c>
      <c r="O65" s="27" t="s">
        <v>115</v>
      </c>
      <c r="P65" s="21"/>
      <c r="Q65" s="22"/>
      <c r="R65" s="19"/>
      <c r="S65" s="19"/>
    </row>
    <row r="66">
      <c r="A66" s="29" t="s">
        <v>116</v>
      </c>
      <c r="B66" s="59"/>
      <c r="C66" s="14" t="str">
        <f t="shared" si="4"/>
        <v>Source</v>
      </c>
      <c r="D66" s="16"/>
      <c r="E66" s="18"/>
      <c r="F66" s="29" t="s">
        <v>33</v>
      </c>
      <c r="G66" s="18" t="s">
        <v>19</v>
      </c>
      <c r="H66" s="19"/>
      <c r="I66" s="20"/>
      <c r="J66" s="19"/>
      <c r="K66" s="20"/>
      <c r="L66" s="16"/>
      <c r="M66" s="18"/>
      <c r="N66" s="29" t="s">
        <v>22</v>
      </c>
      <c r="O66" s="18" t="s">
        <v>23</v>
      </c>
      <c r="P66" s="21"/>
      <c r="Q66" s="22"/>
      <c r="R66" s="19"/>
      <c r="S66" s="19"/>
    </row>
    <row r="67">
      <c r="A67" s="29" t="s">
        <v>117</v>
      </c>
      <c r="B67" s="59"/>
      <c r="C67" s="14" t="str">
        <f t="shared" si="4"/>
        <v>Source</v>
      </c>
      <c r="D67" s="16"/>
      <c r="E67" s="18"/>
      <c r="F67" s="29" t="s">
        <v>33</v>
      </c>
      <c r="G67" s="18" t="s">
        <v>19</v>
      </c>
      <c r="H67" s="19"/>
      <c r="I67" s="20"/>
      <c r="J67" s="19"/>
      <c r="K67" s="20"/>
      <c r="L67" s="16"/>
      <c r="M67" s="18"/>
      <c r="O67" s="18"/>
      <c r="P67" s="21"/>
      <c r="Q67" s="22"/>
      <c r="R67" s="19"/>
      <c r="S67" s="19"/>
    </row>
    <row r="68">
      <c r="A68" s="29" t="s">
        <v>118</v>
      </c>
      <c r="B68" s="59"/>
      <c r="C68" s="14" t="str">
        <f t="shared" si="4"/>
        <v>Source</v>
      </c>
      <c r="D68" s="16"/>
      <c r="E68" s="18"/>
      <c r="G68" s="18"/>
      <c r="H68" s="19"/>
      <c r="I68" s="20"/>
      <c r="J68" s="19"/>
      <c r="K68" s="20"/>
      <c r="L68" s="16"/>
      <c r="M68" s="18"/>
      <c r="O68" s="18"/>
      <c r="P68" s="21"/>
      <c r="Q68" s="22"/>
      <c r="R68" s="19"/>
      <c r="S68" s="19"/>
    </row>
    <row r="69">
      <c r="A69" s="29" t="s">
        <v>119</v>
      </c>
      <c r="B69" s="59"/>
      <c r="C69" s="14" t="str">
        <f t="shared" si="4"/>
        <v>Source</v>
      </c>
      <c r="D69" s="16"/>
      <c r="E69" s="18"/>
      <c r="G69" s="18"/>
      <c r="H69" s="19"/>
      <c r="I69" s="20"/>
      <c r="J69" s="19"/>
      <c r="K69" s="20"/>
      <c r="L69" s="16"/>
      <c r="M69" s="18"/>
      <c r="N69" s="29" t="s">
        <v>22</v>
      </c>
      <c r="O69" s="60" t="s">
        <v>120</v>
      </c>
      <c r="P69" s="21"/>
      <c r="Q69" s="22"/>
      <c r="R69" s="19"/>
      <c r="S69" s="19"/>
    </row>
    <row r="70">
      <c r="A70" s="29" t="s">
        <v>121</v>
      </c>
      <c r="B70" s="59"/>
      <c r="C70" s="14" t="str">
        <f t="shared" si="4"/>
        <v>Source</v>
      </c>
      <c r="D70" s="16"/>
      <c r="E70" s="18"/>
      <c r="G70" s="18"/>
      <c r="H70" s="19"/>
      <c r="I70" s="20"/>
      <c r="J70" s="19"/>
      <c r="K70" s="20"/>
      <c r="L70" s="16"/>
      <c r="M70" s="18"/>
      <c r="O70" s="18"/>
      <c r="P70" s="21"/>
      <c r="Q70" s="22"/>
      <c r="R70" s="19"/>
      <c r="S70" s="19"/>
    </row>
    <row r="71">
      <c r="A71" s="29" t="s">
        <v>122</v>
      </c>
      <c r="B71" s="59"/>
      <c r="C71" s="14" t="str">
        <f t="shared" si="4"/>
        <v>Source</v>
      </c>
      <c r="D71" s="16"/>
      <c r="E71" s="18"/>
      <c r="F71" s="29" t="s">
        <v>33</v>
      </c>
      <c r="G71" s="18" t="s">
        <v>19</v>
      </c>
      <c r="H71" s="19"/>
      <c r="I71" s="20"/>
      <c r="J71" s="19"/>
      <c r="K71" s="20"/>
      <c r="L71" s="16"/>
      <c r="M71" s="18"/>
      <c r="O71" s="18"/>
      <c r="P71" s="21"/>
      <c r="Q71" s="22"/>
      <c r="R71" s="19"/>
      <c r="S71" s="19"/>
    </row>
    <row r="72">
      <c r="A72" s="29" t="s">
        <v>123</v>
      </c>
      <c r="B72" s="59"/>
      <c r="C72" s="14" t="str">
        <f t="shared" si="4"/>
        <v>Source</v>
      </c>
      <c r="D72" s="16"/>
      <c r="E72" s="16"/>
      <c r="F72" s="29" t="s">
        <v>33</v>
      </c>
      <c r="G72" s="18" t="s">
        <v>19</v>
      </c>
      <c r="H72" s="19"/>
      <c r="I72" s="20"/>
      <c r="J72" s="19"/>
      <c r="K72" s="20"/>
      <c r="L72" s="16"/>
      <c r="M72" s="18"/>
      <c r="O72" s="18"/>
      <c r="P72" s="21"/>
      <c r="Q72" s="22"/>
      <c r="R72" s="19"/>
      <c r="S72" s="19"/>
    </row>
    <row r="73">
      <c r="A73" s="29" t="s">
        <v>124</v>
      </c>
      <c r="B73" s="59"/>
      <c r="C73" s="14" t="str">
        <f t="shared" si="4"/>
        <v>Source</v>
      </c>
      <c r="D73" s="16"/>
      <c r="E73" s="18"/>
      <c r="G73" s="18"/>
      <c r="H73" s="19"/>
      <c r="I73" s="20"/>
      <c r="J73" s="19"/>
      <c r="K73" s="20"/>
      <c r="L73" s="16"/>
      <c r="M73" s="18"/>
      <c r="N73" s="29" t="s">
        <v>103</v>
      </c>
      <c r="O73" s="18" t="s">
        <v>125</v>
      </c>
      <c r="P73" s="21"/>
      <c r="Q73" s="22"/>
      <c r="R73" s="19"/>
      <c r="S73" s="19"/>
    </row>
    <row r="74">
      <c r="A74" s="29" t="s">
        <v>126</v>
      </c>
      <c r="B74" s="59"/>
      <c r="C74" s="14" t="str">
        <f t="shared" si="4"/>
        <v>Source</v>
      </c>
      <c r="D74" s="16" t="s">
        <v>41</v>
      </c>
      <c r="E74" s="18" t="s">
        <v>19</v>
      </c>
      <c r="F74" s="29" t="s">
        <v>33</v>
      </c>
      <c r="G74" s="18" t="s">
        <v>19</v>
      </c>
      <c r="H74" s="19"/>
      <c r="I74" s="20"/>
      <c r="J74" s="19"/>
      <c r="K74" s="20"/>
      <c r="L74" s="16"/>
      <c r="M74" s="18"/>
      <c r="N74" s="29" t="s">
        <v>22</v>
      </c>
      <c r="O74" s="29" t="s">
        <v>23</v>
      </c>
      <c r="P74" s="21"/>
      <c r="Q74" s="22"/>
      <c r="R74" s="19"/>
      <c r="S74" s="19"/>
    </row>
    <row r="75">
      <c r="A75" s="29" t="s">
        <v>127</v>
      </c>
      <c r="B75" s="59"/>
      <c r="C75" s="14" t="str">
        <f t="shared" si="4"/>
        <v>Source</v>
      </c>
      <c r="D75" s="16"/>
      <c r="E75" s="18"/>
      <c r="F75" s="29" t="s">
        <v>33</v>
      </c>
      <c r="G75" s="61" t="s">
        <v>19</v>
      </c>
      <c r="H75" s="19"/>
      <c r="I75" s="20"/>
      <c r="J75" s="19"/>
      <c r="K75" s="20"/>
      <c r="L75" s="16"/>
      <c r="M75" s="18"/>
      <c r="O75" s="18"/>
      <c r="P75" s="21"/>
      <c r="Q75" s="22"/>
      <c r="R75" s="19"/>
      <c r="S75" s="19"/>
    </row>
    <row r="76">
      <c r="A76" s="29" t="s">
        <v>128</v>
      </c>
      <c r="B76" s="59"/>
      <c r="C76" s="14" t="str">
        <f t="shared" si="4"/>
        <v>Source</v>
      </c>
      <c r="D76" s="16"/>
      <c r="E76" s="18"/>
      <c r="F76" s="29" t="s">
        <v>33</v>
      </c>
      <c r="G76" s="18" t="s">
        <v>19</v>
      </c>
      <c r="H76" s="19"/>
      <c r="I76" s="20"/>
      <c r="J76" s="19"/>
      <c r="K76" s="20"/>
      <c r="L76" s="16"/>
      <c r="M76" s="18"/>
      <c r="N76" s="29" t="s">
        <v>22</v>
      </c>
      <c r="O76" s="18" t="s">
        <v>23</v>
      </c>
      <c r="P76" s="21"/>
      <c r="Q76" s="22"/>
      <c r="R76" s="19"/>
      <c r="S76" s="21"/>
    </row>
    <row r="77">
      <c r="A77" s="29" t="s">
        <v>129</v>
      </c>
      <c r="B77" s="59"/>
      <c r="C77" s="14" t="str">
        <f t="shared" si="4"/>
        <v>Source</v>
      </c>
      <c r="D77" s="16"/>
      <c r="E77" s="18"/>
      <c r="G77" s="62"/>
      <c r="H77" s="19"/>
      <c r="I77" s="20"/>
      <c r="J77" s="19"/>
      <c r="K77" s="20"/>
      <c r="L77" s="16"/>
      <c r="M77" s="18"/>
      <c r="O77" s="18"/>
      <c r="P77" s="21"/>
      <c r="Q77" s="22"/>
      <c r="R77" s="19"/>
      <c r="S77" s="19"/>
    </row>
    <row r="78">
      <c r="A78" s="29" t="s">
        <v>130</v>
      </c>
      <c r="B78" s="59"/>
      <c r="C78" s="14" t="str">
        <f t="shared" si="4"/>
        <v>Source</v>
      </c>
      <c r="D78" s="16"/>
      <c r="E78" s="18"/>
      <c r="G78" s="62"/>
      <c r="H78" s="19"/>
      <c r="I78" s="20"/>
      <c r="J78" s="19"/>
      <c r="K78" s="20"/>
      <c r="L78" s="16"/>
      <c r="M78" s="18"/>
      <c r="O78" s="25"/>
      <c r="P78" s="21"/>
      <c r="Q78" s="22"/>
      <c r="R78" s="19"/>
      <c r="S78" s="19"/>
    </row>
    <row r="79">
      <c r="A79" s="29" t="s">
        <v>131</v>
      </c>
      <c r="B79" s="59"/>
      <c r="C79" s="14" t="str">
        <f t="shared" si="4"/>
        <v>Source</v>
      </c>
      <c r="D79" s="16"/>
      <c r="E79" s="18"/>
      <c r="G79" s="62"/>
      <c r="H79" s="19"/>
      <c r="I79" s="20"/>
      <c r="J79" s="19"/>
      <c r="K79" s="20"/>
      <c r="L79" s="16"/>
      <c r="M79" s="63"/>
      <c r="O79" s="18"/>
      <c r="P79" s="21"/>
      <c r="Q79" s="22"/>
      <c r="R79" s="19"/>
      <c r="S79" s="19"/>
    </row>
    <row r="80">
      <c r="A80" s="29" t="s">
        <v>132</v>
      </c>
      <c r="B80" s="59"/>
      <c r="C80" s="14" t="str">
        <f t="shared" si="4"/>
        <v>Source</v>
      </c>
      <c r="D80" s="16"/>
      <c r="E80" s="18"/>
      <c r="G80" s="62"/>
      <c r="H80" s="19"/>
      <c r="I80" s="20"/>
      <c r="J80" s="19"/>
      <c r="K80" s="20"/>
      <c r="L80" s="16"/>
      <c r="M80" s="63"/>
      <c r="O80" s="18"/>
      <c r="P80" s="21"/>
      <c r="Q80" s="22"/>
      <c r="R80" s="19"/>
      <c r="S80" s="19"/>
    </row>
    <row r="81">
      <c r="A81" s="29" t="s">
        <v>133</v>
      </c>
      <c r="B81" s="59"/>
      <c r="C81" s="14" t="str">
        <f t="shared" si="4"/>
        <v>Source</v>
      </c>
      <c r="D81" s="16"/>
      <c r="E81" s="32"/>
      <c r="H81" s="19"/>
      <c r="I81" s="20"/>
      <c r="J81" s="19"/>
      <c r="K81" s="20"/>
      <c r="L81" s="16"/>
      <c r="M81" s="63"/>
      <c r="O81" s="18"/>
      <c r="P81" s="21"/>
      <c r="Q81" s="22"/>
      <c r="R81" s="19"/>
      <c r="S81" s="19"/>
    </row>
    <row r="82">
      <c r="A82" s="29" t="s">
        <v>134</v>
      </c>
      <c r="B82" s="59"/>
      <c r="C82" s="14" t="str">
        <f t="shared" si="4"/>
        <v>Source</v>
      </c>
      <c r="D82" s="16"/>
      <c r="E82" s="32"/>
      <c r="F82" s="62"/>
      <c r="G82" s="62"/>
      <c r="H82" s="19"/>
      <c r="I82" s="20"/>
      <c r="J82" s="19"/>
      <c r="K82" s="20"/>
      <c r="L82" s="16"/>
      <c r="M82" s="18"/>
      <c r="O82" s="18"/>
      <c r="P82" s="21"/>
      <c r="Q82" s="22"/>
      <c r="R82" s="19"/>
      <c r="S82" s="19"/>
    </row>
    <row r="83">
      <c r="A83" s="29" t="s">
        <v>135</v>
      </c>
      <c r="B83" s="59"/>
      <c r="C83" s="14" t="str">
        <f t="shared" si="4"/>
        <v>Source</v>
      </c>
      <c r="D83" s="16"/>
      <c r="E83" s="27"/>
      <c r="G83" s="62"/>
      <c r="H83" s="19"/>
      <c r="I83" s="20"/>
      <c r="J83" s="19"/>
      <c r="K83" s="20"/>
      <c r="L83" s="16"/>
      <c r="M83" s="18"/>
      <c r="O83" s="18"/>
      <c r="P83" s="21"/>
      <c r="Q83" s="22"/>
      <c r="R83" s="19"/>
      <c r="S83" s="19"/>
    </row>
    <row r="84">
      <c r="A84" s="29" t="s">
        <v>136</v>
      </c>
      <c r="B84" s="59"/>
      <c r="C84" s="14" t="str">
        <f t="shared" si="4"/>
        <v>Source</v>
      </c>
      <c r="D84" s="16"/>
      <c r="E84" s="18"/>
      <c r="G84" s="62"/>
      <c r="H84" s="19"/>
      <c r="I84" s="20"/>
      <c r="J84" s="19"/>
      <c r="K84" s="20"/>
      <c r="L84" s="16"/>
      <c r="M84" s="18"/>
      <c r="N84" s="29" t="s">
        <v>22</v>
      </c>
      <c r="O84" s="18" t="s">
        <v>23</v>
      </c>
      <c r="P84" s="21"/>
      <c r="Q84" s="22"/>
      <c r="R84" s="19"/>
      <c r="S84" s="19"/>
    </row>
    <row r="85">
      <c r="A85" s="29" t="s">
        <v>137</v>
      </c>
      <c r="B85" s="59"/>
      <c r="C85" s="14" t="str">
        <f t="shared" si="4"/>
        <v>Source</v>
      </c>
      <c r="D85" s="16"/>
      <c r="E85" s="18"/>
      <c r="G85" s="62"/>
      <c r="H85" s="19"/>
      <c r="I85" s="20"/>
      <c r="J85" s="19"/>
      <c r="K85" s="20"/>
      <c r="L85" s="16"/>
      <c r="M85" s="18"/>
      <c r="O85" s="18"/>
      <c r="P85" s="21"/>
      <c r="Q85" s="22"/>
      <c r="R85" s="19"/>
      <c r="S85" s="19"/>
    </row>
    <row r="86">
      <c r="A86" s="29" t="s">
        <v>138</v>
      </c>
      <c r="B86" s="59"/>
      <c r="C86" s="14" t="str">
        <f t="shared" si="4"/>
        <v>Source</v>
      </c>
      <c r="D86" s="16"/>
      <c r="E86" s="18"/>
      <c r="G86" s="62"/>
      <c r="H86" s="19"/>
      <c r="I86" s="20"/>
      <c r="J86" s="19"/>
      <c r="K86" s="20"/>
      <c r="L86" s="16"/>
      <c r="M86" s="18"/>
      <c r="N86" s="29" t="s">
        <v>22</v>
      </c>
      <c r="O86" s="18" t="s">
        <v>23</v>
      </c>
      <c r="P86" s="21"/>
      <c r="Q86" s="22"/>
      <c r="R86" s="19"/>
      <c r="S86" s="19"/>
    </row>
    <row r="87">
      <c r="A87" s="29" t="s">
        <v>139</v>
      </c>
      <c r="B87" s="59"/>
      <c r="C87" s="14" t="str">
        <f t="shared" si="4"/>
        <v>Source</v>
      </c>
      <c r="D87" s="16"/>
      <c r="E87" s="18"/>
      <c r="G87" s="62"/>
      <c r="H87" s="19"/>
      <c r="I87" s="20"/>
      <c r="J87" s="19"/>
      <c r="K87" s="20"/>
      <c r="L87" s="16"/>
      <c r="M87" s="18"/>
      <c r="N87" s="29" t="s">
        <v>22</v>
      </c>
      <c r="O87" s="18" t="s">
        <v>23</v>
      </c>
      <c r="P87" s="21"/>
      <c r="Q87" s="22"/>
      <c r="R87" s="19"/>
      <c r="S87" s="19"/>
    </row>
    <row r="88">
      <c r="A88" s="29" t="s">
        <v>140</v>
      </c>
      <c r="B88" s="59"/>
      <c r="C88" s="14" t="str">
        <f t="shared" si="4"/>
        <v>Source</v>
      </c>
      <c r="D88" s="16"/>
      <c r="E88" s="18"/>
      <c r="G88" s="62"/>
      <c r="H88" s="19"/>
      <c r="I88" s="20"/>
      <c r="J88" s="19"/>
      <c r="K88" s="20"/>
      <c r="L88" s="16"/>
      <c r="M88" s="18"/>
      <c r="N88" s="29" t="s">
        <v>22</v>
      </c>
      <c r="O88" s="18" t="s">
        <v>23</v>
      </c>
      <c r="P88" s="21"/>
      <c r="Q88" s="22"/>
      <c r="R88" s="19"/>
      <c r="S88" s="19"/>
    </row>
    <row r="89">
      <c r="A89" s="29" t="s">
        <v>141</v>
      </c>
      <c r="B89" s="59"/>
      <c r="C89" s="14" t="str">
        <f t="shared" si="4"/>
        <v>Source</v>
      </c>
      <c r="D89" s="16"/>
      <c r="E89" s="18"/>
      <c r="G89" s="62"/>
      <c r="H89" s="19"/>
      <c r="I89" s="20"/>
      <c r="J89" s="19"/>
      <c r="K89" s="20"/>
      <c r="L89" s="16"/>
      <c r="M89" s="18"/>
      <c r="O89" s="18"/>
      <c r="P89" s="21"/>
      <c r="Q89" s="22"/>
      <c r="R89" s="19"/>
      <c r="S89" s="19"/>
    </row>
    <row r="90">
      <c r="A90" s="29" t="s">
        <v>142</v>
      </c>
      <c r="B90" s="59"/>
      <c r="C90" s="14" t="str">
        <f t="shared" si="4"/>
        <v>Source</v>
      </c>
      <c r="D90" s="16"/>
      <c r="E90" s="27"/>
      <c r="G90" s="62"/>
      <c r="H90" s="19"/>
      <c r="I90" s="20"/>
      <c r="J90" s="19"/>
      <c r="K90" s="20"/>
      <c r="L90" s="16"/>
      <c r="M90" s="18"/>
      <c r="O90" s="18"/>
      <c r="P90" s="21"/>
      <c r="Q90" s="22"/>
      <c r="R90" s="19"/>
      <c r="S90" s="19"/>
    </row>
    <row r="91">
      <c r="A91" s="29" t="s">
        <v>143</v>
      </c>
      <c r="B91" s="59"/>
      <c r="C91" s="14" t="str">
        <f t="shared" si="4"/>
        <v>Source</v>
      </c>
      <c r="D91" s="16"/>
      <c r="E91" s="27"/>
      <c r="G91" s="62"/>
      <c r="H91" s="19"/>
      <c r="I91" s="20"/>
      <c r="J91" s="19"/>
      <c r="K91" s="20"/>
      <c r="L91" s="16"/>
      <c r="M91" s="27"/>
      <c r="O91" s="18"/>
      <c r="P91" s="21"/>
      <c r="Q91" s="22"/>
      <c r="R91" s="19"/>
      <c r="S91" s="19"/>
    </row>
    <row r="92">
      <c r="A92" s="29" t="s">
        <v>144</v>
      </c>
      <c r="B92" s="59"/>
      <c r="C92" s="14" t="str">
        <f t="shared" si="4"/>
        <v>Source</v>
      </c>
      <c r="D92" s="16"/>
      <c r="E92" s="52"/>
      <c r="G92" s="62"/>
      <c r="H92" s="19"/>
      <c r="I92" s="20"/>
      <c r="J92" s="19"/>
      <c r="K92" s="20"/>
      <c r="L92" s="16"/>
      <c r="M92" s="18"/>
      <c r="O92" s="18"/>
      <c r="P92" s="21"/>
      <c r="Q92" s="22"/>
      <c r="R92" s="19"/>
      <c r="S92" s="19"/>
    </row>
    <row r="93">
      <c r="A93" s="29" t="s">
        <v>145</v>
      </c>
      <c r="B93" s="59"/>
      <c r="C93" s="14" t="str">
        <f t="shared" si="4"/>
        <v>Source</v>
      </c>
      <c r="D93" s="16"/>
      <c r="E93" s="18"/>
      <c r="G93" s="62"/>
      <c r="H93" s="19"/>
      <c r="I93" s="20"/>
      <c r="J93" s="19"/>
      <c r="K93" s="20"/>
      <c r="L93" s="16"/>
      <c r="M93" s="18"/>
      <c r="N93" s="29" t="s">
        <v>22</v>
      </c>
      <c r="O93" s="34" t="s">
        <v>146</v>
      </c>
      <c r="P93" s="21"/>
      <c r="Q93" s="22"/>
      <c r="R93" s="19"/>
      <c r="S93" s="19"/>
    </row>
    <row r="94">
      <c r="A94" s="29" t="s">
        <v>147</v>
      </c>
      <c r="B94" s="59"/>
      <c r="C94" s="14" t="str">
        <f t="shared" si="4"/>
        <v>Source</v>
      </c>
      <c r="D94" s="16"/>
      <c r="E94" s="18"/>
      <c r="G94" s="62"/>
      <c r="H94" s="19"/>
      <c r="I94" s="20"/>
      <c r="J94" s="19"/>
      <c r="K94" s="20"/>
      <c r="L94" s="16"/>
      <c r="M94" s="18"/>
      <c r="O94" s="18"/>
      <c r="P94" s="21"/>
      <c r="Q94" s="22"/>
      <c r="R94" s="19"/>
      <c r="S94" s="19"/>
    </row>
    <row r="95">
      <c r="A95" s="13" t="s">
        <v>148</v>
      </c>
      <c r="B95" s="64"/>
      <c r="C95" s="14" t="str">
        <f t="shared" si="4"/>
        <v>Source</v>
      </c>
      <c r="D95" s="16"/>
      <c r="E95" s="18"/>
      <c r="G95" s="62"/>
      <c r="H95" s="19"/>
      <c r="I95" s="20"/>
      <c r="J95" s="19"/>
      <c r="K95" s="20"/>
      <c r="L95" s="16"/>
      <c r="M95" s="18"/>
      <c r="O95" s="18"/>
      <c r="P95" s="21"/>
      <c r="Q95" s="22"/>
      <c r="R95" s="19"/>
      <c r="S95" s="19"/>
    </row>
    <row r="96">
      <c r="A96" s="13" t="s">
        <v>149</v>
      </c>
      <c r="B96" s="64"/>
      <c r="C96" s="14" t="str">
        <f t="shared" si="4"/>
        <v>Source</v>
      </c>
      <c r="D96" s="16"/>
      <c r="E96" s="18"/>
      <c r="G96" s="62"/>
      <c r="H96" s="19"/>
      <c r="I96" s="20"/>
      <c r="J96" s="19"/>
      <c r="K96" s="20"/>
      <c r="L96" s="16"/>
      <c r="M96" s="18"/>
      <c r="N96" s="29" t="s">
        <v>22</v>
      </c>
      <c r="O96" s="18" t="s">
        <v>23</v>
      </c>
      <c r="P96" s="21"/>
      <c r="Q96" s="22"/>
      <c r="R96" s="19"/>
      <c r="S96" s="19"/>
    </row>
    <row r="97">
      <c r="A97" s="13" t="s">
        <v>150</v>
      </c>
      <c r="B97" s="64"/>
      <c r="C97" s="14" t="str">
        <f t="shared" si="4"/>
        <v>Source</v>
      </c>
      <c r="D97" s="16"/>
      <c r="E97" s="18"/>
      <c r="G97" s="62"/>
      <c r="H97" s="19"/>
      <c r="I97" s="20"/>
      <c r="J97" s="19"/>
      <c r="K97" s="20"/>
      <c r="L97" s="16"/>
      <c r="M97" s="18"/>
      <c r="N97" s="29" t="s">
        <v>22</v>
      </c>
      <c r="O97" s="18" t="s">
        <v>62</v>
      </c>
      <c r="P97" s="21"/>
      <c r="Q97" s="22"/>
      <c r="R97" s="19"/>
      <c r="S97" s="19"/>
    </row>
    <row r="98">
      <c r="A98" s="13" t="s">
        <v>151</v>
      </c>
      <c r="B98" s="64"/>
      <c r="C98" s="14" t="str">
        <f t="shared" si="4"/>
        <v>Source</v>
      </c>
      <c r="D98" s="16"/>
      <c r="E98" s="18"/>
      <c r="G98" s="62"/>
      <c r="H98" s="19"/>
      <c r="I98" s="20"/>
      <c r="J98" s="19"/>
      <c r="K98" s="20"/>
      <c r="L98" s="16"/>
      <c r="M98" s="18"/>
      <c r="O98" s="18"/>
      <c r="P98" s="21"/>
      <c r="Q98" s="22"/>
      <c r="R98" s="19"/>
      <c r="S98" s="19"/>
    </row>
    <row r="99">
      <c r="A99" s="13" t="s">
        <v>152</v>
      </c>
      <c r="B99" s="64"/>
      <c r="C99" s="14" t="str">
        <f t="shared" si="4"/>
        <v>Source</v>
      </c>
      <c r="D99" s="16"/>
      <c r="E99" s="18"/>
      <c r="G99" s="62"/>
      <c r="H99" s="19"/>
      <c r="I99" s="20"/>
      <c r="J99" s="19"/>
      <c r="K99" s="20"/>
      <c r="L99" s="16"/>
      <c r="M99" s="18"/>
      <c r="O99" s="18"/>
      <c r="P99" s="21"/>
      <c r="Q99" s="22"/>
      <c r="R99" s="19"/>
      <c r="S99" s="19"/>
    </row>
    <row r="100">
      <c r="A100" s="13" t="s">
        <v>153</v>
      </c>
      <c r="B100" s="64"/>
      <c r="C100" s="14" t="str">
        <f t="shared" si="4"/>
        <v>Source</v>
      </c>
      <c r="D100" s="16"/>
      <c r="E100" s="27"/>
      <c r="H100" s="19"/>
      <c r="I100" s="20"/>
      <c r="J100" s="19"/>
      <c r="K100" s="20"/>
      <c r="L100" s="16"/>
      <c r="M100" s="18"/>
      <c r="O100" s="18"/>
      <c r="P100" s="21"/>
      <c r="Q100" s="22"/>
      <c r="R100" s="19"/>
      <c r="S100" s="19"/>
    </row>
    <row r="101">
      <c r="A101" s="13" t="s">
        <v>154</v>
      </c>
      <c r="B101" s="64"/>
      <c r="C101" s="14" t="str">
        <f t="shared" si="4"/>
        <v>Source</v>
      </c>
      <c r="D101" s="16"/>
      <c r="E101" s="18"/>
      <c r="H101" s="19"/>
      <c r="I101" s="20"/>
      <c r="J101" s="19"/>
      <c r="K101" s="20"/>
      <c r="L101" s="16"/>
      <c r="M101" s="18"/>
      <c r="O101" s="18"/>
      <c r="P101" s="21"/>
      <c r="Q101" s="22"/>
      <c r="R101" s="19"/>
      <c r="S101" s="19"/>
    </row>
    <row r="102">
      <c r="A102" s="13" t="s">
        <v>155</v>
      </c>
      <c r="B102" s="64"/>
      <c r="C102" s="14" t="str">
        <f t="shared" si="4"/>
        <v>Source</v>
      </c>
      <c r="D102" s="16"/>
      <c r="E102" s="52"/>
      <c r="H102" s="19"/>
      <c r="I102" s="20"/>
      <c r="J102" s="19"/>
      <c r="K102" s="20"/>
      <c r="L102" s="16"/>
      <c r="M102" s="18"/>
      <c r="O102" s="18"/>
      <c r="P102" s="21"/>
      <c r="Q102" s="22"/>
      <c r="R102" s="19"/>
      <c r="S102" s="19"/>
    </row>
    <row r="103">
      <c r="A103" s="13" t="s">
        <v>156</v>
      </c>
      <c r="B103" s="64"/>
      <c r="C103" s="14" t="str">
        <f t="shared" si="4"/>
        <v>Source</v>
      </c>
      <c r="D103" s="16"/>
      <c r="E103" s="18"/>
      <c r="G103" s="62"/>
      <c r="H103" s="19"/>
      <c r="I103" s="20"/>
      <c r="J103" s="19"/>
      <c r="K103" s="20"/>
      <c r="L103" s="16"/>
      <c r="M103" s="18"/>
      <c r="O103" s="18"/>
      <c r="P103" s="21"/>
      <c r="Q103" s="22"/>
      <c r="R103" s="19"/>
      <c r="S103" s="19"/>
    </row>
    <row r="104">
      <c r="A104" s="13" t="s">
        <v>157</v>
      </c>
      <c r="B104" s="64"/>
      <c r="C104" s="14" t="str">
        <f t="shared" si="4"/>
        <v>Source</v>
      </c>
      <c r="D104" s="16"/>
      <c r="E104" s="18"/>
      <c r="G104" s="62"/>
      <c r="H104" s="19"/>
      <c r="I104" s="20"/>
      <c r="J104" s="19"/>
      <c r="K104" s="20"/>
      <c r="L104" s="16"/>
      <c r="M104" s="18"/>
      <c r="O104" s="18"/>
      <c r="P104" s="21"/>
      <c r="Q104" s="22"/>
      <c r="R104" s="19"/>
      <c r="S104" s="19"/>
    </row>
    <row r="105">
      <c r="A105" s="13" t="s">
        <v>158</v>
      </c>
      <c r="B105" s="64"/>
      <c r="C105" s="14" t="str">
        <f t="shared" si="4"/>
        <v>Source</v>
      </c>
      <c r="D105" s="16"/>
      <c r="E105" s="18"/>
      <c r="G105" s="62"/>
      <c r="H105" s="19"/>
      <c r="I105" s="20"/>
      <c r="J105" s="19"/>
      <c r="K105" s="20"/>
      <c r="L105" s="16"/>
      <c r="M105" s="18"/>
      <c r="O105" s="18"/>
      <c r="P105" s="21"/>
      <c r="Q105" s="22"/>
      <c r="R105" s="19"/>
      <c r="S105" s="19"/>
    </row>
    <row r="106">
      <c r="A106" s="13" t="s">
        <v>159</v>
      </c>
      <c r="B106" s="64"/>
      <c r="C106" s="14" t="str">
        <f t="shared" si="4"/>
        <v>Source</v>
      </c>
      <c r="D106" s="16"/>
      <c r="E106" s="18"/>
      <c r="G106" s="62"/>
      <c r="H106" s="19"/>
      <c r="I106" s="20"/>
      <c r="J106" s="19"/>
      <c r="K106" s="20"/>
      <c r="L106" s="16"/>
      <c r="M106" s="18"/>
      <c r="O106" s="18"/>
      <c r="P106" s="21"/>
      <c r="Q106" s="22"/>
      <c r="R106" s="19"/>
      <c r="S106" s="19"/>
    </row>
    <row r="107">
      <c r="A107" s="13" t="s">
        <v>160</v>
      </c>
      <c r="B107" s="64"/>
      <c r="C107" s="14" t="str">
        <f t="shared" si="4"/>
        <v>Source</v>
      </c>
      <c r="D107" s="16"/>
      <c r="E107" s="18"/>
      <c r="G107" s="62"/>
      <c r="H107" s="19"/>
      <c r="I107" s="20"/>
      <c r="J107" s="19"/>
      <c r="K107" s="20"/>
      <c r="L107" s="16"/>
      <c r="M107" s="18"/>
      <c r="N107" s="29" t="s">
        <v>22</v>
      </c>
      <c r="O107" s="34" t="s">
        <v>161</v>
      </c>
      <c r="P107" s="21"/>
      <c r="Q107" s="22"/>
      <c r="R107" s="19"/>
      <c r="S107" s="19"/>
    </row>
    <row r="108">
      <c r="A108" s="13" t="s">
        <v>162</v>
      </c>
      <c r="B108" s="64"/>
      <c r="C108" s="14" t="str">
        <f t="shared" si="4"/>
        <v>Source</v>
      </c>
      <c r="D108" s="16"/>
      <c r="E108" s="18"/>
      <c r="G108" s="62"/>
      <c r="H108" s="19"/>
      <c r="I108" s="20"/>
      <c r="J108" s="19"/>
      <c r="K108" s="20"/>
      <c r="L108" s="16"/>
      <c r="M108" s="18"/>
      <c r="O108" s="18"/>
      <c r="P108" s="21"/>
      <c r="Q108" s="22"/>
      <c r="R108" s="19"/>
      <c r="S108" s="19"/>
    </row>
    <row r="109">
      <c r="A109" s="13" t="s">
        <v>163</v>
      </c>
      <c r="B109" s="64"/>
      <c r="C109" s="14" t="str">
        <f t="shared" si="4"/>
        <v>Source</v>
      </c>
      <c r="D109" s="16"/>
      <c r="E109" s="18"/>
      <c r="H109" s="19"/>
      <c r="I109" s="20"/>
      <c r="J109" s="19"/>
      <c r="K109" s="20"/>
      <c r="L109" s="16"/>
      <c r="M109" s="18"/>
      <c r="O109" s="18"/>
      <c r="P109" s="21"/>
      <c r="Q109" s="22"/>
      <c r="R109" s="19"/>
      <c r="S109" s="19"/>
    </row>
    <row r="110">
      <c r="A110" s="65" t="s">
        <v>164</v>
      </c>
      <c r="B110" s="66"/>
      <c r="C110" s="43" t="str">
        <f t="shared" si="4"/>
        <v>Source</v>
      </c>
      <c r="D110" s="44"/>
      <c r="E110" s="45"/>
      <c r="G110" s="62"/>
      <c r="H110" s="47"/>
      <c r="I110" s="57"/>
      <c r="J110" s="47"/>
      <c r="K110" s="57"/>
      <c r="L110" s="44"/>
      <c r="M110" s="45"/>
      <c r="N110" s="55" t="s">
        <v>22</v>
      </c>
      <c r="O110" s="56" t="s">
        <v>165</v>
      </c>
      <c r="P110" s="50"/>
      <c r="Q110" s="48"/>
      <c r="R110" s="47"/>
      <c r="S110" s="47"/>
    </row>
    <row r="111">
      <c r="A111" s="42" t="s">
        <v>166</v>
      </c>
      <c r="B111" s="66"/>
      <c r="C111" s="43" t="str">
        <f t="shared" si="4"/>
        <v>Source</v>
      </c>
      <c r="D111" s="44"/>
      <c r="E111" s="45"/>
      <c r="G111" s="62"/>
      <c r="H111" s="47"/>
      <c r="I111" s="57"/>
      <c r="J111" s="47"/>
      <c r="K111" s="57"/>
      <c r="L111" s="44"/>
      <c r="M111" s="45"/>
      <c r="N111" s="55" t="s">
        <v>22</v>
      </c>
      <c r="O111" s="56" t="s">
        <v>167</v>
      </c>
      <c r="P111" s="50"/>
      <c r="Q111" s="48"/>
      <c r="R111" s="47"/>
      <c r="S111" s="47"/>
    </row>
    <row r="112">
      <c r="A112" s="42" t="s">
        <v>168</v>
      </c>
      <c r="B112" s="66"/>
      <c r="C112" s="43" t="str">
        <f t="shared" si="4"/>
        <v>Source</v>
      </c>
      <c r="D112" s="44"/>
      <c r="E112" s="45"/>
      <c r="G112" s="62"/>
      <c r="H112" s="47"/>
      <c r="I112" s="57"/>
      <c r="J112" s="47"/>
      <c r="K112" s="57"/>
      <c r="L112" s="44"/>
      <c r="M112" s="45"/>
      <c r="N112" s="55" t="s">
        <v>22</v>
      </c>
      <c r="O112" s="56" t="s">
        <v>169</v>
      </c>
      <c r="P112" s="50"/>
      <c r="Q112" s="48"/>
      <c r="R112" s="47"/>
      <c r="S112" s="47"/>
    </row>
    <row r="113">
      <c r="A113" s="13" t="s">
        <v>170</v>
      </c>
      <c r="B113" s="64"/>
      <c r="C113" s="14" t="str">
        <f t="shared" si="4"/>
        <v>Source</v>
      </c>
      <c r="D113" s="16"/>
      <c r="E113" s="18"/>
      <c r="G113" s="62"/>
      <c r="H113" s="19"/>
      <c r="I113" s="20"/>
      <c r="J113" s="19"/>
      <c r="K113" s="20"/>
      <c r="L113" s="16"/>
      <c r="M113" s="18"/>
      <c r="O113" s="18"/>
      <c r="P113" s="21"/>
      <c r="Q113" s="22"/>
      <c r="R113" s="19"/>
      <c r="S113" s="19"/>
    </row>
    <row r="114">
      <c r="A114" s="13" t="s">
        <v>171</v>
      </c>
      <c r="B114" s="64"/>
      <c r="C114" s="14" t="str">
        <f t="shared" si="4"/>
        <v>Source</v>
      </c>
      <c r="D114" s="16"/>
      <c r="E114" s="18"/>
      <c r="G114" s="62"/>
      <c r="H114" s="19"/>
      <c r="I114" s="20"/>
      <c r="J114" s="19"/>
      <c r="K114" s="20"/>
      <c r="L114" s="16"/>
      <c r="M114" s="18"/>
      <c r="O114" s="18"/>
      <c r="P114" s="21"/>
      <c r="Q114" s="22"/>
      <c r="R114" s="19"/>
      <c r="S114" s="19"/>
    </row>
    <row r="115">
      <c r="A115" s="13" t="s">
        <v>172</v>
      </c>
      <c r="B115" s="64"/>
      <c r="C115" s="14" t="str">
        <f t="shared" si="4"/>
        <v>Source</v>
      </c>
      <c r="D115" s="16"/>
      <c r="E115" s="18"/>
      <c r="G115" s="62"/>
      <c r="H115" s="19"/>
      <c r="I115" s="20"/>
      <c r="J115" s="19"/>
      <c r="K115" s="20"/>
      <c r="L115" s="16"/>
      <c r="M115" s="18"/>
      <c r="N115" s="29" t="s">
        <v>22</v>
      </c>
      <c r="O115" s="34" t="s">
        <v>173</v>
      </c>
      <c r="P115" s="21"/>
      <c r="Q115" s="22"/>
      <c r="R115" s="19"/>
      <c r="S115" s="19"/>
    </row>
    <row r="116">
      <c r="A116" s="13" t="s">
        <v>174</v>
      </c>
      <c r="B116" s="64"/>
      <c r="C116" s="14" t="str">
        <f t="shared" si="4"/>
        <v>Source</v>
      </c>
      <c r="D116" s="16"/>
      <c r="E116" s="18"/>
      <c r="G116" s="62"/>
      <c r="H116" s="19"/>
      <c r="I116" s="20"/>
      <c r="J116" s="19"/>
      <c r="K116" s="20"/>
      <c r="L116" s="16"/>
      <c r="M116" s="18"/>
      <c r="O116" s="18"/>
      <c r="P116" s="21"/>
      <c r="Q116" s="22"/>
      <c r="R116" s="19"/>
      <c r="S116" s="19"/>
    </row>
    <row r="117">
      <c r="A117" s="13" t="s">
        <v>175</v>
      </c>
      <c r="B117" s="64"/>
      <c r="C117" s="14" t="str">
        <f t="shared" si="4"/>
        <v>Source</v>
      </c>
      <c r="D117" s="16"/>
      <c r="E117" s="18"/>
      <c r="G117" s="62"/>
      <c r="H117" s="19"/>
      <c r="I117" s="20"/>
      <c r="J117" s="19"/>
      <c r="K117" s="20"/>
      <c r="L117" s="16"/>
      <c r="M117" s="18"/>
      <c r="O117" s="18"/>
      <c r="P117" s="21"/>
      <c r="Q117" s="22"/>
      <c r="R117" s="19"/>
      <c r="S117" s="19"/>
    </row>
    <row r="118">
      <c r="A118" s="13" t="s">
        <v>176</v>
      </c>
      <c r="B118" s="64"/>
      <c r="C118" s="14" t="str">
        <f t="shared" si="4"/>
        <v>Source</v>
      </c>
      <c r="D118" s="16" t="s">
        <v>41</v>
      </c>
      <c r="E118" s="18" t="s">
        <v>19</v>
      </c>
      <c r="G118" s="62"/>
      <c r="H118" s="19"/>
      <c r="I118" s="20"/>
      <c r="J118" s="19"/>
      <c r="K118" s="20"/>
      <c r="L118" s="16"/>
      <c r="M118" s="18"/>
      <c r="N118" s="29" t="s">
        <v>22</v>
      </c>
      <c r="O118" s="34" t="s">
        <v>177</v>
      </c>
      <c r="P118" s="21"/>
      <c r="Q118" s="22"/>
      <c r="R118" s="19"/>
      <c r="S118" s="19"/>
    </row>
    <row r="119">
      <c r="A119" s="13" t="s">
        <v>178</v>
      </c>
      <c r="B119" s="64"/>
      <c r="C119" s="14" t="str">
        <f t="shared" si="4"/>
        <v>Source</v>
      </c>
      <c r="E119" s="62"/>
      <c r="G119" s="62"/>
      <c r="H119" s="19"/>
      <c r="I119" s="20"/>
      <c r="J119" s="19"/>
      <c r="K119" s="20"/>
      <c r="L119" s="16"/>
      <c r="M119" s="18"/>
      <c r="N119" s="29" t="s">
        <v>22</v>
      </c>
      <c r="O119" s="60" t="s">
        <v>120</v>
      </c>
      <c r="P119" s="21"/>
      <c r="Q119" s="22"/>
      <c r="R119" s="19"/>
      <c r="S119" s="19"/>
    </row>
    <row r="120">
      <c r="A120" s="13" t="s">
        <v>179</v>
      </c>
      <c r="B120" s="64"/>
      <c r="C120" s="14" t="str">
        <f t="shared" si="4"/>
        <v>Source</v>
      </c>
      <c r="D120" s="62"/>
      <c r="E120" s="62"/>
      <c r="H120" s="19"/>
      <c r="I120" s="20"/>
      <c r="J120" s="19"/>
      <c r="K120" s="20"/>
      <c r="L120" s="16"/>
      <c r="M120" s="18"/>
      <c r="O120" s="32"/>
      <c r="P120" s="21"/>
      <c r="Q120" s="22"/>
      <c r="R120" s="19"/>
      <c r="S120" s="19"/>
    </row>
    <row r="121">
      <c r="A121" s="13" t="s">
        <v>180</v>
      </c>
      <c r="B121" s="64"/>
      <c r="C121" s="14" t="str">
        <f t="shared" si="4"/>
        <v>Source</v>
      </c>
      <c r="D121" s="62"/>
      <c r="E121" s="62"/>
      <c r="G121" s="62"/>
      <c r="H121" s="19"/>
      <c r="I121" s="20"/>
      <c r="J121" s="19"/>
      <c r="K121" s="20"/>
      <c r="L121" s="16"/>
      <c r="M121" s="18"/>
      <c r="N121" s="29" t="s">
        <v>22</v>
      </c>
      <c r="O121" s="18" t="s">
        <v>23</v>
      </c>
      <c r="P121" s="21"/>
      <c r="Q121" s="22"/>
      <c r="R121" s="19"/>
      <c r="S121" s="19"/>
    </row>
    <row r="122">
      <c r="A122" s="13" t="s">
        <v>181</v>
      </c>
      <c r="B122" s="64"/>
      <c r="C122" s="14" t="str">
        <f t="shared" si="4"/>
        <v>Source</v>
      </c>
      <c r="D122" s="62"/>
      <c r="E122" s="62"/>
      <c r="G122" s="62"/>
      <c r="H122" s="19"/>
      <c r="I122" s="20"/>
      <c r="J122" s="19"/>
      <c r="K122" s="20"/>
      <c r="L122" s="16"/>
      <c r="M122" s="18"/>
      <c r="O122" s="18"/>
      <c r="P122" s="21"/>
      <c r="Q122" s="22"/>
      <c r="R122" s="19"/>
      <c r="S122" s="19"/>
    </row>
    <row r="123">
      <c r="A123" s="13" t="s">
        <v>182</v>
      </c>
      <c r="B123" s="64"/>
      <c r="C123" s="14" t="str">
        <f t="shared" si="4"/>
        <v>Source</v>
      </c>
      <c r="D123" s="62"/>
      <c r="E123" s="62"/>
      <c r="G123" s="62"/>
      <c r="H123" s="19"/>
      <c r="I123" s="20"/>
      <c r="J123" s="19"/>
      <c r="K123" s="20"/>
      <c r="L123" s="16"/>
      <c r="M123" s="18"/>
      <c r="O123" s="18"/>
      <c r="P123" s="21"/>
      <c r="Q123" s="22"/>
      <c r="R123" s="19"/>
      <c r="S123" s="19"/>
    </row>
    <row r="124" ht="15.0" customHeight="1">
      <c r="A124" s="13" t="s">
        <v>183</v>
      </c>
      <c r="B124" s="64"/>
      <c r="C124" s="14" t="str">
        <f t="shared" si="4"/>
        <v>Source</v>
      </c>
      <c r="D124" s="62"/>
      <c r="E124" s="62"/>
      <c r="G124" s="62"/>
      <c r="H124" s="19"/>
      <c r="I124" s="20"/>
      <c r="J124" s="19"/>
      <c r="K124" s="20"/>
      <c r="L124" s="16"/>
      <c r="M124" s="18"/>
      <c r="N124" s="29" t="s">
        <v>22</v>
      </c>
      <c r="O124" s="27" t="s">
        <v>23</v>
      </c>
      <c r="P124" s="21"/>
      <c r="Q124" s="22"/>
      <c r="R124" s="19"/>
      <c r="S124" s="19"/>
    </row>
    <row r="125" ht="15.0" customHeight="1">
      <c r="A125" s="13" t="s">
        <v>184</v>
      </c>
      <c r="B125" s="64"/>
      <c r="C125" s="14" t="str">
        <f t="shared" si="4"/>
        <v>Source</v>
      </c>
      <c r="D125" s="62"/>
      <c r="E125" s="62"/>
      <c r="G125" s="62"/>
      <c r="H125" s="19"/>
      <c r="I125" s="20"/>
      <c r="J125" s="19"/>
      <c r="K125" s="20"/>
      <c r="L125" s="16"/>
      <c r="M125" s="18"/>
      <c r="N125" s="29" t="s">
        <v>22</v>
      </c>
      <c r="O125" s="18" t="s">
        <v>23</v>
      </c>
      <c r="P125" s="21"/>
      <c r="Q125" s="22"/>
      <c r="R125" s="19"/>
      <c r="S125" s="19"/>
    </row>
    <row r="126">
      <c r="A126" s="13" t="s">
        <v>185</v>
      </c>
      <c r="B126" s="64"/>
      <c r="C126" s="14" t="str">
        <f t="shared" si="4"/>
        <v>Source</v>
      </c>
      <c r="D126" s="62"/>
      <c r="E126" s="62"/>
      <c r="G126" s="62"/>
      <c r="H126" s="19"/>
      <c r="I126" s="20"/>
      <c r="J126" s="19"/>
      <c r="K126" s="20"/>
      <c r="L126" s="16"/>
      <c r="M126" s="18"/>
      <c r="N126" s="29" t="s">
        <v>22</v>
      </c>
      <c r="O126" s="18" t="s">
        <v>23</v>
      </c>
      <c r="P126" s="21"/>
      <c r="Q126" s="22"/>
      <c r="R126" s="19"/>
      <c r="S126" s="19"/>
    </row>
    <row r="127">
      <c r="A127" s="13" t="s">
        <v>186</v>
      </c>
      <c r="B127" s="64"/>
      <c r="C127" s="14" t="str">
        <f t="shared" si="4"/>
        <v>Source</v>
      </c>
      <c r="D127" s="62"/>
      <c r="E127" s="62"/>
      <c r="G127" s="62"/>
      <c r="H127" s="19"/>
      <c r="I127" s="20"/>
      <c r="J127" s="19"/>
      <c r="K127" s="20"/>
      <c r="L127" s="16"/>
      <c r="M127" s="18"/>
      <c r="N127" s="29" t="s">
        <v>22</v>
      </c>
      <c r="O127" s="18" t="s">
        <v>23</v>
      </c>
      <c r="P127" s="21"/>
      <c r="Q127" s="22"/>
      <c r="R127" s="19"/>
      <c r="S127" s="19"/>
    </row>
    <row r="128">
      <c r="A128" s="13" t="s">
        <v>187</v>
      </c>
      <c r="B128" s="64"/>
      <c r="C128" s="14" t="str">
        <f t="shared" si="4"/>
        <v>Source</v>
      </c>
      <c r="D128" s="62"/>
      <c r="E128" s="62"/>
      <c r="G128" s="62"/>
      <c r="H128" s="19"/>
      <c r="I128" s="20"/>
      <c r="J128" s="19"/>
      <c r="K128" s="20"/>
      <c r="L128" s="16"/>
      <c r="M128" s="18"/>
      <c r="O128" s="18"/>
      <c r="P128" s="21"/>
      <c r="Q128" s="22"/>
      <c r="R128" s="19"/>
      <c r="S128" s="19"/>
    </row>
    <row r="129">
      <c r="A129" s="13" t="s">
        <v>188</v>
      </c>
      <c r="B129" s="64"/>
      <c r="C129" s="14" t="str">
        <f t="shared" si="4"/>
        <v>Source</v>
      </c>
      <c r="D129" s="62"/>
      <c r="E129" s="62"/>
      <c r="G129" s="62"/>
      <c r="H129" s="19"/>
      <c r="I129" s="20"/>
      <c r="J129" s="19"/>
      <c r="K129" s="20"/>
      <c r="L129" s="16"/>
      <c r="M129" s="18"/>
      <c r="O129" s="18"/>
      <c r="P129" s="21"/>
      <c r="Q129" s="22"/>
      <c r="R129" s="19"/>
      <c r="S129" s="19"/>
    </row>
    <row r="130">
      <c r="A130" s="13" t="s">
        <v>189</v>
      </c>
      <c r="B130" s="64"/>
      <c r="C130" s="14" t="str">
        <f t="shared" si="4"/>
        <v>Source</v>
      </c>
      <c r="D130" s="62"/>
      <c r="E130" s="62"/>
      <c r="G130" s="62"/>
      <c r="H130" s="19"/>
      <c r="I130" s="20"/>
      <c r="J130" s="19"/>
      <c r="K130" s="20"/>
      <c r="L130" s="16"/>
      <c r="M130" s="18"/>
      <c r="N130" s="29" t="s">
        <v>22</v>
      </c>
      <c r="O130" s="34" t="s">
        <v>190</v>
      </c>
      <c r="P130" s="21"/>
      <c r="Q130" s="22"/>
      <c r="R130" s="19"/>
      <c r="S130" s="19"/>
    </row>
    <row r="131">
      <c r="A131" s="13" t="s">
        <v>191</v>
      </c>
      <c r="B131" s="64"/>
      <c r="C131" s="14" t="str">
        <f t="shared" si="4"/>
        <v>Source</v>
      </c>
      <c r="D131" s="62"/>
      <c r="E131" s="62"/>
      <c r="G131" s="62"/>
      <c r="H131" s="19"/>
      <c r="I131" s="20"/>
      <c r="J131" s="19"/>
      <c r="K131" s="20"/>
      <c r="L131" s="16"/>
      <c r="M131" s="18"/>
      <c r="O131" s="18"/>
      <c r="P131" s="21"/>
      <c r="Q131" s="22"/>
      <c r="R131" s="19"/>
      <c r="S131" s="19"/>
    </row>
    <row r="132">
      <c r="A132" s="13" t="s">
        <v>192</v>
      </c>
      <c r="B132" s="64"/>
      <c r="C132" s="14" t="str">
        <f t="shared" si="4"/>
        <v>Source</v>
      </c>
      <c r="D132" s="62"/>
      <c r="E132" s="62"/>
      <c r="G132" s="62"/>
      <c r="H132" s="19"/>
      <c r="I132" s="20"/>
      <c r="J132" s="19"/>
      <c r="K132" s="20"/>
      <c r="L132" s="16"/>
      <c r="M132" s="18"/>
      <c r="O132" s="18"/>
      <c r="P132" s="21"/>
      <c r="Q132" s="22"/>
      <c r="R132" s="19"/>
      <c r="S132" s="19"/>
    </row>
    <row r="133">
      <c r="A133" s="13" t="s">
        <v>193</v>
      </c>
      <c r="B133" s="64"/>
      <c r="C133" s="14" t="str">
        <f t="shared" si="4"/>
        <v>Source</v>
      </c>
      <c r="D133" s="62"/>
      <c r="E133" s="62"/>
      <c r="H133" s="19"/>
      <c r="I133" s="20"/>
      <c r="J133" s="19"/>
      <c r="K133" s="20"/>
      <c r="L133" s="16"/>
      <c r="M133" s="18"/>
      <c r="O133" s="18"/>
      <c r="P133" s="21"/>
      <c r="Q133" s="22"/>
      <c r="R133" s="19"/>
      <c r="S133" s="19"/>
    </row>
    <row r="134">
      <c r="A134" s="13" t="s">
        <v>194</v>
      </c>
      <c r="B134" s="64"/>
      <c r="C134" s="14" t="str">
        <f t="shared" si="4"/>
        <v>Source</v>
      </c>
      <c r="D134" s="62"/>
      <c r="E134" s="62"/>
      <c r="G134" s="62"/>
      <c r="H134" s="19"/>
      <c r="I134" s="20"/>
      <c r="J134" s="19"/>
      <c r="K134" s="20"/>
      <c r="L134" s="16"/>
      <c r="M134" s="18"/>
      <c r="N134" s="29" t="s">
        <v>21</v>
      </c>
      <c r="O134" s="67" t="s">
        <v>195</v>
      </c>
      <c r="P134" s="21"/>
      <c r="Q134" s="22"/>
      <c r="R134" s="19"/>
      <c r="S134" s="19"/>
    </row>
    <row r="135">
      <c r="A135" s="13" t="s">
        <v>196</v>
      </c>
      <c r="B135" s="64"/>
      <c r="C135" s="14" t="str">
        <f t="shared" si="4"/>
        <v>Source</v>
      </c>
      <c r="D135" s="62"/>
      <c r="E135" s="62"/>
      <c r="G135" s="62"/>
      <c r="H135" s="19"/>
      <c r="I135" s="20"/>
      <c r="J135" s="19"/>
      <c r="K135" s="20"/>
      <c r="L135" s="16"/>
      <c r="M135" s="18"/>
      <c r="N135" s="29" t="s">
        <v>21</v>
      </c>
      <c r="O135" s="18" t="s">
        <v>19</v>
      </c>
      <c r="P135" s="21"/>
      <c r="Q135" s="22"/>
      <c r="R135" s="19"/>
      <c r="S135" s="19"/>
    </row>
    <row r="136">
      <c r="A136" s="13" t="s">
        <v>197</v>
      </c>
      <c r="B136" s="64"/>
      <c r="C136" s="14" t="str">
        <f t="shared" si="4"/>
        <v>Source</v>
      </c>
      <c r="D136" s="62"/>
      <c r="E136" s="62"/>
      <c r="G136" s="62"/>
      <c r="H136" s="19"/>
      <c r="I136" s="20"/>
      <c r="J136" s="19"/>
      <c r="K136" s="20"/>
      <c r="L136" s="16"/>
      <c r="M136" s="18"/>
      <c r="N136" s="29" t="s">
        <v>21</v>
      </c>
      <c r="O136" s="60" t="s">
        <v>198</v>
      </c>
      <c r="P136" s="21"/>
      <c r="Q136" s="22"/>
      <c r="R136" s="19"/>
      <c r="S136" s="19"/>
    </row>
    <row r="137">
      <c r="A137" s="13" t="s">
        <v>199</v>
      </c>
      <c r="B137" s="64"/>
      <c r="C137" s="14" t="str">
        <f t="shared" si="4"/>
        <v>Source</v>
      </c>
      <c r="D137" s="62"/>
      <c r="E137" s="62"/>
      <c r="H137" s="19"/>
      <c r="I137" s="20"/>
      <c r="J137" s="19"/>
      <c r="K137" s="20"/>
      <c r="L137" s="16"/>
      <c r="M137" s="18"/>
      <c r="N137" s="29" t="s">
        <v>21</v>
      </c>
      <c r="O137" s="67" t="s">
        <v>120</v>
      </c>
      <c r="P137" s="21"/>
      <c r="Q137" s="22"/>
      <c r="R137" s="19"/>
      <c r="S137" s="19"/>
    </row>
    <row r="138">
      <c r="A138" s="13" t="s">
        <v>200</v>
      </c>
      <c r="B138" s="64"/>
      <c r="C138" s="14" t="str">
        <f t="shared" si="4"/>
        <v>Source</v>
      </c>
      <c r="D138" s="62"/>
      <c r="E138" s="62"/>
      <c r="H138" s="19"/>
      <c r="I138" s="20"/>
      <c r="J138" s="19"/>
      <c r="K138" s="20"/>
      <c r="L138" s="16"/>
      <c r="M138" s="18"/>
      <c r="N138" s="29" t="s">
        <v>21</v>
      </c>
      <c r="O138" s="18" t="s">
        <v>19</v>
      </c>
      <c r="P138" s="21"/>
      <c r="Q138" s="22"/>
      <c r="R138" s="19"/>
      <c r="S138" s="19"/>
    </row>
    <row r="139">
      <c r="A139" s="13" t="s">
        <v>201</v>
      </c>
      <c r="B139" s="64"/>
      <c r="C139" s="14" t="str">
        <f t="shared" si="4"/>
        <v>Source</v>
      </c>
      <c r="D139" s="62"/>
      <c r="E139" s="62"/>
      <c r="G139" s="62"/>
      <c r="H139" s="19"/>
      <c r="I139" s="20"/>
      <c r="J139" s="19"/>
      <c r="K139" s="20"/>
      <c r="L139" s="16"/>
      <c r="M139" s="18"/>
      <c r="N139" s="29" t="s">
        <v>21</v>
      </c>
      <c r="O139" s="18" t="s">
        <v>19</v>
      </c>
      <c r="P139" s="21"/>
      <c r="Q139" s="22"/>
      <c r="R139" s="19"/>
      <c r="S139" s="19"/>
    </row>
    <row r="140">
      <c r="A140" s="13" t="s">
        <v>202</v>
      </c>
      <c r="B140" s="64"/>
      <c r="C140" s="14" t="str">
        <f t="shared" si="4"/>
        <v>Source</v>
      </c>
      <c r="D140" s="62"/>
      <c r="E140" s="62"/>
      <c r="G140" s="62"/>
      <c r="H140" s="19"/>
      <c r="I140" s="20"/>
      <c r="J140" s="19"/>
      <c r="K140" s="20"/>
      <c r="L140" s="16"/>
      <c r="M140" s="18"/>
      <c r="N140" s="29" t="s">
        <v>21</v>
      </c>
      <c r="O140" s="18" t="s">
        <v>19</v>
      </c>
      <c r="P140" s="21"/>
      <c r="Q140" s="22"/>
      <c r="R140" s="19"/>
      <c r="S140" s="19"/>
    </row>
    <row r="141">
      <c r="A141" s="7" t="s">
        <v>203</v>
      </c>
      <c r="B141" s="38"/>
      <c r="C141" s="39"/>
      <c r="D141" s="9"/>
      <c r="E141" s="10"/>
      <c r="F141" s="41"/>
      <c r="G141" s="10"/>
      <c r="H141" s="9"/>
      <c r="I141" s="10"/>
      <c r="J141" s="9"/>
      <c r="K141" s="10"/>
      <c r="L141" s="9"/>
      <c r="M141" s="10"/>
      <c r="N141" s="41"/>
      <c r="O141" s="10"/>
      <c r="P141" s="9"/>
      <c r="Q141" s="10"/>
      <c r="R141" s="9"/>
      <c r="S141" s="9"/>
    </row>
    <row r="142">
      <c r="A142" s="13" t="s">
        <v>60</v>
      </c>
      <c r="B142" s="15" t="s">
        <v>10</v>
      </c>
      <c r="C142" s="14" t="str">
        <f>HYPERLINK("https://github.com/ignitionrobotics/ign-common/blob/main/README.md", "Source")</f>
        <v>Source</v>
      </c>
      <c r="D142" s="24"/>
      <c r="E142" s="25"/>
      <c r="G142" s="18"/>
      <c r="H142" s="16" t="s">
        <v>25</v>
      </c>
      <c r="I142" s="23" t="s">
        <v>204</v>
      </c>
      <c r="J142" s="24"/>
      <c r="K142" s="25"/>
      <c r="L142" s="24"/>
      <c r="M142" s="25"/>
      <c r="O142" s="25"/>
      <c r="P142" s="24"/>
      <c r="Q142" s="25"/>
      <c r="R142" s="16"/>
      <c r="S142" s="68"/>
    </row>
    <row r="143">
      <c r="A143" s="13" t="s">
        <v>205</v>
      </c>
      <c r="B143" s="15" t="s">
        <v>10</v>
      </c>
      <c r="C143" s="14" t="str">
        <f>HYPERLINK("https://github.com/ignitionrobotics/ign-common/blob/main/tutorials/install.md", "Source")</f>
        <v>Source</v>
      </c>
      <c r="D143" s="24"/>
      <c r="E143" s="25"/>
      <c r="G143" s="53"/>
      <c r="H143" s="16" t="s">
        <v>103</v>
      </c>
      <c r="I143" s="60" t="s">
        <v>206</v>
      </c>
      <c r="J143" s="24"/>
      <c r="K143" s="25"/>
      <c r="L143" s="24"/>
      <c r="M143" s="25"/>
      <c r="O143" s="25"/>
      <c r="P143" s="24"/>
      <c r="Q143" s="25"/>
      <c r="S143" s="24"/>
    </row>
    <row r="144">
      <c r="A144" s="13" t="s">
        <v>207</v>
      </c>
      <c r="B144" s="15" t="s">
        <v>10</v>
      </c>
      <c r="C144" s="14" t="str">
        <f>HYPERLINK("https://github.com/ignitionrobotics/ign-common/blob/main/tutorials/profiler.md", "Source")</f>
        <v>Source</v>
      </c>
      <c r="D144" s="16"/>
      <c r="E144" s="18"/>
      <c r="G144" s="25"/>
      <c r="H144" s="16" t="s">
        <v>25</v>
      </c>
      <c r="I144" s="25"/>
      <c r="J144" s="24"/>
      <c r="K144" s="25"/>
      <c r="L144" s="24"/>
      <c r="M144" s="25"/>
      <c r="O144" s="25"/>
      <c r="P144" s="24"/>
      <c r="Q144" s="25"/>
      <c r="R144" s="24"/>
      <c r="S144" s="24"/>
    </row>
    <row r="145">
      <c r="A145" s="13" t="s">
        <v>208</v>
      </c>
      <c r="B145" s="15" t="s">
        <v>10</v>
      </c>
      <c r="C145" s="14" t="str">
        <f>HYPERLINK("https://github.com/ignitionrobotics/ign-common/blob/main/tutorials/hw-encoding.md", "Source")</f>
        <v>Source</v>
      </c>
      <c r="D145" s="24"/>
      <c r="E145" s="25"/>
      <c r="G145" s="25"/>
      <c r="H145" s="24"/>
      <c r="I145" s="25"/>
      <c r="J145" s="24"/>
      <c r="K145" s="25"/>
      <c r="L145" s="24"/>
      <c r="M145" s="25"/>
      <c r="O145" s="25"/>
      <c r="P145" s="24"/>
      <c r="Q145" s="25"/>
      <c r="R145" s="24"/>
      <c r="S145" s="24"/>
    </row>
    <row r="146">
      <c r="A146" s="7" t="s">
        <v>209</v>
      </c>
      <c r="B146" s="38"/>
      <c r="C146" s="39"/>
      <c r="D146" s="9"/>
      <c r="E146" s="10"/>
      <c r="F146" s="41"/>
      <c r="G146" s="10"/>
      <c r="H146" s="9"/>
      <c r="I146" s="10"/>
      <c r="J146" s="9"/>
      <c r="K146" s="10"/>
      <c r="L146" s="9"/>
      <c r="M146" s="10"/>
      <c r="N146" s="41"/>
      <c r="O146" s="10"/>
      <c r="P146" s="9"/>
      <c r="Q146" s="10"/>
      <c r="R146" s="9"/>
      <c r="S146" s="9"/>
    </row>
    <row r="147">
      <c r="A147" s="13" t="s">
        <v>60</v>
      </c>
      <c r="B147" s="15" t="s">
        <v>10</v>
      </c>
      <c r="C147" s="14" t="str">
        <f>HYPERLINK("https://github.com/ignitionrobotics/ign-fuel-tools/blob/main/README.md", "Source")</f>
        <v>Source</v>
      </c>
      <c r="D147" s="16"/>
      <c r="E147" s="18"/>
      <c r="G147" s="53"/>
      <c r="H147" s="24"/>
      <c r="I147" s="25"/>
      <c r="J147" s="24"/>
      <c r="K147" s="25"/>
      <c r="L147" s="16"/>
      <c r="M147" s="18"/>
      <c r="O147" s="25"/>
      <c r="P147" s="24"/>
      <c r="Q147" s="25"/>
      <c r="R147" s="24"/>
      <c r="S147" s="24"/>
    </row>
    <row r="148">
      <c r="A148" s="13" t="s">
        <v>205</v>
      </c>
      <c r="B148" s="14" t="str">
        <f>HYPERLINK("https://ignitionrobotics.org/api/fuel_tools/7.0/install.html", "Live")</f>
        <v>Live</v>
      </c>
      <c r="C148" s="14" t="str">
        <f>HYPERLINK("https://github.com/ignitionrobotics/ign-fuel-tools/blob/main/tutorials/01_installation.md", "Source")</f>
        <v>Source</v>
      </c>
      <c r="D148" s="16"/>
      <c r="E148" s="18"/>
      <c r="G148" s="53"/>
      <c r="H148" s="16" t="s">
        <v>103</v>
      </c>
      <c r="I148" s="23" t="s">
        <v>210</v>
      </c>
      <c r="J148" s="24"/>
      <c r="K148" s="25"/>
      <c r="L148" s="16"/>
      <c r="M148" s="18"/>
      <c r="N148" s="16" t="s">
        <v>103</v>
      </c>
      <c r="O148" s="69" t="s">
        <v>104</v>
      </c>
      <c r="P148" s="16" t="s">
        <v>103</v>
      </c>
      <c r="Q148" s="69" t="s">
        <v>104</v>
      </c>
    </row>
    <row r="149">
      <c r="A149" s="13" t="s">
        <v>211</v>
      </c>
      <c r="B149" s="14" t="str">
        <f>HYPERLINK("https://ignitionrobotics.org/api/fuel_tools/7.0/configuration.html", "Live")</f>
        <v>Live</v>
      </c>
      <c r="C149" s="14" t="str">
        <f>HYPERLINK("https://github.com/ignitionrobotics/ign-fuel-tools/blob/main/tutorials/02_configuration.md", "Source")</f>
        <v>Source</v>
      </c>
      <c r="D149" s="16"/>
      <c r="E149" s="18"/>
      <c r="G149" s="25"/>
      <c r="H149" s="16" t="s">
        <v>103</v>
      </c>
      <c r="I149" s="18" t="s">
        <v>104</v>
      </c>
      <c r="J149" s="24"/>
      <c r="K149" s="25"/>
      <c r="L149" s="16"/>
      <c r="M149" s="18"/>
      <c r="N149" s="16" t="s">
        <v>103</v>
      </c>
      <c r="O149" s="18" t="s">
        <v>104</v>
      </c>
      <c r="P149" s="16" t="s">
        <v>103</v>
      </c>
      <c r="Q149" s="18" t="s">
        <v>104</v>
      </c>
    </row>
    <row r="150">
      <c r="A150" s="13" t="s">
        <v>212</v>
      </c>
      <c r="B150" s="14" t="str">
        <f>HYPERLINK("https://ignitionrobotics.org/api/fuel_tools/7.0/cmdline.html", "Live")</f>
        <v>Live</v>
      </c>
      <c r="C150" s="14" t="str">
        <f>HYPERLINK("https://github.com/ignitionrobotics/ign-fuel-tools/blob/main/tutorials/03_command_line.md", "Source")</f>
        <v>Source</v>
      </c>
      <c r="D150" s="24"/>
      <c r="E150" s="18"/>
      <c r="G150" s="25"/>
      <c r="H150" s="16" t="s">
        <v>103</v>
      </c>
      <c r="I150" s="18" t="s">
        <v>104</v>
      </c>
      <c r="J150" s="24"/>
      <c r="K150" s="25"/>
      <c r="L150" s="16"/>
      <c r="M150" s="18"/>
      <c r="N150" s="16" t="s">
        <v>103</v>
      </c>
      <c r="O150" s="18" t="s">
        <v>104</v>
      </c>
      <c r="P150" s="16" t="s">
        <v>103</v>
      </c>
      <c r="Q150" s="18" t="s">
        <v>104</v>
      </c>
    </row>
    <row r="151">
      <c r="A151" s="13" t="s">
        <v>213</v>
      </c>
      <c r="B151" s="14" t="str">
        <f>HYPERLINK("https://ignitionrobotics.org/api/fuel_tools/7.0/cppapi.html", "Live")</f>
        <v>Live</v>
      </c>
      <c r="C151" s="14" t="str">
        <f>HYPERLINK("https://github.com/ignitionrobotics/ign-fuel-tools/blob/main/tutorials/04_cpp_api.md", "Source")</f>
        <v>Source</v>
      </c>
      <c r="D151" s="24"/>
      <c r="E151" s="18"/>
      <c r="G151" s="25"/>
      <c r="H151" s="16" t="s">
        <v>103</v>
      </c>
      <c r="I151" s="18" t="s">
        <v>104</v>
      </c>
      <c r="J151" s="24"/>
      <c r="K151" s="25"/>
      <c r="L151" s="16"/>
      <c r="M151" s="18"/>
      <c r="N151" s="16" t="s">
        <v>103</v>
      </c>
      <c r="O151" s="18" t="s">
        <v>104</v>
      </c>
      <c r="P151" s="16" t="s">
        <v>103</v>
      </c>
      <c r="Q151" s="18" t="s">
        <v>104</v>
      </c>
    </row>
    <row r="152">
      <c r="A152" s="7" t="s">
        <v>214</v>
      </c>
      <c r="B152" s="38"/>
      <c r="C152" s="39"/>
      <c r="D152" s="9"/>
      <c r="E152" s="10"/>
      <c r="F152" s="41"/>
      <c r="G152" s="10"/>
      <c r="H152" s="9"/>
      <c r="I152" s="10"/>
      <c r="J152" s="9"/>
      <c r="K152" s="10"/>
      <c r="L152" s="9"/>
      <c r="M152" s="10"/>
      <c r="N152" s="41"/>
      <c r="O152" s="10"/>
      <c r="P152" s="9"/>
      <c r="Q152" s="10"/>
      <c r="R152" s="9"/>
      <c r="S152" s="9"/>
    </row>
    <row r="153">
      <c r="A153" s="13" t="s">
        <v>60</v>
      </c>
      <c r="B153" s="15" t="str">
        <f>HYPERLINK("https://ignitionrobotics.org/libs/gui", "Live")</f>
        <v>Live</v>
      </c>
      <c r="C153" s="14" t="str">
        <f>HYPERLINK("https://github.com/ignitionrobotics/ign-gui/blob/main/README.md", "Source")</f>
        <v>Source</v>
      </c>
      <c r="D153" s="16"/>
      <c r="E153" s="18"/>
      <c r="G153" s="18"/>
      <c r="H153" s="18"/>
      <c r="I153" s="18"/>
      <c r="J153" s="19"/>
      <c r="K153" s="20"/>
      <c r="L153" s="16"/>
      <c r="M153" s="18"/>
      <c r="O153" s="18"/>
      <c r="P153" s="21"/>
      <c r="Q153" s="22"/>
      <c r="R153" s="19"/>
      <c r="S153" s="19"/>
    </row>
    <row r="154">
      <c r="A154" s="13" t="s">
        <v>205</v>
      </c>
      <c r="B154" s="14" t="str">
        <f>HYPERLINK("https://ignitionrobotics.org/api/gui/6.0/install.html", "Live")</f>
        <v>Live</v>
      </c>
      <c r="C154" s="14" t="str">
        <f>HYPERLINK("https://github.com/ignitionrobotics/ign-gui/blob/main/tutorials/01_install.md", "Source")</f>
        <v>Source</v>
      </c>
      <c r="D154" s="16"/>
      <c r="E154" s="18"/>
      <c r="G154" s="18"/>
      <c r="H154" s="18" t="s">
        <v>103</v>
      </c>
      <c r="I154" s="18" t="s">
        <v>215</v>
      </c>
      <c r="J154" s="19"/>
      <c r="K154" s="20"/>
      <c r="L154" s="16"/>
      <c r="M154" s="18"/>
      <c r="O154" s="18"/>
      <c r="P154" s="21"/>
      <c r="Q154" s="22"/>
      <c r="R154" s="19"/>
      <c r="S154" s="19"/>
    </row>
    <row r="155">
      <c r="A155" s="13" t="s">
        <v>216</v>
      </c>
      <c r="B155" s="14" t="str">
        <f>HYPERLINK("https://ignitionrobotics.org/api/gui/6.0/commandline.html", "Live")</f>
        <v>Live</v>
      </c>
      <c r="C155" s="14" t="str">
        <f>HYPERLINK("https://github.com/ignitionrobotics/ign-gui/blob/main/tutorials/02_commandline.md", "Source")</f>
        <v>Source</v>
      </c>
      <c r="D155" s="16"/>
      <c r="E155" s="18"/>
      <c r="G155" s="18"/>
      <c r="H155" s="18" t="s">
        <v>103</v>
      </c>
      <c r="I155" s="18" t="s">
        <v>217</v>
      </c>
      <c r="J155" s="19"/>
      <c r="K155" s="20"/>
      <c r="L155" s="16"/>
      <c r="M155" s="18"/>
      <c r="O155" s="18"/>
      <c r="P155" s="21"/>
      <c r="Q155" s="22"/>
      <c r="R155" s="19"/>
      <c r="S155" s="19"/>
    </row>
    <row r="156">
      <c r="A156" s="13" t="s">
        <v>218</v>
      </c>
      <c r="B156" s="14" t="str">
        <f>HYPERLINK("https://ignitionrobotics.org/api/gui/6.0/plugins.html", "Live")</f>
        <v>Live</v>
      </c>
      <c r="C156" s="14" t="str">
        <f>HYPERLINK("https://github.com/ignitionrobotics/ign-gui/blob/main/tutorials/03_plugins.md", "Source")</f>
        <v>Source</v>
      </c>
      <c r="D156" s="16"/>
      <c r="E156" s="27"/>
      <c r="G156" s="53"/>
      <c r="H156" s="18" t="s">
        <v>103</v>
      </c>
      <c r="I156" s="18" t="s">
        <v>58</v>
      </c>
      <c r="J156" s="19"/>
      <c r="K156" s="20"/>
      <c r="L156" s="16"/>
      <c r="M156" s="18"/>
      <c r="O156" s="18"/>
      <c r="P156" s="21"/>
      <c r="Q156" s="22"/>
      <c r="R156" s="19"/>
      <c r="S156" s="19"/>
    </row>
    <row r="157">
      <c r="A157" s="13" t="s">
        <v>219</v>
      </c>
      <c r="B157" s="14" t="str">
        <f>HYPERLINK("https://ignitionrobotics.org/api/gui/6.0/layout.html", "Live")</f>
        <v>Live</v>
      </c>
      <c r="C157" s="14" t="str">
        <f>HYPERLINK("https://github.com/ignitionrobotics/ign-gui/blob/main/tutorials/04_layout.md", "Source")</f>
        <v>Source</v>
      </c>
      <c r="E157" s="18"/>
      <c r="G157" s="18"/>
      <c r="H157" s="18" t="s">
        <v>103</v>
      </c>
      <c r="I157" s="18" t="s">
        <v>58</v>
      </c>
      <c r="J157" s="19"/>
      <c r="K157" s="20"/>
      <c r="L157" s="16"/>
      <c r="M157" s="18"/>
      <c r="O157" s="18"/>
      <c r="P157" s="21"/>
      <c r="Q157" s="22"/>
      <c r="R157" s="19"/>
      <c r="S157" s="19"/>
    </row>
    <row r="158">
      <c r="A158" s="13" t="s">
        <v>220</v>
      </c>
      <c r="B158" s="14" t="str">
        <f t="shared" ref="B158:B159" si="5">HYPERLINK("https://ignitionrobotics.org/api/gui/6.0/style.html", "Live")</f>
        <v>Live</v>
      </c>
      <c r="C158" s="14" t="str">
        <f>HYPERLINK("https://github.com/ignitionrobotics/ign-gui/blob/main/tutorials/05_style.md", "Source")</f>
        <v>Source</v>
      </c>
      <c r="D158" s="16"/>
      <c r="E158" s="18"/>
      <c r="G158" s="18"/>
      <c r="H158" s="18" t="s">
        <v>103</v>
      </c>
      <c r="I158" s="18" t="s">
        <v>58</v>
      </c>
      <c r="J158" s="19"/>
      <c r="K158" s="20"/>
      <c r="L158" s="16"/>
      <c r="M158" s="18"/>
      <c r="O158" s="18"/>
      <c r="P158" s="21"/>
      <c r="Q158" s="22"/>
      <c r="R158" s="19"/>
      <c r="S158" s="19"/>
    </row>
    <row r="159">
      <c r="A159" s="13" t="s">
        <v>221</v>
      </c>
      <c r="B159" s="14" t="str">
        <f t="shared" si="5"/>
        <v>Live</v>
      </c>
      <c r="C159" s="14" t="str">
        <f>HYPERLINK("https://github.com/ignitionrobotics/ign-gui/blob/main/tutorials/06_example.md", "Source")</f>
        <v>Source</v>
      </c>
      <c r="D159" s="16"/>
      <c r="E159" s="18"/>
      <c r="G159" s="18"/>
      <c r="H159" s="18" t="s">
        <v>103</v>
      </c>
      <c r="I159" s="18" t="s">
        <v>58</v>
      </c>
      <c r="J159" s="19"/>
      <c r="K159" s="20"/>
      <c r="L159" s="16"/>
      <c r="M159" s="18"/>
      <c r="O159" s="18"/>
      <c r="P159" s="21"/>
      <c r="Q159" s="22"/>
      <c r="R159" s="19"/>
      <c r="S159" s="19"/>
    </row>
    <row r="160">
      <c r="A160" s="13" t="s">
        <v>211</v>
      </c>
      <c r="B160" s="15" t="str">
        <f>HYPERLINK("https://ignitionrobotics.org/api/gui/6.0/examples.html", "Live")</f>
        <v>Live</v>
      </c>
      <c r="C160" s="14" t="str">
        <f>HYPERLINK("https://github.com/ignitionrobotics/ign-gui/blob/main/tutorials/07_config.md", "Source")</f>
        <v>Source</v>
      </c>
      <c r="D160" s="16"/>
      <c r="E160" s="18"/>
      <c r="G160" s="18"/>
      <c r="H160" s="18" t="s">
        <v>103</v>
      </c>
      <c r="I160" s="18" t="s">
        <v>222</v>
      </c>
      <c r="J160" s="19"/>
      <c r="K160" s="20"/>
      <c r="L160" s="16"/>
      <c r="M160" s="18"/>
      <c r="O160" s="18"/>
      <c r="P160" s="21"/>
      <c r="Q160" s="22"/>
      <c r="R160" s="19"/>
      <c r="S160" s="19"/>
    </row>
    <row r="161">
      <c r="A161" s="13" t="s">
        <v>223</v>
      </c>
      <c r="B161" s="15" t="str">
        <f t="shared" ref="B161:B162" si="6">HYPERLINK("https://ignitionrobotics.org/api/gui/6.0/screenshot.html", "Live")</f>
        <v>Live</v>
      </c>
      <c r="C161" s="14" t="str">
        <f>HYPERLINK("https://github.com/ignitionrobotics/ign-gui/blob/main/tutorials/08_screenshot.md", "Source")</f>
        <v>Source</v>
      </c>
      <c r="D161" s="16"/>
      <c r="E161" s="18"/>
      <c r="G161" s="18"/>
      <c r="H161" s="18"/>
      <c r="I161" s="18"/>
      <c r="J161" s="19"/>
      <c r="K161" s="20"/>
      <c r="L161" s="16"/>
      <c r="M161" s="18"/>
      <c r="O161" s="18"/>
      <c r="P161" s="21"/>
      <c r="Q161" s="22"/>
      <c r="R161" s="19"/>
      <c r="S161" s="19"/>
    </row>
    <row r="162">
      <c r="A162" s="13" t="s">
        <v>224</v>
      </c>
      <c r="B162" s="15" t="str">
        <f t="shared" si="6"/>
        <v>Live</v>
      </c>
      <c r="C162" s="14" t="str">
        <f>HYPERLINK("https://github.com/ignitionrobotics/ign-gui/blob/main/tutorials/scene.md", "Source")</f>
        <v>Source</v>
      </c>
      <c r="D162" s="16"/>
      <c r="E162" s="18"/>
      <c r="G162" s="18"/>
      <c r="H162" s="18"/>
      <c r="I162" s="18"/>
      <c r="J162" s="19"/>
      <c r="K162" s="20"/>
      <c r="L162" s="16"/>
      <c r="M162" s="18"/>
      <c r="O162" s="18"/>
      <c r="P162" s="21"/>
      <c r="Q162" s="22"/>
      <c r="R162" s="19"/>
      <c r="S162" s="19"/>
    </row>
    <row r="163">
      <c r="A163" s="7" t="s">
        <v>225</v>
      </c>
      <c r="B163" s="38"/>
      <c r="C163" s="39"/>
      <c r="D163" s="9"/>
      <c r="E163" s="10"/>
      <c r="F163" s="41"/>
      <c r="G163" s="10"/>
      <c r="H163" s="9"/>
      <c r="I163" s="10"/>
      <c r="J163" s="9"/>
      <c r="K163" s="10"/>
      <c r="L163" s="9"/>
      <c r="M163" s="10"/>
      <c r="N163" s="41"/>
      <c r="O163" s="10"/>
      <c r="P163" s="9"/>
      <c r="Q163" s="10"/>
      <c r="R163" s="9"/>
      <c r="S163" s="9"/>
    </row>
    <row r="164">
      <c r="A164" s="13" t="s">
        <v>60</v>
      </c>
      <c r="B164" s="15" t="s">
        <v>10</v>
      </c>
      <c r="C164" s="15" t="s">
        <v>11</v>
      </c>
      <c r="D164" s="16"/>
      <c r="E164" s="27"/>
      <c r="F164" s="29" t="s">
        <v>226</v>
      </c>
      <c r="G164" s="70" t="s">
        <v>19</v>
      </c>
      <c r="H164" s="16" t="s">
        <v>103</v>
      </c>
      <c r="I164" s="23" t="s">
        <v>227</v>
      </c>
      <c r="J164" s="24"/>
      <c r="K164" s="25"/>
      <c r="L164" s="16"/>
      <c r="M164" s="18"/>
      <c r="O164" s="27"/>
      <c r="P164" s="16" t="s">
        <v>103</v>
      </c>
      <c r="Q164" s="60" t="s">
        <v>227</v>
      </c>
      <c r="R164" s="16"/>
      <c r="S164" s="16"/>
    </row>
    <row r="165">
      <c r="A165" s="13" t="s">
        <v>205</v>
      </c>
      <c r="B165" s="15" t="s">
        <v>10</v>
      </c>
      <c r="C165" s="14" t="str">
        <f>HYPERLINK("https://github.com/ignitionrobotics/ign-msgs/blob/ign-math6/tutorials/install.md", "Source")</f>
        <v>Source</v>
      </c>
      <c r="D165" s="16"/>
      <c r="E165" s="27"/>
      <c r="F165" s="29" t="s">
        <v>31</v>
      </c>
      <c r="G165" s="18" t="s">
        <v>19</v>
      </c>
      <c r="H165" s="16" t="s">
        <v>103</v>
      </c>
      <c r="I165" s="71" t="s">
        <v>228</v>
      </c>
      <c r="J165" s="24"/>
      <c r="K165" s="25"/>
      <c r="L165" s="16"/>
      <c r="M165" s="18"/>
      <c r="O165" s="27"/>
      <c r="P165" s="16" t="s">
        <v>103</v>
      </c>
      <c r="Q165" s="71" t="s">
        <v>228</v>
      </c>
      <c r="R165" s="16"/>
      <c r="S165" s="16"/>
    </row>
    <row r="166">
      <c r="A166" s="13" t="s">
        <v>229</v>
      </c>
      <c r="B166" s="15" t="s">
        <v>10</v>
      </c>
      <c r="C166" s="14" t="str">
        <f>HYPERLINK("https://github.com/ignitionrobotics/ign-math/blob/main/tutorials/cppgetstarted.md", "Source")</f>
        <v>Source</v>
      </c>
      <c r="D166" s="16"/>
      <c r="E166" s="27"/>
      <c r="F166" s="29" t="s">
        <v>31</v>
      </c>
      <c r="G166" s="18" t="s">
        <v>19</v>
      </c>
      <c r="H166" s="24"/>
      <c r="I166" s="25"/>
      <c r="J166" s="24"/>
      <c r="K166" s="25"/>
      <c r="L166" s="16"/>
      <c r="M166" s="18"/>
      <c r="O166" s="27"/>
      <c r="P166" s="16"/>
      <c r="Q166" s="18"/>
      <c r="R166" s="16"/>
      <c r="S166" s="16"/>
    </row>
    <row r="167">
      <c r="A167" s="13" t="s">
        <v>230</v>
      </c>
      <c r="B167" s="37"/>
      <c r="C167" s="14" t="str">
        <f>HYPERLINK("https://github.com/ignitionrobotics/ign-math/blob/main/tutorials/example_angle.md", "Source")</f>
        <v>Source</v>
      </c>
      <c r="D167" s="16"/>
      <c r="E167" s="27"/>
      <c r="G167" s="18"/>
      <c r="H167" s="24"/>
      <c r="I167" s="25"/>
      <c r="J167" s="24"/>
      <c r="K167" s="25"/>
      <c r="L167" s="16"/>
      <c r="M167" s="18"/>
      <c r="O167" s="27"/>
      <c r="P167" s="16"/>
      <c r="Q167" s="18"/>
      <c r="R167" s="16"/>
      <c r="S167" s="16"/>
    </row>
    <row r="168">
      <c r="A168" s="72" t="s">
        <v>231</v>
      </c>
      <c r="B168" s="37"/>
      <c r="C168" s="14" t="str">
        <f>HYPERLINK("https://github.com/ignitionrobotics/ign-math/blob/main/tutorials/example_triangle.md", "Source")</f>
        <v>Source</v>
      </c>
      <c r="D168" s="16"/>
      <c r="E168" s="27"/>
      <c r="G168" s="18"/>
      <c r="H168" s="24"/>
      <c r="I168" s="25"/>
      <c r="J168" s="24"/>
      <c r="K168" s="25"/>
      <c r="L168" s="16"/>
      <c r="M168" s="18"/>
      <c r="O168" s="27"/>
      <c r="P168" s="16"/>
      <c r="Q168" s="18"/>
      <c r="R168" s="16"/>
      <c r="S168" s="16"/>
    </row>
    <row r="169">
      <c r="A169" s="13" t="s">
        <v>232</v>
      </c>
      <c r="B169" s="37"/>
      <c r="C169" s="14" t="str">
        <f>HYPERLINK("https://github.com/ignitionrobotics/ign-math/blob/main/tutorials/example_vector2.md", "Source")</f>
        <v>Source</v>
      </c>
      <c r="D169" s="16"/>
      <c r="E169" s="27"/>
      <c r="G169" s="18"/>
      <c r="H169" s="73"/>
      <c r="I169" s="25"/>
      <c r="J169" s="24"/>
      <c r="K169" s="25"/>
      <c r="L169" s="16"/>
      <c r="M169" s="18"/>
      <c r="O169" s="27"/>
      <c r="P169" s="16"/>
      <c r="Q169" s="18"/>
      <c r="R169" s="16"/>
      <c r="S169" s="16"/>
    </row>
    <row r="170">
      <c r="A170" s="13" t="s">
        <v>233</v>
      </c>
      <c r="B170" s="37"/>
      <c r="C170" s="14" t="str">
        <f>HYPERLINK("https://github.com/ignitionrobotics/ign-math/blob/main/tutorials/rotation_example.md", "Source")</f>
        <v>Source</v>
      </c>
      <c r="D170" s="16"/>
      <c r="E170" s="27"/>
      <c r="G170" s="18"/>
      <c r="H170" s="24"/>
      <c r="I170" s="25"/>
      <c r="J170" s="24"/>
      <c r="K170" s="25"/>
      <c r="L170" s="16"/>
      <c r="M170" s="18"/>
      <c r="O170" s="27"/>
      <c r="P170" s="16"/>
      <c r="Q170" s="18"/>
      <c r="R170" s="16"/>
      <c r="S170" s="16"/>
    </row>
    <row r="171">
      <c r="A171" s="7" t="s">
        <v>234</v>
      </c>
      <c r="B171" s="38"/>
      <c r="C171" s="39"/>
      <c r="D171" s="9"/>
      <c r="E171" s="10"/>
      <c r="F171" s="41"/>
      <c r="G171" s="10"/>
      <c r="H171" s="9"/>
      <c r="I171" s="10"/>
      <c r="J171" s="9"/>
      <c r="K171" s="10"/>
      <c r="L171" s="9"/>
      <c r="M171" s="10"/>
      <c r="N171" s="41"/>
      <c r="O171" s="10"/>
      <c r="P171" s="9"/>
      <c r="Q171" s="10"/>
      <c r="R171" s="9"/>
      <c r="S171" s="9"/>
    </row>
    <row r="172">
      <c r="A172" s="13" t="s">
        <v>60</v>
      </c>
      <c r="B172" s="15" t="s">
        <v>10</v>
      </c>
      <c r="C172" s="15" t="s">
        <v>11</v>
      </c>
      <c r="D172" s="16"/>
      <c r="E172" s="27"/>
      <c r="F172" s="29" t="s">
        <v>226</v>
      </c>
      <c r="G172" s="71" t="s">
        <v>235</v>
      </c>
      <c r="H172" s="16" t="s">
        <v>103</v>
      </c>
      <c r="I172" s="18" t="s">
        <v>104</v>
      </c>
      <c r="J172" s="24"/>
      <c r="K172" s="25"/>
      <c r="L172" s="16"/>
      <c r="M172" s="18"/>
      <c r="O172" s="27"/>
      <c r="P172" s="16" t="s">
        <v>103</v>
      </c>
      <c r="Q172" s="18" t="s">
        <v>104</v>
      </c>
      <c r="R172" s="16"/>
      <c r="S172" s="74"/>
    </row>
    <row r="173">
      <c r="A173" s="13" t="s">
        <v>236</v>
      </c>
      <c r="B173" s="15" t="s">
        <v>10</v>
      </c>
      <c r="C173" s="15" t="s">
        <v>11</v>
      </c>
      <c r="D173" s="16"/>
      <c r="E173" s="27"/>
      <c r="F173" s="29" t="s">
        <v>226</v>
      </c>
      <c r="G173" s="71" t="s">
        <v>235</v>
      </c>
      <c r="H173" s="16" t="s">
        <v>103</v>
      </c>
      <c r="I173" s="18" t="s">
        <v>104</v>
      </c>
      <c r="J173" s="24"/>
      <c r="K173" s="25"/>
      <c r="L173" s="16"/>
      <c r="M173" s="18"/>
      <c r="O173" s="27"/>
      <c r="P173" s="16" t="s">
        <v>103</v>
      </c>
      <c r="Q173" s="18" t="s">
        <v>104</v>
      </c>
      <c r="R173" s="16"/>
      <c r="S173" s="74"/>
    </row>
    <row r="174">
      <c r="A174" s="13" t="s">
        <v>205</v>
      </c>
      <c r="B174" s="15" t="s">
        <v>10</v>
      </c>
      <c r="C174" s="15" t="s">
        <v>11</v>
      </c>
      <c r="D174" s="16"/>
      <c r="E174" s="27"/>
      <c r="F174" s="29" t="s">
        <v>226</v>
      </c>
      <c r="G174" s="75" t="s">
        <v>235</v>
      </c>
      <c r="H174" s="16" t="s">
        <v>103</v>
      </c>
      <c r="I174" s="18" t="s">
        <v>104</v>
      </c>
      <c r="J174" s="24"/>
      <c r="K174" s="25"/>
      <c r="L174" s="16"/>
      <c r="M174" s="18"/>
      <c r="O174" s="27"/>
      <c r="P174" s="16" t="s">
        <v>103</v>
      </c>
      <c r="Q174" s="18" t="s">
        <v>104</v>
      </c>
      <c r="R174" s="16"/>
      <c r="S174" s="16"/>
    </row>
    <row r="175">
      <c r="A175" s="13" t="s">
        <v>221</v>
      </c>
      <c r="B175" s="76"/>
      <c r="C175" s="15" t="s">
        <v>11</v>
      </c>
      <c r="D175" s="16"/>
      <c r="E175" s="27"/>
      <c r="G175" s="77"/>
      <c r="H175" s="16" t="s">
        <v>103</v>
      </c>
      <c r="I175" s="18" t="s">
        <v>104</v>
      </c>
      <c r="J175" s="24"/>
      <c r="K175" s="25"/>
      <c r="L175" s="16"/>
      <c r="M175" s="18"/>
      <c r="O175" s="27"/>
      <c r="P175" s="16"/>
      <c r="Q175" s="18"/>
      <c r="R175" s="16"/>
      <c r="S175" s="16"/>
    </row>
    <row r="176">
      <c r="A176" s="7" t="s">
        <v>237</v>
      </c>
      <c r="B176" s="38"/>
      <c r="C176" s="39"/>
      <c r="D176" s="9"/>
      <c r="E176" s="10"/>
      <c r="F176" s="41"/>
      <c r="G176" s="10"/>
      <c r="H176" s="9"/>
      <c r="I176" s="10"/>
      <c r="J176" s="9"/>
      <c r="K176" s="10"/>
      <c r="L176" s="9"/>
      <c r="M176" s="10"/>
      <c r="N176" s="41"/>
      <c r="O176" s="10"/>
      <c r="P176" s="9"/>
      <c r="Q176" s="10"/>
      <c r="R176" s="9"/>
      <c r="S176" s="9"/>
    </row>
    <row r="177">
      <c r="A177" s="13" t="s">
        <v>60</v>
      </c>
      <c r="B177" s="15" t="s">
        <v>10</v>
      </c>
      <c r="C177" s="15" t="s">
        <v>11</v>
      </c>
      <c r="D177" s="16"/>
      <c r="E177" s="27"/>
      <c r="F177" s="29" t="s">
        <v>226</v>
      </c>
      <c r="G177" s="78" t="s">
        <v>238</v>
      </c>
      <c r="H177" s="16" t="s">
        <v>103</v>
      </c>
      <c r="I177" s="18" t="s">
        <v>104</v>
      </c>
      <c r="J177" s="24"/>
      <c r="K177" s="25"/>
      <c r="L177" s="16"/>
      <c r="M177" s="18"/>
      <c r="O177" s="27"/>
      <c r="P177" s="16" t="s">
        <v>103</v>
      </c>
      <c r="Q177" s="18" t="s">
        <v>104</v>
      </c>
      <c r="R177" s="16"/>
      <c r="S177" s="16"/>
    </row>
    <row r="178">
      <c r="A178" s="13" t="s">
        <v>205</v>
      </c>
      <c r="B178" s="14" t="str">
        <f>HYPERLINK("https://ignitionrobotics.org/api/msgs/8.0/install.html", "Live")</f>
        <v>Live</v>
      </c>
      <c r="C178" s="14" t="str">
        <f>HYPERLINK("https://github.com/ignitionrobotics/ign-msgs/blob/main/tutorials/install.md", "Source")</f>
        <v>Source</v>
      </c>
      <c r="D178" s="16"/>
      <c r="E178" s="27"/>
      <c r="H178" s="16" t="s">
        <v>103</v>
      </c>
      <c r="I178" s="23" t="s">
        <v>239</v>
      </c>
      <c r="J178" s="24"/>
      <c r="K178" s="25"/>
      <c r="L178" s="16"/>
      <c r="M178" s="18"/>
      <c r="O178" s="27"/>
      <c r="P178" s="16" t="s">
        <v>103</v>
      </c>
      <c r="Q178" s="60" t="s">
        <v>239</v>
      </c>
      <c r="R178" s="16"/>
      <c r="S178" s="16"/>
    </row>
    <row r="179">
      <c r="A179" s="13" t="s">
        <v>240</v>
      </c>
      <c r="B179" s="14" t="str">
        <f>HYPERLINK("https://ignitionrobotics.org/api/msgs/8.0/cppgetstarted.html", "Live")</f>
        <v>Live</v>
      </c>
      <c r="C179" s="14" t="str">
        <f>HYPERLINK("https://github.com/ignitionrobotics/ign-msgs/blob/main/tutorials/cppgetstarted.md", "Source")</f>
        <v>Source</v>
      </c>
      <c r="D179" s="16"/>
      <c r="E179" s="18"/>
      <c r="G179" s="18"/>
      <c r="H179" s="16" t="s">
        <v>103</v>
      </c>
      <c r="I179" s="18" t="s">
        <v>104</v>
      </c>
      <c r="J179" s="24"/>
      <c r="K179" s="25"/>
      <c r="L179" s="16"/>
      <c r="M179" s="18"/>
      <c r="O179" s="18"/>
      <c r="P179" s="16" t="s">
        <v>103</v>
      </c>
      <c r="Q179" s="18" t="s">
        <v>104</v>
      </c>
      <c r="R179" s="16"/>
      <c r="S179" s="16"/>
    </row>
    <row r="180">
      <c r="A180" s="7" t="s">
        <v>87</v>
      </c>
      <c r="B180" s="38"/>
      <c r="C180" s="39"/>
      <c r="D180" s="9"/>
      <c r="E180" s="10"/>
      <c r="F180" s="41"/>
      <c r="G180" s="10"/>
      <c r="H180" s="9"/>
      <c r="I180" s="10"/>
      <c r="J180" s="9"/>
      <c r="K180" s="10"/>
      <c r="L180" s="9"/>
      <c r="M180" s="10"/>
      <c r="N180" s="41"/>
      <c r="O180" s="10"/>
      <c r="P180" s="9"/>
      <c r="Q180" s="10"/>
      <c r="R180" s="9"/>
      <c r="S180" s="9"/>
    </row>
    <row r="181">
      <c r="A181" s="13" t="s">
        <v>60</v>
      </c>
      <c r="B181" s="15" t="str">
        <f>HYPERLINK("https://ignitionrobotics.org/libs/physics", "Live")</f>
        <v>Live</v>
      </c>
      <c r="C181" s="14" t="str">
        <f>HYPERLINK("https://github.com/ignitionrobotics/ign-physics/blob/main/README.md", "Source")</f>
        <v>Source</v>
      </c>
      <c r="D181" s="16"/>
      <c r="E181" s="18"/>
      <c r="G181" s="25"/>
      <c r="H181" s="24"/>
      <c r="I181" s="25"/>
      <c r="J181" s="24"/>
      <c r="K181" s="25"/>
      <c r="L181" s="16"/>
      <c r="M181" s="32"/>
      <c r="O181" s="18"/>
      <c r="P181" s="16"/>
      <c r="Q181" s="18"/>
      <c r="R181" s="24"/>
      <c r="S181" s="16"/>
    </row>
    <row r="182">
      <c r="A182" s="13" t="s">
        <v>236</v>
      </c>
      <c r="B182" s="14" t="str">
        <f>HYPERLINK("https://ignitionrobotics.org/api/physics/5.0/introduction.html", "Live")</f>
        <v>Live</v>
      </c>
      <c r="C182" s="14" t="str">
        <f>HYPERLINK("https://github.com/ignitionrobotics/ign-physics/blob/main/tutorials/01_intro.md", "Source")</f>
        <v>Source</v>
      </c>
      <c r="D182" s="16"/>
      <c r="E182" s="18"/>
      <c r="G182" s="18"/>
      <c r="H182" s="24"/>
      <c r="I182" s="25"/>
      <c r="J182" s="24"/>
      <c r="K182" s="25"/>
      <c r="L182" s="24"/>
      <c r="M182" s="25"/>
      <c r="O182" s="18"/>
      <c r="P182" s="16"/>
      <c r="Q182" s="18"/>
      <c r="R182" s="24"/>
      <c r="S182" s="24"/>
    </row>
    <row r="183">
      <c r="A183" s="13" t="s">
        <v>205</v>
      </c>
      <c r="B183" s="14" t="str">
        <f>HYPERLINK("https://ignitionrobotics.org/api/physics/5.0/installation.html", "Live")</f>
        <v>Live</v>
      </c>
      <c r="C183" s="14" t="str">
        <f>HYPERLINK("https://github.com/ignitionrobotics/ign-physics/blob/main/tutorials/02_installation.md", "Source")</f>
        <v>Source</v>
      </c>
      <c r="D183" s="16"/>
      <c r="E183" s="18"/>
      <c r="G183" s="25"/>
      <c r="H183" s="24"/>
      <c r="I183" s="25"/>
      <c r="J183" s="24"/>
      <c r="K183" s="25"/>
      <c r="L183" s="24"/>
      <c r="M183" s="25"/>
      <c r="O183" s="18"/>
      <c r="P183" s="16"/>
      <c r="Q183" s="18"/>
      <c r="R183" s="24"/>
      <c r="S183" s="24"/>
    </row>
    <row r="184">
      <c r="A184" s="13" t="s">
        <v>241</v>
      </c>
      <c r="B184" s="14" t="str">
        <f>HYPERLINK("https://ignitionrobotics.org/api/physics/5.0/physicsplugin.html", "Live")</f>
        <v>Live</v>
      </c>
      <c r="C184" s="14" t="str">
        <f>HYPERLINK("https://github.com/ignitionrobotics/ign-physics/blob/main/tutorials/03_physics_plugins.md", "Source")</f>
        <v>Source</v>
      </c>
      <c r="D184" s="16"/>
      <c r="E184" s="18"/>
      <c r="G184" s="25"/>
      <c r="H184" s="24"/>
      <c r="I184" s="25"/>
      <c r="J184" s="24"/>
      <c r="K184" s="25"/>
      <c r="L184" s="16"/>
      <c r="M184" s="18"/>
      <c r="O184" s="18"/>
      <c r="P184" s="16"/>
      <c r="Q184" s="18"/>
      <c r="R184" s="24"/>
      <c r="S184" s="24"/>
    </row>
    <row r="185">
      <c r="A185" s="13" t="s">
        <v>242</v>
      </c>
      <c r="B185" s="14" t="str">
        <f>HYPERLINK("https://ignitionrobotics.org/api/physics/5.0/switchphysicsengines.html", "Live")</f>
        <v>Live</v>
      </c>
      <c r="C185" s="15" t="s">
        <v>11</v>
      </c>
      <c r="D185" s="16"/>
      <c r="E185" s="18"/>
      <c r="G185" s="25"/>
      <c r="H185" s="24"/>
      <c r="I185" s="25"/>
      <c r="J185" s="24"/>
      <c r="K185" s="25"/>
      <c r="L185" s="16"/>
      <c r="M185" s="18"/>
      <c r="O185" s="18"/>
      <c r="P185" s="16"/>
      <c r="Q185" s="18"/>
      <c r="R185" s="24"/>
      <c r="S185" s="24"/>
    </row>
    <row r="186">
      <c r="A186" s="13" t="s">
        <v>243</v>
      </c>
      <c r="B186" s="14" t="str">
        <f>HYPERLINK("https://ignitionrobotics.org/api/physics/5.0/pluginloading.html", "Live")</f>
        <v>Live</v>
      </c>
      <c r="C186" s="15" t="s">
        <v>11</v>
      </c>
      <c r="D186" s="16"/>
      <c r="E186" s="18"/>
      <c r="G186" s="25"/>
      <c r="H186" s="24"/>
      <c r="I186" s="25"/>
      <c r="J186" s="24"/>
      <c r="K186" s="25"/>
      <c r="L186" s="16"/>
      <c r="M186" s="18"/>
      <c r="O186" s="18"/>
      <c r="P186" s="16"/>
      <c r="Q186" s="18"/>
      <c r="R186" s="24"/>
      <c r="S186" s="24"/>
    </row>
    <row r="187">
      <c r="A187" s="13" t="s">
        <v>244</v>
      </c>
      <c r="B187" s="14" t="str">
        <f>HYPERLINK("https://ignitionrobotics.org/api/physics/5.0/physicsconcepts.html", "Live")</f>
        <v>Live</v>
      </c>
      <c r="C187" s="15" t="s">
        <v>11</v>
      </c>
      <c r="D187" s="16"/>
      <c r="E187" s="18"/>
      <c r="G187" s="25"/>
      <c r="H187" s="24"/>
      <c r="I187" s="25"/>
      <c r="J187" s="24"/>
      <c r="K187" s="25"/>
      <c r="L187" s="16"/>
      <c r="M187" s="18"/>
      <c r="O187" s="18"/>
      <c r="P187" s="16"/>
      <c r="Q187" s="18"/>
      <c r="R187" s="24"/>
      <c r="S187" s="24"/>
    </row>
    <row r="188">
      <c r="A188" s="13" t="s">
        <v>245</v>
      </c>
      <c r="B188" s="14" t="str">
        <f>HYPERLINK("https://ignitionrobotics.org/api/physics/5.0/createphysicsplugin.html", "Live")</f>
        <v>Live</v>
      </c>
      <c r="C188" s="15" t="s">
        <v>11</v>
      </c>
      <c r="D188" s="16"/>
      <c r="E188" s="18"/>
      <c r="G188" s="25"/>
      <c r="H188" s="24"/>
      <c r="I188" s="25"/>
      <c r="J188" s="24"/>
      <c r="K188" s="25"/>
      <c r="L188" s="16"/>
      <c r="M188" s="18"/>
      <c r="O188" s="18"/>
      <c r="P188" s="16"/>
      <c r="Q188" s="18"/>
      <c r="R188" s="24"/>
      <c r="S188" s="24"/>
    </row>
    <row r="189">
      <c r="A189" s="13" t="s">
        <v>246</v>
      </c>
      <c r="B189" s="14" t="str">
        <f>HYPERLINK("https://ignitionrobotics.org/api/physics/5.0/createcustomfeature.html", "Live")</f>
        <v>Live</v>
      </c>
      <c r="C189" s="15" t="s">
        <v>11</v>
      </c>
      <c r="D189" s="16"/>
      <c r="E189" s="18"/>
      <c r="G189" s="25"/>
      <c r="H189" s="24"/>
      <c r="I189" s="25"/>
      <c r="J189" s="24"/>
      <c r="K189" s="25"/>
      <c r="L189" s="16"/>
      <c r="M189" s="18"/>
      <c r="O189" s="18"/>
      <c r="P189" s="16"/>
      <c r="Q189" s="18"/>
      <c r="R189" s="24"/>
      <c r="S189" s="24"/>
    </row>
    <row r="190">
      <c r="A190" s="13" t="s">
        <v>247</v>
      </c>
      <c r="B190" s="14" t="str">
        <f t="shared" ref="B190:B191" si="7">HYPERLINK("https://ignitionrobotics.org/api/physics/5.0/setupphysicsenginetpe.html", "Live")</f>
        <v>Live</v>
      </c>
      <c r="C190" s="15" t="s">
        <v>11</v>
      </c>
      <c r="D190" s="16"/>
      <c r="E190" s="18"/>
      <c r="G190" s="25"/>
      <c r="H190" s="24"/>
      <c r="I190" s="25"/>
      <c r="J190" s="24"/>
      <c r="K190" s="25"/>
      <c r="L190" s="16"/>
      <c r="M190" s="18"/>
      <c r="O190" s="18"/>
      <c r="P190" s="16"/>
      <c r="Q190" s="18"/>
      <c r="R190" s="24"/>
      <c r="S190" s="24"/>
    </row>
    <row r="191">
      <c r="A191" s="42" t="s">
        <v>248</v>
      </c>
      <c r="B191" s="43" t="str">
        <f t="shared" si="7"/>
        <v>Live</v>
      </c>
      <c r="C191" s="79" t="s">
        <v>11</v>
      </c>
      <c r="D191" s="44"/>
      <c r="E191" s="45"/>
      <c r="F191" s="46"/>
      <c r="G191" s="58"/>
      <c r="H191" s="46"/>
      <c r="I191" s="58"/>
      <c r="J191" s="46"/>
      <c r="K191" s="58"/>
      <c r="L191" s="44"/>
      <c r="M191" s="45"/>
      <c r="N191" s="46"/>
      <c r="O191" s="49"/>
      <c r="P191" s="44"/>
      <c r="Q191" s="45"/>
      <c r="R191" s="46"/>
      <c r="S191" s="46"/>
    </row>
    <row r="192">
      <c r="A192" s="7" t="s">
        <v>249</v>
      </c>
      <c r="B192" s="38"/>
      <c r="C192" s="39"/>
      <c r="D192" s="9"/>
      <c r="E192" s="10"/>
      <c r="F192" s="41"/>
      <c r="G192" s="10"/>
      <c r="H192" s="9"/>
      <c r="I192" s="10"/>
      <c r="J192" s="9"/>
      <c r="K192" s="10"/>
      <c r="L192" s="9"/>
      <c r="M192" s="10"/>
      <c r="N192" s="41"/>
      <c r="O192" s="10"/>
      <c r="P192" s="9"/>
      <c r="Q192" s="10"/>
      <c r="R192" s="9"/>
      <c r="S192" s="9"/>
    </row>
    <row r="193">
      <c r="A193" s="13" t="s">
        <v>60</v>
      </c>
      <c r="B193" s="15" t="str">
        <f>HYPERLINK("https://ignitionrobotics.org/libs/rendering", "Live")</f>
        <v>Live</v>
      </c>
      <c r="C193" s="14" t="str">
        <f>HYPERLINK("https://github.com/ignitionrobotics/ign-rendering/blob/ign-rendering3/README.md", "Source")</f>
        <v>Source</v>
      </c>
      <c r="D193" s="16"/>
      <c r="E193" s="18"/>
      <c r="F193" s="16"/>
      <c r="G193" s="53"/>
      <c r="H193" s="24"/>
      <c r="I193" s="25"/>
      <c r="J193" s="24"/>
      <c r="K193" s="25"/>
      <c r="L193" s="16" t="s">
        <v>250</v>
      </c>
      <c r="M193" s="80" t="s">
        <v>251</v>
      </c>
      <c r="O193" s="25"/>
      <c r="P193" s="24"/>
      <c r="Q193" s="25"/>
      <c r="R193" s="24"/>
      <c r="S193" s="24"/>
    </row>
    <row r="194">
      <c r="A194" s="13" t="s">
        <v>236</v>
      </c>
      <c r="B194" s="14" t="str">
        <f>HYPERLINK("https://ignitionrobotics.org/api/rendering/6.0/introduction.html", "Live")</f>
        <v>Live</v>
      </c>
      <c r="C194" s="15" t="str">
        <f>HYPERLINK("https://github.com/ignitionrobotics/ign-rendering/blob/main/tutorials/01_intro.md", "Source")</f>
        <v>Source</v>
      </c>
      <c r="D194" s="16"/>
      <c r="E194" s="18"/>
      <c r="F194" s="16"/>
      <c r="G194" s="18"/>
      <c r="H194" s="24"/>
      <c r="I194" s="25"/>
      <c r="J194" s="24"/>
      <c r="K194" s="25"/>
      <c r="L194" s="16" t="s">
        <v>250</v>
      </c>
      <c r="M194" s="18" t="s">
        <v>252</v>
      </c>
      <c r="O194" s="25"/>
      <c r="P194" s="24"/>
      <c r="Q194" s="25"/>
      <c r="R194" s="24"/>
      <c r="S194" s="24"/>
    </row>
    <row r="195">
      <c r="A195" s="13" t="s">
        <v>205</v>
      </c>
      <c r="B195" s="14" t="str">
        <f>HYPERLINK("https://ignitionrobotics.org/api/rendering/6.0/installation.html", "Live")</f>
        <v>Live</v>
      </c>
      <c r="C195" s="14" t="str">
        <f>HYPERLINK("https://github.com/ignitionrobotics/ign-rendering/blob/main/tutorials/02_install.md", "Source")</f>
        <v>Source</v>
      </c>
      <c r="D195" s="16"/>
      <c r="E195" s="18"/>
      <c r="G195" s="25"/>
      <c r="H195" s="24"/>
      <c r="I195" s="25"/>
      <c r="J195" s="24"/>
      <c r="K195" s="25"/>
      <c r="L195" s="16" t="s">
        <v>250</v>
      </c>
      <c r="M195" s="80" t="s">
        <v>253</v>
      </c>
      <c r="O195" s="18"/>
      <c r="P195" s="16"/>
      <c r="Q195" s="18"/>
      <c r="R195" s="24"/>
      <c r="S195" s="24"/>
    </row>
    <row r="196">
      <c r="A196" s="29" t="s">
        <v>89</v>
      </c>
      <c r="B196" s="14" t="str">
        <f t="shared" ref="B196:B197" si="8">HYPERLINK("https://ignitionrobotics.org/api/rendering/6.0/renderingplugin.html", "Live")</f>
        <v>Live</v>
      </c>
      <c r="C196" s="14" t="str">
        <f>HYPERLINK("https://github.com/ignitionrobotics/ign-rendering/blob/main/tutorials/03_rendering_plugins.md", "Source")</f>
        <v>Source</v>
      </c>
      <c r="E196" s="18"/>
      <c r="G196" s="25"/>
      <c r="H196" s="24"/>
      <c r="I196" s="25"/>
      <c r="J196" s="24"/>
      <c r="K196" s="25"/>
      <c r="L196" s="16" t="s">
        <v>250</v>
      </c>
      <c r="M196" s="81" t="s">
        <v>252</v>
      </c>
      <c r="O196" s="18"/>
      <c r="P196" s="16"/>
      <c r="Q196" s="18"/>
      <c r="R196" s="24"/>
      <c r="S196" s="24"/>
    </row>
    <row r="197">
      <c r="A197" s="29" t="s">
        <v>254</v>
      </c>
      <c r="B197" s="14" t="str">
        <f t="shared" si="8"/>
        <v>Live</v>
      </c>
      <c r="C197" s="14" t="str">
        <f>HYPERLINK("https://github.com/ignitionrobotics/ign-rendering/blob/main/tutorials/04_lightmap.md ", "Source")</f>
        <v>Source</v>
      </c>
      <c r="E197" s="18"/>
      <c r="G197" s="25"/>
      <c r="H197" s="24"/>
      <c r="I197" s="25"/>
      <c r="J197" s="24"/>
      <c r="K197" s="25"/>
      <c r="L197" s="16"/>
      <c r="M197" s="81"/>
      <c r="O197" s="18"/>
      <c r="P197" s="16"/>
      <c r="Q197" s="18"/>
      <c r="R197" s="24"/>
      <c r="S197" s="24"/>
    </row>
    <row r="198">
      <c r="A198" s="29" t="s">
        <v>255</v>
      </c>
      <c r="B198" s="14" t="str">
        <f>HYPERLINK("https://ignitionrobotics.org/api/rendering/6.0/actor_animation.html", "Live")</f>
        <v>Live</v>
      </c>
      <c r="C198" s="14" t="str">
        <f>HYPERLINK("https://github.com/ignitionrobotics/ign-rendering/blob/main/tutorials/04_lightmap.md", "Source")</f>
        <v>Source</v>
      </c>
      <c r="E198" s="18"/>
      <c r="G198" s="25"/>
      <c r="H198" s="24"/>
      <c r="I198" s="25"/>
      <c r="J198" s="24"/>
      <c r="K198" s="25"/>
      <c r="L198" s="16" t="s">
        <v>250</v>
      </c>
      <c r="M198" s="81" t="s">
        <v>252</v>
      </c>
      <c r="O198" s="18"/>
      <c r="P198" s="16"/>
      <c r="Q198" s="18"/>
      <c r="R198" s="24"/>
      <c r="S198" s="24"/>
    </row>
    <row r="199">
      <c r="A199" s="13" t="s">
        <v>256</v>
      </c>
      <c r="B199" s="14" t="str">
        <f>HYPERLINK("https://ignitionrobotics.org/api/rendering/6.0/gazebo_scene_viewer.html", "Live")</f>
        <v>Live</v>
      </c>
      <c r="C199" s="14" t="str">
        <f>HYPERLINK("https://github.com/ignitionrobotics/ign-rendering/blob/main/tutorials/11_gazebo_scene_viewer_tutorial.md", "Source")</f>
        <v>Source</v>
      </c>
      <c r="D199" s="16"/>
      <c r="E199" s="18"/>
      <c r="G199" s="25"/>
      <c r="H199" s="24"/>
      <c r="I199" s="25"/>
      <c r="J199" s="24"/>
      <c r="K199" s="25"/>
      <c r="L199" s="16" t="s">
        <v>250</v>
      </c>
      <c r="M199" s="82" t="s">
        <v>257</v>
      </c>
      <c r="O199" s="18"/>
      <c r="P199" s="16"/>
      <c r="Q199" s="18"/>
      <c r="R199" s="24"/>
      <c r="S199" s="24"/>
    </row>
    <row r="200">
      <c r="A200" s="13" t="s">
        <v>258</v>
      </c>
      <c r="B200" s="14" t="str">
        <f>HYPERLINK("https://ignitionrobotics.org/api/rendering/6.0/mesh_viewer.html", "Live")</f>
        <v>Live</v>
      </c>
      <c r="C200" s="14" t="str">
        <f>HYPERLINK("https://github.com/ignitionrobotics/ign-rendering/blob/main/tutorials/12_mesh_viewer_tutorial.md", "Source")</f>
        <v>Source</v>
      </c>
      <c r="D200" s="16"/>
      <c r="E200" s="18"/>
      <c r="G200" s="25"/>
      <c r="H200" s="24"/>
      <c r="I200" s="25"/>
      <c r="J200" s="24"/>
      <c r="K200" s="25"/>
      <c r="L200" s="16" t="s">
        <v>250</v>
      </c>
      <c r="M200" s="81" t="s">
        <v>252</v>
      </c>
      <c r="O200" s="18"/>
      <c r="P200" s="16"/>
      <c r="Q200" s="18"/>
      <c r="R200" s="24"/>
      <c r="S200" s="24"/>
    </row>
    <row r="201">
      <c r="A201" s="13" t="s">
        <v>259</v>
      </c>
      <c r="B201" s="14" t="str">
        <f>HYPERLINK("https://ignitionrobotics.org/api/rendering/6.0/custom_scene_viewer.html", "Live")</f>
        <v>Live</v>
      </c>
      <c r="C201" s="14" t="str">
        <f>HYPERLINK("https://github.com/ignitionrobotics/ign-rendering/blob/main/tutorials/13_custom_scene_viewer.md", "Source")</f>
        <v>Source</v>
      </c>
      <c r="E201" s="18"/>
      <c r="G201" s="25"/>
      <c r="H201" s="24"/>
      <c r="I201" s="25"/>
      <c r="J201" s="24"/>
      <c r="K201" s="25"/>
      <c r="L201" s="16" t="s">
        <v>250</v>
      </c>
      <c r="M201" s="81" t="s">
        <v>252</v>
      </c>
      <c r="O201" s="18"/>
      <c r="P201" s="16"/>
      <c r="Q201" s="18"/>
      <c r="R201" s="24"/>
      <c r="S201" s="24"/>
    </row>
    <row r="202">
      <c r="A202" s="13" t="s">
        <v>260</v>
      </c>
      <c r="B202" s="14" t="str">
        <f>HYPERLINK("https://ignitionrobotics.org/api/rendering/6.0/camera_tracking.html", "Live")</f>
        <v>Live</v>
      </c>
      <c r="C202" s="14" t="str">
        <f>HYPERLINK("https://github.com/ignitionrobotics/ign-rendering/blob/main/tutorials/14_camera_tracking_tutorial.md", "Source")</f>
        <v>Source</v>
      </c>
      <c r="D202" s="16"/>
      <c r="E202" s="18"/>
      <c r="G202" s="18"/>
      <c r="H202" s="24"/>
      <c r="I202" s="25"/>
      <c r="J202" s="24"/>
      <c r="K202" s="25"/>
      <c r="L202" s="16" t="s">
        <v>250</v>
      </c>
      <c r="M202" s="81" t="s">
        <v>252</v>
      </c>
      <c r="O202" s="18"/>
      <c r="P202" s="16"/>
      <c r="Q202" s="18"/>
      <c r="R202" s="24"/>
      <c r="S202" s="24"/>
    </row>
    <row r="203">
      <c r="A203" s="13" t="s">
        <v>261</v>
      </c>
      <c r="B203" s="14" t="str">
        <f>HYPERLINK("https://ignitionrobotics.org/api/rendering/6.0/custom_shaders.html", "Live")</f>
        <v>Live</v>
      </c>
      <c r="C203" s="14" t="str">
        <f>HYPERLINK("https://github.com/ignitionrobotics/ign-rendering/blob/main/tutorials/15_custom_shaders_tutorial.md", "Source")</f>
        <v>Source</v>
      </c>
      <c r="D203" s="16"/>
      <c r="E203" s="18"/>
      <c r="G203" s="18"/>
      <c r="H203" s="24"/>
      <c r="I203" s="25"/>
      <c r="J203" s="24"/>
      <c r="K203" s="25"/>
      <c r="L203" s="16" t="s">
        <v>250</v>
      </c>
      <c r="M203" s="81" t="s">
        <v>252</v>
      </c>
      <c r="O203" s="18"/>
      <c r="P203" s="16"/>
      <c r="Q203" s="18"/>
      <c r="R203" s="24"/>
      <c r="S203" s="24"/>
    </row>
    <row r="204">
      <c r="A204" s="13" t="s">
        <v>262</v>
      </c>
      <c r="B204" s="14" t="str">
        <f>HYPERLINK("https://ignitionrobotics.org/api/rendering/6.0/render_pass.html", "Live")</f>
        <v>Live</v>
      </c>
      <c r="C204" s="14" t="str">
        <f>HYPERLINK("https://github.com/ignitionrobotics/ign-rendering/blob/main/tutorials/17_render_pass_tutorial.md", "Source")</f>
        <v>Source</v>
      </c>
      <c r="D204" s="16"/>
      <c r="E204" s="18"/>
      <c r="G204" s="25"/>
      <c r="H204" s="24"/>
      <c r="I204" s="25"/>
      <c r="J204" s="24"/>
      <c r="K204" s="25"/>
      <c r="L204" s="16" t="s">
        <v>250</v>
      </c>
      <c r="M204" s="81" t="s">
        <v>252</v>
      </c>
      <c r="O204" s="18"/>
      <c r="P204" s="16"/>
      <c r="Q204" s="18"/>
      <c r="R204" s="24"/>
      <c r="S204" s="24"/>
    </row>
    <row r="205">
      <c r="A205" s="13" t="s">
        <v>263</v>
      </c>
      <c r="B205" s="14" t="str">
        <f>HYPERLINK("https://ignitionrobotics.org/api/rendering/6.0/simple_demo.html", "Live")</f>
        <v>Live</v>
      </c>
      <c r="C205" s="14" t="str">
        <f>HYPERLINK("https://github.com/ignitionrobotics/ign-rendering/blob/main/tutorials/18_simple_demo_tutorial.md", "Source")</f>
        <v>Source</v>
      </c>
      <c r="D205" s="16"/>
      <c r="E205" s="18"/>
      <c r="G205" s="18"/>
      <c r="H205" s="24"/>
      <c r="I205" s="25"/>
      <c r="J205" s="24"/>
      <c r="K205" s="25"/>
      <c r="L205" s="16" t="s">
        <v>250</v>
      </c>
      <c r="M205" s="83" t="s">
        <v>252</v>
      </c>
      <c r="O205" s="18"/>
      <c r="P205" s="16"/>
      <c r="Q205" s="18"/>
      <c r="R205" s="24"/>
      <c r="S205" s="24"/>
    </row>
    <row r="206">
      <c r="A206" s="13" t="s">
        <v>264</v>
      </c>
      <c r="B206" s="14" t="str">
        <f>HYPERLINK("https://ignitionrobotics.org/api/rendering/6.0/text_geom.html", "Live")</f>
        <v>Live</v>
      </c>
      <c r="C206" s="14" t="str">
        <f>HYPERLINK("https://github.com/ignitionrobotics/ign-rendering/blob/main/tutorials/19_text_geom_tutorial.md", "Source")</f>
        <v>Source</v>
      </c>
      <c r="D206" s="16"/>
      <c r="E206" s="18"/>
      <c r="G206" s="18"/>
      <c r="H206" s="24"/>
      <c r="I206" s="25"/>
      <c r="J206" s="24"/>
      <c r="K206" s="25"/>
      <c r="L206" s="16" t="s">
        <v>250</v>
      </c>
      <c r="M206" s="18" t="s">
        <v>252</v>
      </c>
      <c r="O206" s="18"/>
      <c r="P206" s="16"/>
      <c r="Q206" s="18"/>
      <c r="R206" s="24"/>
      <c r="S206" s="24"/>
    </row>
    <row r="207">
      <c r="A207" s="13" t="s">
        <v>265</v>
      </c>
      <c r="B207" s="14" t="str">
        <f>HYPERLINK("https://ignitionrobotics.org/api/rendering/6.0/particles.html", "Live")</f>
        <v>Live</v>
      </c>
      <c r="C207" s="14" t="str">
        <f>HYPERLINK("https://github.com/ignitionrobotics/ign-rendering/blob/main/tutorials/20_particles_tutorial.md", "Source")</f>
        <v>Source</v>
      </c>
      <c r="D207" s="16"/>
      <c r="E207" s="18"/>
      <c r="G207" s="18"/>
      <c r="H207" s="24"/>
      <c r="I207" s="25"/>
      <c r="J207" s="24"/>
      <c r="K207" s="25"/>
      <c r="L207" s="16" t="s">
        <v>250</v>
      </c>
      <c r="M207" s="82" t="s">
        <v>266</v>
      </c>
      <c r="O207" s="18"/>
      <c r="P207" s="16"/>
      <c r="Q207" s="18"/>
      <c r="R207" s="24"/>
      <c r="S207" s="24"/>
    </row>
    <row r="208">
      <c r="A208" s="13" t="s">
        <v>267</v>
      </c>
      <c r="B208" s="14" t="str">
        <f>HYPERLINK("https://ignitionrobotics.org/api/rendering/6.0/render_order.html", "Live")</f>
        <v>Live</v>
      </c>
      <c r="C208" s="14" t="str">
        <f>HYPERLINK("https://github.com/ignitionrobotics/ign-rendering/blob/main/tutorials/21_heightmap.md", "Source")</f>
        <v>Source</v>
      </c>
      <c r="D208" s="16"/>
      <c r="E208" s="18"/>
      <c r="G208" s="18"/>
      <c r="H208" s="24"/>
      <c r="I208" s="25"/>
      <c r="J208" s="24"/>
      <c r="K208" s="25"/>
      <c r="L208" s="16" t="s">
        <v>250</v>
      </c>
      <c r="M208" s="82" t="s">
        <v>268</v>
      </c>
      <c r="O208" s="18"/>
      <c r="P208" s="16"/>
      <c r="Q208" s="18"/>
      <c r="R208" s="24"/>
      <c r="S208" s="24"/>
    </row>
    <row r="209">
      <c r="A209" s="13" t="s">
        <v>269</v>
      </c>
      <c r="B209" s="14" t="str">
        <f>HYPERLINK("https://ignitionrobotics.org/api/rendering/6.0/transform_fbx_to_dae.html", "Live")</f>
        <v>Live</v>
      </c>
      <c r="C209" s="14" t="str">
        <f>HYPERLINK("https://github.com/ignitionrobotics/ign-rendering/blob/main/tutorials/21_render_order.md", "Source")</f>
        <v>Source</v>
      </c>
      <c r="D209" s="16"/>
      <c r="E209" s="18"/>
      <c r="G209" s="18"/>
      <c r="H209" s="24"/>
      <c r="I209" s="25"/>
      <c r="J209" s="24"/>
      <c r="K209" s="25"/>
      <c r="L209" s="16" t="s">
        <v>250</v>
      </c>
      <c r="M209" s="82" t="s">
        <v>270</v>
      </c>
      <c r="O209" s="18"/>
      <c r="P209" s="16"/>
      <c r="Q209" s="18"/>
      <c r="R209" s="24"/>
      <c r="S209" s="24"/>
    </row>
    <row r="210">
      <c r="A210" s="65" t="s">
        <v>271</v>
      </c>
      <c r="B210" s="43" t="str">
        <f t="shared" ref="B210:B211" si="9">HYPERLINK("https://ignitionrobotics.org/api/rendering/6.0/heightmap.html", "Live")</f>
        <v>Live</v>
      </c>
      <c r="C210" s="43" t="str">
        <f>HYPERLINK("https://github.com/ignitionrobotics/ign-rendering/blob/main/tutorials/21_transform_fbx_to_dae.md", "Source")</f>
        <v>Source</v>
      </c>
      <c r="D210" s="44"/>
      <c r="E210" s="45"/>
      <c r="F210" s="46"/>
      <c r="G210" s="45"/>
      <c r="H210" s="46"/>
      <c r="I210" s="58"/>
      <c r="J210" s="46"/>
      <c r="K210" s="58"/>
      <c r="L210" s="44"/>
      <c r="M210" s="45"/>
      <c r="N210" s="46"/>
      <c r="O210" s="49"/>
      <c r="P210" s="44"/>
      <c r="Q210" s="45"/>
      <c r="R210" s="46"/>
      <c r="S210" s="46"/>
    </row>
    <row r="211">
      <c r="A211" s="42" t="s">
        <v>272</v>
      </c>
      <c r="B211" s="43" t="str">
        <f t="shared" si="9"/>
        <v>Live</v>
      </c>
      <c r="C211" s="43" t="str">
        <f>HYPERLINK("https://github.com/ignitionrobotics/ign-rendering/blob/main/tutorials/22_environment_map.md", "Source")</f>
        <v>Source</v>
      </c>
      <c r="D211" s="44"/>
      <c r="E211" s="45"/>
      <c r="F211" s="46"/>
      <c r="G211" s="45"/>
      <c r="H211" s="46"/>
      <c r="I211" s="58"/>
      <c r="J211" s="46"/>
      <c r="K211" s="58"/>
      <c r="L211" s="55" t="s">
        <v>250</v>
      </c>
      <c r="M211" s="84" t="s">
        <v>252</v>
      </c>
      <c r="N211" s="46"/>
      <c r="O211" s="49"/>
      <c r="P211" s="44"/>
      <c r="Q211" s="45"/>
      <c r="R211" s="46"/>
      <c r="S211" s="46"/>
    </row>
    <row r="212">
      <c r="A212" s="7" t="s">
        <v>52</v>
      </c>
      <c r="B212" s="38"/>
      <c r="C212" s="39"/>
      <c r="D212" s="9"/>
      <c r="E212" s="10"/>
      <c r="F212" s="41"/>
      <c r="G212" s="10"/>
      <c r="H212" s="9"/>
      <c r="I212" s="10"/>
      <c r="J212" s="9"/>
      <c r="K212" s="10"/>
      <c r="L212" s="9"/>
      <c r="M212" s="10"/>
      <c r="N212" s="41"/>
      <c r="O212" s="10"/>
      <c r="P212" s="9"/>
      <c r="Q212" s="10"/>
      <c r="R212" s="9"/>
      <c r="S212" s="9"/>
    </row>
    <row r="213">
      <c r="A213" s="13" t="s">
        <v>60</v>
      </c>
      <c r="B213" s="15" t="str">
        <f>HYPERLINK("https://ignitionrobotics.org/libs/sensors", "Live")</f>
        <v>Live</v>
      </c>
      <c r="C213" s="14" t="str">
        <f>HYPERLINK("https://github.com/ignitionrobotics/ign-sensors/blob/main/README.md", "Source")</f>
        <v>Source</v>
      </c>
      <c r="D213" s="16"/>
      <c r="E213" s="52"/>
      <c r="F213" s="24"/>
      <c r="G213" s="25"/>
      <c r="H213" s="24"/>
      <c r="I213" s="25"/>
      <c r="J213" s="24"/>
      <c r="K213" s="25"/>
      <c r="L213" s="16"/>
      <c r="O213" s="18"/>
      <c r="P213" s="24"/>
      <c r="Q213" s="25"/>
      <c r="R213" s="16"/>
      <c r="S213" s="74"/>
    </row>
    <row r="214">
      <c r="A214" s="13" t="s">
        <v>236</v>
      </c>
      <c r="B214" s="14" t="str">
        <f>HYPERLINK("https://ignitionrobotics.org/api/sensors/6.0/introduction.html", "Live")</f>
        <v>Live</v>
      </c>
      <c r="C214" s="14" t="str">
        <f>HYPERLINK("https://github.com/ignitionrobotics/ign-sensors/blob/main/tutorials/01_intro.md", "Source")</f>
        <v>Source</v>
      </c>
      <c r="D214" s="16"/>
      <c r="E214" s="18"/>
      <c r="F214" s="24"/>
      <c r="G214" s="25"/>
      <c r="H214" s="24"/>
      <c r="I214" s="25"/>
      <c r="J214" s="24"/>
      <c r="K214" s="25"/>
      <c r="L214" s="16"/>
      <c r="M214" s="18"/>
      <c r="O214" s="18"/>
      <c r="P214" s="24"/>
      <c r="Q214" s="25"/>
      <c r="R214" s="24"/>
      <c r="S214" s="24"/>
    </row>
    <row r="215">
      <c r="A215" s="13" t="s">
        <v>205</v>
      </c>
      <c r="B215" s="14" t="str">
        <f>HYPERLINK("https://ignitionrobotics.org/api/sensors/6.0/installation.html", "Live")</f>
        <v>Live</v>
      </c>
      <c r="C215" s="14" t="str">
        <f>HYPERLINK("https://github.com/ignitionrobotics/ign-sensors/blob/main/tutorials/02_install.md", "Source")</f>
        <v>Source</v>
      </c>
      <c r="D215" s="16"/>
      <c r="E215" s="18"/>
      <c r="F215" s="24"/>
      <c r="G215" s="25"/>
      <c r="H215" s="24"/>
      <c r="I215" s="25"/>
      <c r="J215" s="24"/>
      <c r="K215" s="25"/>
      <c r="L215" s="16"/>
      <c r="M215" s="18"/>
      <c r="O215" s="18"/>
      <c r="P215" s="24"/>
      <c r="Q215" s="25"/>
      <c r="R215" s="24"/>
      <c r="S215" s="24"/>
    </row>
    <row r="216">
      <c r="A216" s="13" t="s">
        <v>273</v>
      </c>
      <c r="B216" s="14" t="str">
        <f t="shared" ref="B216:B217" si="10">HYPERLINK("https://ignitionrobotics.org/api/sensors/6.0/thermalcameraigngazebo.html", "Live")</f>
        <v>Live</v>
      </c>
      <c r="C216" s="14" t="str">
        <f>HYPERLINK("https://github.com/ignitionrobotics/ign-sensors/blob/main/tutorials/03_thermal_camera.md", "Source")</f>
        <v>Source</v>
      </c>
      <c r="D216" s="16"/>
      <c r="E216" s="18"/>
      <c r="F216" s="24"/>
      <c r="G216" s="25"/>
      <c r="H216" s="24"/>
      <c r="I216" s="25"/>
      <c r="J216" s="24"/>
      <c r="K216" s="25"/>
      <c r="L216" s="24"/>
      <c r="M216" s="25"/>
      <c r="O216" s="18"/>
      <c r="P216" s="24"/>
      <c r="Q216" s="25"/>
      <c r="R216" s="24"/>
      <c r="S216" s="24"/>
    </row>
    <row r="217">
      <c r="A217" s="13" t="s">
        <v>274</v>
      </c>
      <c r="B217" s="14" t="str">
        <f t="shared" si="10"/>
        <v>Live</v>
      </c>
      <c r="C217" s="14" t="str">
        <f>HYPERLINK("https://github.com/ignitionrobotics/ign-sensors/blob/main/tutorials/custom_sensors.md", "Source")</f>
        <v>Source</v>
      </c>
      <c r="D217" s="16"/>
      <c r="E217" s="18"/>
      <c r="F217" s="24"/>
      <c r="G217" s="25"/>
      <c r="H217" s="24"/>
      <c r="I217" s="25"/>
      <c r="J217" s="24"/>
      <c r="K217" s="25"/>
      <c r="L217" s="24"/>
      <c r="M217" s="25"/>
      <c r="O217" s="18"/>
      <c r="P217" s="24"/>
      <c r="Q217" s="25"/>
      <c r="R217" s="24"/>
      <c r="S217" s="24"/>
    </row>
    <row r="218">
      <c r="A218" s="7" t="s">
        <v>275</v>
      </c>
      <c r="B218" s="38"/>
      <c r="C218" s="39"/>
      <c r="D218" s="9"/>
      <c r="E218" s="10"/>
      <c r="F218" s="41"/>
      <c r="G218" s="10"/>
      <c r="H218" s="9"/>
      <c r="I218" s="10"/>
      <c r="J218" s="9"/>
      <c r="K218" s="10"/>
      <c r="L218" s="9"/>
      <c r="M218" s="10"/>
      <c r="N218" s="41"/>
      <c r="O218" s="10"/>
      <c r="P218" s="9"/>
      <c r="Q218" s="10"/>
      <c r="R218" s="9"/>
      <c r="S218" s="9"/>
    </row>
    <row r="219">
      <c r="A219" s="13" t="s">
        <v>60</v>
      </c>
      <c r="B219" s="15" t="str">
        <f>HYPERLINK("https://ignitionrobotics.org/libs/transport", "Live")</f>
        <v>Live</v>
      </c>
      <c r="C219" s="14" t="str">
        <f>HYPERLINK("https://github.com/ignitionrobotics/ign-transport/blob/ign-transport8/README.md", "Source")</f>
        <v>Source</v>
      </c>
      <c r="D219" s="16"/>
      <c r="E219" s="18"/>
      <c r="F219" s="16" t="s">
        <v>226</v>
      </c>
      <c r="G219" s="85" t="s">
        <v>276</v>
      </c>
      <c r="H219" s="16"/>
      <c r="I219" s="18"/>
      <c r="J219" s="16"/>
      <c r="K219" s="18"/>
      <c r="L219" s="16"/>
      <c r="M219" s="32"/>
      <c r="N219" s="29" t="s">
        <v>226</v>
      </c>
      <c r="O219" s="25"/>
      <c r="P219" s="16"/>
      <c r="Q219" s="18"/>
      <c r="R219" s="16"/>
      <c r="S219" s="16"/>
    </row>
    <row r="220">
      <c r="A220" s="13" t="s">
        <v>236</v>
      </c>
      <c r="B220" s="14" t="str">
        <f>HYPERLINK("https://ignitionrobotics.org/api/transport/11.0/introduction.html", "Live")</f>
        <v>Live</v>
      </c>
      <c r="C220" s="14" t="str">
        <f>HYPERLINK("https://github.com/ignitionrobotics/ign-transport/blob/main/tutorials/01_intro.md", "Source")</f>
        <v>Source</v>
      </c>
      <c r="D220" s="16"/>
      <c r="E220" s="18"/>
      <c r="F220" s="24"/>
      <c r="G220" s="25"/>
      <c r="H220" s="16"/>
      <c r="I220" s="18"/>
      <c r="J220" s="16"/>
      <c r="K220" s="18"/>
      <c r="L220" s="16" t="s">
        <v>277</v>
      </c>
      <c r="M220" s="18" t="s">
        <v>278</v>
      </c>
      <c r="O220" s="25"/>
      <c r="P220" s="16"/>
      <c r="Q220" s="18"/>
      <c r="R220" s="16"/>
      <c r="S220" s="16"/>
    </row>
    <row r="221">
      <c r="A221" s="13" t="s">
        <v>205</v>
      </c>
      <c r="B221" s="14" t="str">
        <f>HYPERLINK("https://ignitionrobotics.org/api/transport/11.0/installation.html", "Live")</f>
        <v>Live</v>
      </c>
      <c r="C221" s="14" t="str">
        <f>HYPERLINK("https://github.com/ignitionrobotics/ign-transport/blob/main/tutorials/02_installation.md", "Source")</f>
        <v>Source</v>
      </c>
      <c r="D221" s="16"/>
      <c r="E221" s="18"/>
      <c r="G221" s="25"/>
      <c r="H221" s="16"/>
      <c r="I221" s="18"/>
      <c r="J221" s="16"/>
      <c r="K221" s="18"/>
      <c r="L221" s="16" t="s">
        <v>277</v>
      </c>
      <c r="M221" s="18" t="s">
        <v>278</v>
      </c>
      <c r="O221" s="18"/>
      <c r="P221" s="16"/>
      <c r="Q221" s="18"/>
      <c r="R221" s="24"/>
      <c r="S221" s="24"/>
    </row>
    <row r="222">
      <c r="A222" s="13" t="s">
        <v>279</v>
      </c>
      <c r="B222" s="14" t="str">
        <f>HYPERLINK("https://ignitionrobotics.org/api/transport/11.0/nodestopics.html", "Live")</f>
        <v>Live</v>
      </c>
      <c r="C222" s="14" t="str">
        <f>HYPERLINK("https://github.com/ignitionrobotics/ign-transport/blob/main/tutorials/03_nodesAndTopics.md", "Source")</f>
        <v>Source</v>
      </c>
      <c r="D222" s="16"/>
      <c r="E222" s="18"/>
      <c r="G222" s="25"/>
      <c r="H222" s="24"/>
      <c r="I222" s="25"/>
      <c r="J222" s="24"/>
      <c r="K222" s="25"/>
      <c r="L222" s="16" t="s">
        <v>277</v>
      </c>
      <c r="M222" s="71" t="s">
        <v>280</v>
      </c>
      <c r="O222" s="27"/>
      <c r="P222" s="24"/>
      <c r="Q222" s="25"/>
      <c r="R222" s="24"/>
      <c r="S222" s="24"/>
    </row>
    <row r="223">
      <c r="A223" s="13" t="s">
        <v>237</v>
      </c>
      <c r="B223" s="14" t="str">
        <f>HYPERLINK("https://ignitionrobotics.org/api/transport/11.0/messages.html", "Live")</f>
        <v>Live</v>
      </c>
      <c r="C223" s="14" t="str">
        <f>HYPERLINK("https://github.com/ignitionrobotics/ign-transport/blob/main/tutorials/04_messages.md", "Source")</f>
        <v>Source</v>
      </c>
      <c r="D223" s="16"/>
      <c r="E223" s="18"/>
      <c r="G223" s="25"/>
      <c r="H223" s="24"/>
      <c r="I223" s="25"/>
      <c r="J223" s="24"/>
      <c r="K223" s="25"/>
      <c r="L223" s="16" t="s">
        <v>277</v>
      </c>
      <c r="M223" s="18" t="s">
        <v>278</v>
      </c>
      <c r="O223" s="18"/>
      <c r="P223" s="16"/>
      <c r="Q223" s="18"/>
      <c r="R223" s="24"/>
      <c r="S223" s="24"/>
    </row>
    <row r="224">
      <c r="A224" s="13" t="s">
        <v>281</v>
      </c>
      <c r="B224" s="14" t="str">
        <f>HYPERLINK("https://ignitionrobotics.org/api/transport/11.0/services.html", "Live")</f>
        <v>Live</v>
      </c>
      <c r="C224" s="14" t="str">
        <f>HYPERLINK("https://github.com/ignitionrobotics/ign-transport/blob/main/tutorials/05_services.md", "Source")</f>
        <v>Source</v>
      </c>
      <c r="D224" s="16"/>
      <c r="E224" s="18"/>
      <c r="G224" s="25"/>
      <c r="H224" s="24"/>
      <c r="I224" s="25"/>
      <c r="J224" s="24"/>
      <c r="K224" s="25"/>
      <c r="L224" s="16" t="s">
        <v>277</v>
      </c>
      <c r="M224" s="18" t="s">
        <v>278</v>
      </c>
      <c r="O224" s="18"/>
      <c r="P224" s="16"/>
      <c r="Q224" s="18"/>
      <c r="R224" s="24"/>
      <c r="S224" s="24"/>
    </row>
    <row r="225">
      <c r="A225" s="13" t="s">
        <v>282</v>
      </c>
      <c r="B225" s="14" t="str">
        <f>HYPERLINK("https://ignitionrobotics.org/api/transport/11.0/security.html", "Live")</f>
        <v>Live</v>
      </c>
      <c r="C225" s="14" t="str">
        <f>HYPERLINK("https://github.com/ignitionrobotics/ign-transport/blob/main/tutorials/06_security.md", "Source")</f>
        <v>Source</v>
      </c>
      <c r="D225" s="16"/>
      <c r="E225" s="18"/>
      <c r="G225" s="25"/>
      <c r="H225" s="24"/>
      <c r="I225" s="25"/>
      <c r="J225" s="24"/>
      <c r="K225" s="25"/>
      <c r="L225" s="16" t="s">
        <v>277</v>
      </c>
      <c r="M225" s="18" t="s">
        <v>278</v>
      </c>
      <c r="O225" s="18"/>
      <c r="P225" s="16"/>
      <c r="Q225" s="18"/>
      <c r="R225" s="24"/>
      <c r="S225" s="24"/>
    </row>
    <row r="226">
      <c r="A226" s="13" t="s">
        <v>283</v>
      </c>
      <c r="B226" s="14" t="str">
        <f>HYPERLINK("https://ignitionrobotics.org/api/transport/11.0/relay.html", "Live")</f>
        <v>Live</v>
      </c>
      <c r="C226" s="14" t="str">
        <f>HYPERLINK("https://github.com/ignitionrobotics/ign-transport/blob/main/tutorials/07_relay.md", "Source")</f>
        <v>Source</v>
      </c>
      <c r="D226" s="16"/>
      <c r="E226" s="18"/>
      <c r="G226" s="25"/>
      <c r="H226" s="24"/>
      <c r="I226" s="25"/>
      <c r="J226" s="24"/>
      <c r="K226" s="25"/>
      <c r="L226" s="16" t="s">
        <v>277</v>
      </c>
      <c r="M226" s="18" t="s">
        <v>278</v>
      </c>
      <c r="O226" s="18"/>
      <c r="P226" s="16"/>
      <c r="Q226" s="25"/>
      <c r="R226" s="24"/>
      <c r="S226" s="24"/>
    </row>
    <row r="227">
      <c r="A227" s="13" t="s">
        <v>75</v>
      </c>
      <c r="B227" s="14" t="str">
        <f>HYPERLINK("https://ignitionrobotics.org/api/transport/11.0/logging.html", "Live")</f>
        <v>Live</v>
      </c>
      <c r="C227" s="14" t="str">
        <f>HYPERLINK("https://github.com/ignitionrobotics/ign-transport/blob/main/tutorials/10_logging.md", "Source")</f>
        <v>Source</v>
      </c>
      <c r="D227" s="16"/>
      <c r="E227" s="18"/>
      <c r="G227" s="25"/>
      <c r="H227" s="24"/>
      <c r="I227" s="25"/>
      <c r="J227" s="24"/>
      <c r="K227" s="25"/>
      <c r="L227" s="16" t="s">
        <v>277</v>
      </c>
      <c r="M227" s="27" t="s">
        <v>278</v>
      </c>
      <c r="O227" s="18"/>
      <c r="P227" s="16"/>
      <c r="Q227" s="25"/>
      <c r="R227" s="24"/>
      <c r="S227" s="24"/>
    </row>
    <row r="228">
      <c r="A228" s="13" t="s">
        <v>284</v>
      </c>
      <c r="B228" s="14" t="str">
        <f>HYPERLINK("https://ignitionrobotics.org/api/transport/11.0/envvars.html", "Live")</f>
        <v>Live</v>
      </c>
      <c r="C228" s="14" t="str">
        <f>HYPERLINK("https://github.com/ignitionrobotics/ign-transport/blob/main/tutorials/20_env_variables.md", "Source")</f>
        <v>Source</v>
      </c>
      <c r="D228" s="16"/>
      <c r="E228" s="18"/>
      <c r="G228" s="25"/>
      <c r="H228" s="24"/>
      <c r="I228" s="25"/>
      <c r="J228" s="24"/>
      <c r="K228" s="25"/>
      <c r="L228" s="16" t="s">
        <v>277</v>
      </c>
      <c r="M228" s="18" t="s">
        <v>278</v>
      </c>
      <c r="O228" s="18"/>
      <c r="P228" s="24"/>
      <c r="Q228" s="25"/>
      <c r="R228" s="24"/>
      <c r="S228" s="24"/>
    </row>
    <row r="229">
      <c r="A229" s="13" t="s">
        <v>285</v>
      </c>
      <c r="B229" s="14" t="str">
        <f>HYPERLINK("https://ignitionrobotics.org/api/transport/11.0/development.html", "Live")</f>
        <v>Live</v>
      </c>
      <c r="C229" s="14" t="str">
        <f>HYPERLINK("https://github.com/ignitionrobotics/ign-transport/blob/main/tutorials/22_development.md", "Source")</f>
        <v>Source</v>
      </c>
      <c r="D229" s="16"/>
      <c r="E229" s="18"/>
      <c r="G229" s="25"/>
      <c r="H229" s="24"/>
      <c r="I229" s="25"/>
      <c r="J229" s="24"/>
      <c r="K229" s="25"/>
      <c r="L229" s="16" t="s">
        <v>277</v>
      </c>
      <c r="M229" s="18" t="s">
        <v>278</v>
      </c>
      <c r="O229" s="52"/>
      <c r="P229" s="24"/>
      <c r="Q229" s="25"/>
      <c r="R229" s="24"/>
      <c r="S229" s="24"/>
    </row>
    <row r="230">
      <c r="A230" s="13" t="s">
        <v>286</v>
      </c>
      <c r="B230" s="14" t="str">
        <f>HYPERLINK("https://ignitionrobotics.org/api/transport/11.0/topicstatistics.html", "Live")</f>
        <v>Live</v>
      </c>
      <c r="C230" s="14" t="str">
        <f>HYPERLINK("https://github.com/ignitionrobotics/ign-transport/blob/main/tutorials/23_topic_statistics.md", "Source")</f>
        <v>Source</v>
      </c>
      <c r="D230" s="16"/>
      <c r="E230" s="18"/>
      <c r="G230" s="25"/>
      <c r="H230" s="24"/>
      <c r="I230" s="25"/>
      <c r="J230" s="24"/>
      <c r="K230" s="25"/>
      <c r="L230" s="16" t="s">
        <v>277</v>
      </c>
      <c r="M230" s="18" t="s">
        <v>278</v>
      </c>
      <c r="O230" s="52"/>
      <c r="P230" s="24"/>
      <c r="Q230" s="25"/>
      <c r="R230" s="24"/>
      <c r="S230" s="24"/>
    </row>
    <row r="231">
      <c r="A231" s="7" t="s">
        <v>287</v>
      </c>
      <c r="B231" s="38"/>
      <c r="C231" s="39"/>
      <c r="D231" s="9"/>
      <c r="E231" s="10"/>
      <c r="F231" s="41"/>
      <c r="G231" s="10"/>
      <c r="H231" s="9"/>
      <c r="I231" s="10"/>
      <c r="J231" s="9"/>
      <c r="K231" s="10"/>
      <c r="L231" s="9"/>
      <c r="M231" s="10"/>
      <c r="N231" s="41"/>
      <c r="O231" s="10"/>
      <c r="P231" s="9"/>
      <c r="Q231" s="10"/>
      <c r="R231" s="9"/>
      <c r="S231" s="9"/>
    </row>
    <row r="232">
      <c r="A232" s="13" t="s">
        <v>60</v>
      </c>
      <c r="B232" s="15" t="str">
        <f>HYPERLINK("https://ignitionrobotics.org/libs/sdformat", "Live")</f>
        <v>Live</v>
      </c>
      <c r="C232" s="14" t="str">
        <f>HYPERLINK("https://github.com/ignitionrobotics/sdformat/blob/sdf11/README.md", "Source")</f>
        <v>Source</v>
      </c>
      <c r="D232" s="16"/>
      <c r="E232" s="18"/>
      <c r="F232" s="16"/>
      <c r="G232" s="32"/>
      <c r="H232" s="16" t="s">
        <v>103</v>
      </c>
      <c r="I232" s="60" t="s">
        <v>288</v>
      </c>
      <c r="J232" s="16"/>
      <c r="K232" s="18"/>
      <c r="L232" s="16"/>
      <c r="M232" s="32"/>
      <c r="N232" s="16" t="s">
        <v>103</v>
      </c>
      <c r="O232" s="60" t="s">
        <v>288</v>
      </c>
      <c r="P232" s="16" t="s">
        <v>103</v>
      </c>
      <c r="Q232" s="60" t="s">
        <v>288</v>
      </c>
      <c r="R232" s="16"/>
      <c r="S232" s="16"/>
    </row>
    <row r="233">
      <c r="A233" s="13" t="s">
        <v>289</v>
      </c>
      <c r="B233" s="15" t="str">
        <f>HYPERLINK("http://sdformat.org/tutorials?tut=install&amp;cat=developers&amp;", "Live")</f>
        <v>Live</v>
      </c>
      <c r="C233" s="14" t="str">
        <f>HYPERLINK("https://github.com/ignitionrobotics/sdf_tutorials/tree/master/install", "Source")</f>
        <v>Source</v>
      </c>
      <c r="D233" s="16"/>
      <c r="E233" s="18"/>
      <c r="F233" s="16"/>
      <c r="G233" s="32"/>
      <c r="H233" s="16" t="s">
        <v>290</v>
      </c>
      <c r="I233" s="67" t="s">
        <v>291</v>
      </c>
      <c r="J233" s="16"/>
      <c r="K233" s="18"/>
      <c r="L233" s="16"/>
      <c r="M233" s="32"/>
      <c r="N233" s="16" t="s">
        <v>290</v>
      </c>
      <c r="O233" s="67" t="s">
        <v>291</v>
      </c>
      <c r="P233" s="16" t="s">
        <v>290</v>
      </c>
      <c r="Q233" s="67" t="s">
        <v>291</v>
      </c>
      <c r="R233" s="16"/>
      <c r="S233" s="16"/>
    </row>
    <row r="234">
      <c r="A234" s="13" t="s">
        <v>292</v>
      </c>
      <c r="B234" s="15" t="str">
        <f>HYPERLINK("http://sdformat.org/tutorials?tut=quickstart&amp;cat=developers&amp;", "Live")</f>
        <v>Live</v>
      </c>
      <c r="C234" s="14" t="str">
        <f>HYPERLINK("https://github.com/ignitionrobotics/sdf_tutorials/tree/master/quickstart", "Source")</f>
        <v>Source</v>
      </c>
      <c r="D234" s="16"/>
      <c r="E234" s="18"/>
      <c r="F234" s="16"/>
      <c r="G234" s="32"/>
      <c r="H234" s="16" t="s">
        <v>103</v>
      </c>
      <c r="I234" s="60" t="s">
        <v>293</v>
      </c>
      <c r="J234" s="16"/>
      <c r="K234" s="18"/>
      <c r="L234" s="16"/>
      <c r="M234" s="32"/>
      <c r="N234" s="16" t="s">
        <v>103</v>
      </c>
      <c r="O234" s="60" t="s">
        <v>293</v>
      </c>
      <c r="P234" s="16" t="s">
        <v>103</v>
      </c>
      <c r="Q234" s="60" t="s">
        <v>293</v>
      </c>
      <c r="R234" s="16"/>
      <c r="S234" s="16"/>
    </row>
    <row r="235">
      <c r="A235" s="13" t="s">
        <v>294</v>
      </c>
      <c r="B235" s="15" t="str">
        <f>HYPERLINK("http://sdformat.org/tutorials?tut=convention_tutorial&amp;cat=specification&amp;", "Live")</f>
        <v>Live</v>
      </c>
      <c r="C235" s="14" t="str">
        <f>HYPERLINK("https://github.com/ignitionrobotics/sdf_tutorials/tree/master/convention", "Source")</f>
        <v>Source</v>
      </c>
      <c r="D235" s="16"/>
      <c r="E235" s="18"/>
      <c r="F235" s="16"/>
      <c r="G235" s="32"/>
      <c r="H235" s="16" t="s">
        <v>103</v>
      </c>
      <c r="I235" s="18" t="s">
        <v>104</v>
      </c>
      <c r="J235" s="16"/>
      <c r="K235" s="18"/>
      <c r="L235" s="16"/>
      <c r="M235" s="32"/>
      <c r="N235" s="16" t="s">
        <v>103</v>
      </c>
      <c r="O235" s="18" t="s">
        <v>104</v>
      </c>
      <c r="P235" s="16" t="s">
        <v>103</v>
      </c>
      <c r="Q235" s="18" t="s">
        <v>104</v>
      </c>
      <c r="R235" s="16"/>
      <c r="S235" s="16"/>
    </row>
    <row r="236">
      <c r="A236" s="13" t="s">
        <v>295</v>
      </c>
      <c r="B236" s="15" t="str">
        <f>HYPERLINK("http://sdformat.org/tutorials?tut=specify_pose&amp;cat=specification&amp;", "Live")</f>
        <v>Live</v>
      </c>
      <c r="C236" s="14" t="str">
        <f>HYPERLINK("https://github.com/ignitionrobotics/sdf_tutorials/tree/master/specify_pose", "Source")</f>
        <v>Source</v>
      </c>
      <c r="D236" s="16"/>
      <c r="E236" s="18"/>
      <c r="F236" s="16"/>
      <c r="G236" s="32"/>
      <c r="H236" s="72" t="s">
        <v>103</v>
      </c>
      <c r="I236" s="72" t="s">
        <v>104</v>
      </c>
      <c r="J236" s="16"/>
      <c r="K236" s="18"/>
      <c r="L236" s="16"/>
      <c r="M236" s="32"/>
      <c r="N236" s="72" t="s">
        <v>103</v>
      </c>
      <c r="O236" s="72" t="s">
        <v>104</v>
      </c>
      <c r="P236" s="72" t="s">
        <v>103</v>
      </c>
      <c r="Q236" s="72" t="s">
        <v>104</v>
      </c>
      <c r="R236" s="16"/>
      <c r="S236" s="16"/>
    </row>
    <row r="237">
      <c r="A237" s="13" t="s">
        <v>296</v>
      </c>
      <c r="B237" s="15" t="str">
        <f>HYPERLINK("http://sdformat.org/tutorials?tut=spec_model_kinematics&amp;cat=specification&amp;", "Live")</f>
        <v>Live</v>
      </c>
      <c r="C237" s="14" t="str">
        <f>HYPERLINK("https://github.com/ignitionrobotics/sdf_tutorials/tree/master/spec_model_kinematics", "Source")</f>
        <v>Source</v>
      </c>
      <c r="D237" s="16"/>
      <c r="E237" s="18"/>
      <c r="F237" s="16"/>
      <c r="G237" s="32"/>
      <c r="H237" s="72" t="s">
        <v>103</v>
      </c>
      <c r="I237" s="18" t="s">
        <v>104</v>
      </c>
      <c r="J237" s="16"/>
      <c r="K237" s="18"/>
      <c r="L237" s="16"/>
      <c r="M237" s="32"/>
      <c r="N237" s="72" t="s">
        <v>103</v>
      </c>
      <c r="O237" s="18" t="s">
        <v>104</v>
      </c>
      <c r="P237" s="72" t="s">
        <v>103</v>
      </c>
      <c r="Q237" s="18" t="s">
        <v>104</v>
      </c>
      <c r="R237" s="16"/>
      <c r="S237" s="16"/>
    </row>
    <row r="238">
      <c r="A238" s="86" t="s">
        <v>297</v>
      </c>
      <c r="B238" s="15" t="str">
        <f>HYPERLINK("http://sdformat.org/tutorials?tut=spec_shapes&amp;cat=specification&amp;", "Live")</f>
        <v>Live</v>
      </c>
      <c r="C238" s="14" t="str">
        <f>HYPERLINK("https://github.com/ignitionrobotics/sdf_tutorials/tree/master/spec_shapes", "Source")</f>
        <v>Source</v>
      </c>
      <c r="D238" s="16"/>
      <c r="E238" s="18"/>
      <c r="F238" s="16"/>
      <c r="G238" s="32"/>
      <c r="H238" s="72" t="s">
        <v>103</v>
      </c>
      <c r="I238" s="18" t="s">
        <v>104</v>
      </c>
      <c r="J238" s="16"/>
      <c r="K238" s="18"/>
      <c r="L238" s="16"/>
      <c r="M238" s="32"/>
      <c r="N238" s="72" t="s">
        <v>103</v>
      </c>
      <c r="O238" s="18" t="s">
        <v>104</v>
      </c>
      <c r="P238" s="72" t="s">
        <v>103</v>
      </c>
      <c r="Q238" s="18" t="s">
        <v>104</v>
      </c>
      <c r="R238" s="16"/>
      <c r="S238" s="16"/>
    </row>
    <row r="239">
      <c r="A239" s="13" t="s">
        <v>298</v>
      </c>
      <c r="B239" s="15" t="str">
        <f>HYPERLINK("http://sdformat.org/tutorials?tut=spec_materials&amp;cat=specification&amp;", "Live")</f>
        <v>Live</v>
      </c>
      <c r="C239" s="14" t="str">
        <f>HYPERLINK("https://github.com/ignitionrobotics/sdf_tutorials/tree/master/spec_materials", "Source")</f>
        <v>Source</v>
      </c>
      <c r="D239" s="16"/>
      <c r="E239" s="18"/>
      <c r="F239" s="16"/>
      <c r="G239" s="32"/>
      <c r="H239" s="72" t="s">
        <v>103</v>
      </c>
      <c r="I239" s="18" t="s">
        <v>104</v>
      </c>
      <c r="J239" s="16"/>
      <c r="K239" s="18"/>
      <c r="L239" s="16"/>
      <c r="M239" s="32"/>
      <c r="N239" s="72" t="s">
        <v>103</v>
      </c>
      <c r="O239" s="18" t="s">
        <v>104</v>
      </c>
      <c r="P239" s="72" t="s">
        <v>103</v>
      </c>
      <c r="Q239" s="18" t="s">
        <v>104</v>
      </c>
      <c r="R239" s="16"/>
      <c r="S239" s="16"/>
    </row>
    <row r="240">
      <c r="A240" s="87" t="s">
        <v>299</v>
      </c>
      <c r="B240" s="15" t="str">
        <f>HYPERLINK("http://sdformat.org/tutorials?tut=spec_world&amp;cat=specification&amp;", "Live")</f>
        <v>Live</v>
      </c>
      <c r="C240" s="14" t="str">
        <f>HYPERLINK("https://github.com/ignitionrobotics/sdf_tutorials/tree/master/spec_world", "Source")</f>
        <v>Source</v>
      </c>
      <c r="D240" s="16"/>
      <c r="E240" s="18"/>
      <c r="F240" s="16"/>
      <c r="G240" s="32"/>
      <c r="H240" s="72" t="s">
        <v>103</v>
      </c>
      <c r="I240" s="18" t="s">
        <v>104</v>
      </c>
      <c r="J240" s="16"/>
      <c r="K240" s="18"/>
      <c r="L240" s="16"/>
      <c r="M240" s="32"/>
      <c r="N240" s="72" t="s">
        <v>103</v>
      </c>
      <c r="O240" s="18" t="s">
        <v>104</v>
      </c>
      <c r="P240" s="72" t="s">
        <v>103</v>
      </c>
      <c r="Q240" s="18" t="s">
        <v>104</v>
      </c>
      <c r="R240" s="16"/>
      <c r="S240" s="16"/>
    </row>
    <row r="241">
      <c r="A241" s="87" t="s">
        <v>300</v>
      </c>
      <c r="B241" s="15" t="str">
        <f>HYPERLINK("http://sdformat.org/tutorials?tut=pose_frame_semantics&amp;cat=specification&amp;", "Live")</f>
        <v>Live</v>
      </c>
      <c r="C241" s="14" t="str">
        <f>HYPERLINK("https://github.com/ignitionrobotics/sdf_tutorials/tree/master/pose_frame_semantics", "Source")</f>
        <v>Source</v>
      </c>
      <c r="D241" s="16"/>
      <c r="E241" s="18"/>
      <c r="F241" s="16"/>
      <c r="G241" s="32"/>
      <c r="H241" s="16"/>
      <c r="I241" s="18"/>
      <c r="J241" s="16"/>
      <c r="K241" s="18"/>
      <c r="L241" s="16"/>
      <c r="M241" s="32"/>
      <c r="O241" s="25"/>
      <c r="P241" s="16"/>
      <c r="Q241" s="18"/>
      <c r="R241" s="16"/>
      <c r="S241" s="16"/>
    </row>
    <row r="242">
      <c r="A242" s="87" t="s">
        <v>301</v>
      </c>
      <c r="B242" s="15" t="str">
        <f>HYPERLINK("http://sdformat.org/tutorials?tut=composition&amp;cat=specification&amp;", "Live")</f>
        <v>Live</v>
      </c>
      <c r="C242" s="14" t="str">
        <f>HYPERLINK("https://github.com/ignitionrobotics/sdf_tutorials/tree/master/composition", "Source")</f>
        <v>Source</v>
      </c>
      <c r="D242" s="16"/>
      <c r="E242" s="18"/>
      <c r="F242" s="16"/>
      <c r="G242" s="32"/>
      <c r="H242" s="16"/>
      <c r="I242" s="18"/>
      <c r="J242" s="16"/>
      <c r="K242" s="18"/>
      <c r="L242" s="16"/>
      <c r="M242" s="32"/>
      <c r="O242" s="25"/>
      <c r="P242" s="16"/>
      <c r="Q242" s="18"/>
      <c r="R242" s="16"/>
      <c r="S242" s="16"/>
    </row>
    <row r="243">
      <c r="A243" s="87" t="s">
        <v>302</v>
      </c>
      <c r="B243" s="15" t="str">
        <f>HYPERLINK("http://sdformat.org/tutorials?tut=param_passing_tutorial&amp;cat=specification&amp;", "Live")</f>
        <v>Live</v>
      </c>
      <c r="C243" s="14" t="str">
        <f>HYPERLINK("https://github.com/ignitionrobotics/sdf_tutorials/tree/master/param_passing_tutorial", "Source")</f>
        <v>Source</v>
      </c>
      <c r="D243" s="16"/>
      <c r="E243" s="18"/>
      <c r="F243" s="16"/>
      <c r="G243" s="32"/>
      <c r="H243" s="16"/>
      <c r="I243" s="18"/>
      <c r="J243" s="16"/>
      <c r="K243" s="18"/>
      <c r="L243" s="16"/>
      <c r="M243" s="32"/>
      <c r="O243" s="25"/>
      <c r="P243" s="16"/>
      <c r="Q243" s="18"/>
      <c r="R243" s="16"/>
      <c r="S243" s="16"/>
    </row>
    <row r="244">
      <c r="A244" s="7" t="s">
        <v>303</v>
      </c>
      <c r="B244" s="38"/>
      <c r="C244" s="39"/>
      <c r="D244" s="9"/>
      <c r="E244" s="10"/>
      <c r="F244" s="41"/>
      <c r="G244" s="10"/>
      <c r="H244" s="9"/>
      <c r="I244" s="10"/>
      <c r="J244" s="9"/>
      <c r="K244" s="10"/>
      <c r="L244" s="9"/>
      <c r="M244" s="10"/>
      <c r="N244" s="41"/>
      <c r="O244" s="10"/>
      <c r="P244" s="9"/>
      <c r="Q244" s="10"/>
      <c r="R244" s="9"/>
      <c r="S244" s="9"/>
    </row>
    <row r="245">
      <c r="A245" s="13" t="s">
        <v>304</v>
      </c>
      <c r="B245" s="64"/>
      <c r="C245" s="14" t="str">
        <f>HYPERLINK("https://github.com/osrf/ros_ign/tree/noetic/ros_ign_bridge", "Source")</f>
        <v>Source</v>
      </c>
      <c r="D245" s="21"/>
      <c r="E245" s="22"/>
      <c r="F245" s="29" t="s">
        <v>226</v>
      </c>
      <c r="G245" s="23" t="s">
        <v>305</v>
      </c>
      <c r="H245" s="19"/>
      <c r="I245" s="20"/>
      <c r="J245" s="19"/>
      <c r="K245" s="20"/>
      <c r="L245" s="19"/>
      <c r="M245" s="20"/>
      <c r="O245" s="25"/>
      <c r="P245" s="24"/>
      <c r="Q245" s="25"/>
      <c r="R245" s="24"/>
      <c r="S245" s="24"/>
    </row>
    <row r="246">
      <c r="A246" s="13" t="s">
        <v>306</v>
      </c>
      <c r="B246" s="64"/>
      <c r="C246" s="14" t="str">
        <f>HYPERLINK("https://github.com/osrf/ros_ign/tree/noetic/ros_ign_gazebo_demos", "Source")</f>
        <v>Source</v>
      </c>
      <c r="D246" s="21"/>
      <c r="E246" s="22"/>
      <c r="G246" s="25"/>
      <c r="H246" s="19"/>
      <c r="I246" s="20"/>
      <c r="J246" s="19"/>
      <c r="K246" s="20"/>
      <c r="L246" s="19"/>
      <c r="M246" s="20"/>
      <c r="O246" s="25"/>
      <c r="P246" s="19"/>
      <c r="Q246" s="20"/>
      <c r="R246" s="19"/>
      <c r="S246" s="19"/>
    </row>
    <row r="247">
      <c r="A247" s="13" t="s">
        <v>307</v>
      </c>
      <c r="B247" s="64"/>
      <c r="C247" s="14" t="str">
        <f>HYPERLINK("https://github.com/osrf/ros_ign/tree/ros2/ros_ign_bridge", "Source")</f>
        <v>Source</v>
      </c>
      <c r="D247" s="21"/>
      <c r="E247" s="20"/>
      <c r="G247" s="25"/>
      <c r="H247" s="19"/>
      <c r="I247" s="20"/>
      <c r="J247" s="19"/>
      <c r="K247" s="20"/>
      <c r="L247" s="19"/>
      <c r="M247" s="20"/>
      <c r="O247" s="32"/>
      <c r="P247" s="24"/>
      <c r="Q247" s="25"/>
      <c r="R247" s="24"/>
      <c r="S247" s="24"/>
    </row>
    <row r="248">
      <c r="A248" s="13" t="s">
        <v>308</v>
      </c>
      <c r="B248" s="64"/>
      <c r="C248" s="14" t="str">
        <f>HYPERLINK("https://github.com/osrf/ros_ign/tree/ros2/ros_ign_gazebo_demos", "Source")</f>
        <v>Source</v>
      </c>
      <c r="D248" s="19"/>
      <c r="E248" s="20"/>
      <c r="G248" s="25"/>
      <c r="H248" s="19"/>
      <c r="I248" s="20"/>
      <c r="J248" s="19"/>
      <c r="K248" s="20"/>
      <c r="L248" s="19"/>
      <c r="M248" s="20"/>
      <c r="O248" s="32"/>
      <c r="P248" s="19"/>
      <c r="Q248" s="20"/>
      <c r="R248" s="19"/>
      <c r="S248" s="19"/>
    </row>
    <row r="249">
      <c r="A249" s="7" t="s">
        <v>309</v>
      </c>
      <c r="B249" s="38"/>
      <c r="C249" s="39"/>
      <c r="D249" s="9"/>
      <c r="E249" s="10"/>
      <c r="F249" s="41"/>
      <c r="G249" s="10"/>
      <c r="H249" s="9"/>
      <c r="I249" s="10"/>
      <c r="J249" s="9"/>
      <c r="K249" s="10"/>
      <c r="L249" s="9"/>
      <c r="M249" s="10"/>
      <c r="N249" s="41"/>
      <c r="O249" s="10"/>
      <c r="P249" s="9"/>
      <c r="Q249" s="10"/>
      <c r="R249" s="9"/>
      <c r="S249" s="9"/>
    </row>
    <row r="250">
      <c r="A250" s="13" t="s">
        <v>310</v>
      </c>
      <c r="B250" s="64"/>
      <c r="C250" s="14" t="str">
        <f>HYPERLINK("https://github.com/ignitionrobotics/ign_ros2_control/pull/1", "PR")</f>
        <v>PR</v>
      </c>
      <c r="D250" s="24"/>
      <c r="E250" s="24"/>
      <c r="G250" s="24"/>
      <c r="H250" s="19"/>
      <c r="I250" s="19"/>
      <c r="J250" s="19"/>
      <c r="K250" s="19"/>
      <c r="L250" s="24"/>
      <c r="M250" s="24"/>
      <c r="O250" s="88"/>
      <c r="P250" s="19"/>
      <c r="Q250" s="19"/>
      <c r="R250" s="19"/>
      <c r="S250" s="19"/>
    </row>
  </sheetData>
  <mergeCells count="9">
    <mergeCell ref="P1:Q1"/>
    <mergeCell ref="R1:S1"/>
    <mergeCell ref="A1:C1"/>
    <mergeCell ref="D1:E1"/>
    <mergeCell ref="F1:G1"/>
    <mergeCell ref="H1:I1"/>
    <mergeCell ref="J1:K1"/>
    <mergeCell ref="L1:M1"/>
    <mergeCell ref="N1:O1"/>
  </mergeCells>
  <hyperlinks>
    <hyperlink r:id="rId2" ref="E4"/>
    <hyperlink r:id="rId3" ref="I6"/>
    <hyperlink r:id="rId4" ref="E12"/>
    <hyperlink r:id="rId5" ref="O12"/>
    <hyperlink r:id="rId6" ref="O16"/>
    <hyperlink r:id="rId7" ref="G17"/>
    <hyperlink r:id="rId8" ref="O19"/>
    <hyperlink r:id="rId9" location="gid=0" ref="E58"/>
    <hyperlink r:id="rId10" ref="O69"/>
    <hyperlink r:id="rId11" ref="O93"/>
    <hyperlink r:id="rId12" ref="O107"/>
    <hyperlink r:id="rId13" ref="O115"/>
    <hyperlink r:id="rId14" ref="O118"/>
    <hyperlink r:id="rId15" ref="O119"/>
    <hyperlink r:id="rId16" ref="O130"/>
    <hyperlink r:id="rId17" ref="O134"/>
    <hyperlink r:id="rId18" ref="O136"/>
    <hyperlink r:id="rId19" ref="O137"/>
    <hyperlink r:id="rId20" ref="B142"/>
    <hyperlink r:id="rId21" ref="I142"/>
    <hyperlink r:id="rId22" ref="B143"/>
    <hyperlink r:id="rId23" ref="I143"/>
    <hyperlink r:id="rId24" ref="B144"/>
    <hyperlink r:id="rId25" ref="B145"/>
    <hyperlink r:id="rId26" ref="B147"/>
    <hyperlink r:id="rId27" ref="I148"/>
    <hyperlink r:id="rId28" ref="B164"/>
    <hyperlink r:id="rId29" ref="C164"/>
    <hyperlink r:id="rId30" ref="I164"/>
    <hyperlink r:id="rId31" ref="Q164"/>
    <hyperlink r:id="rId32" ref="B165"/>
    <hyperlink r:id="rId33" ref="I165"/>
    <hyperlink r:id="rId34" ref="Q165"/>
    <hyperlink r:id="rId35" ref="B166"/>
    <hyperlink r:id="rId36" ref="B172"/>
    <hyperlink r:id="rId37" ref="C172"/>
    <hyperlink r:id="rId38" ref="G172"/>
    <hyperlink r:id="rId39" ref="B173"/>
    <hyperlink r:id="rId40" ref="C173"/>
    <hyperlink r:id="rId41" ref="G173"/>
    <hyperlink r:id="rId42" ref="B174"/>
    <hyperlink r:id="rId43" ref="C174"/>
    <hyperlink r:id="rId44" ref="G174"/>
    <hyperlink r:id="rId45" ref="C175"/>
    <hyperlink r:id="rId46" ref="B177"/>
    <hyperlink r:id="rId47" ref="C177"/>
    <hyperlink r:id="rId48" ref="G177"/>
    <hyperlink r:id="rId49" ref="I178"/>
    <hyperlink r:id="rId50" ref="Q178"/>
    <hyperlink r:id="rId51" ref="C185"/>
    <hyperlink r:id="rId52" ref="C186"/>
    <hyperlink r:id="rId53" ref="C187"/>
    <hyperlink r:id="rId54" ref="C188"/>
    <hyperlink r:id="rId55" ref="C189"/>
    <hyperlink r:id="rId56" ref="C190"/>
    <hyperlink r:id="rId57" ref="C191"/>
    <hyperlink r:id="rId58" ref="M193"/>
    <hyperlink r:id="rId59" ref="M195"/>
    <hyperlink r:id="rId60" ref="M199"/>
    <hyperlink r:id="rId61" ref="M207"/>
    <hyperlink r:id="rId62" ref="M208"/>
    <hyperlink r:id="rId63" ref="M209"/>
    <hyperlink r:id="rId64" ref="G219"/>
    <hyperlink r:id="rId65" ref="M222"/>
    <hyperlink r:id="rId66" ref="I232"/>
    <hyperlink r:id="rId67" ref="O232"/>
    <hyperlink r:id="rId68" ref="Q232"/>
    <hyperlink r:id="rId69" ref="I233"/>
    <hyperlink r:id="rId70" ref="O233"/>
    <hyperlink r:id="rId71" ref="Q233"/>
    <hyperlink r:id="rId72" ref="I234"/>
    <hyperlink r:id="rId73" ref="O234"/>
    <hyperlink r:id="rId74" ref="Q234"/>
    <hyperlink r:id="rId75" ref="G245"/>
  </hyperlinks>
  <drawing r:id="rId76"/>
  <legacyDrawing r:id="rId77"/>
</worksheet>
</file>