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dunvennesland/OneDrive - SINTEF/PhD/PhD Thesis/GitHub/Evaluation/Evaluation/Dataset OAEI 2011/Evaluation Results/Evaluation Results Individual Alignments/"/>
    </mc:Choice>
  </mc:AlternateContent>
  <xr:revisionPtr revIDLastSave="0" documentId="13_ncr:1_{946D793C-C9B4-544F-A6F3-AF52C6201791}" xr6:coauthVersionLast="43" xr6:coauthVersionMax="43" xr10:uidLastSave="{00000000-0000-0000-0000-000000000000}"/>
  <bookViews>
    <workbookView xWindow="0" yWindow="460" windowWidth="33600" windowHeight="20540" activeTab="12" xr2:uid="{38DDA6ED-6A06-004C-9F70-CBC416828324}"/>
  </bookViews>
  <sheets>
    <sheet name="301-302 EQ" sheetId="5" r:id="rId1"/>
    <sheet name="301-302 SUB" sheetId="11" r:id="rId2"/>
    <sheet name="301-303 EQ" sheetId="6" r:id="rId3"/>
    <sheet name="301-303 SUB" sheetId="12" r:id="rId4"/>
    <sheet name="301-304 EQ" sheetId="7" r:id="rId5"/>
    <sheet name="301-304 SUB" sheetId="13" r:id="rId6"/>
    <sheet name="302-303 EQ" sheetId="8" r:id="rId7"/>
    <sheet name="302-303 SUB" sheetId="14" r:id="rId8"/>
    <sheet name="302-304 EQ" sheetId="9" r:id="rId9"/>
    <sheet name="302-304 SUB" sheetId="15" r:id="rId10"/>
    <sheet name="303-304 EQ" sheetId="10" r:id="rId11"/>
    <sheet name="303-304 SUB" sheetId="16" r:id="rId12"/>
    <sheet name="OAEI Matcher Complementarity EQ" sheetId="17" r:id="rId13"/>
    <sheet name="OAEI Matcher Complementarity SU" sheetId="19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" i="19" l="1"/>
  <c r="I8" i="19"/>
  <c r="I6" i="19"/>
  <c r="I5" i="19"/>
  <c r="I4" i="19"/>
  <c r="I3" i="19"/>
  <c r="I2" i="19"/>
  <c r="F40" i="16"/>
  <c r="F39" i="16"/>
  <c r="F38" i="16"/>
  <c r="F37" i="16"/>
  <c r="F36" i="16"/>
  <c r="F22" i="15"/>
  <c r="F29" i="14"/>
  <c r="F28" i="14"/>
  <c r="F27" i="14"/>
  <c r="F26" i="14"/>
  <c r="E16" i="12"/>
  <c r="F16" i="11" l="1"/>
  <c r="F15" i="11"/>
  <c r="F14" i="11"/>
  <c r="I8" i="17" l="1"/>
  <c r="I6" i="17"/>
  <c r="I5" i="17"/>
  <c r="I4" i="17"/>
  <c r="I3" i="17"/>
  <c r="I2" i="17"/>
  <c r="G18" i="9" l="1"/>
  <c r="G19" i="9"/>
  <c r="G20" i="9"/>
  <c r="G17" i="9"/>
  <c r="G18" i="8"/>
  <c r="G19" i="8"/>
  <c r="G17" i="8"/>
  <c r="G18" i="7"/>
  <c r="G19" i="7"/>
  <c r="G17" i="7"/>
  <c r="G18" i="6"/>
  <c r="G17" i="6"/>
  <c r="G15" i="5"/>
  <c r="G16" i="5"/>
  <c r="G17" i="5"/>
  <c r="G14" i="5"/>
  <c r="G18" i="10"/>
  <c r="G19" i="10"/>
  <c r="G20" i="10"/>
  <c r="G21" i="10"/>
  <c r="G17" i="10"/>
  <c r="F21" i="10"/>
  <c r="F19" i="10"/>
  <c r="F20" i="10"/>
  <c r="F18" i="10"/>
  <c r="F17" i="10"/>
  <c r="F20" i="9"/>
  <c r="F19" i="9"/>
  <c r="F17" i="9"/>
  <c r="F17" i="8"/>
  <c r="F19" i="7"/>
  <c r="F17" i="7"/>
  <c r="F18" i="6"/>
  <c r="F17" i="6"/>
  <c r="F17" i="5"/>
  <c r="F16" i="5"/>
  <c r="F15" i="5"/>
  <c r="F14" i="5"/>
  <c r="F19" i="8" l="1"/>
</calcChain>
</file>

<file path=xl/sharedStrings.xml><?xml version="1.0" encoding="utf-8"?>
<sst xmlns="http://schemas.openxmlformats.org/spreadsheetml/2006/main" count="1139" uniqueCount="196">
  <si>
    <t>Correspondence</t>
  </si>
  <si>
    <t>Measure</t>
  </si>
  <si>
    <t>1.0</t>
  </si>
  <si>
    <t>REFERENCE ALIGNMENT</t>
  </si>
  <si>
    <t>0.5</t>
  </si>
  <si>
    <t>0.75</t>
  </si>
  <si>
    <t>CSM 0.7</t>
  </si>
  <si>
    <t>CM 0.7</t>
  </si>
  <si>
    <t>CSM, CM</t>
  </si>
  <si>
    <t>CSM</t>
  </si>
  <si>
    <t>CM</t>
  </si>
  <si>
    <t>Not identified</t>
  </si>
  <si>
    <t>Person - Person - =</t>
  </si>
  <si>
    <t>Organization - Organization - =</t>
  </si>
  <si>
    <t>0.9999999999999999</t>
  </si>
  <si>
    <t>WEM 0.8</t>
  </si>
  <si>
    <t>DEM 0.8</t>
  </si>
  <si>
    <t>Total in reference alignment</t>
  </si>
  <si>
    <t>WEM, DEM, LEM</t>
  </si>
  <si>
    <t>PEM</t>
  </si>
  <si>
    <t>Incollection - InCollection - =</t>
  </si>
  <si>
    <t>Article - Article - =</t>
  </si>
  <si>
    <t>Book - Book - =</t>
  </si>
  <si>
    <t>Entry - Publication - =</t>
  </si>
  <si>
    <t>Phdthesis - PhdThesis - =</t>
  </si>
  <si>
    <t>TechReport - TechReport - =</t>
  </si>
  <si>
    <t>Misc - Misc - =</t>
  </si>
  <si>
    <t>Mastersthesis - MastersThesis - =</t>
  </si>
  <si>
    <t>Inbook - InBook - =</t>
  </si>
  <si>
    <t>Proceedings - Proceedings - =</t>
  </si>
  <si>
    <t>Unpublished - Unpublished - =</t>
  </si>
  <si>
    <t>Booklet - Booklet - =</t>
  </si>
  <si>
    <t>Phdthesis - PhDThesis - =</t>
  </si>
  <si>
    <t>Manual - Manual - =</t>
  </si>
  <si>
    <t>Journal - Journal - =</t>
  </si>
  <si>
    <t>InCollection - InCollection - =</t>
  </si>
  <si>
    <t>InBook - InBook - =</t>
  </si>
  <si>
    <t>InProceedings - InProceedings - =</t>
  </si>
  <si>
    <t>Publication - Entry - =</t>
  </si>
  <si>
    <t>PhDThesis - PhdThesis - =</t>
  </si>
  <si>
    <t>MasterThesis - MastersThesis - =</t>
  </si>
  <si>
    <t>TechnicalReport - TechReport - =</t>
  </si>
  <si>
    <t>Thesis - Thesis - =</t>
  </si>
  <si>
    <t>Publication - Book - &gt;</t>
  </si>
  <si>
    <t>DEM 0.6</t>
  </si>
  <si>
    <t>0.6210320796414897</t>
  </si>
  <si>
    <t>0.9617013395869335</t>
  </si>
  <si>
    <t>0.9573660110714143</t>
  </si>
  <si>
    <t>0.9456088919736283</t>
  </si>
  <si>
    <t>LEM 0.2</t>
  </si>
  <si>
    <t>PEM 0.5</t>
  </si>
  <si>
    <t>0.5405405405405406</t>
  </si>
  <si>
    <t>Conference - Conference - =</t>
  </si>
  <si>
    <t>0.9050343537238843</t>
  </si>
  <si>
    <t>0.9253093513036634</t>
  </si>
  <si>
    <t>0.9496253593854423</t>
  </si>
  <si>
    <t>0.7997830483888456</t>
  </si>
  <si>
    <t>LEM 0.5</t>
  </si>
  <si>
    <t>0.9733107976471668</t>
  </si>
  <si>
    <t>0.9594219977448961</t>
  </si>
  <si>
    <t>Publication - Publication - =</t>
  </si>
  <si>
    <t>Project - Project - =</t>
  </si>
  <si>
    <t>0.9559970461903532</t>
  </si>
  <si>
    <t>Publication - BookPart - =</t>
  </si>
  <si>
    <t>0.5031176929072486</t>
  </si>
  <si>
    <t>DEM 0.7</t>
  </si>
  <si>
    <t>0.9518246775233767</t>
  </si>
  <si>
    <t>0.9635595069133616</t>
  </si>
  <si>
    <t>AssociateProfessor - Academic - =</t>
  </si>
  <si>
    <t>0.5263157894736842</t>
  </si>
  <si>
    <t>Lecturer - Thesis - =</t>
  </si>
  <si>
    <t>0.5714285714285714</t>
  </si>
  <si>
    <t>GEM 0.5</t>
  </si>
  <si>
    <t>LEM</t>
  </si>
  <si>
    <t>WEM, LEM</t>
  </si>
  <si>
    <t>GEM</t>
  </si>
  <si>
    <t>Percent</t>
  </si>
  <si>
    <t>Total relations</t>
  </si>
  <si>
    <t>Unpublished - Publication - &lt;</t>
  </si>
  <si>
    <t>Incollection - Publication - &lt;</t>
  </si>
  <si>
    <t>Inproceedings - Publication - &lt;</t>
  </si>
  <si>
    <t>Article - Publication - &lt;</t>
  </si>
  <si>
    <t>Booklet - Publication - &lt;</t>
  </si>
  <si>
    <t>Book - Publication - &lt;</t>
  </si>
  <si>
    <t>Entry - InProceedings - &gt;</t>
  </si>
  <si>
    <t>Entry - Proceedings - &gt;</t>
  </si>
  <si>
    <t>Entry - Misc - &gt;</t>
  </si>
  <si>
    <t>Entry - MastersThesis - &gt;</t>
  </si>
  <si>
    <t>Entry - TechReport - &gt;</t>
  </si>
  <si>
    <t>Entry - Book - &gt;</t>
  </si>
  <si>
    <t>Entry - InBook - &gt;</t>
  </si>
  <si>
    <t>Entry - PhdThesis - &gt;</t>
  </si>
  <si>
    <t>Entry - Resource - &lt;</t>
  </si>
  <si>
    <t>Entry - Article - &lt;</t>
  </si>
  <si>
    <t>Entry - InCollection - &gt;</t>
  </si>
  <si>
    <t>TechReport - Publication - &lt;</t>
  </si>
  <si>
    <t>Manual - Publication - &lt;</t>
  </si>
  <si>
    <t>Misc - Publication - &lt;</t>
  </si>
  <si>
    <t>Phdthesis - Publication - &lt;</t>
  </si>
  <si>
    <t>Conference - Publication - &lt;</t>
  </si>
  <si>
    <t>Mastersthesis - Publication - &lt;</t>
  </si>
  <si>
    <t>Inbook - Publication - &lt;</t>
  </si>
  <si>
    <t>Proceedings - Publication - &lt;</t>
  </si>
  <si>
    <t>Journal - Publication - &lt;</t>
  </si>
  <si>
    <t>Phdthesis - Thesis - &lt;</t>
  </si>
  <si>
    <t>Mastersthesis - Thesis - &lt;</t>
  </si>
  <si>
    <t>Unpublished - Informal - &lt;</t>
  </si>
  <si>
    <t>Incollection - Chapter - &lt;</t>
  </si>
  <si>
    <t>Article - Part - &lt;</t>
  </si>
  <si>
    <t>Article - Published - &lt;</t>
  </si>
  <si>
    <t>Booklet - Informal - &lt;</t>
  </si>
  <si>
    <t>Book - Collection - &gt;</t>
  </si>
  <si>
    <t>Book - Monography - &gt;</t>
  </si>
  <si>
    <t>TechReport - Informal - &lt;</t>
  </si>
  <si>
    <t>Manual - Informal - &lt;</t>
  </si>
  <si>
    <t>Misc - Informal - &lt;</t>
  </si>
  <si>
    <t>Inbook - Chapter - &lt;</t>
  </si>
  <si>
    <t>Proceedings - Composite - &lt;</t>
  </si>
  <si>
    <t>Person - Student - &gt;</t>
  </si>
  <si>
    <t>Person - Employee - &gt;</t>
  </si>
  <si>
    <t>TechReport - Report - &lt;</t>
  </si>
  <si>
    <t>Publication - InProceedings - &gt;</t>
  </si>
  <si>
    <t>Publication - InBook - &gt;</t>
  </si>
  <si>
    <t>Publication - Article - &gt;</t>
  </si>
  <si>
    <t>Publication - InCollection - &gt;</t>
  </si>
  <si>
    <t>Publication - Proceedings - &gt;</t>
  </si>
  <si>
    <t>Publication - Misc - &gt;</t>
  </si>
  <si>
    <t>Project - ResearchProject - &gt;</t>
  </si>
  <si>
    <t>Project - DevelopmentProject - &gt;</t>
  </si>
  <si>
    <t>SoftCopy - SoftwareComponent - &lt;</t>
  </si>
  <si>
    <t>PhdThesis - Thesis - &lt;</t>
  </si>
  <si>
    <t>MastersThesis - Thesis - &lt;</t>
  </si>
  <si>
    <t>Resource - Entry - &gt;</t>
  </si>
  <si>
    <t>InCollection - Chapter - &lt;</t>
  </si>
  <si>
    <t>Book - Composite - &lt;</t>
  </si>
  <si>
    <t>Publication - Informal - &gt;</t>
  </si>
  <si>
    <t>Publication - Journal - &gt;</t>
  </si>
  <si>
    <t>Publication - Part - &gt;</t>
  </si>
  <si>
    <t>Publication - Chapter - &lt;</t>
  </si>
  <si>
    <t>Publication - Academic - &gt;</t>
  </si>
  <si>
    <t>Publication - MotionPicture - &gt;</t>
  </si>
  <si>
    <t>Publication - Published - &gt;</t>
  </si>
  <si>
    <t>Publication - Composite - &gt;</t>
  </si>
  <si>
    <t>InProceedings - Part - &gt;</t>
  </si>
  <si>
    <t>Person - Publisher - &gt;</t>
  </si>
  <si>
    <t>InBook - Chapter - &lt;</t>
  </si>
  <si>
    <t>SoftCopy - Entry - &lt;</t>
  </si>
  <si>
    <t>Institute - Organization - &lt;</t>
  </si>
  <si>
    <t>Institute - School - &gt;</t>
  </si>
  <si>
    <t>Enterprise - Organization - &lt;</t>
  </si>
  <si>
    <t>InProceedings - Part - &lt;</t>
  </si>
  <si>
    <t>InBook - Part - &lt;</t>
  </si>
  <si>
    <t>Publication - Chapter - &gt;</t>
  </si>
  <si>
    <t>Employee - Person - &lt;</t>
  </si>
  <si>
    <t>InCollection - Part - &lt;</t>
  </si>
  <si>
    <t>University - Organization - &lt;</t>
  </si>
  <si>
    <t>PhDThesis - Thesis - &lt;</t>
  </si>
  <si>
    <t>Department - Organization - &lt;</t>
  </si>
  <si>
    <t>Report - TechReport - &gt;</t>
  </si>
  <si>
    <t>Report - Entry - &lt;</t>
  </si>
  <si>
    <t>MasterThesis - Thesis - &lt;</t>
  </si>
  <si>
    <t>Organization - Institution - &gt;</t>
  </si>
  <si>
    <t>Association - Organization - &lt;</t>
  </si>
  <si>
    <t>ResearchGroup - Organization - &lt;</t>
  </si>
  <si>
    <t>Student - Person - &lt;</t>
  </si>
  <si>
    <t>Book - Published - &lt;</t>
  </si>
  <si>
    <t>Thesis - Academic - &lt;</t>
  </si>
  <si>
    <t>Thesis - MastersThesis - &gt;</t>
  </si>
  <si>
    <t>Thesis - PhdThesis - &gt;</t>
  </si>
  <si>
    <t>TechnicalReport - Informal - &lt;</t>
  </si>
  <si>
    <t>Booklet - Misc - &lt;</t>
  </si>
  <si>
    <t>Booklet - Book - &lt;</t>
  </si>
  <si>
    <t>LSM 0.7</t>
  </si>
  <si>
    <t>Book - InBook - &gt;</t>
  </si>
  <si>
    <t>Proceedings - InProceedings - &gt;</t>
  </si>
  <si>
    <t>Book - Misc - &lt;</t>
  </si>
  <si>
    <t>Book - Booklet - &gt;</t>
  </si>
  <si>
    <t>Conference - Association - &lt;</t>
  </si>
  <si>
    <t>Conference - Meeting - &lt;</t>
  </si>
  <si>
    <t>InBook - Book - &lt;</t>
  </si>
  <si>
    <t>Project - SoftwareProject - &gt;</t>
  </si>
  <si>
    <t>InProceedings - Proceedings - &lt;</t>
  </si>
  <si>
    <t>Resource - Publication - &gt;</t>
  </si>
  <si>
    <t>InCollection - Publication - &lt;</t>
  </si>
  <si>
    <t>Publication - Report - &gt;</t>
  </si>
  <si>
    <t>InBook - Publication - &lt;</t>
  </si>
  <si>
    <t>InProceedings - Publication - &lt;</t>
  </si>
  <si>
    <t>MastersThesis - Publication - &lt;</t>
  </si>
  <si>
    <t>PhdThesis - Publication - &lt;</t>
  </si>
  <si>
    <t>Project - Enterprise - &gt;</t>
  </si>
  <si>
    <t>InCollection - Collection - &lt;</t>
  </si>
  <si>
    <t>0.7794168300527748</t>
  </si>
  <si>
    <t>Exhibition - Collection - &lt;</t>
  </si>
  <si>
    <t>CSM, LSM</t>
  </si>
  <si>
    <t xml:space="preserve">CSM </t>
  </si>
  <si>
    <t>LSM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</si>
</sst>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/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r>
              <a:rPr lang="nb-NO"/>
              <a:t>Matcher Complementarity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EC4-4C4F-A765-9C86AD57AFF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EC4-4C4F-A765-9C86AD57AFF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EC4-4C4F-A765-9C86AD57AFF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EC4-4C4F-A765-9C86AD57AFF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endParaRPr lang="nb-N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'301-302 EQ'!$E$14:$E$17</c:f>
              <c:strCache>
                <c:ptCount val="4"/>
                <c:pt idx="0">
                  <c:v>WEM, DEM, LEM</c:v>
                </c:pt>
                <c:pt idx="1">
                  <c:v>LEM</c:v>
                </c:pt>
                <c:pt idx="2">
                  <c:v>PEM</c:v>
                </c:pt>
                <c:pt idx="3">
                  <c:v>Not identified</c:v>
                </c:pt>
              </c:strCache>
            </c:strRef>
          </c:cat>
          <c:val>
            <c:numRef>
              <c:f>'301-302 EQ'!$F$14:$F$17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D7-5942-AAEA-AD072F26E84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Gill Sans" panose="020B0502020104020203" pitchFamily="34" charset="-79"/>
          <a:cs typeface="Gill Sans" panose="020B0502020104020203" pitchFamily="34" charset="-79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r>
              <a:rPr lang="nb-NO"/>
              <a:t>Matcher Complementarity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26D-084E-87BB-6E2AE4EA4437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26D-084E-87BB-6E2AE4EA4437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26D-084E-87BB-6E2AE4EA4437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26D-084E-87BB-6E2AE4EA4437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26D-084E-87BB-6E2AE4EA443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endParaRPr lang="nb-N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'303-304 SUB'!$E$36:$E$40</c:f>
              <c:strCache>
                <c:ptCount val="5"/>
                <c:pt idx="0">
                  <c:v>CSM, CM</c:v>
                </c:pt>
                <c:pt idx="1">
                  <c:v>LSM</c:v>
                </c:pt>
                <c:pt idx="2">
                  <c:v>CSM </c:v>
                </c:pt>
                <c:pt idx="3">
                  <c:v>CM</c:v>
                </c:pt>
                <c:pt idx="4">
                  <c:v>Not identified</c:v>
                </c:pt>
              </c:strCache>
            </c:strRef>
          </c:cat>
          <c:val>
            <c:numRef>
              <c:f>'303-304 SUB'!$F$36:$F$40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21</c:v>
                </c:pt>
                <c:pt idx="3">
                  <c:v>1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C-164B-80A0-9550CB8707A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latin typeface="Gill Sans" panose="020B0502020104020203" pitchFamily="34" charset="-79"/>
          <a:cs typeface="Gill Sans" panose="020B0502020104020203" pitchFamily="34" charset="-79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r>
              <a:rPr lang="nb-NO"/>
              <a:t>Matcher</a:t>
            </a:r>
            <a:r>
              <a:rPr lang="nb-NO" baseline="0"/>
              <a:t> Complementarity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089-5D49-85F8-2B55151510B6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089-5D49-85F8-2B55151510B6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089-5D49-85F8-2B55151510B6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089-5D49-85F8-2B55151510B6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089-5D49-85F8-2B55151510B6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089-5D49-85F8-2B55151510B6}"/>
              </c:ext>
            </c:extLst>
          </c:dPt>
          <c:dLbls>
            <c:dLbl>
              <c:idx val="0"/>
              <c:layout>
                <c:manualLayout>
                  <c:x val="-0.1510110454943133"/>
                  <c:y val="-0.2267880577427822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089-5D49-85F8-2B55151510B6}"/>
                </c:ext>
              </c:extLst>
            </c:dLbl>
            <c:dLbl>
              <c:idx val="1"/>
              <c:layout>
                <c:manualLayout>
                  <c:x val="0.11451552930883639"/>
                  <c:y val="-0.1195764982502188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089-5D49-85F8-2B55151510B6}"/>
                </c:ext>
              </c:extLst>
            </c:dLbl>
            <c:dLbl>
              <c:idx val="2"/>
              <c:layout>
                <c:manualLayout>
                  <c:x val="0.13480570137066197"/>
                  <c:y val="-9.3230533683290855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089-5D49-85F8-2B55151510B6}"/>
                </c:ext>
              </c:extLst>
            </c:dLbl>
            <c:dLbl>
              <c:idx val="3"/>
              <c:layout>
                <c:manualLayout>
                  <c:x val="8.1203339165937596E-2"/>
                  <c:y val="3.756042213473309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089-5D49-85F8-2B55151510B6}"/>
                </c:ext>
              </c:extLst>
            </c:dLbl>
            <c:dLbl>
              <c:idx val="4"/>
              <c:layout>
                <c:manualLayout>
                  <c:x val="0.11887011519393408"/>
                  <c:y val="2.449830489938757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089-5D49-85F8-2B55151510B6}"/>
                </c:ext>
              </c:extLst>
            </c:dLbl>
            <c:dLbl>
              <c:idx val="5"/>
              <c:layout>
                <c:manualLayout>
                  <c:x val="0.11271398366870808"/>
                  <c:y val="0.1369802602799650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089-5D49-85F8-2B55151510B6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endParaRPr lang="nb-N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'OAEI Matcher Complementarity EQ'!$A$2:$A$7</c:f>
              <c:strCache>
                <c:ptCount val="6"/>
                <c:pt idx="0">
                  <c:v>WEM, DEM, LEM</c:v>
                </c:pt>
                <c:pt idx="1">
                  <c:v>WEM, LEM</c:v>
                </c:pt>
                <c:pt idx="2">
                  <c:v>LEM</c:v>
                </c:pt>
                <c:pt idx="3">
                  <c:v>PEM</c:v>
                </c:pt>
                <c:pt idx="4">
                  <c:v>GEM</c:v>
                </c:pt>
                <c:pt idx="5">
                  <c:v>Not identified</c:v>
                </c:pt>
              </c:strCache>
            </c:strRef>
          </c:cat>
          <c:val>
            <c:numRef>
              <c:f>'OAEI Matcher Complementarity EQ'!$I$2:$I$7</c:f>
              <c:numCache>
                <c:formatCode>General</c:formatCode>
                <c:ptCount val="6"/>
                <c:pt idx="0">
                  <c:v>34</c:v>
                </c:pt>
                <c:pt idx="1">
                  <c:v>2</c:v>
                </c:pt>
                <c:pt idx="2">
                  <c:v>7</c:v>
                </c:pt>
                <c:pt idx="3">
                  <c:v>1</c:v>
                </c:pt>
                <c:pt idx="4">
                  <c:v>1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89-5D49-85F8-2B55151510B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Gill Sans" panose="020B0502020104020203" pitchFamily="34" charset="-79"/>
          <a:cs typeface="Gill Sans" panose="020B0502020104020203" pitchFamily="34" charset="-79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r>
              <a:rPr lang="nb-NO"/>
              <a:t>Matcher Complementarity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A13-4A4E-A0E5-16047552C5F0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261-E84B-A979-5244BFDFBA6C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A13-4A4E-A0E5-16047552C5F0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A13-4A4E-A0E5-16047552C5F0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AA13-4A4E-A0E5-16047552C5F0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261-E84B-A979-5244BFDFBA6C}"/>
              </c:ext>
            </c:extLst>
          </c:dPt>
          <c:dLbls>
            <c:dLbl>
              <c:idx val="0"/>
              <c:layout>
                <c:manualLayout>
                  <c:x val="-8.472222222222223E-3"/>
                  <c:y val="0.1220428696412948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A13-4A4E-A0E5-16047552C5F0}"/>
                </c:ext>
              </c:extLst>
            </c:dLbl>
            <c:dLbl>
              <c:idx val="2"/>
              <c:layout>
                <c:manualLayout>
                  <c:x val="-7.3839494021580632E-2"/>
                  <c:y val="-0.1077460629921259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A13-4A4E-A0E5-16047552C5F0}"/>
                </c:ext>
              </c:extLst>
            </c:dLbl>
            <c:dLbl>
              <c:idx val="3"/>
              <c:layout>
                <c:manualLayout>
                  <c:x val="-5.2874380285797606E-2"/>
                  <c:y val="-9.654800962379703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A13-4A4E-A0E5-16047552C5F0}"/>
                </c:ext>
              </c:extLst>
            </c:dLbl>
            <c:dLbl>
              <c:idx val="4"/>
              <c:layout>
                <c:manualLayout>
                  <c:x val="-7.3402230971128607E-2"/>
                  <c:y val="-0.1611179461942257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A13-4A4E-A0E5-16047552C5F0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endParaRPr lang="nb-N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'OAEI Matcher Complementarity SU'!$A$2:$A$7</c:f>
              <c:strCache>
                <c:ptCount val="6"/>
                <c:pt idx="0">
                  <c:v>CSM, LSM</c:v>
                </c:pt>
                <c:pt idx="1">
                  <c:v>CSM </c:v>
                </c:pt>
                <c:pt idx="2">
                  <c:v>CM</c:v>
                </c:pt>
                <c:pt idx="3">
                  <c:v>LSM</c:v>
                </c:pt>
                <c:pt idx="4">
                  <c:v>CSM, CM</c:v>
                </c:pt>
                <c:pt idx="5">
                  <c:v>Not identified</c:v>
                </c:pt>
              </c:strCache>
            </c:strRef>
          </c:cat>
          <c:val>
            <c:numRef>
              <c:f>'OAEI Matcher Complementarity SU'!$I$2:$I$7</c:f>
              <c:numCache>
                <c:formatCode>General</c:formatCode>
                <c:ptCount val="6"/>
                <c:pt idx="0">
                  <c:v>2</c:v>
                </c:pt>
                <c:pt idx="1">
                  <c:v>47</c:v>
                </c:pt>
                <c:pt idx="2">
                  <c:v>9</c:v>
                </c:pt>
                <c:pt idx="3">
                  <c:v>4</c:v>
                </c:pt>
                <c:pt idx="4">
                  <c:v>4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13-4A4E-A0E5-16047552C5F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Gill Sans" panose="020B0502020104020203" pitchFamily="34" charset="-79"/>
          <a:cs typeface="Gill Sans" panose="020B0502020104020203" pitchFamily="34" charset="-79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r>
              <a:rPr lang="nb-NO"/>
              <a:t>Matcher</a:t>
            </a:r>
            <a:r>
              <a:rPr lang="nb-NO" baseline="0"/>
              <a:t> Complementarity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347-8F4C-A437-A894FFE68544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347-8F4C-A437-A894FFE68544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347-8F4C-A437-A894FFE6854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endParaRPr lang="nb-N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'301-302 SUB'!$E$14:$E$16</c:f>
              <c:strCache>
                <c:ptCount val="3"/>
                <c:pt idx="0">
                  <c:v>CSM, LSM</c:v>
                </c:pt>
                <c:pt idx="1">
                  <c:v>CSM </c:v>
                </c:pt>
                <c:pt idx="2">
                  <c:v>Not identified</c:v>
                </c:pt>
              </c:strCache>
            </c:strRef>
          </c:cat>
          <c:val>
            <c:numRef>
              <c:f>'301-302 SUB'!$F$14:$F$16</c:f>
              <c:numCache>
                <c:formatCode>General</c:formatCode>
                <c:ptCount val="3"/>
                <c:pt idx="0">
                  <c:v>1</c:v>
                </c:pt>
                <c:pt idx="1">
                  <c:v>8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D-834C-9E79-0FC35272CFE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latin typeface="Gill Sans" panose="020B0502020104020203" pitchFamily="34" charset="-79"/>
          <a:cs typeface="Gill Sans" panose="020B0502020104020203" pitchFamily="34" charset="-79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r>
              <a:rPr lang="nb-NO"/>
              <a:t>Matcher Complementarity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2EF-AA49-B73B-9B2127B498D9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2EF-AA49-B73B-9B2127B498D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endParaRPr lang="nb-N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'301-303 EQ'!$E$17:$E$18</c:f>
              <c:strCache>
                <c:ptCount val="2"/>
                <c:pt idx="0">
                  <c:v>WEM, DEM, LEM</c:v>
                </c:pt>
                <c:pt idx="1">
                  <c:v>Not identified</c:v>
                </c:pt>
              </c:strCache>
            </c:strRef>
          </c:cat>
          <c:val>
            <c:numRef>
              <c:f>'301-303 EQ'!$F$17:$F$18</c:f>
              <c:numCache>
                <c:formatCode>General</c:formatCode>
                <c:ptCount val="2"/>
                <c:pt idx="0">
                  <c:v>7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1A-B24B-9E95-E89E7BB26F3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Gill Sans" panose="020B0502020104020203" pitchFamily="34" charset="-79"/>
          <a:cs typeface="Gill Sans" panose="020B0502020104020203" pitchFamily="34" charset="-79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r>
              <a:rPr lang="nb-NO"/>
              <a:t>Matcher Complementarity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F19-6449-8A32-0AD224E1CA55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F19-6449-8A32-0AD224E1CA5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endParaRPr lang="nb-N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'301-304 EQ'!$E$17:$E$18</c:f>
              <c:strCache>
                <c:ptCount val="2"/>
                <c:pt idx="0">
                  <c:v>WEM, DEM, LEM</c:v>
                </c:pt>
                <c:pt idx="1">
                  <c:v>LEM</c:v>
                </c:pt>
              </c:strCache>
            </c:strRef>
          </c:cat>
          <c:val>
            <c:numRef>
              <c:f>'301-304 EQ'!$F$17:$F$18</c:f>
              <c:numCache>
                <c:formatCode>General</c:formatCode>
                <c:ptCount val="2"/>
                <c:pt idx="0">
                  <c:v>7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8-FF49-94AC-F2415F17852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Gill Sans" panose="020B0502020104020203" pitchFamily="34" charset="-79"/>
          <a:cs typeface="Gill Sans" panose="020B0502020104020203" pitchFamily="34" charset="-79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r>
              <a:rPr lang="nb-NO"/>
              <a:t>Matcher Complementarity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206-534E-BB9C-AE6715789BFA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206-534E-BB9C-AE6715789BFA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206-534E-BB9C-AE6715789BF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endParaRPr lang="nb-N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'302-303 EQ'!$E$17:$E$19</c:f>
              <c:strCache>
                <c:ptCount val="3"/>
                <c:pt idx="0">
                  <c:v>WEM, DEM, LEM</c:v>
                </c:pt>
                <c:pt idx="1">
                  <c:v>LEM</c:v>
                </c:pt>
                <c:pt idx="2">
                  <c:v>Not identified</c:v>
                </c:pt>
              </c:strCache>
            </c:strRef>
          </c:cat>
          <c:val>
            <c:numRef>
              <c:f>'302-303 EQ'!$F$17:$F$19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CE-1A4F-9AFE-2C437AE71B1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Gill Sans" panose="020B0502020104020203" pitchFamily="34" charset="-79"/>
          <a:cs typeface="Gill Sans" panose="020B0502020104020203" pitchFamily="34" charset="-79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r>
              <a:rPr lang="nb-NO"/>
              <a:t>Matcher Complementarity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B95-574A-BE7A-0CBD388F254A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B95-574A-BE7A-0CBD388F254A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B95-574A-BE7A-0CBD388F254A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B95-574A-BE7A-0CBD388F254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endParaRPr lang="nb-N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'302-303 SUB'!$E$26:$E$29</c:f>
              <c:strCache>
                <c:ptCount val="4"/>
                <c:pt idx="0">
                  <c:v>CSM, LSM</c:v>
                </c:pt>
                <c:pt idx="1">
                  <c:v>CSM </c:v>
                </c:pt>
                <c:pt idx="2">
                  <c:v>CM</c:v>
                </c:pt>
                <c:pt idx="3">
                  <c:v>Not identified</c:v>
                </c:pt>
              </c:strCache>
            </c:strRef>
          </c:cat>
          <c:val>
            <c:numRef>
              <c:f>'302-303 SUB'!$F$26:$F$29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31-7F45-A186-7CCDA6ECF35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latin typeface="Gill Sans" panose="020B0502020104020203" pitchFamily="34" charset="-79"/>
          <a:cs typeface="Gill Sans" panose="020B0502020104020203" pitchFamily="34" charset="-79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r>
              <a:rPr lang="nb-NO"/>
              <a:t>Matcher Complementarity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9CC-EB42-8978-433DEF6257EA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9CC-EB42-8978-433DEF6257EA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9CC-EB42-8978-433DEF6257EA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9CC-EB42-8978-433DEF6257E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endParaRPr lang="nb-N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'302-304 EQ'!$E$17:$E$20</c:f>
              <c:strCache>
                <c:ptCount val="4"/>
                <c:pt idx="0">
                  <c:v>WEM, DEM, LEM</c:v>
                </c:pt>
                <c:pt idx="1">
                  <c:v>WEM, LEM</c:v>
                </c:pt>
                <c:pt idx="2">
                  <c:v>LEM</c:v>
                </c:pt>
                <c:pt idx="3">
                  <c:v>Not identified</c:v>
                </c:pt>
              </c:strCache>
            </c:strRef>
          </c:cat>
          <c:val>
            <c:numRef>
              <c:f>'302-304 EQ'!$F$17:$F$20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45-904E-8CCE-44377F5D349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Gill Sans" panose="020B0502020104020203" pitchFamily="34" charset="-79"/>
          <a:cs typeface="Gill Sans" panose="020B0502020104020203" pitchFamily="34" charset="-79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r>
              <a:rPr lang="nb-NO"/>
              <a:t>Matcher Complementarity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3E2-144F-95AF-64D8095FD3E9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3E2-144F-95AF-64D8095FD3E9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3E2-144F-95AF-64D8095FD3E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endParaRPr lang="nb-N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'302-304 SUB'!$E$20:$E$22</c:f>
              <c:strCache>
                <c:ptCount val="3"/>
                <c:pt idx="0">
                  <c:v>CSM </c:v>
                </c:pt>
                <c:pt idx="1">
                  <c:v>CM</c:v>
                </c:pt>
                <c:pt idx="2">
                  <c:v>Not identified</c:v>
                </c:pt>
              </c:strCache>
            </c:strRef>
          </c:cat>
          <c:val>
            <c:numRef>
              <c:f>'302-304 SUB'!$F$20:$F$22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2-9148-997C-C2A60DB3CFC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latin typeface="Gill Sans" panose="020B0502020104020203" pitchFamily="34" charset="-79"/>
          <a:cs typeface="Gill Sans" panose="020B0502020104020203" pitchFamily="34" charset="-79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r>
              <a:rPr lang="nb-NO"/>
              <a:t>Matcher Complementarity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17C-034E-A365-414641F2035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17C-034E-A365-414641F2035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17C-034E-A365-414641F2035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17C-034E-A365-414641F2035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17C-034E-A365-414641F2035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endParaRPr lang="nb-N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'303-304 EQ'!$E$17:$E$21</c:f>
              <c:strCache>
                <c:ptCount val="5"/>
                <c:pt idx="0">
                  <c:v>WEM, DEM, LEM</c:v>
                </c:pt>
                <c:pt idx="1">
                  <c:v>WEM, LEM</c:v>
                </c:pt>
                <c:pt idx="2">
                  <c:v>LEM</c:v>
                </c:pt>
                <c:pt idx="3">
                  <c:v>GEM</c:v>
                </c:pt>
                <c:pt idx="4">
                  <c:v>Not identified</c:v>
                </c:pt>
              </c:strCache>
            </c:strRef>
          </c:cat>
          <c:val>
            <c:numRef>
              <c:f>'303-304 EQ'!$F$17:$F$21</c:f>
              <c:numCache>
                <c:formatCode>General</c:formatCode>
                <c:ptCount val="5"/>
                <c:pt idx="0">
                  <c:v>9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B-0841-A86A-433C301DB7B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Gill Sans" panose="020B0502020104020203" pitchFamily="34" charset="-79"/>
          <a:cs typeface="Gill Sans" panose="020B0502020104020203" pitchFamily="34" charset="-79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431800</xdr:colOff>
      <xdr:row>19</xdr:row>
      <xdr:rowOff>19050</xdr:rowOff>
    </xdr:from>
    <xdr:to>
      <xdr:col>7</xdr:col>
      <xdr:colOff>558800</xdr:colOff>
      <xdr:row>37</xdr:row>
      <xdr:rowOff>19050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A761370-3FDC-9A44-BE6B-01E4EA41C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41</xdr:row>
      <xdr:rowOff>127000</xdr:rowOff>
    </xdr:from>
    <xdr:to>
      <xdr:col>7</xdr:col>
      <xdr:colOff>1822450</xdr:colOff>
      <xdr:row>59</xdr:row>
      <xdr:rowOff>127000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6823C991-E721-B540-93B7-B7E481E67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11</xdr:row>
      <xdr:rowOff>177800</xdr:rowOff>
    </xdr:from>
    <xdr:to>
      <xdr:col>10</xdr:col>
      <xdr:colOff>279400</xdr:colOff>
      <xdr:row>29</xdr:row>
      <xdr:rowOff>177800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7835EC6-ABA1-1F4C-88ED-3CF0F3D9A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349250</xdr:colOff>
      <xdr:row>12</xdr:row>
      <xdr:rowOff>127000</xdr:rowOff>
    </xdr:from>
    <xdr:to>
      <xdr:col>9</xdr:col>
      <xdr:colOff>57150</xdr:colOff>
      <xdr:row>30</xdr:row>
      <xdr:rowOff>127000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0CD65D9-328D-F246-8784-124147B8A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18</xdr:row>
      <xdr:rowOff>82550</xdr:rowOff>
    </xdr:from>
    <xdr:to>
      <xdr:col>9</xdr:col>
      <xdr:colOff>69850</xdr:colOff>
      <xdr:row>36</xdr:row>
      <xdr:rowOff>82550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F8B743-4304-E444-A821-3456DCF57D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781050</xdr:colOff>
      <xdr:row>19</xdr:row>
      <xdr:rowOff>171450</xdr:rowOff>
    </xdr:from>
    <xdr:to>
      <xdr:col>8</xdr:col>
      <xdr:colOff>361950</xdr:colOff>
      <xdr:row>37</xdr:row>
      <xdr:rowOff>171450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D9DFD2B-60FA-F046-A29D-D2444EDA0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1276350</xdr:colOff>
      <xdr:row>24</xdr:row>
      <xdr:rowOff>133350</xdr:rowOff>
    </xdr:from>
    <xdr:to>
      <xdr:col>8</xdr:col>
      <xdr:colOff>615950</xdr:colOff>
      <xdr:row>42</xdr:row>
      <xdr:rowOff>133350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8309652-FDB9-3446-8B6D-A4688BC49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21</xdr:row>
      <xdr:rowOff>57150</xdr:rowOff>
    </xdr:from>
    <xdr:to>
      <xdr:col>7</xdr:col>
      <xdr:colOff>209550</xdr:colOff>
      <xdr:row>39</xdr:row>
      <xdr:rowOff>57150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56D6336-6FE2-464D-B6F5-5007D6112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31</xdr:row>
      <xdr:rowOff>88900</xdr:rowOff>
    </xdr:from>
    <xdr:to>
      <xdr:col>7</xdr:col>
      <xdr:colOff>1263650</xdr:colOff>
      <xdr:row>49</xdr:row>
      <xdr:rowOff>88900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6CD8E66-4D2E-404B-9DA8-AE8AB84E6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273050</xdr:colOff>
      <xdr:row>23</xdr:row>
      <xdr:rowOff>69850</xdr:rowOff>
    </xdr:from>
    <xdr:to>
      <xdr:col>7</xdr:col>
      <xdr:colOff>488950</xdr:colOff>
      <xdr:row>41</xdr:row>
      <xdr:rowOff>69850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A2A4B53-1E7C-224F-8858-17D06D5D0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</xdr:colOff>
      <xdr:row>23</xdr:row>
      <xdr:rowOff>177800</xdr:rowOff>
    </xdr:from>
    <xdr:to>
      <xdr:col>7</xdr:col>
      <xdr:colOff>1809750</xdr:colOff>
      <xdr:row>41</xdr:row>
      <xdr:rowOff>177800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ADCF124-356E-8948-B95B-217C63768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23</xdr:row>
      <xdr:rowOff>82550</xdr:rowOff>
    </xdr:from>
    <xdr:to>
      <xdr:col>7</xdr:col>
      <xdr:colOff>107950</xdr:colOff>
      <xdr:row>41</xdr:row>
      <xdr:rowOff>82550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6112743-9914-7B46-B134-F96F2E3CC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B5CAF-23F8-F84F-9AF6-21C88DF33DC8}">
  <dimension ref="A1:S17"/>
  <sheetViews>
    <sheetView workbookViewId="0">
      <selection activeCell="B46" sqref="B46"/>
    </sheetView>
  </sheetViews>
  <sheetFormatPr baseColWidth="10" defaultRowHeight="16" x14ac:dyDescent="0.2"/>
  <cols>
    <col min="1" max="1" width="15" bestFit="1" customWidth="1"/>
    <col min="2" max="2" width="29.33203125" bestFit="1" customWidth="1"/>
    <col min="4" max="4" width="7.1640625" customWidth="1"/>
    <col min="5" max="5" width="25.5" bestFit="1" customWidth="1"/>
    <col min="6" max="7" width="18.83203125" bestFit="1" customWidth="1"/>
    <col min="9" max="9" width="22.83203125" bestFit="1" customWidth="1"/>
    <col min="10" max="11" width="18.83203125" bestFit="1" customWidth="1"/>
    <col min="13" max="13" width="25.5" bestFit="1" customWidth="1"/>
    <col min="17" max="18" width="18.83203125" bestFit="1" customWidth="1"/>
  </cols>
  <sheetData>
    <row r="1" spans="1:19" x14ac:dyDescent="0.2">
      <c r="B1" s="5" t="s">
        <v>3</v>
      </c>
      <c r="C1" s="5"/>
      <c r="E1" s="5" t="s">
        <v>15</v>
      </c>
      <c r="F1" s="5"/>
      <c r="G1" s="2"/>
      <c r="I1" s="5" t="s">
        <v>44</v>
      </c>
      <c r="J1" s="5"/>
      <c r="K1" s="2"/>
      <c r="M1" s="5" t="s">
        <v>49</v>
      </c>
      <c r="N1" s="5"/>
      <c r="Q1" s="5" t="s">
        <v>50</v>
      </c>
      <c r="R1" s="5"/>
      <c r="S1" s="2"/>
    </row>
    <row r="2" spans="1:19" x14ac:dyDescent="0.2">
      <c r="B2" t="s">
        <v>20</v>
      </c>
      <c r="C2" t="s">
        <v>2</v>
      </c>
      <c r="E2" t="s">
        <v>26</v>
      </c>
      <c r="F2" t="s">
        <v>14</v>
      </c>
      <c r="I2" t="s">
        <v>26</v>
      </c>
      <c r="J2" t="s">
        <v>45</v>
      </c>
      <c r="M2" t="s">
        <v>26</v>
      </c>
      <c r="N2" t="s">
        <v>4</v>
      </c>
      <c r="Q2" t="s">
        <v>23</v>
      </c>
      <c r="R2" t="s">
        <v>51</v>
      </c>
    </row>
    <row r="3" spans="1:19" x14ac:dyDescent="0.2">
      <c r="A3" t="s">
        <v>18</v>
      </c>
      <c r="B3" t="s">
        <v>21</v>
      </c>
      <c r="C3" t="s">
        <v>2</v>
      </c>
      <c r="E3" t="s">
        <v>21</v>
      </c>
      <c r="F3" t="s">
        <v>2</v>
      </c>
      <c r="I3" t="s">
        <v>21</v>
      </c>
      <c r="J3" t="s">
        <v>46</v>
      </c>
      <c r="M3" t="s">
        <v>25</v>
      </c>
      <c r="N3" t="s">
        <v>2</v>
      </c>
    </row>
    <row r="4" spans="1:19" x14ac:dyDescent="0.2">
      <c r="A4" t="s">
        <v>18</v>
      </c>
      <c r="B4" t="s">
        <v>22</v>
      </c>
      <c r="C4" t="s">
        <v>2</v>
      </c>
      <c r="E4" t="s">
        <v>29</v>
      </c>
      <c r="F4" t="s">
        <v>2</v>
      </c>
      <c r="I4" t="s">
        <v>29</v>
      </c>
      <c r="J4" t="s">
        <v>47</v>
      </c>
      <c r="M4" t="s">
        <v>21</v>
      </c>
      <c r="N4" t="s">
        <v>2</v>
      </c>
    </row>
    <row r="5" spans="1:19" x14ac:dyDescent="0.2">
      <c r="A5" t="s">
        <v>19</v>
      </c>
      <c r="B5" t="s">
        <v>23</v>
      </c>
      <c r="C5" t="s">
        <v>2</v>
      </c>
      <c r="E5" t="s">
        <v>22</v>
      </c>
      <c r="F5" t="s">
        <v>2</v>
      </c>
      <c r="I5" t="s">
        <v>22</v>
      </c>
      <c r="J5" t="s">
        <v>48</v>
      </c>
      <c r="M5" t="s">
        <v>29</v>
      </c>
      <c r="N5" t="s">
        <v>2</v>
      </c>
    </row>
    <row r="6" spans="1:19" x14ac:dyDescent="0.2">
      <c r="B6" t="s">
        <v>24</v>
      </c>
      <c r="C6" t="s">
        <v>2</v>
      </c>
      <c r="M6" t="s">
        <v>22</v>
      </c>
      <c r="N6" t="s">
        <v>2</v>
      </c>
    </row>
    <row r="7" spans="1:19" x14ac:dyDescent="0.2">
      <c r="A7" t="s">
        <v>73</v>
      </c>
      <c r="B7" t="s">
        <v>25</v>
      </c>
      <c r="C7" t="s">
        <v>2</v>
      </c>
    </row>
    <row r="8" spans="1:19" x14ac:dyDescent="0.2">
      <c r="A8" t="s">
        <v>18</v>
      </c>
      <c r="B8" t="s">
        <v>26</v>
      </c>
      <c r="C8" t="s">
        <v>2</v>
      </c>
    </row>
    <row r="9" spans="1:19" x14ac:dyDescent="0.2">
      <c r="B9" t="s">
        <v>27</v>
      </c>
      <c r="C9" t="s">
        <v>2</v>
      </c>
    </row>
    <row r="10" spans="1:19" x14ac:dyDescent="0.2">
      <c r="B10" t="s">
        <v>28</v>
      </c>
      <c r="C10" t="s">
        <v>2</v>
      </c>
    </row>
    <row r="11" spans="1:19" x14ac:dyDescent="0.2">
      <c r="A11" t="s">
        <v>18</v>
      </c>
      <c r="B11" t="s">
        <v>29</v>
      </c>
      <c r="C11" t="s">
        <v>2</v>
      </c>
    </row>
    <row r="13" spans="1:19" x14ac:dyDescent="0.2">
      <c r="E13" t="s">
        <v>17</v>
      </c>
      <c r="F13">
        <v>10</v>
      </c>
      <c r="G13" s="4" t="s">
        <v>76</v>
      </c>
    </row>
    <row r="14" spans="1:19" x14ac:dyDescent="0.2">
      <c r="E14" t="s">
        <v>18</v>
      </c>
      <c r="F14">
        <f>COUNTIF(A2:A11, "WEM, DEM, LEM")</f>
        <v>4</v>
      </c>
      <c r="G14">
        <f>F14/$F$13*100</f>
        <v>40</v>
      </c>
    </row>
    <row r="15" spans="1:19" x14ac:dyDescent="0.2">
      <c r="E15" t="s">
        <v>73</v>
      </c>
      <c r="F15">
        <f>COUNTIF(A2:A11, "LEM")</f>
        <v>1</v>
      </c>
      <c r="G15">
        <f t="shared" ref="G15:G17" si="0">F15/$F$13*100</f>
        <v>10</v>
      </c>
    </row>
    <row r="16" spans="1:19" x14ac:dyDescent="0.2">
      <c r="E16" t="s">
        <v>19</v>
      </c>
      <c r="F16">
        <f>COUNTIF(A2:A11, "PEM")</f>
        <v>1</v>
      </c>
      <c r="G16">
        <f t="shared" si="0"/>
        <v>10</v>
      </c>
    </row>
    <row r="17" spans="5:7" x14ac:dyDescent="0.2">
      <c r="E17" t="s">
        <v>11</v>
      </c>
      <c r="F17">
        <f>10-F14-F15-F16</f>
        <v>4</v>
      </c>
      <c r="G17">
        <f t="shared" si="0"/>
        <v>40</v>
      </c>
    </row>
  </sheetData>
  <mergeCells count="5">
    <mergeCell ref="B1:C1"/>
    <mergeCell ref="M1:N1"/>
    <mergeCell ref="E1:F1"/>
    <mergeCell ref="I1:J1"/>
    <mergeCell ref="Q1:R1"/>
  </mergeCells>
  <conditionalFormatting sqref="Q2">
    <cfRule type="duplicateValues" dxfId="41" priority="6"/>
  </conditionalFormatting>
  <conditionalFormatting sqref="E2:E4">
    <cfRule type="duplicateValues" dxfId="40" priority="15"/>
  </conditionalFormatting>
  <conditionalFormatting sqref="B2:B11 E2:E4">
    <cfRule type="duplicateValues" dxfId="39" priority="16"/>
  </conditionalFormatting>
  <conditionalFormatting sqref="I2:I5 B2:B11">
    <cfRule type="duplicateValues" dxfId="38" priority="4"/>
  </conditionalFormatting>
  <conditionalFormatting sqref="M2:M6 B2:B11">
    <cfRule type="duplicateValues" dxfId="37" priority="3"/>
  </conditionalFormatting>
  <conditionalFormatting sqref="B2:B11 Q2">
    <cfRule type="duplicateValues" dxfId="36" priority="2"/>
  </conditionalFormatting>
  <conditionalFormatting sqref="B2:B11 E2:E5">
    <cfRule type="duplicateValues" dxfId="35" priority="1"/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F0498-2B73-3D49-802F-8AA479CE9B4B}">
  <dimension ref="A1:I26"/>
  <sheetViews>
    <sheetView topLeftCell="D1" workbookViewId="0">
      <selection activeCell="B25" activeCellId="3" sqref="B5:B6 B8:B20 B23 B25:B26"/>
    </sheetView>
  </sheetViews>
  <sheetFormatPr baseColWidth="10" defaultRowHeight="16" x14ac:dyDescent="0.2"/>
  <cols>
    <col min="2" max="2" width="26.33203125" bestFit="1" customWidth="1"/>
    <col min="5" max="5" width="27.1640625" bestFit="1" customWidth="1"/>
    <col min="8" max="8" width="24.33203125" bestFit="1" customWidth="1"/>
  </cols>
  <sheetData>
    <row r="1" spans="1:9" x14ac:dyDescent="0.2">
      <c r="B1" s="5" t="s">
        <v>3</v>
      </c>
      <c r="C1" s="5"/>
      <c r="E1" s="5" t="s">
        <v>7</v>
      </c>
      <c r="F1" s="5"/>
      <c r="H1" s="5" t="s">
        <v>6</v>
      </c>
      <c r="I1" s="5"/>
    </row>
    <row r="2" spans="1:9" x14ac:dyDescent="0.2">
      <c r="B2" t="s">
        <v>0</v>
      </c>
      <c r="C2" t="s">
        <v>1</v>
      </c>
      <c r="E2" t="s">
        <v>0</v>
      </c>
      <c r="F2" t="s">
        <v>1</v>
      </c>
      <c r="H2" t="s">
        <v>0</v>
      </c>
      <c r="I2" t="s">
        <v>1</v>
      </c>
    </row>
    <row r="3" spans="1:9" x14ac:dyDescent="0.2">
      <c r="A3" t="s">
        <v>9</v>
      </c>
      <c r="B3" t="s">
        <v>115</v>
      </c>
      <c r="C3" t="s">
        <v>2</v>
      </c>
      <c r="E3" t="s">
        <v>190</v>
      </c>
      <c r="F3" t="s">
        <v>2</v>
      </c>
      <c r="H3" t="s">
        <v>115</v>
      </c>
      <c r="I3" t="s">
        <v>2</v>
      </c>
    </row>
    <row r="4" spans="1:9" x14ac:dyDescent="0.2">
      <c r="A4" t="s">
        <v>9</v>
      </c>
      <c r="B4" t="s">
        <v>117</v>
      </c>
      <c r="C4" t="s">
        <v>2</v>
      </c>
      <c r="E4" t="s">
        <v>181</v>
      </c>
      <c r="F4" t="s">
        <v>2</v>
      </c>
      <c r="H4" t="s">
        <v>109</v>
      </c>
      <c r="I4" t="s">
        <v>2</v>
      </c>
    </row>
    <row r="5" spans="1:9" x14ac:dyDescent="0.2">
      <c r="B5" t="s">
        <v>132</v>
      </c>
      <c r="C5" t="s">
        <v>2</v>
      </c>
      <c r="E5" t="s">
        <v>174</v>
      </c>
      <c r="F5" t="s">
        <v>2</v>
      </c>
      <c r="H5" t="s">
        <v>108</v>
      </c>
      <c r="I5" t="s">
        <v>2</v>
      </c>
    </row>
    <row r="6" spans="1:9" x14ac:dyDescent="0.2">
      <c r="B6" t="s">
        <v>133</v>
      </c>
      <c r="C6" t="s">
        <v>2</v>
      </c>
      <c r="E6" t="s">
        <v>131</v>
      </c>
      <c r="F6" t="s">
        <v>2</v>
      </c>
      <c r="H6" t="s">
        <v>150</v>
      </c>
      <c r="I6" t="s">
        <v>2</v>
      </c>
    </row>
    <row r="7" spans="1:9" x14ac:dyDescent="0.2">
      <c r="A7" t="s">
        <v>10</v>
      </c>
      <c r="B7" t="s">
        <v>130</v>
      </c>
      <c r="C7" t="s">
        <v>2</v>
      </c>
      <c r="E7" t="s">
        <v>130</v>
      </c>
      <c r="F7" t="s">
        <v>2</v>
      </c>
      <c r="H7" t="s">
        <v>117</v>
      </c>
      <c r="I7" t="s">
        <v>2</v>
      </c>
    </row>
    <row r="8" spans="1:9" x14ac:dyDescent="0.2">
      <c r="B8" t="s">
        <v>134</v>
      </c>
      <c r="C8" t="s">
        <v>2</v>
      </c>
    </row>
    <row r="9" spans="1:9" x14ac:dyDescent="0.2">
      <c r="B9" t="s">
        <v>111</v>
      </c>
      <c r="C9" t="s">
        <v>2</v>
      </c>
    </row>
    <row r="10" spans="1:9" x14ac:dyDescent="0.2">
      <c r="B10" t="s">
        <v>112</v>
      </c>
      <c r="C10" t="s">
        <v>2</v>
      </c>
    </row>
    <row r="11" spans="1:9" x14ac:dyDescent="0.2">
      <c r="B11" t="s">
        <v>135</v>
      </c>
      <c r="C11" t="s">
        <v>2</v>
      </c>
    </row>
    <row r="12" spans="1:9" x14ac:dyDescent="0.2">
      <c r="B12" t="s">
        <v>136</v>
      </c>
      <c r="C12" t="s">
        <v>2</v>
      </c>
    </row>
    <row r="13" spans="1:9" x14ac:dyDescent="0.2">
      <c r="B13" t="s">
        <v>137</v>
      </c>
      <c r="C13" t="s">
        <v>2</v>
      </c>
    </row>
    <row r="14" spans="1:9" x14ac:dyDescent="0.2">
      <c r="B14" t="s">
        <v>138</v>
      </c>
      <c r="C14" t="s">
        <v>2</v>
      </c>
    </row>
    <row r="15" spans="1:9" x14ac:dyDescent="0.2">
      <c r="B15" t="s">
        <v>139</v>
      </c>
      <c r="C15" t="s">
        <v>2</v>
      </c>
    </row>
    <row r="16" spans="1:9" x14ac:dyDescent="0.2">
      <c r="B16" t="s">
        <v>140</v>
      </c>
      <c r="C16" t="s">
        <v>2</v>
      </c>
    </row>
    <row r="17" spans="1:6" x14ac:dyDescent="0.2">
      <c r="B17" t="s">
        <v>141</v>
      </c>
      <c r="C17" t="s">
        <v>2</v>
      </c>
    </row>
    <row r="18" spans="1:6" x14ac:dyDescent="0.2">
      <c r="B18" t="s">
        <v>142</v>
      </c>
      <c r="C18" t="s">
        <v>2</v>
      </c>
    </row>
    <row r="19" spans="1:6" x14ac:dyDescent="0.2">
      <c r="B19" t="s">
        <v>113</v>
      </c>
      <c r="C19" t="s">
        <v>2</v>
      </c>
      <c r="E19" t="s">
        <v>17</v>
      </c>
      <c r="F19">
        <v>24</v>
      </c>
    </row>
    <row r="20" spans="1:6" x14ac:dyDescent="0.2">
      <c r="B20" t="s">
        <v>143</v>
      </c>
      <c r="C20" t="s">
        <v>2</v>
      </c>
      <c r="E20" t="s">
        <v>194</v>
      </c>
      <c r="F20">
        <v>4</v>
      </c>
    </row>
    <row r="21" spans="1:6" x14ac:dyDescent="0.2">
      <c r="A21" t="s">
        <v>9</v>
      </c>
      <c r="B21" t="s">
        <v>109</v>
      </c>
      <c r="C21" t="s">
        <v>2</v>
      </c>
      <c r="E21" t="s">
        <v>10</v>
      </c>
      <c r="F21">
        <v>2</v>
      </c>
    </row>
    <row r="22" spans="1:6" x14ac:dyDescent="0.2">
      <c r="A22" t="s">
        <v>9</v>
      </c>
      <c r="B22" t="s">
        <v>108</v>
      </c>
      <c r="C22" t="s">
        <v>2</v>
      </c>
      <c r="E22" t="s">
        <v>11</v>
      </c>
      <c r="F22">
        <f>F19-F20-F21</f>
        <v>18</v>
      </c>
    </row>
    <row r="23" spans="1:6" x14ac:dyDescent="0.2">
      <c r="B23" t="s">
        <v>144</v>
      </c>
      <c r="C23" t="s">
        <v>2</v>
      </c>
    </row>
    <row r="24" spans="1:6" x14ac:dyDescent="0.2">
      <c r="A24" t="s">
        <v>10</v>
      </c>
      <c r="B24" t="s">
        <v>131</v>
      </c>
      <c r="C24" t="s">
        <v>2</v>
      </c>
    </row>
    <row r="25" spans="1:6" x14ac:dyDescent="0.2">
      <c r="B25" t="s">
        <v>145</v>
      </c>
      <c r="C25" t="s">
        <v>2</v>
      </c>
    </row>
    <row r="26" spans="1:6" x14ac:dyDescent="0.2">
      <c r="B26" t="s">
        <v>146</v>
      </c>
      <c r="C26" t="s">
        <v>2</v>
      </c>
    </row>
  </sheetData>
  <mergeCells count="3">
    <mergeCell ref="B1:C1"/>
    <mergeCell ref="E1:F1"/>
    <mergeCell ref="H1:I1"/>
  </mergeCells>
  <conditionalFormatting sqref="B3:B26 E3:E7">
    <cfRule type="duplicateValues" dxfId="12" priority="3"/>
  </conditionalFormatting>
  <conditionalFormatting sqref="B3:B26 H3:H7">
    <cfRule type="duplicateValues" dxfId="11" priority="2"/>
  </conditionalFormatting>
  <conditionalFormatting sqref="E20:E22">
    <cfRule type="duplicateValues" dxfId="10" priority="21"/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12562-A44D-D143-9A39-E15A116DF0E2}">
  <dimension ref="A1:R21"/>
  <sheetViews>
    <sheetView workbookViewId="0">
      <selection activeCell="G65" sqref="G65"/>
    </sheetView>
  </sheetViews>
  <sheetFormatPr baseColWidth="10" defaultRowHeight="16" x14ac:dyDescent="0.2"/>
  <cols>
    <col min="1" max="1" width="15" bestFit="1" customWidth="1"/>
    <col min="2" max="2" width="28.83203125" bestFit="1" customWidth="1"/>
    <col min="5" max="5" width="24.83203125" bestFit="1" customWidth="1"/>
    <col min="6" max="6" width="27" bestFit="1" customWidth="1"/>
    <col min="7" max="7" width="18.83203125" bestFit="1" customWidth="1"/>
    <col min="9" max="9" width="27" bestFit="1" customWidth="1"/>
    <col min="10" max="10" width="18.83203125" bestFit="1" customWidth="1"/>
    <col min="13" max="13" width="29.5" bestFit="1" customWidth="1"/>
    <col min="14" max="14" width="18.83203125" bestFit="1" customWidth="1"/>
    <col min="17" max="17" width="22.33203125" bestFit="1" customWidth="1"/>
  </cols>
  <sheetData>
    <row r="1" spans="1:18" x14ac:dyDescent="0.2">
      <c r="B1" s="5" t="s">
        <v>3</v>
      </c>
      <c r="C1" s="5"/>
      <c r="F1" s="5" t="s">
        <v>15</v>
      </c>
      <c r="G1" s="5"/>
      <c r="I1" s="5" t="s">
        <v>65</v>
      </c>
      <c r="J1" s="5"/>
      <c r="M1" s="5" t="s">
        <v>57</v>
      </c>
      <c r="N1" s="5"/>
      <c r="Q1" s="5" t="s">
        <v>72</v>
      </c>
      <c r="R1" s="5"/>
    </row>
    <row r="2" spans="1:18" x14ac:dyDescent="0.2">
      <c r="A2" t="s">
        <v>75</v>
      </c>
      <c r="B2" t="s">
        <v>39</v>
      </c>
      <c r="C2" t="s">
        <v>2</v>
      </c>
      <c r="F2" t="s">
        <v>26</v>
      </c>
      <c r="G2" t="s">
        <v>14</v>
      </c>
      <c r="I2" s="1" t="s">
        <v>33</v>
      </c>
      <c r="J2" s="1" t="s">
        <v>56</v>
      </c>
      <c r="M2" t="s">
        <v>68</v>
      </c>
      <c r="N2" t="s">
        <v>69</v>
      </c>
      <c r="Q2" t="s">
        <v>70</v>
      </c>
      <c r="R2" t="s">
        <v>71</v>
      </c>
    </row>
    <row r="3" spans="1:18" x14ac:dyDescent="0.2">
      <c r="A3" t="s">
        <v>73</v>
      </c>
      <c r="B3" t="s">
        <v>35</v>
      </c>
      <c r="C3" t="s">
        <v>2</v>
      </c>
      <c r="F3" t="s">
        <v>33</v>
      </c>
      <c r="G3" t="s">
        <v>14</v>
      </c>
      <c r="I3" s="1" t="s">
        <v>12</v>
      </c>
      <c r="J3" s="1" t="s">
        <v>2</v>
      </c>
      <c r="M3" t="s">
        <v>35</v>
      </c>
      <c r="N3" t="s">
        <v>2</v>
      </c>
      <c r="Q3" t="s">
        <v>39</v>
      </c>
      <c r="R3" t="s">
        <v>5</v>
      </c>
    </row>
    <row r="4" spans="1:18" x14ac:dyDescent="0.2">
      <c r="B4" t="s">
        <v>40</v>
      </c>
      <c r="C4" t="s">
        <v>2</v>
      </c>
      <c r="F4" t="s">
        <v>12</v>
      </c>
      <c r="G4" t="s">
        <v>2</v>
      </c>
      <c r="I4" s="1" t="s">
        <v>29</v>
      </c>
      <c r="J4" s="1" t="s">
        <v>62</v>
      </c>
      <c r="M4" t="s">
        <v>26</v>
      </c>
      <c r="N4" t="s">
        <v>4</v>
      </c>
    </row>
    <row r="5" spans="1:18" x14ac:dyDescent="0.2">
      <c r="A5" t="s">
        <v>18</v>
      </c>
      <c r="B5" t="s">
        <v>33</v>
      </c>
      <c r="C5" t="s">
        <v>2</v>
      </c>
      <c r="F5" t="s">
        <v>29</v>
      </c>
      <c r="G5" t="s">
        <v>2</v>
      </c>
      <c r="I5" s="1" t="s">
        <v>30</v>
      </c>
      <c r="J5" s="1" t="s">
        <v>54</v>
      </c>
      <c r="M5" t="s">
        <v>33</v>
      </c>
      <c r="N5" t="s">
        <v>2</v>
      </c>
    </row>
    <row r="6" spans="1:18" x14ac:dyDescent="0.2">
      <c r="A6" t="s">
        <v>74</v>
      </c>
      <c r="B6" t="s">
        <v>26</v>
      </c>
      <c r="C6" t="s">
        <v>2</v>
      </c>
      <c r="F6" t="s">
        <v>30</v>
      </c>
      <c r="G6" t="s">
        <v>2</v>
      </c>
      <c r="I6" s="1" t="s">
        <v>42</v>
      </c>
      <c r="J6" s="1" t="s">
        <v>66</v>
      </c>
      <c r="M6" t="s">
        <v>12</v>
      </c>
      <c r="N6" t="s">
        <v>2</v>
      </c>
    </row>
    <row r="7" spans="1:18" x14ac:dyDescent="0.2">
      <c r="A7" t="s">
        <v>18</v>
      </c>
      <c r="B7" t="s">
        <v>12</v>
      </c>
      <c r="C7" t="s">
        <v>2</v>
      </c>
      <c r="F7" t="s">
        <v>42</v>
      </c>
      <c r="G7" t="s">
        <v>2</v>
      </c>
      <c r="I7" s="1" t="s">
        <v>21</v>
      </c>
      <c r="J7" s="1" t="s">
        <v>46</v>
      </c>
      <c r="M7" t="s">
        <v>36</v>
      </c>
      <c r="N7" t="s">
        <v>2</v>
      </c>
    </row>
    <row r="8" spans="1:18" x14ac:dyDescent="0.2">
      <c r="B8" t="s">
        <v>41</v>
      </c>
      <c r="C8" t="s">
        <v>2</v>
      </c>
      <c r="F8" t="s">
        <v>21</v>
      </c>
      <c r="G8" t="s">
        <v>2</v>
      </c>
      <c r="I8" s="1" t="s">
        <v>22</v>
      </c>
      <c r="J8" s="1" t="s">
        <v>67</v>
      </c>
      <c r="M8" t="s">
        <v>37</v>
      </c>
      <c r="N8" t="s">
        <v>2</v>
      </c>
    </row>
    <row r="9" spans="1:18" x14ac:dyDescent="0.2">
      <c r="A9" t="s">
        <v>73</v>
      </c>
      <c r="B9" t="s">
        <v>36</v>
      </c>
      <c r="C9" t="s">
        <v>2</v>
      </c>
      <c r="F9" t="s">
        <v>22</v>
      </c>
      <c r="G9" t="s">
        <v>2</v>
      </c>
      <c r="I9" s="1" t="s">
        <v>13</v>
      </c>
      <c r="J9" s="1" t="s">
        <v>2</v>
      </c>
      <c r="M9" t="s">
        <v>29</v>
      </c>
      <c r="N9" t="s">
        <v>2</v>
      </c>
    </row>
    <row r="10" spans="1:18" x14ac:dyDescent="0.2">
      <c r="A10" t="s">
        <v>73</v>
      </c>
      <c r="B10" t="s">
        <v>37</v>
      </c>
      <c r="C10" t="s">
        <v>2</v>
      </c>
      <c r="F10" t="s">
        <v>13</v>
      </c>
      <c r="G10" t="s">
        <v>2</v>
      </c>
      <c r="I10" s="1" t="s">
        <v>31</v>
      </c>
      <c r="J10" s="1" t="s">
        <v>55</v>
      </c>
      <c r="M10" t="s">
        <v>30</v>
      </c>
      <c r="N10" t="s">
        <v>4</v>
      </c>
    </row>
    <row r="11" spans="1:18" x14ac:dyDescent="0.2">
      <c r="A11" t="s">
        <v>18</v>
      </c>
      <c r="B11" t="s">
        <v>29</v>
      </c>
      <c r="C11" t="s">
        <v>2</v>
      </c>
      <c r="F11" t="s">
        <v>31</v>
      </c>
      <c r="G11" t="s">
        <v>2</v>
      </c>
      <c r="M11" t="s">
        <v>42</v>
      </c>
      <c r="N11" t="s">
        <v>2</v>
      </c>
    </row>
    <row r="12" spans="1:18" x14ac:dyDescent="0.2">
      <c r="A12" t="s">
        <v>18</v>
      </c>
      <c r="B12" t="s">
        <v>30</v>
      </c>
      <c r="C12" t="s">
        <v>2</v>
      </c>
      <c r="M12" t="s">
        <v>21</v>
      </c>
      <c r="N12" t="s">
        <v>2</v>
      </c>
    </row>
    <row r="13" spans="1:18" x14ac:dyDescent="0.2">
      <c r="A13" t="s">
        <v>18</v>
      </c>
      <c r="B13" t="s">
        <v>42</v>
      </c>
      <c r="C13" t="s">
        <v>2</v>
      </c>
      <c r="M13" t="s">
        <v>13</v>
      </c>
      <c r="N13" t="s">
        <v>2</v>
      </c>
    </row>
    <row r="14" spans="1:18" x14ac:dyDescent="0.2">
      <c r="B14" t="s">
        <v>38</v>
      </c>
      <c r="C14" t="s">
        <v>2</v>
      </c>
      <c r="M14" t="s">
        <v>22</v>
      </c>
      <c r="N14" t="s">
        <v>2</v>
      </c>
    </row>
    <row r="15" spans="1:18" x14ac:dyDescent="0.2">
      <c r="A15" t="s">
        <v>18</v>
      </c>
      <c r="B15" t="s">
        <v>21</v>
      </c>
      <c r="C15" t="s">
        <v>2</v>
      </c>
      <c r="M15" t="s">
        <v>31</v>
      </c>
      <c r="N15" t="s">
        <v>2</v>
      </c>
    </row>
    <row r="16" spans="1:18" x14ac:dyDescent="0.2">
      <c r="A16" t="s">
        <v>18</v>
      </c>
      <c r="B16" t="s">
        <v>22</v>
      </c>
      <c r="C16" t="s">
        <v>2</v>
      </c>
      <c r="E16" t="s">
        <v>17</v>
      </c>
      <c r="F16">
        <v>17</v>
      </c>
      <c r="G16" s="4" t="s">
        <v>76</v>
      </c>
    </row>
    <row r="17" spans="1:7" x14ac:dyDescent="0.2">
      <c r="A17" t="s">
        <v>18</v>
      </c>
      <c r="B17" t="s">
        <v>13</v>
      </c>
      <c r="C17" t="s">
        <v>2</v>
      </c>
      <c r="E17" t="s">
        <v>18</v>
      </c>
      <c r="F17">
        <f>COUNTIF(A2:A18, "WEM, DEM, LEM")</f>
        <v>9</v>
      </c>
      <c r="G17" s="3">
        <f>F17/$F$16*100</f>
        <v>52.941176470588239</v>
      </c>
    </row>
    <row r="18" spans="1:7" x14ac:dyDescent="0.2">
      <c r="A18" t="s">
        <v>18</v>
      </c>
      <c r="B18" t="s">
        <v>31</v>
      </c>
      <c r="C18" t="s">
        <v>2</v>
      </c>
      <c r="E18" t="s">
        <v>74</v>
      </c>
      <c r="F18">
        <f>COUNTIF(A2:A18, "WEM, LEM")</f>
        <v>1</v>
      </c>
      <c r="G18" s="3">
        <f t="shared" ref="G18:G21" si="0">F18/$F$16*100</f>
        <v>5.8823529411764701</v>
      </c>
    </row>
    <row r="19" spans="1:7" x14ac:dyDescent="0.2">
      <c r="E19" t="s">
        <v>73</v>
      </c>
      <c r="F19">
        <f>COUNTIF(A2:A18, "LEM")</f>
        <v>3</v>
      </c>
      <c r="G19" s="3">
        <f t="shared" si="0"/>
        <v>17.647058823529413</v>
      </c>
    </row>
    <row r="20" spans="1:7" x14ac:dyDescent="0.2">
      <c r="E20" t="s">
        <v>75</v>
      </c>
      <c r="F20">
        <f>COUNTIF(A2:A18, "GEM")</f>
        <v>1</v>
      </c>
      <c r="G20" s="3">
        <f t="shared" si="0"/>
        <v>5.8823529411764701</v>
      </c>
    </row>
    <row r="21" spans="1:7" x14ac:dyDescent="0.2">
      <c r="E21" t="s">
        <v>11</v>
      </c>
      <c r="F21">
        <f>F16-F17-F18-F19-F20</f>
        <v>3</v>
      </c>
      <c r="G21" s="3">
        <f t="shared" si="0"/>
        <v>17.647058823529413</v>
      </c>
    </row>
  </sheetData>
  <mergeCells count="5">
    <mergeCell ref="B1:C1"/>
    <mergeCell ref="F1:G1"/>
    <mergeCell ref="M1:N1"/>
    <mergeCell ref="I1:J1"/>
    <mergeCell ref="Q1:R1"/>
  </mergeCells>
  <conditionalFormatting sqref="B2:B18 F2:F11">
    <cfRule type="duplicateValues" dxfId="9" priority="4"/>
  </conditionalFormatting>
  <conditionalFormatting sqref="B2:B18 I2:I10">
    <cfRule type="duplicateValues" dxfId="8" priority="3"/>
  </conditionalFormatting>
  <conditionalFormatting sqref="B2:B18 M2:M15">
    <cfRule type="duplicateValues" dxfId="7" priority="2"/>
  </conditionalFormatting>
  <conditionalFormatting sqref="B2:B18 Q2:Q3">
    <cfRule type="duplicateValues" dxfId="6" priority="1"/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D24D3-3696-AF41-A377-FA182559B406}">
  <dimension ref="A1:L45"/>
  <sheetViews>
    <sheetView topLeftCell="A16" workbookViewId="0">
      <selection activeCell="B45" activeCellId="5" sqref="B3 B5 B9:B17 B20 B27 B45"/>
    </sheetView>
  </sheetViews>
  <sheetFormatPr baseColWidth="10" defaultRowHeight="16" x14ac:dyDescent="0.2"/>
  <cols>
    <col min="2" max="2" width="29" bestFit="1" customWidth="1"/>
    <col min="5" max="5" width="27.1640625" bestFit="1" customWidth="1"/>
    <col min="8" max="8" width="29" bestFit="1" customWidth="1"/>
    <col min="11" max="11" width="25.6640625" bestFit="1" customWidth="1"/>
  </cols>
  <sheetData>
    <row r="1" spans="1:12" x14ac:dyDescent="0.2">
      <c r="B1" s="5" t="s">
        <v>3</v>
      </c>
      <c r="C1" s="5"/>
      <c r="E1" s="5" t="s">
        <v>7</v>
      </c>
      <c r="F1" s="5"/>
      <c r="H1" s="5" t="s">
        <v>6</v>
      </c>
      <c r="I1" s="5"/>
      <c r="K1" s="5" t="s">
        <v>172</v>
      </c>
      <c r="L1" s="5"/>
    </row>
    <row r="2" spans="1:12" x14ac:dyDescent="0.2">
      <c r="B2" t="s">
        <v>0</v>
      </c>
      <c r="C2" t="s">
        <v>1</v>
      </c>
      <c r="E2" t="s">
        <v>0</v>
      </c>
      <c r="F2" t="s">
        <v>1</v>
      </c>
      <c r="H2" t="s">
        <v>0</v>
      </c>
      <c r="I2" t="s">
        <v>1</v>
      </c>
      <c r="K2" t="s">
        <v>0</v>
      </c>
      <c r="L2" t="s">
        <v>1</v>
      </c>
    </row>
    <row r="3" spans="1:12" x14ac:dyDescent="0.2">
      <c r="B3" t="s">
        <v>144</v>
      </c>
      <c r="C3" t="s">
        <v>2</v>
      </c>
      <c r="E3" t="s">
        <v>173</v>
      </c>
      <c r="F3" t="s">
        <v>2</v>
      </c>
      <c r="H3" t="s">
        <v>149</v>
      </c>
      <c r="I3" t="s">
        <v>2</v>
      </c>
      <c r="K3" t="s">
        <v>149</v>
      </c>
      <c r="L3" t="s">
        <v>191</v>
      </c>
    </row>
    <row r="4" spans="1:12" x14ac:dyDescent="0.2">
      <c r="A4" t="s">
        <v>9</v>
      </c>
      <c r="B4" t="s">
        <v>147</v>
      </c>
      <c r="C4" t="s">
        <v>2</v>
      </c>
      <c r="E4" t="s">
        <v>160</v>
      </c>
      <c r="F4" t="s">
        <v>2</v>
      </c>
      <c r="H4" t="s">
        <v>115</v>
      </c>
      <c r="I4" t="s">
        <v>2</v>
      </c>
      <c r="K4" t="s">
        <v>192</v>
      </c>
      <c r="L4" t="s">
        <v>191</v>
      </c>
    </row>
    <row r="5" spans="1:12" x14ac:dyDescent="0.2">
      <c r="B5" t="s">
        <v>148</v>
      </c>
      <c r="C5" t="s">
        <v>2</v>
      </c>
      <c r="E5" t="s">
        <v>156</v>
      </c>
      <c r="F5" t="s">
        <v>5</v>
      </c>
      <c r="H5" t="s">
        <v>155</v>
      </c>
      <c r="I5" t="s">
        <v>2</v>
      </c>
      <c r="K5" t="s">
        <v>176</v>
      </c>
      <c r="L5" t="s">
        <v>2</v>
      </c>
    </row>
    <row r="6" spans="1:12" x14ac:dyDescent="0.2">
      <c r="A6" t="s">
        <v>195</v>
      </c>
      <c r="B6" t="s">
        <v>149</v>
      </c>
      <c r="C6" t="s">
        <v>2</v>
      </c>
      <c r="E6" t="s">
        <v>174</v>
      </c>
      <c r="F6" t="s">
        <v>2</v>
      </c>
      <c r="H6" t="s">
        <v>111</v>
      </c>
      <c r="I6" t="s">
        <v>2</v>
      </c>
      <c r="K6" t="s">
        <v>162</v>
      </c>
      <c r="L6" t="s">
        <v>2</v>
      </c>
    </row>
    <row r="7" spans="1:12" x14ac:dyDescent="0.2">
      <c r="A7" t="s">
        <v>9</v>
      </c>
      <c r="B7" t="s">
        <v>150</v>
      </c>
      <c r="C7" t="s">
        <v>2</v>
      </c>
      <c r="E7" t="s">
        <v>158</v>
      </c>
      <c r="F7" t="s">
        <v>2</v>
      </c>
      <c r="H7" t="s">
        <v>165</v>
      </c>
      <c r="I7" t="s">
        <v>2</v>
      </c>
      <c r="K7" t="s">
        <v>171</v>
      </c>
      <c r="L7" t="s">
        <v>2</v>
      </c>
    </row>
    <row r="8" spans="1:12" x14ac:dyDescent="0.2">
      <c r="A8" t="s">
        <v>9</v>
      </c>
      <c r="B8" t="s">
        <v>145</v>
      </c>
      <c r="C8" t="s">
        <v>2</v>
      </c>
      <c r="E8" t="s">
        <v>190</v>
      </c>
      <c r="F8" t="s">
        <v>2</v>
      </c>
      <c r="H8" t="s">
        <v>112</v>
      </c>
      <c r="I8" t="s">
        <v>2</v>
      </c>
      <c r="K8" t="s">
        <v>43</v>
      </c>
      <c r="L8" t="s">
        <v>2</v>
      </c>
    </row>
    <row r="9" spans="1:12" x14ac:dyDescent="0.2">
      <c r="B9" t="s">
        <v>151</v>
      </c>
      <c r="C9" t="s">
        <v>2</v>
      </c>
      <c r="E9" t="s">
        <v>179</v>
      </c>
      <c r="F9" t="s">
        <v>2</v>
      </c>
      <c r="H9" t="s">
        <v>134</v>
      </c>
      <c r="I9" t="s">
        <v>2</v>
      </c>
      <c r="K9" t="s">
        <v>161</v>
      </c>
      <c r="L9" t="s">
        <v>2</v>
      </c>
    </row>
    <row r="10" spans="1:12" x14ac:dyDescent="0.2">
      <c r="B10" t="s">
        <v>139</v>
      </c>
      <c r="C10" t="s">
        <v>2</v>
      </c>
      <c r="E10" t="s">
        <v>167</v>
      </c>
      <c r="F10" t="s">
        <v>2</v>
      </c>
      <c r="H10" t="s">
        <v>160</v>
      </c>
      <c r="I10" t="s">
        <v>2</v>
      </c>
    </row>
    <row r="11" spans="1:12" x14ac:dyDescent="0.2">
      <c r="B11" t="s">
        <v>140</v>
      </c>
      <c r="C11" t="s">
        <v>2</v>
      </c>
      <c r="E11" t="s">
        <v>168</v>
      </c>
      <c r="F11" t="s">
        <v>2</v>
      </c>
      <c r="H11" t="s">
        <v>162</v>
      </c>
      <c r="I11" t="s">
        <v>2</v>
      </c>
    </row>
    <row r="12" spans="1:12" x14ac:dyDescent="0.2">
      <c r="B12" t="s">
        <v>135</v>
      </c>
      <c r="C12" t="s">
        <v>2</v>
      </c>
      <c r="E12" t="s">
        <v>181</v>
      </c>
      <c r="F12" t="s">
        <v>2</v>
      </c>
      <c r="H12" t="s">
        <v>156</v>
      </c>
      <c r="I12" t="s">
        <v>2</v>
      </c>
    </row>
    <row r="13" spans="1:12" x14ac:dyDescent="0.2">
      <c r="B13" t="s">
        <v>152</v>
      </c>
      <c r="C13" t="s">
        <v>2</v>
      </c>
      <c r="H13" t="s">
        <v>114</v>
      </c>
      <c r="I13" t="s">
        <v>2</v>
      </c>
    </row>
    <row r="14" spans="1:12" x14ac:dyDescent="0.2">
      <c r="B14" t="s">
        <v>141</v>
      </c>
      <c r="C14" t="s">
        <v>2</v>
      </c>
      <c r="H14" t="s">
        <v>157</v>
      </c>
      <c r="I14" t="s">
        <v>2</v>
      </c>
    </row>
    <row r="15" spans="1:12" x14ac:dyDescent="0.2">
      <c r="B15" t="s">
        <v>142</v>
      </c>
      <c r="C15" t="s">
        <v>2</v>
      </c>
      <c r="H15" t="s">
        <v>117</v>
      </c>
      <c r="I15" t="s">
        <v>2</v>
      </c>
    </row>
    <row r="16" spans="1:12" x14ac:dyDescent="0.2">
      <c r="B16" t="s">
        <v>137</v>
      </c>
      <c r="C16" t="s">
        <v>2</v>
      </c>
      <c r="H16" t="s">
        <v>106</v>
      </c>
      <c r="I16" t="s">
        <v>2</v>
      </c>
    </row>
    <row r="17" spans="1:9" x14ac:dyDescent="0.2">
      <c r="B17" t="s">
        <v>136</v>
      </c>
      <c r="C17" t="s">
        <v>2</v>
      </c>
      <c r="H17" t="s">
        <v>147</v>
      </c>
      <c r="I17" t="s">
        <v>2</v>
      </c>
    </row>
    <row r="18" spans="1:9" x14ac:dyDescent="0.2">
      <c r="A18" t="s">
        <v>9</v>
      </c>
      <c r="B18" t="s">
        <v>153</v>
      </c>
      <c r="C18" t="s">
        <v>2</v>
      </c>
      <c r="H18" t="s">
        <v>164</v>
      </c>
      <c r="I18" t="s">
        <v>2</v>
      </c>
    </row>
    <row r="19" spans="1:9" x14ac:dyDescent="0.2">
      <c r="A19" t="s">
        <v>9</v>
      </c>
      <c r="B19" t="s">
        <v>117</v>
      </c>
      <c r="C19" t="s">
        <v>2</v>
      </c>
      <c r="H19" t="s">
        <v>110</v>
      </c>
      <c r="I19" t="s">
        <v>2</v>
      </c>
    </row>
    <row r="20" spans="1:9" x14ac:dyDescent="0.2">
      <c r="B20" t="s">
        <v>154</v>
      </c>
      <c r="C20" t="s">
        <v>2</v>
      </c>
      <c r="H20" t="s">
        <v>133</v>
      </c>
      <c r="I20" t="s">
        <v>2</v>
      </c>
    </row>
    <row r="21" spans="1:9" x14ac:dyDescent="0.2">
      <c r="A21" t="s">
        <v>9</v>
      </c>
      <c r="B21" t="s">
        <v>133</v>
      </c>
      <c r="C21" t="s">
        <v>2</v>
      </c>
      <c r="H21" t="s">
        <v>163</v>
      </c>
      <c r="I21" t="s">
        <v>2</v>
      </c>
    </row>
    <row r="22" spans="1:9" x14ac:dyDescent="0.2">
      <c r="A22" t="s">
        <v>9</v>
      </c>
      <c r="B22" t="s">
        <v>155</v>
      </c>
      <c r="C22" t="s">
        <v>2</v>
      </c>
      <c r="H22" t="s">
        <v>145</v>
      </c>
      <c r="I22" t="s">
        <v>2</v>
      </c>
    </row>
    <row r="23" spans="1:9" x14ac:dyDescent="0.2">
      <c r="A23" t="s">
        <v>9</v>
      </c>
      <c r="B23" t="s">
        <v>110</v>
      </c>
      <c r="C23" t="s">
        <v>2</v>
      </c>
      <c r="H23" t="s">
        <v>153</v>
      </c>
      <c r="I23" t="s">
        <v>2</v>
      </c>
    </row>
    <row r="24" spans="1:9" x14ac:dyDescent="0.2">
      <c r="A24" t="s">
        <v>8</v>
      </c>
      <c r="B24" t="s">
        <v>156</v>
      </c>
      <c r="C24" t="s">
        <v>2</v>
      </c>
      <c r="H24" t="s">
        <v>166</v>
      </c>
      <c r="I24" t="s">
        <v>2</v>
      </c>
    </row>
    <row r="25" spans="1:9" x14ac:dyDescent="0.2">
      <c r="A25" t="s">
        <v>9</v>
      </c>
      <c r="B25" t="s">
        <v>157</v>
      </c>
      <c r="C25" t="s">
        <v>2</v>
      </c>
      <c r="H25" t="s">
        <v>167</v>
      </c>
      <c r="I25" t="s">
        <v>2</v>
      </c>
    </row>
    <row r="26" spans="1:9" x14ac:dyDescent="0.2">
      <c r="A26" t="s">
        <v>10</v>
      </c>
      <c r="B26" t="s">
        <v>158</v>
      </c>
      <c r="C26" t="s">
        <v>2</v>
      </c>
      <c r="H26" t="s">
        <v>168</v>
      </c>
      <c r="I26" t="s">
        <v>2</v>
      </c>
    </row>
    <row r="27" spans="1:9" x14ac:dyDescent="0.2">
      <c r="B27" t="s">
        <v>159</v>
      </c>
      <c r="C27" t="s">
        <v>2</v>
      </c>
      <c r="H27" t="s">
        <v>108</v>
      </c>
      <c r="I27" t="s">
        <v>2</v>
      </c>
    </row>
    <row r="28" spans="1:9" x14ac:dyDescent="0.2">
      <c r="A28" t="s">
        <v>9</v>
      </c>
      <c r="B28" t="s">
        <v>115</v>
      </c>
      <c r="C28" t="s">
        <v>2</v>
      </c>
      <c r="H28" t="s">
        <v>109</v>
      </c>
      <c r="I28" t="s">
        <v>2</v>
      </c>
    </row>
    <row r="29" spans="1:9" x14ac:dyDescent="0.2">
      <c r="A29" t="s">
        <v>8</v>
      </c>
      <c r="B29" t="s">
        <v>160</v>
      </c>
      <c r="C29" t="s">
        <v>2</v>
      </c>
      <c r="H29" t="s">
        <v>150</v>
      </c>
      <c r="I29" t="s">
        <v>2</v>
      </c>
    </row>
    <row r="30" spans="1:9" x14ac:dyDescent="0.2">
      <c r="A30" t="s">
        <v>195</v>
      </c>
      <c r="B30" t="s">
        <v>161</v>
      </c>
      <c r="C30" t="s">
        <v>2</v>
      </c>
    </row>
    <row r="31" spans="1:9" x14ac:dyDescent="0.2">
      <c r="A31" t="s">
        <v>195</v>
      </c>
      <c r="B31" t="s">
        <v>162</v>
      </c>
      <c r="C31" t="s">
        <v>2</v>
      </c>
    </row>
    <row r="32" spans="1:9" x14ac:dyDescent="0.2">
      <c r="A32" t="s">
        <v>9</v>
      </c>
      <c r="B32" t="s">
        <v>108</v>
      </c>
      <c r="C32" t="s">
        <v>2</v>
      </c>
    </row>
    <row r="33" spans="1:6" x14ac:dyDescent="0.2">
      <c r="A33" t="s">
        <v>9</v>
      </c>
      <c r="B33" t="s">
        <v>109</v>
      </c>
      <c r="C33" t="s">
        <v>2</v>
      </c>
    </row>
    <row r="34" spans="1:6" x14ac:dyDescent="0.2">
      <c r="A34" t="s">
        <v>9</v>
      </c>
      <c r="B34" t="s">
        <v>163</v>
      </c>
      <c r="C34" t="s">
        <v>2</v>
      </c>
    </row>
    <row r="35" spans="1:6" x14ac:dyDescent="0.2">
      <c r="A35" t="s">
        <v>9</v>
      </c>
      <c r="B35" t="s">
        <v>164</v>
      </c>
      <c r="C35" t="s">
        <v>2</v>
      </c>
      <c r="E35" t="s">
        <v>17</v>
      </c>
      <c r="F35">
        <v>43</v>
      </c>
    </row>
    <row r="36" spans="1:6" x14ac:dyDescent="0.2">
      <c r="A36" t="s">
        <v>9</v>
      </c>
      <c r="B36" t="s">
        <v>114</v>
      </c>
      <c r="C36" t="s">
        <v>2</v>
      </c>
      <c r="E36" t="s">
        <v>8</v>
      </c>
      <c r="F36">
        <f>COUNTIF(A3:A45,"CSM, CM")</f>
        <v>4</v>
      </c>
    </row>
    <row r="37" spans="1:6" x14ac:dyDescent="0.2">
      <c r="A37" t="s">
        <v>9</v>
      </c>
      <c r="B37" t="s">
        <v>111</v>
      </c>
      <c r="C37" t="s">
        <v>2</v>
      </c>
      <c r="E37" t="s">
        <v>195</v>
      </c>
      <c r="F37">
        <f>COUNTIF(A3:A45,"LSM")</f>
        <v>3</v>
      </c>
    </row>
    <row r="38" spans="1:6" x14ac:dyDescent="0.2">
      <c r="A38" t="s">
        <v>9</v>
      </c>
      <c r="B38" t="s">
        <v>134</v>
      </c>
      <c r="C38" t="s">
        <v>2</v>
      </c>
      <c r="E38" t="s">
        <v>194</v>
      </c>
      <c r="F38">
        <f>COUNTIF(A3:A45,"CSM")</f>
        <v>21</v>
      </c>
    </row>
    <row r="39" spans="1:6" x14ac:dyDescent="0.2">
      <c r="A39" t="s">
        <v>9</v>
      </c>
      <c r="B39" t="s">
        <v>165</v>
      </c>
      <c r="C39" t="s">
        <v>2</v>
      </c>
      <c r="E39" t="s">
        <v>10</v>
      </c>
      <c r="F39">
        <f>COUNTIF(A3:A45,"CM")</f>
        <v>1</v>
      </c>
    </row>
    <row r="40" spans="1:6" x14ac:dyDescent="0.2">
      <c r="A40" t="s">
        <v>9</v>
      </c>
      <c r="B40" t="s">
        <v>112</v>
      </c>
      <c r="C40" t="s">
        <v>2</v>
      </c>
      <c r="E40" t="s">
        <v>11</v>
      </c>
      <c r="F40">
        <f>F35-F36-F37-F38-F39</f>
        <v>14</v>
      </c>
    </row>
    <row r="41" spans="1:6" x14ac:dyDescent="0.2">
      <c r="A41" t="s">
        <v>9</v>
      </c>
      <c r="B41" t="s">
        <v>106</v>
      </c>
      <c r="C41" t="s">
        <v>2</v>
      </c>
    </row>
    <row r="42" spans="1:6" x14ac:dyDescent="0.2">
      <c r="A42" t="s">
        <v>9</v>
      </c>
      <c r="B42" t="s">
        <v>166</v>
      </c>
      <c r="C42" t="s">
        <v>2</v>
      </c>
    </row>
    <row r="43" spans="1:6" x14ac:dyDescent="0.2">
      <c r="A43" t="s">
        <v>8</v>
      </c>
      <c r="B43" t="s">
        <v>167</v>
      </c>
      <c r="C43" t="s">
        <v>2</v>
      </c>
    </row>
    <row r="44" spans="1:6" x14ac:dyDescent="0.2">
      <c r="A44" t="s">
        <v>8</v>
      </c>
      <c r="B44" t="s">
        <v>168</v>
      </c>
      <c r="C44" t="s">
        <v>2</v>
      </c>
    </row>
    <row r="45" spans="1:6" x14ac:dyDescent="0.2">
      <c r="B45" t="s">
        <v>169</v>
      </c>
      <c r="C45" t="s">
        <v>2</v>
      </c>
    </row>
  </sheetData>
  <mergeCells count="4">
    <mergeCell ref="B1:C1"/>
    <mergeCell ref="E1:F1"/>
    <mergeCell ref="H1:I1"/>
    <mergeCell ref="K1:L1"/>
  </mergeCells>
  <conditionalFormatting sqref="B3:B45 E3:E12">
    <cfRule type="duplicateValues" dxfId="5" priority="4"/>
  </conditionalFormatting>
  <conditionalFormatting sqref="B3:B45 H3:H30">
    <cfRule type="duplicateValues" dxfId="4" priority="3"/>
  </conditionalFormatting>
  <conditionalFormatting sqref="B3:B45 K3:K9">
    <cfRule type="duplicateValues" dxfId="3" priority="2"/>
  </conditionalFormatting>
  <conditionalFormatting sqref="E38:E40">
    <cfRule type="duplicateValues" dxfId="2" priority="1"/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A0322-318A-AE49-9F2D-CAD444998D3B}">
  <dimension ref="A1:I8"/>
  <sheetViews>
    <sheetView tabSelected="1" workbookViewId="0">
      <selection activeCell="K9" sqref="K9"/>
    </sheetView>
  </sheetViews>
  <sheetFormatPr baseColWidth="10" defaultRowHeight="16" x14ac:dyDescent="0.2"/>
  <cols>
    <col min="1" max="1" width="15" bestFit="1" customWidth="1"/>
  </cols>
  <sheetData>
    <row r="1" spans="1:9" x14ac:dyDescent="0.2">
      <c r="B1">
        <v>301302</v>
      </c>
      <c r="C1">
        <v>301303</v>
      </c>
      <c r="D1">
        <v>301304</v>
      </c>
      <c r="E1">
        <v>302303</v>
      </c>
      <c r="F1">
        <v>302304</v>
      </c>
      <c r="G1">
        <v>303304</v>
      </c>
    </row>
    <row r="2" spans="1:9" x14ac:dyDescent="0.2">
      <c r="A2" t="s">
        <v>18</v>
      </c>
      <c r="B2">
        <v>4</v>
      </c>
      <c r="C2">
        <v>7</v>
      </c>
      <c r="D2">
        <v>7</v>
      </c>
      <c r="E2">
        <v>4</v>
      </c>
      <c r="F2">
        <v>3</v>
      </c>
      <c r="G2">
        <v>9</v>
      </c>
      <c r="I2">
        <f>SUM(B2:H2)</f>
        <v>34</v>
      </c>
    </row>
    <row r="3" spans="1:9" x14ac:dyDescent="0.2">
      <c r="A3" t="s">
        <v>74</v>
      </c>
      <c r="F3">
        <v>1</v>
      </c>
      <c r="G3">
        <v>1</v>
      </c>
      <c r="I3">
        <f>SUM(B3:H3)</f>
        <v>2</v>
      </c>
    </row>
    <row r="4" spans="1:9" x14ac:dyDescent="0.2">
      <c r="A4" t="s">
        <v>73</v>
      </c>
      <c r="B4">
        <v>1</v>
      </c>
      <c r="D4">
        <v>1</v>
      </c>
      <c r="E4">
        <v>1</v>
      </c>
      <c r="F4">
        <v>1</v>
      </c>
      <c r="G4">
        <v>3</v>
      </c>
      <c r="I4">
        <f>SUM(B4:H4)</f>
        <v>7</v>
      </c>
    </row>
    <row r="5" spans="1:9" x14ac:dyDescent="0.2">
      <c r="A5" t="s">
        <v>19</v>
      </c>
      <c r="B5">
        <v>1</v>
      </c>
      <c r="I5">
        <f>SUM(B5:H5)</f>
        <v>1</v>
      </c>
    </row>
    <row r="6" spans="1:9" x14ac:dyDescent="0.2">
      <c r="A6" t="s">
        <v>75</v>
      </c>
      <c r="G6">
        <v>1</v>
      </c>
      <c r="I6">
        <f>SUM(B6:H6)</f>
        <v>1</v>
      </c>
    </row>
    <row r="7" spans="1:9" x14ac:dyDescent="0.2">
      <c r="A7" t="s">
        <v>11</v>
      </c>
      <c r="I7">
        <v>11</v>
      </c>
    </row>
    <row r="8" spans="1:9" x14ac:dyDescent="0.2">
      <c r="A8" t="s">
        <v>77</v>
      </c>
      <c r="B8">
        <v>10</v>
      </c>
      <c r="C8">
        <v>10</v>
      </c>
      <c r="D8">
        <v>8</v>
      </c>
      <c r="E8">
        <v>7</v>
      </c>
      <c r="F8">
        <v>6</v>
      </c>
      <c r="G8">
        <v>17</v>
      </c>
      <c r="I8">
        <f>SUM(B8:H8)</f>
        <v>58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5BFAA-A6E6-A74D-9EA2-03814B68B92F}">
  <dimension ref="A1:I8"/>
  <sheetViews>
    <sheetView workbookViewId="0">
      <selection activeCell="K26" sqref="K26"/>
    </sheetView>
  </sheetViews>
  <sheetFormatPr baseColWidth="10" defaultRowHeight="16" x14ac:dyDescent="0.2"/>
  <cols>
    <col min="1" max="1" width="13" bestFit="1" customWidth="1"/>
  </cols>
  <sheetData>
    <row r="1" spans="1:9" x14ac:dyDescent="0.2">
      <c r="B1">
        <v>301302</v>
      </c>
      <c r="C1">
        <v>301303</v>
      </c>
      <c r="D1">
        <v>301304</v>
      </c>
      <c r="E1">
        <v>302303</v>
      </c>
      <c r="F1">
        <v>302304</v>
      </c>
      <c r="G1">
        <v>303304</v>
      </c>
    </row>
    <row r="2" spans="1:9" x14ac:dyDescent="0.2">
      <c r="A2" t="s">
        <v>193</v>
      </c>
      <c r="B2">
        <v>1</v>
      </c>
      <c r="E2">
        <v>1</v>
      </c>
      <c r="I2">
        <f>SUM(B2:H2)</f>
        <v>2</v>
      </c>
    </row>
    <row r="3" spans="1:9" x14ac:dyDescent="0.2">
      <c r="A3" t="s">
        <v>194</v>
      </c>
      <c r="B3">
        <v>8</v>
      </c>
      <c r="D3">
        <v>8</v>
      </c>
      <c r="E3">
        <v>6</v>
      </c>
      <c r="F3">
        <v>4</v>
      </c>
      <c r="G3">
        <v>21</v>
      </c>
      <c r="I3">
        <f>SUM(B3:H3)</f>
        <v>47</v>
      </c>
    </row>
    <row r="4" spans="1:9" x14ac:dyDescent="0.2">
      <c r="A4" t="s">
        <v>10</v>
      </c>
      <c r="C4">
        <v>1</v>
      </c>
      <c r="E4">
        <v>5</v>
      </c>
      <c r="F4">
        <v>2</v>
      </c>
      <c r="G4">
        <v>1</v>
      </c>
      <c r="I4">
        <f>SUM(B4:H4)</f>
        <v>9</v>
      </c>
    </row>
    <row r="5" spans="1:9" x14ac:dyDescent="0.2">
      <c r="A5" t="s">
        <v>195</v>
      </c>
      <c r="C5">
        <v>1</v>
      </c>
      <c r="G5">
        <v>3</v>
      </c>
      <c r="I5">
        <f>SUM(B5:H5)</f>
        <v>4</v>
      </c>
    </row>
    <row r="6" spans="1:9" x14ac:dyDescent="0.2">
      <c r="A6" t="s">
        <v>8</v>
      </c>
      <c r="G6">
        <v>4</v>
      </c>
      <c r="I6">
        <f>SUM(B6:H6)</f>
        <v>4</v>
      </c>
    </row>
    <row r="7" spans="1:9" x14ac:dyDescent="0.2">
      <c r="A7" t="s">
        <v>11</v>
      </c>
      <c r="I7">
        <f>'301-302 SUB'!F16+'301-303 SUB'!E16+'302-303 SUB'!F29+'302-304 SUB'!F22+'303-304 SUB'!F40</f>
        <v>76</v>
      </c>
    </row>
    <row r="8" spans="1:9" x14ac:dyDescent="0.2">
      <c r="A8" t="s">
        <v>77</v>
      </c>
      <c r="B8">
        <v>10</v>
      </c>
      <c r="C8">
        <v>10</v>
      </c>
      <c r="D8">
        <v>8</v>
      </c>
      <c r="E8">
        <v>7</v>
      </c>
      <c r="F8">
        <v>6</v>
      </c>
      <c r="G8">
        <v>17</v>
      </c>
      <c r="I8">
        <f>SUM(B8:H8)</f>
        <v>58</v>
      </c>
    </row>
  </sheetData>
  <conditionalFormatting sqref="A2:A3">
    <cfRule type="duplicateValues" dxfId="1" priority="2"/>
  </conditionalFormatting>
  <conditionalFormatting sqref="A4:A7">
    <cfRule type="duplicateValues" dxfId="0" priority="1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637E6-DF4A-294B-AABD-B51135C97E9F}">
  <dimension ref="A1:I28"/>
  <sheetViews>
    <sheetView workbookViewId="0">
      <selection activeCell="B42" sqref="B42"/>
    </sheetView>
  </sheetViews>
  <sheetFormatPr baseColWidth="10" defaultRowHeight="16" x14ac:dyDescent="0.2"/>
  <cols>
    <col min="2" max="2" width="26.33203125" bestFit="1" customWidth="1"/>
    <col min="3" max="3" width="8.33203125" bestFit="1" customWidth="1"/>
    <col min="5" max="5" width="24.6640625" bestFit="1" customWidth="1"/>
    <col min="8" max="8" width="18.6640625" bestFit="1" customWidth="1"/>
  </cols>
  <sheetData>
    <row r="1" spans="1:9" x14ac:dyDescent="0.2">
      <c r="B1" s="5" t="s">
        <v>3</v>
      </c>
      <c r="C1" s="5"/>
      <c r="E1" s="5" t="s">
        <v>6</v>
      </c>
      <c r="F1" s="5"/>
      <c r="H1" s="5" t="s">
        <v>172</v>
      </c>
      <c r="I1" s="5"/>
    </row>
    <row r="2" spans="1:9" x14ac:dyDescent="0.2">
      <c r="B2" t="s">
        <v>0</v>
      </c>
      <c r="C2" t="s">
        <v>1</v>
      </c>
      <c r="E2" t="s">
        <v>0</v>
      </c>
      <c r="F2" t="s">
        <v>1</v>
      </c>
      <c r="H2" t="s">
        <v>0</v>
      </c>
      <c r="I2" t="s">
        <v>1</v>
      </c>
    </row>
    <row r="3" spans="1:9" x14ac:dyDescent="0.2">
      <c r="B3" t="s">
        <v>78</v>
      </c>
      <c r="C3" t="s">
        <v>2</v>
      </c>
      <c r="E3" t="s">
        <v>95</v>
      </c>
      <c r="F3" t="s">
        <v>2</v>
      </c>
      <c r="H3" t="s">
        <v>83</v>
      </c>
      <c r="I3" t="s">
        <v>2</v>
      </c>
    </row>
    <row r="4" spans="1:9" x14ac:dyDescent="0.2">
      <c r="B4" t="s">
        <v>79</v>
      </c>
      <c r="C4" t="s">
        <v>2</v>
      </c>
      <c r="E4" t="s">
        <v>88</v>
      </c>
      <c r="F4" t="s">
        <v>2</v>
      </c>
      <c r="H4" t="s">
        <v>170</v>
      </c>
      <c r="I4" t="s">
        <v>2</v>
      </c>
    </row>
    <row r="5" spans="1:9" x14ac:dyDescent="0.2">
      <c r="B5" t="s">
        <v>80</v>
      </c>
      <c r="C5" t="s">
        <v>2</v>
      </c>
      <c r="E5" t="s">
        <v>86</v>
      </c>
      <c r="F5" t="s">
        <v>2</v>
      </c>
      <c r="H5" t="s">
        <v>171</v>
      </c>
      <c r="I5" t="s">
        <v>2</v>
      </c>
    </row>
    <row r="6" spans="1:9" x14ac:dyDescent="0.2">
      <c r="A6" t="s">
        <v>9</v>
      </c>
      <c r="B6" t="s">
        <v>81</v>
      </c>
      <c r="C6" t="s">
        <v>2</v>
      </c>
      <c r="E6" t="s">
        <v>89</v>
      </c>
      <c r="F6" t="s">
        <v>2</v>
      </c>
    </row>
    <row r="7" spans="1:9" x14ac:dyDescent="0.2">
      <c r="B7" t="s">
        <v>82</v>
      </c>
      <c r="C7" t="s">
        <v>2</v>
      </c>
      <c r="E7" t="s">
        <v>85</v>
      </c>
      <c r="F7" t="s">
        <v>2</v>
      </c>
    </row>
    <row r="8" spans="1:9" x14ac:dyDescent="0.2">
      <c r="A8" t="s">
        <v>193</v>
      </c>
      <c r="B8" t="s">
        <v>83</v>
      </c>
      <c r="C8" t="s">
        <v>2</v>
      </c>
      <c r="E8" t="s">
        <v>83</v>
      </c>
      <c r="F8" t="s">
        <v>2</v>
      </c>
    </row>
    <row r="9" spans="1:9" x14ac:dyDescent="0.2">
      <c r="B9" t="s">
        <v>84</v>
      </c>
      <c r="C9" t="s">
        <v>2</v>
      </c>
      <c r="E9" t="s">
        <v>102</v>
      </c>
      <c r="F9" t="s">
        <v>2</v>
      </c>
    </row>
    <row r="10" spans="1:9" x14ac:dyDescent="0.2">
      <c r="A10" t="s">
        <v>9</v>
      </c>
      <c r="B10" t="s">
        <v>85</v>
      </c>
      <c r="C10" t="s">
        <v>2</v>
      </c>
      <c r="E10" t="s">
        <v>81</v>
      </c>
      <c r="F10" t="s">
        <v>2</v>
      </c>
    </row>
    <row r="11" spans="1:9" x14ac:dyDescent="0.2">
      <c r="A11" t="s">
        <v>9</v>
      </c>
      <c r="B11" t="s">
        <v>86</v>
      </c>
      <c r="C11" t="s">
        <v>2</v>
      </c>
      <c r="E11" t="s">
        <v>97</v>
      </c>
      <c r="F11" t="s">
        <v>2</v>
      </c>
    </row>
    <row r="12" spans="1:9" x14ac:dyDescent="0.2">
      <c r="B12" t="s">
        <v>87</v>
      </c>
      <c r="C12" t="s">
        <v>2</v>
      </c>
    </row>
    <row r="13" spans="1:9" x14ac:dyDescent="0.2">
      <c r="A13" t="s">
        <v>9</v>
      </c>
      <c r="B13" t="s">
        <v>88</v>
      </c>
      <c r="C13" t="s">
        <v>2</v>
      </c>
      <c r="E13" t="s">
        <v>17</v>
      </c>
      <c r="F13">
        <v>26</v>
      </c>
      <c r="G13" s="4" t="s">
        <v>76</v>
      </c>
    </row>
    <row r="14" spans="1:9" x14ac:dyDescent="0.2">
      <c r="A14" t="s">
        <v>9</v>
      </c>
      <c r="B14" t="s">
        <v>89</v>
      </c>
      <c r="C14" t="s">
        <v>2</v>
      </c>
      <c r="E14" t="s">
        <v>193</v>
      </c>
      <c r="F14">
        <f>COUNTIF(A3:A28,"CSM, LSM")</f>
        <v>1</v>
      </c>
    </row>
    <row r="15" spans="1:9" x14ac:dyDescent="0.2">
      <c r="B15" t="s">
        <v>90</v>
      </c>
      <c r="C15" t="s">
        <v>2</v>
      </c>
      <c r="E15" t="s">
        <v>194</v>
      </c>
      <c r="F15">
        <f>COUNTIF(A3:A28,"CSM")</f>
        <v>8</v>
      </c>
    </row>
    <row r="16" spans="1:9" x14ac:dyDescent="0.2">
      <c r="B16" t="s">
        <v>91</v>
      </c>
      <c r="C16" t="s">
        <v>2</v>
      </c>
      <c r="E16" t="s">
        <v>11</v>
      </c>
      <c r="F16">
        <f>F13-F14-F15</f>
        <v>17</v>
      </c>
    </row>
    <row r="17" spans="1:3" x14ac:dyDescent="0.2">
      <c r="B17" t="s">
        <v>92</v>
      </c>
      <c r="C17" t="s">
        <v>2</v>
      </c>
    </row>
    <row r="18" spans="1:3" x14ac:dyDescent="0.2">
      <c r="B18" t="s">
        <v>93</v>
      </c>
      <c r="C18" t="s">
        <v>2</v>
      </c>
    </row>
    <row r="19" spans="1:3" x14ac:dyDescent="0.2">
      <c r="B19" t="s">
        <v>94</v>
      </c>
      <c r="C19" t="s">
        <v>2</v>
      </c>
    </row>
    <row r="20" spans="1:3" x14ac:dyDescent="0.2">
      <c r="A20" t="s">
        <v>9</v>
      </c>
      <c r="B20" t="s">
        <v>95</v>
      </c>
      <c r="C20" t="s">
        <v>2</v>
      </c>
    </row>
    <row r="21" spans="1:3" x14ac:dyDescent="0.2">
      <c r="B21" t="s">
        <v>96</v>
      </c>
      <c r="C21" t="s">
        <v>2</v>
      </c>
    </row>
    <row r="22" spans="1:3" x14ac:dyDescent="0.2">
      <c r="A22" t="s">
        <v>9</v>
      </c>
      <c r="B22" t="s">
        <v>97</v>
      </c>
      <c r="C22" t="s">
        <v>2</v>
      </c>
    </row>
    <row r="23" spans="1:3" x14ac:dyDescent="0.2">
      <c r="B23" t="s">
        <v>98</v>
      </c>
      <c r="C23" t="s">
        <v>2</v>
      </c>
    </row>
    <row r="24" spans="1:3" x14ac:dyDescent="0.2">
      <c r="B24" t="s">
        <v>99</v>
      </c>
      <c r="C24" t="s">
        <v>2</v>
      </c>
    </row>
    <row r="25" spans="1:3" x14ac:dyDescent="0.2">
      <c r="B25" t="s">
        <v>100</v>
      </c>
      <c r="C25" t="s">
        <v>2</v>
      </c>
    </row>
    <row r="26" spans="1:3" x14ac:dyDescent="0.2">
      <c r="B26" t="s">
        <v>101</v>
      </c>
      <c r="C26" t="s">
        <v>2</v>
      </c>
    </row>
    <row r="27" spans="1:3" x14ac:dyDescent="0.2">
      <c r="A27" t="s">
        <v>9</v>
      </c>
      <c r="B27" t="s">
        <v>102</v>
      </c>
      <c r="C27" t="s">
        <v>2</v>
      </c>
    </row>
    <row r="28" spans="1:3" x14ac:dyDescent="0.2">
      <c r="B28" t="s">
        <v>103</v>
      </c>
      <c r="C28" t="s">
        <v>2</v>
      </c>
    </row>
  </sheetData>
  <mergeCells count="3">
    <mergeCell ref="B1:C1"/>
    <mergeCell ref="E1:F1"/>
    <mergeCell ref="H1:I1"/>
  </mergeCells>
  <conditionalFormatting sqref="B3:B28 E3:E11 E14:E16">
    <cfRule type="duplicateValues" dxfId="34" priority="2"/>
  </conditionalFormatting>
  <conditionalFormatting sqref="B3:B28 H3:H5">
    <cfRule type="duplicateValues" dxfId="33" priority="1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C8062-9D5F-7A48-BA3E-C41DBBDE9DD6}">
  <dimension ref="A1:N18"/>
  <sheetViews>
    <sheetView topLeftCell="A3" workbookViewId="0">
      <selection activeCell="H62" sqref="H62"/>
    </sheetView>
  </sheetViews>
  <sheetFormatPr baseColWidth="10" defaultRowHeight="16" x14ac:dyDescent="0.2"/>
  <cols>
    <col min="1" max="1" width="15" bestFit="1" customWidth="1"/>
    <col min="2" max="2" width="26.1640625" bestFit="1" customWidth="1"/>
    <col min="5" max="5" width="26.1640625" bestFit="1" customWidth="1"/>
    <col min="6" max="6" width="18.83203125" bestFit="1" customWidth="1"/>
    <col min="9" max="9" width="26.1640625" bestFit="1" customWidth="1"/>
    <col min="10" max="10" width="18.83203125" bestFit="1" customWidth="1"/>
    <col min="13" max="13" width="26.1640625" bestFit="1" customWidth="1"/>
  </cols>
  <sheetData>
    <row r="1" spans="1:14" x14ac:dyDescent="0.2">
      <c r="B1" s="5" t="s">
        <v>3</v>
      </c>
      <c r="C1" s="5"/>
      <c r="E1" s="5" t="s">
        <v>15</v>
      </c>
      <c r="F1" s="5"/>
      <c r="I1" s="5" t="s">
        <v>44</v>
      </c>
      <c r="J1" s="5"/>
      <c r="M1" s="5" t="s">
        <v>57</v>
      </c>
      <c r="N1" s="5"/>
    </row>
    <row r="2" spans="1:14" x14ac:dyDescent="0.2">
      <c r="A2" t="s">
        <v>18</v>
      </c>
      <c r="B2" t="s">
        <v>30</v>
      </c>
      <c r="C2" t="s">
        <v>2</v>
      </c>
      <c r="E2" t="s">
        <v>26</v>
      </c>
      <c r="F2" t="s">
        <v>14</v>
      </c>
      <c r="I2" t="s">
        <v>26</v>
      </c>
      <c r="J2" t="s">
        <v>45</v>
      </c>
      <c r="M2" t="s">
        <v>26</v>
      </c>
      <c r="N2" t="s">
        <v>4</v>
      </c>
    </row>
    <row r="3" spans="1:14" x14ac:dyDescent="0.2">
      <c r="B3" t="s">
        <v>20</v>
      </c>
      <c r="C3" t="s">
        <v>2</v>
      </c>
      <c r="E3" t="s">
        <v>52</v>
      </c>
      <c r="F3" t="s">
        <v>2</v>
      </c>
      <c r="I3" t="s">
        <v>52</v>
      </c>
      <c r="J3" t="s">
        <v>53</v>
      </c>
      <c r="M3" t="s">
        <v>52</v>
      </c>
      <c r="N3" t="s">
        <v>2</v>
      </c>
    </row>
    <row r="4" spans="1:14" x14ac:dyDescent="0.2">
      <c r="A4" t="s">
        <v>18</v>
      </c>
      <c r="B4" t="s">
        <v>21</v>
      </c>
      <c r="C4" t="s">
        <v>2</v>
      </c>
      <c r="E4" t="s">
        <v>30</v>
      </c>
      <c r="F4" t="s">
        <v>2</v>
      </c>
      <c r="I4" t="s">
        <v>30</v>
      </c>
      <c r="J4" t="s">
        <v>54</v>
      </c>
      <c r="M4" t="s">
        <v>30</v>
      </c>
      <c r="N4" t="s">
        <v>4</v>
      </c>
    </row>
    <row r="5" spans="1:14" x14ac:dyDescent="0.2">
      <c r="A5" t="s">
        <v>18</v>
      </c>
      <c r="B5" t="s">
        <v>31</v>
      </c>
      <c r="C5" t="s">
        <v>2</v>
      </c>
      <c r="E5" t="s">
        <v>21</v>
      </c>
      <c r="F5" t="s">
        <v>2</v>
      </c>
      <c r="I5" t="s">
        <v>21</v>
      </c>
      <c r="J5" t="s">
        <v>46</v>
      </c>
      <c r="M5" t="s">
        <v>21</v>
      </c>
      <c r="N5" t="s">
        <v>2</v>
      </c>
    </row>
    <row r="6" spans="1:14" x14ac:dyDescent="0.2">
      <c r="A6" t="s">
        <v>18</v>
      </c>
      <c r="B6" t="s">
        <v>22</v>
      </c>
      <c r="C6" t="s">
        <v>2</v>
      </c>
      <c r="E6" t="s">
        <v>29</v>
      </c>
      <c r="F6" t="s">
        <v>2</v>
      </c>
      <c r="I6" t="s">
        <v>29</v>
      </c>
      <c r="J6" t="s">
        <v>47</v>
      </c>
      <c r="M6" t="s">
        <v>29</v>
      </c>
      <c r="N6" t="s">
        <v>2</v>
      </c>
    </row>
    <row r="7" spans="1:14" x14ac:dyDescent="0.2">
      <c r="B7" t="s">
        <v>32</v>
      </c>
      <c r="C7" t="s">
        <v>2</v>
      </c>
      <c r="E7" t="s">
        <v>22</v>
      </c>
      <c r="F7" t="s">
        <v>2</v>
      </c>
      <c r="I7" t="s">
        <v>22</v>
      </c>
      <c r="J7" t="s">
        <v>48</v>
      </c>
      <c r="M7" t="s">
        <v>22</v>
      </c>
      <c r="N7" t="s">
        <v>2</v>
      </c>
    </row>
    <row r="8" spans="1:14" x14ac:dyDescent="0.2">
      <c r="A8" t="s">
        <v>18</v>
      </c>
      <c r="B8" t="s">
        <v>33</v>
      </c>
      <c r="C8" t="s">
        <v>2</v>
      </c>
      <c r="E8" t="s">
        <v>31</v>
      </c>
      <c r="F8" t="s">
        <v>2</v>
      </c>
      <c r="I8" t="s">
        <v>31</v>
      </c>
      <c r="J8" t="s">
        <v>55</v>
      </c>
      <c r="M8" t="s">
        <v>31</v>
      </c>
      <c r="N8" t="s">
        <v>2</v>
      </c>
    </row>
    <row r="9" spans="1:14" x14ac:dyDescent="0.2">
      <c r="A9" t="s">
        <v>18</v>
      </c>
      <c r="B9" t="s">
        <v>26</v>
      </c>
      <c r="C9" t="s">
        <v>2</v>
      </c>
      <c r="E9" t="s">
        <v>33</v>
      </c>
      <c r="F9" t="s">
        <v>14</v>
      </c>
      <c r="I9" t="s">
        <v>33</v>
      </c>
      <c r="J9" t="s">
        <v>56</v>
      </c>
      <c r="M9" t="s">
        <v>33</v>
      </c>
      <c r="N9" t="s">
        <v>2</v>
      </c>
    </row>
    <row r="10" spans="1:14" x14ac:dyDescent="0.2">
      <c r="B10" t="s">
        <v>28</v>
      </c>
      <c r="C10" t="s">
        <v>2</v>
      </c>
    </row>
    <row r="11" spans="1:14" x14ac:dyDescent="0.2">
      <c r="A11" t="s">
        <v>18</v>
      </c>
      <c r="B11" t="s">
        <v>29</v>
      </c>
      <c r="C11" t="s">
        <v>2</v>
      </c>
    </row>
    <row r="16" spans="1:14" x14ac:dyDescent="0.2">
      <c r="E16" t="s">
        <v>17</v>
      </c>
      <c r="F16">
        <v>10</v>
      </c>
      <c r="G16" t="s">
        <v>76</v>
      </c>
    </row>
    <row r="17" spans="5:7" x14ac:dyDescent="0.2">
      <c r="E17" t="s">
        <v>18</v>
      </c>
      <c r="F17">
        <f>COUNTIF(A2:A11, "WEM, DEM, LEM")</f>
        <v>7</v>
      </c>
      <c r="G17">
        <f>F17/$F$16*100</f>
        <v>70</v>
      </c>
    </row>
    <row r="18" spans="5:7" x14ac:dyDescent="0.2">
      <c r="E18" t="s">
        <v>11</v>
      </c>
      <c r="F18">
        <f>F16-F17</f>
        <v>3</v>
      </c>
      <c r="G18">
        <f>F18/$F$16*100</f>
        <v>30</v>
      </c>
    </row>
  </sheetData>
  <mergeCells count="4">
    <mergeCell ref="B1:C1"/>
    <mergeCell ref="E1:F1"/>
    <mergeCell ref="I1:J1"/>
    <mergeCell ref="M1:N1"/>
  </mergeCells>
  <conditionalFormatting sqref="B2:B11 E2:E9">
    <cfRule type="duplicateValues" dxfId="32" priority="3"/>
  </conditionalFormatting>
  <conditionalFormatting sqref="B2:B11 I2:I9">
    <cfRule type="duplicateValues" dxfId="31" priority="2"/>
  </conditionalFormatting>
  <conditionalFormatting sqref="M2:M9 B2:B11">
    <cfRule type="duplicateValues" dxfId="30" priority="1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53AF5-F8A5-2A4D-9317-23A1A3627529}">
  <dimension ref="A1:H16"/>
  <sheetViews>
    <sheetView workbookViewId="0">
      <selection activeCell="A10" activeCellId="2" sqref="A3:A5 A7:A8 A10:A14"/>
    </sheetView>
  </sheetViews>
  <sheetFormatPr baseColWidth="10" defaultRowHeight="16" x14ac:dyDescent="0.2"/>
  <cols>
    <col min="1" max="1" width="24.6640625" bestFit="1" customWidth="1"/>
    <col min="2" max="2" width="8.33203125" bestFit="1" customWidth="1"/>
    <col min="4" max="4" width="27.1640625" bestFit="1" customWidth="1"/>
    <col min="7" max="7" width="24.33203125" bestFit="1" customWidth="1"/>
  </cols>
  <sheetData>
    <row r="1" spans="1:8" x14ac:dyDescent="0.2">
      <c r="A1" s="5" t="s">
        <v>3</v>
      </c>
      <c r="B1" s="5"/>
      <c r="D1" s="5" t="s">
        <v>7</v>
      </c>
      <c r="E1" s="5"/>
      <c r="G1" s="5" t="s">
        <v>172</v>
      </c>
      <c r="H1" s="5"/>
    </row>
    <row r="2" spans="1:8" x14ac:dyDescent="0.2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8" x14ac:dyDescent="0.2">
      <c r="A3" t="s">
        <v>79</v>
      </c>
      <c r="B3" t="s">
        <v>2</v>
      </c>
      <c r="D3" t="s">
        <v>120</v>
      </c>
      <c r="E3" t="s">
        <v>2</v>
      </c>
      <c r="G3" t="s">
        <v>175</v>
      </c>
      <c r="H3" t="s">
        <v>2</v>
      </c>
    </row>
    <row r="4" spans="1:8" x14ac:dyDescent="0.2">
      <c r="A4" t="s">
        <v>81</v>
      </c>
      <c r="B4" t="s">
        <v>2</v>
      </c>
      <c r="D4" t="s">
        <v>173</v>
      </c>
      <c r="E4" t="s">
        <v>2</v>
      </c>
      <c r="G4" t="s">
        <v>83</v>
      </c>
      <c r="H4" t="s">
        <v>2</v>
      </c>
    </row>
    <row r="5" spans="1:8" x14ac:dyDescent="0.2">
      <c r="A5" t="s">
        <v>82</v>
      </c>
      <c r="B5" t="s">
        <v>2</v>
      </c>
      <c r="D5" t="s">
        <v>174</v>
      </c>
      <c r="E5" t="s">
        <v>2</v>
      </c>
      <c r="G5" t="s">
        <v>176</v>
      </c>
      <c r="H5" t="s">
        <v>2</v>
      </c>
    </row>
    <row r="6" spans="1:8" x14ac:dyDescent="0.2">
      <c r="A6" t="s">
        <v>83</v>
      </c>
      <c r="B6" t="s">
        <v>2</v>
      </c>
      <c r="G6" t="s">
        <v>171</v>
      </c>
      <c r="H6" t="s">
        <v>2</v>
      </c>
    </row>
    <row r="7" spans="1:8" x14ac:dyDescent="0.2">
      <c r="A7" t="s">
        <v>104</v>
      </c>
      <c r="B7" t="s">
        <v>2</v>
      </c>
      <c r="G7" t="s">
        <v>177</v>
      </c>
      <c r="H7" t="s">
        <v>2</v>
      </c>
    </row>
    <row r="8" spans="1:8" x14ac:dyDescent="0.2">
      <c r="A8" t="s">
        <v>96</v>
      </c>
      <c r="B8" t="s">
        <v>2</v>
      </c>
      <c r="G8" t="s">
        <v>178</v>
      </c>
      <c r="H8" t="s">
        <v>2</v>
      </c>
    </row>
    <row r="9" spans="1:8" x14ac:dyDescent="0.2">
      <c r="A9" t="s">
        <v>120</v>
      </c>
      <c r="B9" t="s">
        <v>2</v>
      </c>
    </row>
    <row r="10" spans="1:8" x14ac:dyDescent="0.2">
      <c r="A10" t="s">
        <v>97</v>
      </c>
      <c r="B10" t="s">
        <v>2</v>
      </c>
    </row>
    <row r="11" spans="1:8" x14ac:dyDescent="0.2">
      <c r="A11" t="s">
        <v>101</v>
      </c>
      <c r="B11" t="s">
        <v>2</v>
      </c>
    </row>
    <row r="12" spans="1:8" x14ac:dyDescent="0.2">
      <c r="A12" t="s">
        <v>105</v>
      </c>
      <c r="B12" t="s">
        <v>2</v>
      </c>
    </row>
    <row r="13" spans="1:8" x14ac:dyDescent="0.2">
      <c r="A13" t="s">
        <v>102</v>
      </c>
      <c r="B13" t="s">
        <v>2</v>
      </c>
      <c r="D13" t="s">
        <v>17</v>
      </c>
      <c r="E13">
        <v>26</v>
      </c>
    </row>
    <row r="14" spans="1:8" x14ac:dyDescent="0.2">
      <c r="A14" t="s">
        <v>103</v>
      </c>
      <c r="B14" t="s">
        <v>2</v>
      </c>
      <c r="D14" t="s">
        <v>10</v>
      </c>
      <c r="E14">
        <v>1</v>
      </c>
    </row>
    <row r="15" spans="1:8" x14ac:dyDescent="0.2">
      <c r="D15" t="s">
        <v>195</v>
      </c>
      <c r="E15">
        <v>1</v>
      </c>
    </row>
    <row r="16" spans="1:8" x14ac:dyDescent="0.2">
      <c r="D16" t="s">
        <v>11</v>
      </c>
      <c r="E16">
        <f>E13-E14-E15</f>
        <v>24</v>
      </c>
    </row>
  </sheetData>
  <mergeCells count="3">
    <mergeCell ref="A1:B1"/>
    <mergeCell ref="D1:E1"/>
    <mergeCell ref="G1:H1"/>
  </mergeCells>
  <conditionalFormatting sqref="A3:A14 D3:D5">
    <cfRule type="duplicateValues" dxfId="29" priority="3"/>
  </conditionalFormatting>
  <conditionalFormatting sqref="A3:A14 G3:G8">
    <cfRule type="duplicateValues" dxfId="28" priority="2"/>
  </conditionalFormatting>
  <conditionalFormatting sqref="D14:D16">
    <cfRule type="duplicateValues" dxfId="2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85B6A-D725-8E41-A98F-DBA607756087}">
  <dimension ref="A1:O19"/>
  <sheetViews>
    <sheetView workbookViewId="0">
      <selection activeCell="G17" sqref="G17:G19"/>
    </sheetView>
  </sheetViews>
  <sheetFormatPr baseColWidth="10" defaultRowHeight="16" x14ac:dyDescent="0.2"/>
  <cols>
    <col min="1" max="1" width="15" bestFit="1" customWidth="1"/>
    <col min="2" max="2" width="26.1640625" bestFit="1" customWidth="1"/>
    <col min="5" max="5" width="24.83203125" bestFit="1" customWidth="1"/>
    <col min="6" max="6" width="26.1640625" bestFit="1" customWidth="1"/>
    <col min="7" max="7" width="18.83203125" bestFit="1" customWidth="1"/>
    <col min="10" max="10" width="26.1640625" bestFit="1" customWidth="1"/>
    <col min="11" max="11" width="18.83203125" bestFit="1" customWidth="1"/>
    <col min="14" max="14" width="26.1640625" bestFit="1" customWidth="1"/>
  </cols>
  <sheetData>
    <row r="1" spans="1:15" x14ac:dyDescent="0.2">
      <c r="B1" s="5" t="s">
        <v>3</v>
      </c>
      <c r="C1" s="5"/>
      <c r="F1" s="5" t="s">
        <v>15</v>
      </c>
      <c r="G1" s="5"/>
      <c r="J1" s="5" t="s">
        <v>16</v>
      </c>
      <c r="K1" s="5"/>
      <c r="N1" s="5" t="s">
        <v>57</v>
      </c>
      <c r="O1" s="5"/>
    </row>
    <row r="2" spans="1:15" x14ac:dyDescent="0.2">
      <c r="A2" t="s">
        <v>18</v>
      </c>
      <c r="B2" t="s">
        <v>34</v>
      </c>
      <c r="C2" t="s">
        <v>2</v>
      </c>
      <c r="F2" t="s">
        <v>26</v>
      </c>
      <c r="G2" t="s">
        <v>14</v>
      </c>
      <c r="J2" t="s">
        <v>34</v>
      </c>
      <c r="K2" t="s">
        <v>58</v>
      </c>
      <c r="N2" t="s">
        <v>26</v>
      </c>
      <c r="O2" t="s">
        <v>4</v>
      </c>
    </row>
    <row r="3" spans="1:15" x14ac:dyDescent="0.2">
      <c r="A3" t="s">
        <v>18</v>
      </c>
      <c r="B3" t="s">
        <v>26</v>
      </c>
      <c r="C3" t="s">
        <v>2</v>
      </c>
      <c r="F3" t="s">
        <v>34</v>
      </c>
      <c r="G3" t="s">
        <v>2</v>
      </c>
      <c r="J3" t="s">
        <v>26</v>
      </c>
      <c r="K3" t="s">
        <v>2</v>
      </c>
      <c r="N3" t="s">
        <v>34</v>
      </c>
      <c r="O3" t="s">
        <v>2</v>
      </c>
    </row>
    <row r="4" spans="1:15" x14ac:dyDescent="0.2">
      <c r="A4" t="s">
        <v>73</v>
      </c>
      <c r="B4" t="s">
        <v>25</v>
      </c>
      <c r="C4" t="s">
        <v>2</v>
      </c>
      <c r="F4" t="s">
        <v>30</v>
      </c>
      <c r="G4" t="s">
        <v>2</v>
      </c>
      <c r="J4" t="s">
        <v>30</v>
      </c>
      <c r="K4" t="s">
        <v>14</v>
      </c>
      <c r="N4" t="s">
        <v>30</v>
      </c>
      <c r="O4" t="s">
        <v>4</v>
      </c>
    </row>
    <row r="5" spans="1:15" x14ac:dyDescent="0.2">
      <c r="A5" t="s">
        <v>18</v>
      </c>
      <c r="B5" t="s">
        <v>30</v>
      </c>
      <c r="C5" t="s">
        <v>2</v>
      </c>
      <c r="F5" t="s">
        <v>21</v>
      </c>
      <c r="G5" t="s">
        <v>2</v>
      </c>
      <c r="J5" t="s">
        <v>21</v>
      </c>
      <c r="K5" t="s">
        <v>14</v>
      </c>
      <c r="N5" t="s">
        <v>25</v>
      </c>
      <c r="O5" t="s">
        <v>2</v>
      </c>
    </row>
    <row r="6" spans="1:15" x14ac:dyDescent="0.2">
      <c r="A6" t="s">
        <v>18</v>
      </c>
      <c r="B6" t="s">
        <v>21</v>
      </c>
      <c r="C6" t="s">
        <v>2</v>
      </c>
      <c r="F6" t="s">
        <v>29</v>
      </c>
      <c r="G6" t="s">
        <v>2</v>
      </c>
      <c r="J6" t="s">
        <v>29</v>
      </c>
      <c r="K6" t="s">
        <v>59</v>
      </c>
      <c r="N6" t="s">
        <v>21</v>
      </c>
      <c r="O6" t="s">
        <v>2</v>
      </c>
    </row>
    <row r="7" spans="1:15" x14ac:dyDescent="0.2">
      <c r="A7" t="s">
        <v>18</v>
      </c>
      <c r="B7" t="s">
        <v>29</v>
      </c>
      <c r="C7" t="s">
        <v>2</v>
      </c>
      <c r="F7" t="s">
        <v>31</v>
      </c>
      <c r="G7" t="s">
        <v>2</v>
      </c>
      <c r="J7" t="s">
        <v>31</v>
      </c>
      <c r="K7" t="s">
        <v>2</v>
      </c>
      <c r="N7" t="s">
        <v>29</v>
      </c>
      <c r="O7" t="s">
        <v>2</v>
      </c>
    </row>
    <row r="8" spans="1:15" x14ac:dyDescent="0.2">
      <c r="A8" t="s">
        <v>18</v>
      </c>
      <c r="B8" t="s">
        <v>31</v>
      </c>
      <c r="C8" t="s">
        <v>2</v>
      </c>
      <c r="F8" t="s">
        <v>33</v>
      </c>
      <c r="G8" t="s">
        <v>14</v>
      </c>
      <c r="J8" t="s">
        <v>33</v>
      </c>
      <c r="K8" t="s">
        <v>2</v>
      </c>
      <c r="N8" t="s">
        <v>31</v>
      </c>
      <c r="O8" t="s">
        <v>2</v>
      </c>
    </row>
    <row r="9" spans="1:15" x14ac:dyDescent="0.2">
      <c r="A9" t="s">
        <v>18</v>
      </c>
      <c r="B9" t="s">
        <v>33</v>
      </c>
      <c r="C9" t="s">
        <v>2</v>
      </c>
      <c r="N9" t="s">
        <v>33</v>
      </c>
      <c r="O9" t="s">
        <v>2</v>
      </c>
    </row>
    <row r="16" spans="1:15" x14ac:dyDescent="0.2">
      <c r="E16" t="s">
        <v>17</v>
      </c>
      <c r="F16">
        <v>8</v>
      </c>
      <c r="G16" s="4" t="s">
        <v>76</v>
      </c>
    </row>
    <row r="17" spans="5:7" x14ac:dyDescent="0.2">
      <c r="E17" t="s">
        <v>18</v>
      </c>
      <c r="F17">
        <f>COUNTIF(A2:A11, "WEM, DEM, LEM")</f>
        <v>7</v>
      </c>
      <c r="G17" s="3">
        <f>F17/$F$16*100</f>
        <v>87.5</v>
      </c>
    </row>
    <row r="18" spans="5:7" x14ac:dyDescent="0.2">
      <c r="E18" t="s">
        <v>73</v>
      </c>
      <c r="F18">
        <v>1</v>
      </c>
      <c r="G18" s="3">
        <f t="shared" ref="G18:G19" si="0">F18/$F$16*100</f>
        <v>12.5</v>
      </c>
    </row>
    <row r="19" spans="5:7" x14ac:dyDescent="0.2">
      <c r="E19" t="s">
        <v>11</v>
      </c>
      <c r="F19">
        <f>F16-F17-F18</f>
        <v>0</v>
      </c>
      <c r="G19" s="3">
        <f t="shared" si="0"/>
        <v>0</v>
      </c>
    </row>
  </sheetData>
  <mergeCells count="4">
    <mergeCell ref="B1:C1"/>
    <mergeCell ref="F1:G1"/>
    <mergeCell ref="J1:K1"/>
    <mergeCell ref="N1:O1"/>
  </mergeCells>
  <conditionalFormatting sqref="B2:B9 F2:F8">
    <cfRule type="duplicateValues" dxfId="26" priority="3"/>
  </conditionalFormatting>
  <conditionalFormatting sqref="B2:B9 J2:J8">
    <cfRule type="duplicateValues" dxfId="25" priority="2"/>
  </conditionalFormatting>
  <conditionalFormatting sqref="B2:B9 N2:N9">
    <cfRule type="duplicateValues" dxfId="24" priority="1"/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69640-F253-1E47-884C-949218C44759}">
  <dimension ref="A1:E16"/>
  <sheetViews>
    <sheetView workbookViewId="0">
      <selection activeCell="A15" activeCellId="5" sqref="A4 A8 A9 A11 A14 A15"/>
    </sheetView>
  </sheetViews>
  <sheetFormatPr baseColWidth="10" defaultRowHeight="16" x14ac:dyDescent="0.2"/>
  <cols>
    <col min="1" max="1" width="24.33203125" bestFit="1" customWidth="1"/>
    <col min="4" max="4" width="24.33203125" bestFit="1" customWidth="1"/>
  </cols>
  <sheetData>
    <row r="1" spans="1:5" x14ac:dyDescent="0.2">
      <c r="A1" s="5" t="s">
        <v>3</v>
      </c>
      <c r="B1" s="5"/>
      <c r="D1" s="5" t="s">
        <v>6</v>
      </c>
      <c r="E1" s="5"/>
    </row>
    <row r="2" spans="1:5" x14ac:dyDescent="0.2">
      <c r="A2" t="s">
        <v>0</v>
      </c>
      <c r="B2" t="s">
        <v>1</v>
      </c>
      <c r="D2" t="s">
        <v>0</v>
      </c>
      <c r="E2" t="s">
        <v>1</v>
      </c>
    </row>
    <row r="3" spans="1:5" x14ac:dyDescent="0.2">
      <c r="A3" t="s">
        <v>106</v>
      </c>
      <c r="B3" t="s">
        <v>2</v>
      </c>
      <c r="D3" t="s">
        <v>114</v>
      </c>
      <c r="E3" t="s">
        <v>2</v>
      </c>
    </row>
    <row r="4" spans="1:5" x14ac:dyDescent="0.2">
      <c r="A4" t="s">
        <v>107</v>
      </c>
      <c r="B4" t="s">
        <v>2</v>
      </c>
      <c r="D4" t="s">
        <v>113</v>
      </c>
      <c r="E4" t="s">
        <v>2</v>
      </c>
    </row>
    <row r="5" spans="1:5" x14ac:dyDescent="0.2">
      <c r="A5" t="s">
        <v>108</v>
      </c>
      <c r="B5" t="s">
        <v>2</v>
      </c>
      <c r="D5" t="s">
        <v>106</v>
      </c>
      <c r="E5" t="s">
        <v>2</v>
      </c>
    </row>
    <row r="6" spans="1:5" x14ac:dyDescent="0.2">
      <c r="A6" t="s">
        <v>109</v>
      </c>
      <c r="B6" t="s">
        <v>2</v>
      </c>
      <c r="D6" t="s">
        <v>110</v>
      </c>
      <c r="E6" t="s">
        <v>2</v>
      </c>
    </row>
    <row r="7" spans="1:5" x14ac:dyDescent="0.2">
      <c r="A7" t="s">
        <v>110</v>
      </c>
      <c r="B7" t="s">
        <v>2</v>
      </c>
      <c r="D7" t="s">
        <v>117</v>
      </c>
      <c r="E7" t="s">
        <v>2</v>
      </c>
    </row>
    <row r="8" spans="1:5" x14ac:dyDescent="0.2">
      <c r="A8" t="s">
        <v>111</v>
      </c>
      <c r="B8" t="s">
        <v>2</v>
      </c>
      <c r="D8" t="s">
        <v>109</v>
      </c>
      <c r="E8" t="s">
        <v>2</v>
      </c>
    </row>
    <row r="9" spans="1:5" x14ac:dyDescent="0.2">
      <c r="A9" t="s">
        <v>112</v>
      </c>
      <c r="B9" t="s">
        <v>2</v>
      </c>
      <c r="D9" t="s">
        <v>108</v>
      </c>
      <c r="E9" t="s">
        <v>2</v>
      </c>
    </row>
    <row r="10" spans="1:5" x14ac:dyDescent="0.2">
      <c r="A10" t="s">
        <v>113</v>
      </c>
      <c r="B10" t="s">
        <v>2</v>
      </c>
      <c r="D10" t="s">
        <v>115</v>
      </c>
      <c r="E10" t="s">
        <v>2</v>
      </c>
    </row>
    <row r="11" spans="1:5" x14ac:dyDescent="0.2">
      <c r="A11" t="s">
        <v>104</v>
      </c>
      <c r="B11" t="s">
        <v>2</v>
      </c>
    </row>
    <row r="12" spans="1:5" x14ac:dyDescent="0.2">
      <c r="A12" t="s">
        <v>114</v>
      </c>
      <c r="B12" t="s">
        <v>2</v>
      </c>
    </row>
    <row r="13" spans="1:5" x14ac:dyDescent="0.2">
      <c r="A13" t="s">
        <v>115</v>
      </c>
      <c r="B13" t="s">
        <v>2</v>
      </c>
    </row>
    <row r="14" spans="1:5" x14ac:dyDescent="0.2">
      <c r="A14" t="s">
        <v>116</v>
      </c>
      <c r="B14" t="s">
        <v>2</v>
      </c>
    </row>
    <row r="15" spans="1:5" x14ac:dyDescent="0.2">
      <c r="A15" t="s">
        <v>105</v>
      </c>
      <c r="B15" t="s">
        <v>2</v>
      </c>
    </row>
    <row r="16" spans="1:5" x14ac:dyDescent="0.2">
      <c r="A16" t="s">
        <v>117</v>
      </c>
      <c r="B16" t="s">
        <v>2</v>
      </c>
    </row>
  </sheetData>
  <mergeCells count="2">
    <mergeCell ref="A1:B1"/>
    <mergeCell ref="D1:E1"/>
  </mergeCells>
  <conditionalFormatting sqref="A3:A16 D3:D10">
    <cfRule type="duplicateValues" dxfId="23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47F05-C839-704B-AD0C-0593813AF56C}">
  <dimension ref="A1:O19"/>
  <sheetViews>
    <sheetView workbookViewId="0">
      <selection activeCell="I27" sqref="I27"/>
    </sheetView>
  </sheetViews>
  <sheetFormatPr baseColWidth="10" defaultRowHeight="16" x14ac:dyDescent="0.2"/>
  <cols>
    <col min="1" max="1" width="15" bestFit="1" customWidth="1"/>
    <col min="2" max="2" width="28.6640625" bestFit="1" customWidth="1"/>
    <col min="5" max="5" width="24.83203125" bestFit="1" customWidth="1"/>
    <col min="6" max="6" width="25.5" bestFit="1" customWidth="1"/>
    <col min="7" max="7" width="18.83203125" bestFit="1" customWidth="1"/>
    <col min="10" max="10" width="25.5" bestFit="1" customWidth="1"/>
    <col min="11" max="11" width="18.83203125" bestFit="1" customWidth="1"/>
    <col min="14" max="14" width="28.6640625" bestFit="1" customWidth="1"/>
  </cols>
  <sheetData>
    <row r="1" spans="1:15" x14ac:dyDescent="0.2">
      <c r="B1" s="5" t="s">
        <v>3</v>
      </c>
      <c r="C1" s="5"/>
      <c r="F1" s="5" t="s">
        <v>15</v>
      </c>
      <c r="G1" s="5"/>
      <c r="J1" s="5" t="s">
        <v>16</v>
      </c>
      <c r="K1" s="5"/>
      <c r="N1" s="5" t="s">
        <v>57</v>
      </c>
      <c r="O1" s="5"/>
    </row>
    <row r="2" spans="1:15" x14ac:dyDescent="0.2">
      <c r="A2" t="s">
        <v>18</v>
      </c>
      <c r="B2" t="s">
        <v>26</v>
      </c>
      <c r="C2" t="s">
        <v>2</v>
      </c>
      <c r="F2" t="s">
        <v>26</v>
      </c>
      <c r="G2" t="s">
        <v>14</v>
      </c>
      <c r="J2" t="s">
        <v>26</v>
      </c>
      <c r="K2" t="s">
        <v>14</v>
      </c>
      <c r="N2" t="s">
        <v>26</v>
      </c>
      <c r="O2" t="s">
        <v>4</v>
      </c>
    </row>
    <row r="3" spans="1:15" x14ac:dyDescent="0.2">
      <c r="A3" t="s">
        <v>18</v>
      </c>
      <c r="B3" t="s">
        <v>21</v>
      </c>
      <c r="C3" t="s">
        <v>2</v>
      </c>
      <c r="F3" t="s">
        <v>12</v>
      </c>
      <c r="G3" t="s">
        <v>2</v>
      </c>
      <c r="J3" t="s">
        <v>12</v>
      </c>
      <c r="K3" t="s">
        <v>2</v>
      </c>
      <c r="N3" t="s">
        <v>29</v>
      </c>
      <c r="O3" t="s">
        <v>2</v>
      </c>
    </row>
    <row r="4" spans="1:15" x14ac:dyDescent="0.2">
      <c r="A4" t="s">
        <v>73</v>
      </c>
      <c r="B4" t="s">
        <v>35</v>
      </c>
      <c r="C4" t="s">
        <v>2</v>
      </c>
      <c r="F4" t="s">
        <v>60</v>
      </c>
      <c r="G4" t="s">
        <v>2</v>
      </c>
      <c r="J4" t="s">
        <v>60</v>
      </c>
      <c r="K4" t="s">
        <v>2</v>
      </c>
      <c r="N4" t="s">
        <v>35</v>
      </c>
      <c r="O4" t="s">
        <v>2</v>
      </c>
    </row>
    <row r="5" spans="1:15" x14ac:dyDescent="0.2">
      <c r="A5" t="s">
        <v>18</v>
      </c>
      <c r="B5" t="s">
        <v>29</v>
      </c>
      <c r="C5" t="s">
        <v>2</v>
      </c>
      <c r="F5" t="s">
        <v>21</v>
      </c>
      <c r="G5" t="s">
        <v>2</v>
      </c>
      <c r="J5" t="s">
        <v>21</v>
      </c>
      <c r="K5" t="s">
        <v>2</v>
      </c>
      <c r="N5" t="s">
        <v>22</v>
      </c>
      <c r="O5" t="s">
        <v>2</v>
      </c>
    </row>
    <row r="6" spans="1:15" x14ac:dyDescent="0.2">
      <c r="A6" t="s">
        <v>18</v>
      </c>
      <c r="B6" t="s">
        <v>22</v>
      </c>
      <c r="C6" t="s">
        <v>2</v>
      </c>
      <c r="F6" t="s">
        <v>29</v>
      </c>
      <c r="G6" t="s">
        <v>2</v>
      </c>
      <c r="J6" t="s">
        <v>29</v>
      </c>
      <c r="K6" t="s">
        <v>2</v>
      </c>
      <c r="N6" t="s">
        <v>60</v>
      </c>
      <c r="O6" t="s">
        <v>2</v>
      </c>
    </row>
    <row r="7" spans="1:15" x14ac:dyDescent="0.2">
      <c r="A7" t="s">
        <v>73</v>
      </c>
      <c r="B7" t="s">
        <v>36</v>
      </c>
      <c r="C7" t="s">
        <v>2</v>
      </c>
      <c r="F7" t="s">
        <v>61</v>
      </c>
      <c r="G7" t="s">
        <v>2</v>
      </c>
      <c r="J7" t="s">
        <v>61</v>
      </c>
      <c r="K7" t="s">
        <v>2</v>
      </c>
      <c r="N7" t="s">
        <v>61</v>
      </c>
      <c r="O7" t="s">
        <v>2</v>
      </c>
    </row>
    <row r="8" spans="1:15" x14ac:dyDescent="0.2">
      <c r="A8" t="s">
        <v>73</v>
      </c>
      <c r="B8" t="s">
        <v>37</v>
      </c>
      <c r="C8" t="s">
        <v>2</v>
      </c>
      <c r="F8" t="s">
        <v>22</v>
      </c>
      <c r="G8" t="s">
        <v>2</v>
      </c>
      <c r="J8" t="s">
        <v>22</v>
      </c>
      <c r="K8" t="s">
        <v>2</v>
      </c>
      <c r="N8" t="s">
        <v>37</v>
      </c>
      <c r="O8" t="s">
        <v>2</v>
      </c>
    </row>
    <row r="9" spans="1:15" x14ac:dyDescent="0.2">
      <c r="N9" t="s">
        <v>21</v>
      </c>
      <c r="O9" t="s">
        <v>2</v>
      </c>
    </row>
    <row r="10" spans="1:15" x14ac:dyDescent="0.2">
      <c r="N10" t="s">
        <v>12</v>
      </c>
      <c r="O10" t="s">
        <v>2</v>
      </c>
    </row>
    <row r="11" spans="1:15" x14ac:dyDescent="0.2">
      <c r="N11" t="s">
        <v>36</v>
      </c>
      <c r="O11" t="s">
        <v>2</v>
      </c>
    </row>
    <row r="16" spans="1:15" x14ac:dyDescent="0.2">
      <c r="E16" t="s">
        <v>17</v>
      </c>
      <c r="F16">
        <v>7</v>
      </c>
      <c r="G16" s="4" t="s">
        <v>76</v>
      </c>
    </row>
    <row r="17" spans="5:7" x14ac:dyDescent="0.2">
      <c r="E17" t="s">
        <v>18</v>
      </c>
      <c r="F17">
        <f>COUNTIF(A2:A11, "WEM, DEM, LEM")</f>
        <v>4</v>
      </c>
      <c r="G17" s="3">
        <f>F17/$F$16*100</f>
        <v>57.142857142857139</v>
      </c>
    </row>
    <row r="18" spans="5:7" x14ac:dyDescent="0.2">
      <c r="E18" t="s">
        <v>73</v>
      </c>
      <c r="F18">
        <v>1</v>
      </c>
      <c r="G18" s="3">
        <f t="shared" ref="G18:G19" si="0">F18/$F$16*100</f>
        <v>14.285714285714285</v>
      </c>
    </row>
    <row r="19" spans="5:7" x14ac:dyDescent="0.2">
      <c r="E19" t="s">
        <v>11</v>
      </c>
      <c r="F19">
        <f>F16-F17-F18</f>
        <v>2</v>
      </c>
      <c r="G19" s="3">
        <f t="shared" si="0"/>
        <v>28.571428571428569</v>
      </c>
    </row>
  </sheetData>
  <mergeCells count="4">
    <mergeCell ref="B1:C1"/>
    <mergeCell ref="F1:G1"/>
    <mergeCell ref="J1:K1"/>
    <mergeCell ref="N1:O1"/>
  </mergeCells>
  <conditionalFormatting sqref="B2:B8 F2:F8">
    <cfRule type="duplicateValues" dxfId="22" priority="3"/>
  </conditionalFormatting>
  <conditionalFormatting sqref="B2:B8 J2:J8">
    <cfRule type="duplicateValues" dxfId="21" priority="2"/>
  </conditionalFormatting>
  <conditionalFormatting sqref="B2:B8 N2:N11">
    <cfRule type="duplicateValues" dxfId="20" priority="1"/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11851-9BDC-9B43-A0F9-A4BAAD1D9454}">
  <dimension ref="A1:L29"/>
  <sheetViews>
    <sheetView topLeftCell="A10" workbookViewId="0">
      <selection activeCell="B15" sqref="B15"/>
    </sheetView>
  </sheetViews>
  <sheetFormatPr baseColWidth="10" defaultRowHeight="16" x14ac:dyDescent="0.2"/>
  <cols>
    <col min="2" max="2" width="30" bestFit="1" customWidth="1"/>
    <col min="3" max="3" width="8.33203125" bestFit="1" customWidth="1"/>
    <col min="5" max="5" width="28.1640625" bestFit="1" customWidth="1"/>
    <col min="8" max="8" width="26.83203125" bestFit="1" customWidth="1"/>
    <col min="11" max="11" width="19.6640625" bestFit="1" customWidth="1"/>
  </cols>
  <sheetData>
    <row r="1" spans="1:12" x14ac:dyDescent="0.2">
      <c r="B1" s="5" t="s">
        <v>3</v>
      </c>
      <c r="C1" s="5"/>
      <c r="E1" s="5" t="s">
        <v>7</v>
      </c>
      <c r="F1" s="5"/>
      <c r="H1" s="5" t="s">
        <v>6</v>
      </c>
      <c r="I1" s="5"/>
      <c r="K1" s="5" t="s">
        <v>172</v>
      </c>
      <c r="L1" s="5"/>
    </row>
    <row r="2" spans="1:12" x14ac:dyDescent="0.2">
      <c r="B2" t="s">
        <v>0</v>
      </c>
      <c r="C2" t="s">
        <v>1</v>
      </c>
      <c r="E2" t="s">
        <v>0</v>
      </c>
      <c r="F2" t="s">
        <v>1</v>
      </c>
      <c r="H2" t="s">
        <v>0</v>
      </c>
      <c r="I2" t="s">
        <v>1</v>
      </c>
      <c r="K2" t="s">
        <v>0</v>
      </c>
      <c r="L2" t="s">
        <v>1</v>
      </c>
    </row>
    <row r="3" spans="1:12" x14ac:dyDescent="0.2">
      <c r="B3" t="s">
        <v>118</v>
      </c>
      <c r="C3" t="s">
        <v>2</v>
      </c>
      <c r="E3" t="s">
        <v>179</v>
      </c>
      <c r="F3" t="s">
        <v>2</v>
      </c>
      <c r="H3" t="s">
        <v>182</v>
      </c>
      <c r="I3" t="s">
        <v>2</v>
      </c>
      <c r="K3" t="s">
        <v>43</v>
      </c>
      <c r="L3" t="s">
        <v>2</v>
      </c>
    </row>
    <row r="4" spans="1:12" x14ac:dyDescent="0.2">
      <c r="B4" t="s">
        <v>119</v>
      </c>
      <c r="C4" t="s">
        <v>2</v>
      </c>
      <c r="E4" t="s">
        <v>120</v>
      </c>
      <c r="F4" t="s">
        <v>2</v>
      </c>
      <c r="H4" t="s">
        <v>183</v>
      </c>
      <c r="I4" t="s">
        <v>2</v>
      </c>
      <c r="K4" t="s">
        <v>175</v>
      </c>
      <c r="L4" t="s">
        <v>2</v>
      </c>
    </row>
    <row r="5" spans="1:12" x14ac:dyDescent="0.2">
      <c r="A5" t="s">
        <v>10</v>
      </c>
      <c r="B5" t="s">
        <v>120</v>
      </c>
      <c r="C5" t="s">
        <v>2</v>
      </c>
      <c r="E5" t="s">
        <v>173</v>
      </c>
      <c r="F5" t="s">
        <v>2</v>
      </c>
      <c r="H5" t="s">
        <v>97</v>
      </c>
      <c r="I5" t="s">
        <v>2</v>
      </c>
      <c r="K5" t="s">
        <v>83</v>
      </c>
      <c r="L5" t="s">
        <v>2</v>
      </c>
    </row>
    <row r="6" spans="1:12" x14ac:dyDescent="0.2">
      <c r="A6" t="s">
        <v>9</v>
      </c>
      <c r="B6" t="s">
        <v>121</v>
      </c>
      <c r="C6" t="s">
        <v>2</v>
      </c>
      <c r="E6" t="s">
        <v>127</v>
      </c>
      <c r="F6" t="s">
        <v>2</v>
      </c>
      <c r="H6" t="s">
        <v>184</v>
      </c>
      <c r="I6" t="s">
        <v>2</v>
      </c>
      <c r="K6" t="s">
        <v>176</v>
      </c>
      <c r="L6" t="s">
        <v>2</v>
      </c>
    </row>
    <row r="7" spans="1:12" x14ac:dyDescent="0.2">
      <c r="A7" t="s">
        <v>9</v>
      </c>
      <c r="B7" t="s">
        <v>122</v>
      </c>
      <c r="C7" t="s">
        <v>2</v>
      </c>
      <c r="E7" t="s">
        <v>180</v>
      </c>
      <c r="F7" t="s">
        <v>2</v>
      </c>
      <c r="H7" t="s">
        <v>121</v>
      </c>
      <c r="I7" t="s">
        <v>2</v>
      </c>
      <c r="K7" t="s">
        <v>189</v>
      </c>
      <c r="L7" t="s">
        <v>2</v>
      </c>
    </row>
    <row r="8" spans="1:12" x14ac:dyDescent="0.2">
      <c r="A8" t="s">
        <v>193</v>
      </c>
      <c r="B8" t="s">
        <v>43</v>
      </c>
      <c r="C8" t="s">
        <v>2</v>
      </c>
      <c r="E8" t="s">
        <v>128</v>
      </c>
      <c r="F8" t="s">
        <v>2</v>
      </c>
      <c r="H8" t="s">
        <v>123</v>
      </c>
      <c r="I8" t="s">
        <v>2</v>
      </c>
    </row>
    <row r="9" spans="1:12" x14ac:dyDescent="0.2">
      <c r="A9" t="s">
        <v>9</v>
      </c>
      <c r="B9" t="s">
        <v>123</v>
      </c>
      <c r="C9" t="s">
        <v>2</v>
      </c>
      <c r="E9" t="s">
        <v>181</v>
      </c>
      <c r="F9" t="s">
        <v>2</v>
      </c>
      <c r="H9" t="s">
        <v>122</v>
      </c>
      <c r="I9" t="s">
        <v>2</v>
      </c>
    </row>
    <row r="10" spans="1:12" x14ac:dyDescent="0.2">
      <c r="A10" t="s">
        <v>9</v>
      </c>
      <c r="B10" t="s">
        <v>124</v>
      </c>
      <c r="C10" t="s">
        <v>2</v>
      </c>
      <c r="E10" t="s">
        <v>174</v>
      </c>
      <c r="F10" t="s">
        <v>2</v>
      </c>
      <c r="H10" t="s">
        <v>126</v>
      </c>
      <c r="I10" t="s">
        <v>2</v>
      </c>
    </row>
    <row r="11" spans="1:12" x14ac:dyDescent="0.2">
      <c r="A11" t="s">
        <v>9</v>
      </c>
      <c r="B11" t="s">
        <v>125</v>
      </c>
      <c r="C11" t="s">
        <v>2</v>
      </c>
      <c r="E11" t="s">
        <v>131</v>
      </c>
      <c r="F11" t="s">
        <v>2</v>
      </c>
      <c r="H11" t="s">
        <v>124</v>
      </c>
      <c r="I11" t="s">
        <v>2</v>
      </c>
    </row>
    <row r="12" spans="1:12" x14ac:dyDescent="0.2">
      <c r="A12" t="s">
        <v>9</v>
      </c>
      <c r="B12" t="s">
        <v>126</v>
      </c>
      <c r="C12" t="s">
        <v>2</v>
      </c>
      <c r="E12" t="s">
        <v>130</v>
      </c>
      <c r="F12" t="s">
        <v>2</v>
      </c>
      <c r="H12" t="s">
        <v>125</v>
      </c>
      <c r="I12" t="s">
        <v>2</v>
      </c>
    </row>
    <row r="13" spans="1:12" x14ac:dyDescent="0.2">
      <c r="A13" t="s">
        <v>10</v>
      </c>
      <c r="B13" t="s">
        <v>127</v>
      </c>
      <c r="C13" t="s">
        <v>2</v>
      </c>
      <c r="H13" t="s">
        <v>43</v>
      </c>
      <c r="I13" t="s">
        <v>2</v>
      </c>
    </row>
    <row r="14" spans="1:12" x14ac:dyDescent="0.2">
      <c r="A14" t="s">
        <v>10</v>
      </c>
      <c r="B14" t="s">
        <v>128</v>
      </c>
      <c r="C14" t="s">
        <v>2</v>
      </c>
      <c r="H14" t="s">
        <v>185</v>
      </c>
      <c r="I14" t="s">
        <v>2</v>
      </c>
    </row>
    <row r="15" spans="1:12" x14ac:dyDescent="0.2">
      <c r="B15" t="s">
        <v>129</v>
      </c>
      <c r="C15" t="s">
        <v>2</v>
      </c>
      <c r="H15" t="s">
        <v>95</v>
      </c>
      <c r="I15" t="s">
        <v>2</v>
      </c>
    </row>
    <row r="16" spans="1:12" x14ac:dyDescent="0.2">
      <c r="A16" t="s">
        <v>10</v>
      </c>
      <c r="B16" t="s">
        <v>130</v>
      </c>
      <c r="C16" t="s">
        <v>2</v>
      </c>
      <c r="H16" t="s">
        <v>81</v>
      </c>
      <c r="I16" t="s">
        <v>2</v>
      </c>
    </row>
    <row r="17" spans="1:9" x14ac:dyDescent="0.2">
      <c r="A17" t="s">
        <v>10</v>
      </c>
      <c r="B17" t="s">
        <v>131</v>
      </c>
      <c r="C17" t="s">
        <v>2</v>
      </c>
      <c r="H17" t="s">
        <v>83</v>
      </c>
      <c r="I17" t="s">
        <v>2</v>
      </c>
    </row>
    <row r="18" spans="1:9" x14ac:dyDescent="0.2">
      <c r="H18" t="s">
        <v>186</v>
      </c>
      <c r="I18" t="s">
        <v>2</v>
      </c>
    </row>
    <row r="19" spans="1:9" x14ac:dyDescent="0.2">
      <c r="H19" t="s">
        <v>102</v>
      </c>
      <c r="I19" t="s">
        <v>2</v>
      </c>
    </row>
    <row r="20" spans="1:9" x14ac:dyDescent="0.2">
      <c r="H20" t="s">
        <v>187</v>
      </c>
      <c r="I20" t="s">
        <v>2</v>
      </c>
    </row>
    <row r="21" spans="1:9" x14ac:dyDescent="0.2">
      <c r="H21" t="s">
        <v>188</v>
      </c>
      <c r="I21" t="s">
        <v>2</v>
      </c>
    </row>
    <row r="25" spans="1:9" x14ac:dyDescent="0.2">
      <c r="E25" t="s">
        <v>17</v>
      </c>
      <c r="F25">
        <v>15</v>
      </c>
    </row>
    <row r="26" spans="1:9" x14ac:dyDescent="0.2">
      <c r="E26" t="s">
        <v>193</v>
      </c>
      <c r="F26">
        <f>COUNTIF(A3:A17,"CSM, LSM")</f>
        <v>1</v>
      </c>
    </row>
    <row r="27" spans="1:9" x14ac:dyDescent="0.2">
      <c r="E27" t="s">
        <v>194</v>
      </c>
      <c r="F27">
        <f>COUNTIF(A3:A17,"CSM")</f>
        <v>6</v>
      </c>
    </row>
    <row r="28" spans="1:9" x14ac:dyDescent="0.2">
      <c r="E28" t="s">
        <v>10</v>
      </c>
      <c r="F28">
        <f>COUNTIF(A3:A17,"CM")</f>
        <v>5</v>
      </c>
    </row>
    <row r="29" spans="1:9" x14ac:dyDescent="0.2">
      <c r="E29" t="s">
        <v>11</v>
      </c>
      <c r="F29">
        <f>F25-F26-F27-F28</f>
        <v>3</v>
      </c>
    </row>
  </sheetData>
  <mergeCells count="4">
    <mergeCell ref="B1:C1"/>
    <mergeCell ref="E1:F1"/>
    <mergeCell ref="H1:I1"/>
    <mergeCell ref="K1:L1"/>
  </mergeCells>
  <conditionalFormatting sqref="B3:B17 E3:E12">
    <cfRule type="duplicateValues" dxfId="19" priority="4"/>
  </conditionalFormatting>
  <conditionalFormatting sqref="B3:B17 H3:H21">
    <cfRule type="duplicateValues" dxfId="18" priority="3"/>
  </conditionalFormatting>
  <conditionalFormatting sqref="B3:B17 K3:K7">
    <cfRule type="duplicateValues" dxfId="17" priority="2"/>
  </conditionalFormatting>
  <conditionalFormatting sqref="E26:E29">
    <cfRule type="duplicateValues" dxfId="16" priority="1"/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5F020-7F6D-DC4F-9C13-55E1BE11F346}">
  <dimension ref="A1:O20"/>
  <sheetViews>
    <sheetView workbookViewId="0">
      <selection activeCell="J51" sqref="J51"/>
    </sheetView>
  </sheetViews>
  <sheetFormatPr baseColWidth="10" defaultRowHeight="16" x14ac:dyDescent="0.2"/>
  <cols>
    <col min="1" max="1" width="15" bestFit="1" customWidth="1"/>
    <col min="2" max="2" width="28.6640625" bestFit="1" customWidth="1"/>
    <col min="5" max="5" width="24.83203125" bestFit="1" customWidth="1"/>
    <col min="6" max="6" width="25.5" bestFit="1" customWidth="1"/>
    <col min="7" max="7" width="18.83203125" bestFit="1" customWidth="1"/>
    <col min="10" max="10" width="25.5" bestFit="1" customWidth="1"/>
    <col min="11" max="11" width="18.83203125" bestFit="1" customWidth="1"/>
    <col min="14" max="14" width="28.6640625" bestFit="1" customWidth="1"/>
  </cols>
  <sheetData>
    <row r="1" spans="1:15" x14ac:dyDescent="0.2">
      <c r="B1" s="5" t="s">
        <v>3</v>
      </c>
      <c r="C1" s="5"/>
      <c r="F1" s="5" t="s">
        <v>15</v>
      </c>
      <c r="G1" s="5"/>
      <c r="J1" s="5" t="s">
        <v>16</v>
      </c>
      <c r="K1" s="5"/>
      <c r="N1" s="5" t="s">
        <v>57</v>
      </c>
      <c r="O1" s="5"/>
    </row>
    <row r="2" spans="1:15" x14ac:dyDescent="0.2">
      <c r="A2" t="s">
        <v>18</v>
      </c>
      <c r="B2" t="s">
        <v>12</v>
      </c>
      <c r="C2" t="s">
        <v>2</v>
      </c>
      <c r="F2" t="s">
        <v>26</v>
      </c>
      <c r="G2" t="s">
        <v>14</v>
      </c>
      <c r="J2" t="s">
        <v>12</v>
      </c>
      <c r="K2" t="s">
        <v>2</v>
      </c>
      <c r="N2" t="s">
        <v>26</v>
      </c>
      <c r="O2" t="s">
        <v>4</v>
      </c>
    </row>
    <row r="3" spans="1:15" x14ac:dyDescent="0.2">
      <c r="A3" t="s">
        <v>74</v>
      </c>
      <c r="B3" t="s">
        <v>26</v>
      </c>
      <c r="C3" t="s">
        <v>2</v>
      </c>
      <c r="F3" t="s">
        <v>12</v>
      </c>
      <c r="G3" t="s">
        <v>2</v>
      </c>
      <c r="J3" t="s">
        <v>21</v>
      </c>
      <c r="K3" t="s">
        <v>46</v>
      </c>
      <c r="N3" t="s">
        <v>12</v>
      </c>
      <c r="O3" t="s">
        <v>2</v>
      </c>
    </row>
    <row r="4" spans="1:15" x14ac:dyDescent="0.2">
      <c r="A4" t="s">
        <v>18</v>
      </c>
      <c r="B4" t="s">
        <v>21</v>
      </c>
      <c r="C4" t="s">
        <v>2</v>
      </c>
      <c r="F4" t="s">
        <v>21</v>
      </c>
      <c r="G4" t="s">
        <v>2</v>
      </c>
      <c r="J4" t="s">
        <v>29</v>
      </c>
      <c r="K4" t="s">
        <v>62</v>
      </c>
      <c r="N4" t="s">
        <v>63</v>
      </c>
      <c r="O4" t="s">
        <v>64</v>
      </c>
    </row>
    <row r="5" spans="1:15" x14ac:dyDescent="0.2">
      <c r="B5" t="s">
        <v>38</v>
      </c>
      <c r="C5" t="s">
        <v>2</v>
      </c>
      <c r="F5" t="s">
        <v>29</v>
      </c>
      <c r="G5" t="s">
        <v>2</v>
      </c>
      <c r="N5" t="s">
        <v>21</v>
      </c>
      <c r="O5" t="s">
        <v>2</v>
      </c>
    </row>
    <row r="6" spans="1:15" x14ac:dyDescent="0.2">
      <c r="A6" t="s">
        <v>18</v>
      </c>
      <c r="B6" t="s">
        <v>29</v>
      </c>
      <c r="C6" t="s">
        <v>2</v>
      </c>
      <c r="N6" t="s">
        <v>29</v>
      </c>
      <c r="O6" t="s">
        <v>2</v>
      </c>
    </row>
    <row r="7" spans="1:15" x14ac:dyDescent="0.2">
      <c r="A7" t="s">
        <v>73</v>
      </c>
      <c r="B7" t="s">
        <v>37</v>
      </c>
      <c r="C7" t="s">
        <v>2</v>
      </c>
      <c r="N7" t="s">
        <v>37</v>
      </c>
      <c r="O7" t="s">
        <v>2</v>
      </c>
    </row>
    <row r="16" spans="1:15" x14ac:dyDescent="0.2">
      <c r="E16" t="s">
        <v>17</v>
      </c>
      <c r="F16">
        <v>6</v>
      </c>
      <c r="G16" t="s">
        <v>76</v>
      </c>
    </row>
    <row r="17" spans="5:7" x14ac:dyDescent="0.2">
      <c r="E17" t="s">
        <v>18</v>
      </c>
      <c r="F17">
        <f>COUNTIF(A2:A7, "WEM, DEM, LEM")</f>
        <v>3</v>
      </c>
      <c r="G17" s="3">
        <f>F17/$F$16*100</f>
        <v>50</v>
      </c>
    </row>
    <row r="18" spans="5:7" x14ac:dyDescent="0.2">
      <c r="E18" t="s">
        <v>74</v>
      </c>
      <c r="F18">
        <v>1</v>
      </c>
      <c r="G18" s="3">
        <f t="shared" ref="G18:G20" si="0">F18/$F$16*100</f>
        <v>16.666666666666664</v>
      </c>
    </row>
    <row r="19" spans="5:7" x14ac:dyDescent="0.2">
      <c r="E19" t="s">
        <v>73</v>
      </c>
      <c r="F19">
        <f>COUNTIF(A2:A7, "LEM")</f>
        <v>1</v>
      </c>
      <c r="G19" s="3">
        <f t="shared" si="0"/>
        <v>16.666666666666664</v>
      </c>
    </row>
    <row r="20" spans="5:7" x14ac:dyDescent="0.2">
      <c r="E20" t="s">
        <v>11</v>
      </c>
      <c r="F20">
        <f>F16-F17-F18-F19</f>
        <v>1</v>
      </c>
      <c r="G20" s="3">
        <f t="shared" si="0"/>
        <v>16.666666666666664</v>
      </c>
    </row>
  </sheetData>
  <mergeCells count="4">
    <mergeCell ref="B1:C1"/>
    <mergeCell ref="F1:G1"/>
    <mergeCell ref="J1:K1"/>
    <mergeCell ref="N1:O1"/>
  </mergeCells>
  <conditionalFormatting sqref="B2:B7 F2:F5">
    <cfRule type="duplicateValues" dxfId="15" priority="3"/>
  </conditionalFormatting>
  <conditionalFormatting sqref="B2:B7 J2:J4">
    <cfRule type="duplicateValues" dxfId="14" priority="2"/>
  </conditionalFormatting>
  <conditionalFormatting sqref="B2:B7 N2:N7">
    <cfRule type="duplicateValues" dxfId="13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14</vt:i4>
      </vt:variant>
    </vt:vector>
  </HeadingPairs>
  <TitlesOfParts>
    <vt:vector size="14" baseType="lpstr">
      <vt:lpstr>301-302 EQ</vt:lpstr>
      <vt:lpstr>301-302 SUB</vt:lpstr>
      <vt:lpstr>301-303 EQ</vt:lpstr>
      <vt:lpstr>301-303 SUB</vt:lpstr>
      <vt:lpstr>301-304 EQ</vt:lpstr>
      <vt:lpstr>301-304 SUB</vt:lpstr>
      <vt:lpstr>302-303 EQ</vt:lpstr>
      <vt:lpstr>302-303 SUB</vt:lpstr>
      <vt:lpstr>302-304 EQ</vt:lpstr>
      <vt:lpstr>302-304 SUB</vt:lpstr>
      <vt:lpstr>303-304 EQ</vt:lpstr>
      <vt:lpstr>303-304 SUB</vt:lpstr>
      <vt:lpstr>OAEI Matcher Complementarity EQ</vt:lpstr>
      <vt:lpstr>OAEI Matcher Complementarity SU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Audun Vennesland</dc:creator>
  <cp:lastModifiedBy>Audun Vennesland</cp:lastModifiedBy>
  <dcterms:created xsi:type="dcterms:W3CDTF">2019-05-30T12:52:55Z</dcterms:created>
  <dcterms:modified xsi:type="dcterms:W3CDTF">2019-07-08T04:53:52Z</dcterms:modified>
</cp:coreProperties>
</file>