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500" activeTab="1"/>
  </bookViews>
  <sheets>
    <sheet name="舒适退休计算器" sheetId="1" r:id="rId1"/>
    <sheet name="财务自由计算器" sheetId="2" r:id="rId2"/>
  </sheets>
  <calcPr calcId="144525" concurrentCalc="0"/>
</workbook>
</file>

<file path=xl/comments1.xml><?xml version="1.0" encoding="utf-8"?>
<comments xmlns="http://schemas.openxmlformats.org/spreadsheetml/2006/main">
  <authors>
    <author>Shirley Zhou</author>
  </authors>
  <commentList>
    <comment ref="C6" authorId="0">
      <text>
        <r>
          <rPr>
            <sz val="9"/>
            <color indexed="81"/>
            <rFont val="宋体"/>
            <charset val="134"/>
          </rPr>
          <t xml:space="preserve">Shirley Zhou:
</t>
        </r>
      </text>
    </comment>
  </commentList>
</comments>
</file>

<file path=xl/sharedStrings.xml><?xml version="1.0" encoding="utf-8"?>
<sst xmlns="http://schemas.openxmlformats.org/spreadsheetml/2006/main" count="58">
  <si>
    <t>舒适退休计算器</t>
  </si>
  <si>
    <r>
      <rPr>
        <sz val="12"/>
        <color theme="1"/>
        <rFont val="宋体"/>
        <charset val="134"/>
      </rPr>
      <t xml:space="preserve">1. </t>
    </r>
    <r>
      <rPr>
        <sz val="12"/>
        <color theme="1"/>
        <rFont val="宋体"/>
        <charset val="134"/>
      </rPr>
      <t>请回答以下问题</t>
    </r>
  </si>
  <si>
    <t>你的生活费</t>
  </si>
  <si>
    <t>元／月</t>
  </si>
  <si>
    <t>距离退休还有</t>
  </si>
  <si>
    <t>年</t>
  </si>
  <si>
    <t>养老金</t>
  </si>
  <si>
    <t>元／月 （按现在标准计算）</t>
  </si>
  <si>
    <t>你的理财年收益率</t>
  </si>
  <si>
    <t>通货膨胀率</t>
  </si>
  <si>
    <t>比如3%</t>
  </si>
  <si>
    <r>
      <rPr>
        <sz val="12"/>
        <color theme="1"/>
        <rFont val="宋体"/>
        <charset val="134"/>
      </rPr>
      <t xml:space="preserve">2. </t>
    </r>
    <r>
      <rPr>
        <sz val="12"/>
        <color theme="1"/>
        <rFont val="宋体"/>
        <charset val="134"/>
      </rPr>
      <t>计算输出</t>
    </r>
  </si>
  <si>
    <t>恭喜！只要你每月存下</t>
  </si>
  <si>
    <t>元，并每年以</t>
  </si>
  <si>
    <t>递增，你就能在退休后实现理想的生活水平</t>
  </si>
  <si>
    <t>注：这个简化的预算方案做得非常宽裕，足以应对长寿，疾病，理财回报波动等众多不确定因素</t>
  </si>
  <si>
    <t>以下是部分背后的计算公式，不需要向读者显示</t>
  </si>
  <si>
    <t>1. how much do you need first year of the retirement</t>
  </si>
  <si>
    <t>退休后第一年需要多少钱</t>
  </si>
  <si>
    <t>living expenses／month
每月开消</t>
  </si>
  <si>
    <t>social security／month
每月养老金</t>
  </si>
  <si>
    <t>gap/month
每月养老需补</t>
  </si>
  <si>
    <t>gap/year
每年养老需补</t>
  </si>
  <si>
    <t>2. how much capital do you need to achieve the gap/month in the first year of the retirement</t>
  </si>
  <si>
    <t>退休第一年养老需要准备多少钱</t>
  </si>
  <si>
    <t xml:space="preserve">real return
实际回报率 </t>
  </si>
  <si>
    <t>Capital needed
需准备资金</t>
  </si>
  <si>
    <t>财务自由计算器</t>
  </si>
  <si>
    <t>你现有存款</t>
  </si>
  <si>
    <t>元</t>
  </si>
  <si>
    <t>你计划在</t>
  </si>
  <si>
    <t>年后实现财务自由</t>
  </si>
  <si>
    <t>通货膨胀</t>
  </si>
  <si>
    <t>递增，就能在</t>
  </si>
  <si>
    <t>年后实现财务自由！</t>
  </si>
  <si>
    <r>
      <rPr>
        <sz val="12"/>
        <color theme="1"/>
        <rFont val="宋体"/>
        <charset val="134"/>
      </rPr>
      <t xml:space="preserve">3. </t>
    </r>
    <r>
      <rPr>
        <sz val="12"/>
        <color theme="1"/>
        <rFont val="宋体"/>
        <charset val="134"/>
      </rPr>
      <t>计算公式（隐藏）</t>
    </r>
  </si>
  <si>
    <t>validation</t>
  </si>
  <si>
    <t>x年后实现财务自由需要的资本</t>
  </si>
  <si>
    <t>FV of existing deposit 
现有存款终值</t>
  </si>
  <si>
    <t>FV of growing annuity
增长年金终值</t>
  </si>
  <si>
    <t>PV of growing annuity
增长年金现值</t>
  </si>
  <si>
    <t>＊所有数字以千为单位</t>
  </si>
  <si>
    <t>＊当年存款在年末追加，不产生理财收益</t>
  </si>
  <si>
    <t>年龄</t>
  </si>
  <si>
    <t>年初存款</t>
  </si>
  <si>
    <t>理财收益</t>
  </si>
  <si>
    <t>实际理财收益</t>
  </si>
  <si>
    <t>追加存款</t>
  </si>
  <si>
    <t>年末存款</t>
  </si>
  <si>
    <t xml:space="preserve">(7%收益率） </t>
  </si>
  <si>
    <t xml:space="preserve">（4％实际收益率） </t>
  </si>
  <si>
    <t>Age</t>
  </si>
  <si>
    <t>BoP Deposit</t>
  </si>
  <si>
    <t>Norminal return</t>
  </si>
  <si>
    <t>Real return</t>
  </si>
  <si>
    <t>Deposit</t>
  </si>
  <si>
    <t>EOP Deposit</t>
  </si>
  <si>
    <t>living expenses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</si>
</sst>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??_);_(@_)"/>
    <numFmt numFmtId="177" formatCode="_-* #,##0.00_-;\-* #,##0.00_-;_-* &quot;-&quot;??_-;_-@_-"/>
    <numFmt numFmtId="178" formatCode="_-* #,##0_-;\-* #,##0_-;_-* &quot;-&quot;??_-;_-@_-"/>
    <numFmt numFmtId="41" formatCode="_ * #,##0_ ;_ * \-#,##0_ ;_ * &quot;-&quot;_ ;_ @_ "/>
  </numFmts>
  <fonts count="31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4"/>
      <name val="宋体"/>
      <charset val="134"/>
      <scheme val="minor"/>
    </font>
    <font>
      <sz val="12"/>
      <color theme="4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Arial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000000"/>
      <name val="Calibri"/>
      <charset val="134"/>
    </font>
    <font>
      <sz val="12"/>
      <color rgb="FF0000FF"/>
      <name val="宋体"/>
      <charset val="134"/>
    </font>
    <font>
      <sz val="12"/>
      <color rgb="FF0000FF"/>
      <name val="宋体"/>
      <charset val="134"/>
      <scheme val="minor"/>
    </font>
    <font>
      <sz val="12"/>
      <color theme="1"/>
      <name val="Songti SC Regular"/>
      <charset val="134"/>
    </font>
    <font>
      <sz val="12"/>
      <color theme="1"/>
      <name val="Libian SC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6" fillId="14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</cellStyleXfs>
  <cellXfs count="77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2" borderId="1" xfId="0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178" fontId="2" fillId="2" borderId="0" xfId="1" applyNumberFormat="1" applyFont="1" applyFill="1" applyBorder="1" applyAlignment="1">
      <alignment horizontal="left"/>
    </xf>
    <xf numFmtId="178" fontId="0" fillId="2" borderId="0" xfId="1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wrapText="1"/>
    </xf>
    <xf numFmtId="178" fontId="2" fillId="3" borderId="0" xfId="1" applyNumberFormat="1" applyFont="1" applyFill="1" applyBorder="1" applyAlignment="1">
      <alignment horizontal="right" wrapText="1"/>
    </xf>
    <xf numFmtId="178" fontId="3" fillId="2" borderId="0" xfId="1" applyNumberFormat="1" applyFont="1" applyFill="1" applyBorder="1" applyAlignment="1">
      <alignment horizontal="left" wrapText="1"/>
    </xf>
    <xf numFmtId="178" fontId="0" fillId="2" borderId="0" xfId="1" applyNumberFormat="1" applyFont="1" applyFill="1" applyBorder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178" fontId="2" fillId="3" borderId="0" xfId="1" applyNumberFormat="1" applyFont="1" applyFill="1" applyAlignment="1">
      <alignment horizontal="right" wrapText="1"/>
    </xf>
    <xf numFmtId="178" fontId="1" fillId="2" borderId="0" xfId="1" applyNumberFormat="1" applyFont="1" applyFill="1" applyAlignment="1">
      <alignment horizontal="left" wrapText="1"/>
    </xf>
    <xf numFmtId="178" fontId="1" fillId="2" borderId="0" xfId="1" applyNumberFormat="1" applyFont="1" applyFill="1" applyAlignment="1">
      <alignment horizontal="left"/>
    </xf>
    <xf numFmtId="9" fontId="2" fillId="3" borderId="0" xfId="36" applyFont="1" applyFill="1" applyBorder="1" applyAlignment="1">
      <alignment horizontal="right" wrapText="1"/>
    </xf>
    <xf numFmtId="9" fontId="0" fillId="2" borderId="0" xfId="36" applyFont="1" applyFill="1" applyBorder="1" applyAlignment="1">
      <alignment horizontal="left" wrapText="1"/>
    </xf>
    <xf numFmtId="49" fontId="1" fillId="2" borderId="0" xfId="0" applyNumberFormat="1" applyFont="1" applyFill="1" applyAlignment="1">
      <alignment wrapText="1"/>
    </xf>
    <xf numFmtId="9" fontId="0" fillId="2" borderId="0" xfId="36" applyFont="1" applyFill="1" applyAlignment="1">
      <alignment horizontal="left" wrapText="1"/>
    </xf>
    <xf numFmtId="178" fontId="0" fillId="2" borderId="0" xfId="1" applyNumberFormat="1" applyFont="1" applyFill="1" applyAlignment="1">
      <alignment horizontal="left" wrapText="1"/>
    </xf>
    <xf numFmtId="49" fontId="0" fillId="2" borderId="0" xfId="0" applyNumberFormat="1" applyFont="1" applyFill="1" applyAlignment="1">
      <alignment horizontal="left" wrapText="1"/>
    </xf>
    <xf numFmtId="178" fontId="2" fillId="2" borderId="0" xfId="1" applyNumberFormat="1" applyFont="1" applyFill="1" applyAlignment="1">
      <alignment horizontal="left" wrapText="1"/>
    </xf>
    <xf numFmtId="177" fontId="1" fillId="2" borderId="0" xfId="1" applyNumberFormat="1" applyFont="1" applyFill="1" applyAlignment="1">
      <alignment horizontal="left" wrapText="1"/>
    </xf>
    <xf numFmtId="9" fontId="2" fillId="2" borderId="0" xfId="0" applyNumberFormat="1" applyFont="1" applyFill="1" applyAlignment="1">
      <alignment horizontal="left" wrapText="1"/>
    </xf>
    <xf numFmtId="0" fontId="0" fillId="2" borderId="0" xfId="0" applyFont="1" applyFill="1" applyBorder="1" applyAlignment="1">
      <alignment horizontal="left"/>
    </xf>
    <xf numFmtId="9" fontId="0" fillId="2" borderId="0" xfId="36" applyFont="1" applyFill="1" applyAlignment="1">
      <alignment horizontal="right" wrapText="1"/>
    </xf>
    <xf numFmtId="0" fontId="1" fillId="2" borderId="2" xfId="0" applyFont="1" applyFill="1" applyBorder="1" applyAlignment="1">
      <alignment horizontal="left" wrapText="1"/>
    </xf>
    <xf numFmtId="178" fontId="0" fillId="2" borderId="2" xfId="1" applyNumberFormat="1" applyFont="1" applyFill="1" applyBorder="1" applyAlignment="1">
      <alignment horizontal="left"/>
    </xf>
    <xf numFmtId="177" fontId="0" fillId="2" borderId="2" xfId="1" applyNumberFormat="1" applyFont="1" applyFill="1" applyBorder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177" fontId="0" fillId="2" borderId="2" xfId="36" applyNumberFormat="1" applyFont="1" applyFill="1" applyBorder="1" applyAlignment="1">
      <alignment horizontal="left" wrapText="1"/>
    </xf>
    <xf numFmtId="49" fontId="0" fillId="2" borderId="2" xfId="0" applyNumberFormat="1" applyFill="1" applyBorder="1" applyAlignment="1">
      <alignment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78" fontId="4" fillId="2" borderId="0" xfId="1" applyNumberFormat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center" wrapText="1"/>
    </xf>
    <xf numFmtId="177" fontId="7" fillId="2" borderId="0" xfId="1" applyNumberFormat="1" applyFont="1" applyFill="1" applyAlignment="1">
      <alignment horizontal="left" vertical="center" wrapText="1"/>
    </xf>
    <xf numFmtId="177" fontId="0" fillId="2" borderId="0" xfId="0" applyNumberFormat="1" applyFill="1" applyAlignment="1">
      <alignment horizontal="left" wrapText="1"/>
    </xf>
    <xf numFmtId="0" fontId="0" fillId="2" borderId="0" xfId="0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 wrapText="1"/>
    </xf>
    <xf numFmtId="178" fontId="3" fillId="2" borderId="0" xfId="0" applyNumberFormat="1" applyFont="1" applyFill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178" fontId="8" fillId="2" borderId="0" xfId="1" applyNumberFormat="1" applyFont="1" applyFill="1" applyAlignment="1">
      <alignment horizontal="left" vertical="center" wrapText="1"/>
    </xf>
    <xf numFmtId="43" fontId="0" fillId="2" borderId="0" xfId="0" applyNumberFormat="1" applyFill="1" applyAlignment="1">
      <alignment horizontal="left" wrapText="1"/>
    </xf>
    <xf numFmtId="0" fontId="0" fillId="2" borderId="0" xfId="0" applyFill="1"/>
    <xf numFmtId="0" fontId="0" fillId="2" borderId="0" xfId="0" applyFill="1" applyBorder="1"/>
    <xf numFmtId="49" fontId="0" fillId="2" borderId="0" xfId="0" applyNumberFormat="1" applyFont="1" applyFill="1" applyAlignment="1">
      <alignment wrapText="1"/>
    </xf>
    <xf numFmtId="49" fontId="0" fillId="2" borderId="0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>
      <alignment horizontal="right" wrapText="1"/>
    </xf>
    <xf numFmtId="178" fontId="9" fillId="3" borderId="0" xfId="32" applyNumberFormat="1" applyFont="1" applyFill="1" applyBorder="1" applyAlignment="1">
      <alignment horizontal="right" wrapText="1"/>
    </xf>
    <xf numFmtId="178" fontId="10" fillId="3" borderId="0" xfId="0" applyNumberFormat="1" applyFont="1" applyFill="1" applyBorder="1" applyAlignment="1">
      <alignment horizontal="right" wrapText="1"/>
    </xf>
    <xf numFmtId="0" fontId="11" fillId="2" borderId="0" xfId="0" applyFont="1" applyFill="1" applyAlignment="1">
      <alignment horizontal="right"/>
    </xf>
    <xf numFmtId="49" fontId="1" fillId="2" borderId="0" xfId="0" applyNumberFormat="1" applyFont="1" applyFill="1" applyAlignment="1"/>
    <xf numFmtId="0" fontId="1" fillId="2" borderId="0" xfId="0" applyFont="1" applyFill="1" applyAlignment="1">
      <alignment horizontal="right" wrapText="1"/>
    </xf>
    <xf numFmtId="10" fontId="10" fillId="3" borderId="0" xfId="10" applyNumberFormat="1" applyFont="1" applyFill="1" applyBorder="1" applyAlignment="1">
      <alignment horizontal="right" wrapText="1"/>
    </xf>
    <xf numFmtId="178" fontId="1" fillId="2" borderId="0" xfId="32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>
      <alignment wrapText="1"/>
    </xf>
    <xf numFmtId="10" fontId="1" fillId="2" borderId="0" xfId="0" applyNumberFormat="1" applyFont="1" applyFill="1" applyBorder="1"/>
    <xf numFmtId="0" fontId="11" fillId="2" borderId="0" xfId="0" applyFont="1" applyFill="1"/>
    <xf numFmtId="49" fontId="6" fillId="2" borderId="1" xfId="0" applyNumberFormat="1" applyFont="1" applyFill="1" applyBorder="1" applyAlignment="1">
      <alignment wrapText="1"/>
    </xf>
    <xf numFmtId="49" fontId="12" fillId="2" borderId="0" xfId="0" applyNumberFormat="1" applyFont="1" applyFill="1" applyAlignment="1">
      <alignment horizontal="right" wrapText="1"/>
    </xf>
    <xf numFmtId="49" fontId="0" fillId="2" borderId="0" xfId="0" applyNumberFormat="1" applyFont="1" applyFill="1" applyBorder="1" applyAlignment="1">
      <alignment horizontal="right" wrapText="1"/>
    </xf>
    <xf numFmtId="177" fontId="1" fillId="2" borderId="0" xfId="32" applyNumberFormat="1" applyFont="1" applyFill="1" applyBorder="1" applyAlignment="1">
      <alignment wrapText="1"/>
    </xf>
    <xf numFmtId="176" fontId="0" fillId="2" borderId="0" xfId="32" applyNumberFormat="1" applyFont="1" applyFill="1" applyBorder="1" applyAlignment="1">
      <alignment horizontal="right" wrapText="1"/>
    </xf>
    <xf numFmtId="178" fontId="0" fillId="2" borderId="0" xfId="32" applyNumberFormat="1" applyFont="1" applyFill="1" applyBorder="1" applyAlignment="1">
      <alignment horizontal="right" wrapText="1"/>
    </xf>
    <xf numFmtId="9" fontId="1" fillId="2" borderId="0" xfId="10" applyFont="1" applyFill="1" applyBorder="1" applyAlignment="1">
      <alignment wrapText="1"/>
    </xf>
    <xf numFmtId="0" fontId="1" fillId="2" borderId="0" xfId="0" applyFont="1" applyFill="1"/>
  </cellXfs>
  <cellStyles count="49">
    <cellStyle name="常规" xfId="0" builtinId="0"/>
    <cellStyle name="Comma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标题" xfId="33" builtinId="15"/>
    <cellStyle name="40% - 强调文字颜色 2" xfId="34" builtinId="35"/>
    <cellStyle name="警告文本" xfId="35" builtinId="11"/>
    <cellStyle name="Percent 2" xfId="36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9919A"/>
      </a:dk1>
      <a:lt1>
        <a:sysClr val="window" lastClr="1F232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9"/>
  <sheetViews>
    <sheetView topLeftCell="A4" workbookViewId="0">
      <selection activeCell="C29" sqref="C29"/>
    </sheetView>
  </sheetViews>
  <sheetFormatPr defaultColWidth="10.8740740740741" defaultRowHeight="15" outlineLevelCol="4"/>
  <cols>
    <col min="1" max="1" width="37.6222222222222" style="54" customWidth="1"/>
    <col min="2" max="2" width="13.1259259259259" style="54" customWidth="1"/>
    <col min="3" max="3" width="26" style="54" customWidth="1"/>
    <col min="4" max="4" width="6.12592592592593" style="55" customWidth="1"/>
    <col min="5" max="16384" width="10.8740740740741" style="54"/>
  </cols>
  <sheetData>
    <row r="1" spans="1:1">
      <c r="A1" s="54" t="s">
        <v>0</v>
      </c>
    </row>
    <row r="3" spans="1:4">
      <c r="A3" s="5" t="s">
        <v>1</v>
      </c>
      <c r="B3" s="56"/>
      <c r="C3" s="56"/>
      <c r="D3" s="57"/>
    </row>
    <row r="4" spans="1:4">
      <c r="A4" s="58" t="s">
        <v>2</v>
      </c>
      <c r="B4" s="59">
        <v>10000</v>
      </c>
      <c r="C4" s="19" t="s">
        <v>3</v>
      </c>
      <c r="D4" s="57"/>
    </row>
    <row r="5" spans="1:4">
      <c r="A5" s="58" t="s">
        <v>4</v>
      </c>
      <c r="B5" s="60">
        <v>30</v>
      </c>
      <c r="C5" s="19" t="s">
        <v>5</v>
      </c>
      <c r="D5" s="57"/>
    </row>
    <row r="6" ht="17.25" spans="1:4">
      <c r="A6" s="61" t="s">
        <v>6</v>
      </c>
      <c r="B6" s="59">
        <v>4500</v>
      </c>
      <c r="C6" s="62" t="s">
        <v>7</v>
      </c>
      <c r="D6" s="57"/>
    </row>
    <row r="7" spans="1:4">
      <c r="A7" s="63" t="s">
        <v>8</v>
      </c>
      <c r="B7" s="64">
        <v>0.07</v>
      </c>
      <c r="C7" s="57"/>
      <c r="D7" s="57"/>
    </row>
    <row r="8" spans="1:4">
      <c r="A8" s="58" t="s">
        <v>9</v>
      </c>
      <c r="B8" s="64">
        <v>0.03</v>
      </c>
      <c r="C8" s="19" t="s">
        <v>10</v>
      </c>
      <c r="D8" s="57"/>
    </row>
    <row r="9" spans="1:4">
      <c r="A9" s="57"/>
      <c r="B9" s="57"/>
      <c r="C9" s="57"/>
      <c r="D9" s="57"/>
    </row>
    <row r="10" spans="1:4">
      <c r="A10" s="5" t="s">
        <v>11</v>
      </c>
      <c r="B10" s="57"/>
      <c r="C10" s="57"/>
      <c r="D10" s="57"/>
    </row>
    <row r="11" spans="1:5">
      <c r="A11" s="13" t="s">
        <v>12</v>
      </c>
      <c r="B11" s="65">
        <f>((B29*(B7-B8))/((1-((1+B8)/(1+B7))^B5)*(1+B7)^B5))/12</f>
        <v>2574.7276215966</v>
      </c>
      <c r="C11" s="66" t="s">
        <v>13</v>
      </c>
      <c r="D11" s="67">
        <f>B8</f>
        <v>0.03</v>
      </c>
      <c r="E11" s="76" t="s">
        <v>14</v>
      </c>
    </row>
    <row r="12" ht="17.25" spans="1:4">
      <c r="A12" s="68" t="s">
        <v>15</v>
      </c>
      <c r="B12" s="65"/>
      <c r="C12" s="57"/>
      <c r="D12" s="57"/>
    </row>
    <row r="13" spans="1:4">
      <c r="A13" s="57"/>
      <c r="B13" s="65"/>
      <c r="C13" s="57"/>
      <c r="D13" s="57"/>
    </row>
    <row r="14" spans="1:4">
      <c r="A14" s="57"/>
      <c r="B14" s="65"/>
      <c r="C14" s="57"/>
      <c r="D14" s="57"/>
    </row>
    <row r="15" ht="30" spans="1:4">
      <c r="A15" s="69" t="s">
        <v>16</v>
      </c>
      <c r="B15" s="65"/>
      <c r="C15" s="57"/>
      <c r="D15" s="57"/>
    </row>
    <row r="16" spans="1:4">
      <c r="A16" s="57"/>
      <c r="B16" s="65"/>
      <c r="C16" s="57"/>
      <c r="D16" s="57"/>
    </row>
    <row r="17" ht="34.5" spans="1:4">
      <c r="A17" s="70" t="s">
        <v>17</v>
      </c>
      <c r="B17" s="65"/>
      <c r="C17" s="57"/>
      <c r="D17" s="57"/>
    </row>
    <row r="18" spans="1:4">
      <c r="A18" s="58" t="s">
        <v>18</v>
      </c>
      <c r="B18" s="65"/>
      <c r="C18" s="57"/>
      <c r="D18" s="57"/>
    </row>
    <row r="19" spans="1:4">
      <c r="A19" s="57"/>
      <c r="B19" s="65"/>
      <c r="C19" s="57"/>
      <c r="D19" s="71"/>
    </row>
    <row r="20" ht="30" spans="1:4">
      <c r="A20" s="58" t="s">
        <v>19</v>
      </c>
      <c r="B20" s="65">
        <f>B4*(1+B8)^B5</f>
        <v>24272.6247118966</v>
      </c>
      <c r="C20" s="58"/>
      <c r="D20" s="72"/>
    </row>
    <row r="21" ht="30" spans="1:4">
      <c r="A21" s="58" t="s">
        <v>20</v>
      </c>
      <c r="B21" s="65">
        <f>B6*(1+B8)^B5</f>
        <v>10922.6811203535</v>
      </c>
      <c r="C21" s="58"/>
      <c r="D21" s="65"/>
    </row>
    <row r="22" ht="30" spans="1:4">
      <c r="A22" s="58" t="s">
        <v>21</v>
      </c>
      <c r="B22" s="65">
        <f>B20-B21</f>
        <v>13349.9435915431</v>
      </c>
      <c r="C22" s="58"/>
      <c r="D22" s="65"/>
    </row>
    <row r="23" ht="30" spans="1:4">
      <c r="A23" s="58" t="s">
        <v>22</v>
      </c>
      <c r="B23" s="73">
        <f>B22*12</f>
        <v>160199.323098518</v>
      </c>
      <c r="C23" s="57"/>
      <c r="D23" s="57"/>
    </row>
    <row r="24" spans="1:4">
      <c r="A24" s="58"/>
      <c r="B24" s="74"/>
      <c r="C24" s="57"/>
      <c r="D24" s="57"/>
    </row>
    <row r="25" ht="51.75" spans="1:4">
      <c r="A25" s="70" t="s">
        <v>23</v>
      </c>
      <c r="B25" s="74"/>
      <c r="C25" s="57"/>
      <c r="D25" s="57"/>
    </row>
    <row r="26" spans="1:4">
      <c r="A26" s="58" t="s">
        <v>24</v>
      </c>
      <c r="B26" s="65"/>
      <c r="C26" s="57"/>
      <c r="D26" s="57"/>
    </row>
    <row r="27" ht="30" spans="1:4">
      <c r="A27" s="58" t="s">
        <v>25</v>
      </c>
      <c r="B27" s="75">
        <f>B7-B8</f>
        <v>0.04</v>
      </c>
      <c r="C27" s="57"/>
      <c r="D27" s="57"/>
    </row>
    <row r="28" ht="30" spans="1:4">
      <c r="A28" s="58" t="s">
        <v>22</v>
      </c>
      <c r="B28" s="65">
        <f>B22*12</f>
        <v>160199.323098518</v>
      </c>
      <c r="C28" s="57"/>
      <c r="D28" s="57"/>
    </row>
    <row r="29" ht="30" spans="1:4">
      <c r="A29" s="58" t="s">
        <v>26</v>
      </c>
      <c r="B29" s="65">
        <f>B28/B27</f>
        <v>4004983.07746294</v>
      </c>
      <c r="C29" s="57"/>
      <c r="D29" s="57"/>
    </row>
  </sheetData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U45"/>
  <sheetViews>
    <sheetView tabSelected="1" workbookViewId="0">
      <selection activeCell="B6" sqref="B6"/>
    </sheetView>
  </sheetViews>
  <sheetFormatPr defaultColWidth="11" defaultRowHeight="15"/>
  <cols>
    <col min="1" max="1" width="17.3777777777778" style="3" customWidth="1"/>
    <col min="2" max="2" width="17.1259259259259" style="3" customWidth="1"/>
    <col min="3" max="3" width="14.6222222222222" style="3" customWidth="1"/>
    <col min="4" max="4" width="16.1259259259259" style="3" customWidth="1"/>
    <col min="5" max="6" width="11" style="3"/>
    <col min="7" max="7" width="13.5037037037037" style="2" customWidth="1"/>
    <col min="8" max="8" width="11" style="2"/>
    <col min="9" max="9" width="11" style="3"/>
    <col min="10" max="10" width="16.1259259259259" style="3" customWidth="1"/>
    <col min="11" max="16384" width="11" style="3"/>
  </cols>
  <sheetData>
    <row r="1" spans="1:1">
      <c r="A1" s="4" t="s">
        <v>27</v>
      </c>
    </row>
    <row r="3" s="1" customFormat="1" spans="1:8">
      <c r="A3" s="5" t="s">
        <v>1</v>
      </c>
      <c r="B3" s="6"/>
      <c r="C3" s="7"/>
      <c r="D3" s="8"/>
      <c r="G3" s="48"/>
      <c r="H3" s="48"/>
    </row>
    <row r="4" spans="1:4">
      <c r="A4" s="9" t="s">
        <v>2</v>
      </c>
      <c r="B4" s="10">
        <v>10000</v>
      </c>
      <c r="C4" s="11" t="s">
        <v>3</v>
      </c>
      <c r="D4" s="12"/>
    </row>
    <row r="5" spans="1:3">
      <c r="A5" s="13" t="s">
        <v>28</v>
      </c>
      <c r="B5" s="14">
        <v>200000</v>
      </c>
      <c r="C5" s="15" t="s">
        <v>29</v>
      </c>
    </row>
    <row r="6" spans="1:3">
      <c r="A6" s="13" t="s">
        <v>30</v>
      </c>
      <c r="B6" s="14">
        <v>15</v>
      </c>
      <c r="C6" s="16" t="s">
        <v>31</v>
      </c>
    </row>
    <row r="7" spans="1:7">
      <c r="A7" s="4" t="s">
        <v>8</v>
      </c>
      <c r="B7" s="17">
        <v>0.07</v>
      </c>
      <c r="C7" s="18"/>
      <c r="G7" s="49"/>
    </row>
    <row r="8" spans="1:7">
      <c r="A8" s="9" t="s">
        <v>32</v>
      </c>
      <c r="B8" s="17">
        <v>0.03</v>
      </c>
      <c r="C8" s="19" t="s">
        <v>10</v>
      </c>
      <c r="G8" s="49"/>
    </row>
    <row r="11" spans="1:7">
      <c r="A11" s="5" t="s">
        <v>11</v>
      </c>
      <c r="B11" s="20"/>
      <c r="C11" s="21"/>
      <c r="D11" s="22"/>
      <c r="G11" s="49"/>
    </row>
    <row r="12" ht="30" spans="1:7">
      <c r="A12" s="13" t="s">
        <v>12</v>
      </c>
      <c r="B12" s="23">
        <f>B20*(B7-B8)/((1-((1+B8)/(1+B7))^B6)*12)</f>
        <v>11440.1217467553</v>
      </c>
      <c r="C12" s="24" t="s">
        <v>13</v>
      </c>
      <c r="D12" s="25">
        <f>B8</f>
        <v>0.03</v>
      </c>
      <c r="E12" s="4" t="s">
        <v>33</v>
      </c>
      <c r="F12" s="50">
        <f>B6</f>
        <v>15</v>
      </c>
      <c r="G12" s="51" t="s">
        <v>34</v>
      </c>
    </row>
    <row r="13" spans="1:7">
      <c r="A13" s="4"/>
      <c r="B13" s="20"/>
      <c r="C13" s="21"/>
      <c r="D13" s="22"/>
      <c r="G13" s="49"/>
    </row>
    <row r="14" spans="1:7">
      <c r="A14" s="4"/>
      <c r="B14" s="20"/>
      <c r="C14" s="21"/>
      <c r="D14" s="22"/>
      <c r="G14" s="49"/>
    </row>
    <row r="15" spans="1:7">
      <c r="A15" s="5" t="s">
        <v>35</v>
      </c>
      <c r="B15" s="20"/>
      <c r="C15" s="21"/>
      <c r="D15" s="22"/>
      <c r="G15" s="49"/>
    </row>
    <row r="16" ht="21.75" customHeight="1" spans="1:7">
      <c r="A16" s="26" t="s">
        <v>36</v>
      </c>
      <c r="B16" s="27" t="b">
        <f>B45=D43</f>
        <v>1</v>
      </c>
      <c r="C16" s="21"/>
      <c r="D16" s="22"/>
      <c r="G16" s="49"/>
    </row>
    <row r="17" ht="30" spans="1:7">
      <c r="A17" s="28" t="s">
        <v>37</v>
      </c>
      <c r="B17" s="29">
        <f>(B4*12*(1+B8)^B6)/(B7-B8)</f>
        <v>4673902.24980229</v>
      </c>
      <c r="C17" s="21"/>
      <c r="D17" s="22"/>
      <c r="G17" s="49"/>
    </row>
    <row r="18" ht="30" spans="1:10">
      <c r="A18" s="28" t="s">
        <v>38</v>
      </c>
      <c r="B18" s="30">
        <f>B5*(1+B7)^B6</f>
        <v>551806.308143067</v>
      </c>
      <c r="C18" s="21"/>
      <c r="D18" s="31"/>
      <c r="G18" s="49"/>
      <c r="J18" s="53"/>
    </row>
    <row r="19" ht="45" spans="1:7">
      <c r="A19" s="28" t="s">
        <v>39</v>
      </c>
      <c r="B19" s="32">
        <f>B17-B18</f>
        <v>4122095.94165923</v>
      </c>
      <c r="C19" s="21"/>
      <c r="D19" s="22"/>
      <c r="G19" s="49"/>
    </row>
    <row r="20" ht="45" spans="1:7">
      <c r="A20" s="33" t="s">
        <v>40</v>
      </c>
      <c r="B20" s="30">
        <f>B19/((1+B7)^B6)</f>
        <v>1494037.26663831</v>
      </c>
      <c r="C20" s="21"/>
      <c r="D20" s="22"/>
      <c r="G20" s="49"/>
    </row>
    <row r="21" spans="1:7">
      <c r="A21" s="4"/>
      <c r="B21" s="20"/>
      <c r="C21" s="21"/>
      <c r="D21" s="22"/>
      <c r="G21" s="49"/>
    </row>
    <row r="22" spans="1:7">
      <c r="A22" s="4"/>
      <c r="B22" s="20"/>
      <c r="C22" s="21"/>
      <c r="D22" s="22"/>
      <c r="G22" s="49"/>
    </row>
    <row r="23" spans="1:8">
      <c r="A23" s="34" t="s">
        <v>41</v>
      </c>
      <c r="B23" s="35"/>
      <c r="C23" s="35"/>
      <c r="D23" s="36"/>
      <c r="E23" s="36"/>
      <c r="F23" s="36"/>
      <c r="G23" s="36"/>
      <c r="H23" s="36"/>
    </row>
    <row r="24" spans="1:16375">
      <c r="A24" s="37" t="s">
        <v>42</v>
      </c>
      <c r="B24" s="38"/>
      <c r="C24" s="38"/>
      <c r="D24" s="38"/>
      <c r="E24" s="38"/>
      <c r="F24" s="38"/>
      <c r="G24" s="51"/>
      <c r="H24" s="5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  <c r="XCI24" s="4"/>
      <c r="XCJ24" s="4"/>
      <c r="XCK24" s="4"/>
      <c r="XCL24" s="4"/>
      <c r="XCM24" s="4"/>
      <c r="XCN24" s="4"/>
      <c r="XCO24" s="4"/>
      <c r="XCP24" s="4"/>
      <c r="XCQ24" s="4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</row>
    <row r="25" ht="30" customHeight="1" spans="1:6">
      <c r="A25" s="39" t="s">
        <v>43</v>
      </c>
      <c r="B25" s="40" t="s">
        <v>44</v>
      </c>
      <c r="C25" s="40" t="s">
        <v>45</v>
      </c>
      <c r="D25" s="40" t="s">
        <v>46</v>
      </c>
      <c r="E25" s="40" t="s">
        <v>47</v>
      </c>
      <c r="F25" s="40" t="s">
        <v>48</v>
      </c>
    </row>
    <row r="26" spans="1:6">
      <c r="A26" s="35"/>
      <c r="B26" s="41"/>
      <c r="C26" s="41" t="s">
        <v>49</v>
      </c>
      <c r="D26" s="41" t="s">
        <v>50</v>
      </c>
      <c r="E26" s="41"/>
      <c r="F26" s="41"/>
    </row>
    <row r="27" spans="1:6">
      <c r="A27" s="42" t="s">
        <v>51</v>
      </c>
      <c r="B27" s="43" t="s">
        <v>52</v>
      </c>
      <c r="C27" s="43" t="s">
        <v>53</v>
      </c>
      <c r="D27" s="43" t="s">
        <v>54</v>
      </c>
      <c r="E27" s="43" t="s">
        <v>55</v>
      </c>
      <c r="F27" s="43" t="s">
        <v>56</v>
      </c>
    </row>
    <row r="28" spans="1:6">
      <c r="A28" s="44">
        <v>30</v>
      </c>
      <c r="B28" s="45">
        <f>B5</f>
        <v>200000</v>
      </c>
      <c r="C28" s="46">
        <f t="shared" ref="C28:C43" si="0">B28*$B$7</f>
        <v>14000</v>
      </c>
      <c r="D28" s="45">
        <f t="shared" ref="D28:D43" si="1">B28*($B$7-$B$8)</f>
        <v>8000</v>
      </c>
      <c r="E28" s="45">
        <f>B12*12</f>
        <v>137281.460961064</v>
      </c>
      <c r="F28" s="52">
        <f t="shared" ref="F28:F43" si="2">E28+C28+B28</f>
        <v>351281.460961064</v>
      </c>
    </row>
    <row r="29" spans="1:6">
      <c r="A29" s="44">
        <v>31</v>
      </c>
      <c r="B29" s="45">
        <f t="shared" ref="B29:B43" si="3">F28</f>
        <v>351281.460961064</v>
      </c>
      <c r="C29" s="46">
        <f t="shared" si="0"/>
        <v>24589.7022672745</v>
      </c>
      <c r="D29" s="45">
        <f t="shared" si="1"/>
        <v>14051.2584384426</v>
      </c>
      <c r="E29" s="45">
        <f t="shared" ref="E29:E43" si="4">E28*(1+$B$8)</f>
        <v>141399.904789896</v>
      </c>
      <c r="F29" s="52">
        <f t="shared" si="2"/>
        <v>517271.068018235</v>
      </c>
    </row>
    <row r="30" spans="1:6">
      <c r="A30" s="44">
        <v>32</v>
      </c>
      <c r="B30" s="45">
        <f t="shared" si="3"/>
        <v>517271.068018235</v>
      </c>
      <c r="C30" s="46">
        <f t="shared" si="0"/>
        <v>36208.9747612764</v>
      </c>
      <c r="D30" s="45">
        <f t="shared" si="1"/>
        <v>20690.8427207294</v>
      </c>
      <c r="E30" s="45">
        <f t="shared" si="4"/>
        <v>145641.901933593</v>
      </c>
      <c r="F30" s="52">
        <f t="shared" si="2"/>
        <v>699121.944713104</v>
      </c>
    </row>
    <row r="31" spans="1:6">
      <c r="A31" s="44">
        <v>33</v>
      </c>
      <c r="B31" s="45">
        <f t="shared" si="3"/>
        <v>699121.944713104</v>
      </c>
      <c r="C31" s="46">
        <f t="shared" si="0"/>
        <v>48938.5361299173</v>
      </c>
      <c r="D31" s="45">
        <f t="shared" si="1"/>
        <v>27964.8777885242</v>
      </c>
      <c r="E31" s="45">
        <f t="shared" si="4"/>
        <v>150011.158991601</v>
      </c>
      <c r="F31" s="52">
        <f t="shared" si="2"/>
        <v>898071.639834622</v>
      </c>
    </row>
    <row r="32" spans="1:6">
      <c r="A32" s="44">
        <v>34</v>
      </c>
      <c r="B32" s="45">
        <f t="shared" si="3"/>
        <v>898071.639834622</v>
      </c>
      <c r="C32" s="46">
        <f t="shared" si="0"/>
        <v>62865.0147884236</v>
      </c>
      <c r="D32" s="45">
        <f t="shared" si="1"/>
        <v>35922.8655933849</v>
      </c>
      <c r="E32" s="45">
        <f t="shared" si="4"/>
        <v>154511.493761349</v>
      </c>
      <c r="F32" s="52">
        <f t="shared" si="2"/>
        <v>1115448.14838439</v>
      </c>
    </row>
    <row r="33" s="2" customFormat="1" spans="1:6">
      <c r="A33" s="44">
        <v>35</v>
      </c>
      <c r="B33" s="45">
        <f t="shared" si="3"/>
        <v>1115448.14838439</v>
      </c>
      <c r="C33" s="46">
        <f t="shared" si="0"/>
        <v>78081.3703869076</v>
      </c>
      <c r="D33" s="45">
        <f t="shared" si="1"/>
        <v>44617.9259353758</v>
      </c>
      <c r="E33" s="45">
        <f t="shared" si="4"/>
        <v>159146.838574189</v>
      </c>
      <c r="F33" s="52">
        <f t="shared" si="2"/>
        <v>1352676.35734549</v>
      </c>
    </row>
    <row r="34" s="2" customFormat="1" spans="1:6">
      <c r="A34" s="44">
        <v>36</v>
      </c>
      <c r="B34" s="45">
        <f t="shared" si="3"/>
        <v>1352676.35734549</v>
      </c>
      <c r="C34" s="46">
        <f t="shared" si="0"/>
        <v>94687.3450141844</v>
      </c>
      <c r="D34" s="45">
        <f t="shared" si="1"/>
        <v>54107.0542938197</v>
      </c>
      <c r="E34" s="45">
        <f t="shared" si="4"/>
        <v>163921.243731415</v>
      </c>
      <c r="F34" s="52">
        <f t="shared" si="2"/>
        <v>1611284.94609109</v>
      </c>
    </row>
    <row r="35" s="2" customFormat="1" spans="1:6">
      <c r="A35" s="44">
        <v>37</v>
      </c>
      <c r="B35" s="45">
        <f t="shared" si="3"/>
        <v>1611284.94609109</v>
      </c>
      <c r="C35" s="46">
        <f t="shared" si="0"/>
        <v>112789.946226376</v>
      </c>
      <c r="D35" s="45">
        <f t="shared" si="1"/>
        <v>64451.3978436437</v>
      </c>
      <c r="E35" s="45">
        <f t="shared" si="4"/>
        <v>168838.881043357</v>
      </c>
      <c r="F35" s="52">
        <f t="shared" si="2"/>
        <v>1892913.77336082</v>
      </c>
    </row>
    <row r="36" s="2" customFormat="1" spans="1:6">
      <c r="A36" s="44">
        <v>38</v>
      </c>
      <c r="B36" s="45">
        <f t="shared" si="3"/>
        <v>1892913.77336082</v>
      </c>
      <c r="C36" s="46">
        <f t="shared" si="0"/>
        <v>132503.964135258</v>
      </c>
      <c r="D36" s="45">
        <f t="shared" si="1"/>
        <v>75716.550934433</v>
      </c>
      <c r="E36" s="45">
        <f t="shared" si="4"/>
        <v>173904.047474658</v>
      </c>
      <c r="F36" s="52">
        <f t="shared" si="2"/>
        <v>2199321.78497074</v>
      </c>
    </row>
    <row r="37" s="2" customFormat="1" spans="1:6">
      <c r="A37" s="44">
        <v>39</v>
      </c>
      <c r="B37" s="45">
        <f t="shared" si="3"/>
        <v>2199321.78497074</v>
      </c>
      <c r="C37" s="46">
        <f t="shared" si="0"/>
        <v>153952.524947952</v>
      </c>
      <c r="D37" s="45">
        <f t="shared" si="1"/>
        <v>87972.8713988296</v>
      </c>
      <c r="E37" s="45">
        <f t="shared" si="4"/>
        <v>179121.168898898</v>
      </c>
      <c r="F37" s="52">
        <f t="shared" si="2"/>
        <v>2532395.47881759</v>
      </c>
    </row>
    <row r="38" s="2" customFormat="1" spans="1:6">
      <c r="A38" s="44">
        <v>40</v>
      </c>
      <c r="B38" s="45">
        <f t="shared" si="3"/>
        <v>2532395.47881759</v>
      </c>
      <c r="C38" s="46">
        <f t="shared" si="0"/>
        <v>177267.683517231</v>
      </c>
      <c r="D38" s="45">
        <f t="shared" si="1"/>
        <v>101295.819152704</v>
      </c>
      <c r="E38" s="45">
        <f t="shared" si="4"/>
        <v>184494.803965865</v>
      </c>
      <c r="F38" s="52">
        <f t="shared" si="2"/>
        <v>2894157.96630069</v>
      </c>
    </row>
    <row r="39" s="2" customFormat="1" spans="1:6">
      <c r="A39" s="44">
        <v>41</v>
      </c>
      <c r="B39" s="45">
        <f t="shared" si="3"/>
        <v>2894157.96630069</v>
      </c>
      <c r="C39" s="46">
        <f t="shared" si="0"/>
        <v>202591.057641048</v>
      </c>
      <c r="D39" s="45">
        <f t="shared" si="1"/>
        <v>115766.318652027</v>
      </c>
      <c r="E39" s="45">
        <f t="shared" si="4"/>
        <v>190029.648084841</v>
      </c>
      <c r="F39" s="52">
        <f t="shared" si="2"/>
        <v>3286778.67202657</v>
      </c>
    </row>
    <row r="40" s="2" customFormat="1" spans="1:6">
      <c r="A40" s="44">
        <v>42</v>
      </c>
      <c r="B40" s="45">
        <f t="shared" si="3"/>
        <v>3286778.67202657</v>
      </c>
      <c r="C40" s="46">
        <f t="shared" si="0"/>
        <v>230074.50704186</v>
      </c>
      <c r="D40" s="45">
        <f t="shared" si="1"/>
        <v>131471.146881063</v>
      </c>
      <c r="E40" s="45">
        <f t="shared" si="4"/>
        <v>195730.537527386</v>
      </c>
      <c r="F40" s="52">
        <f t="shared" si="2"/>
        <v>3712583.71659582</v>
      </c>
    </row>
    <row r="41" s="2" customFormat="1" spans="1:6">
      <c r="A41" s="44">
        <v>43</v>
      </c>
      <c r="B41" s="45">
        <f t="shared" si="3"/>
        <v>3712583.71659582</v>
      </c>
      <c r="C41" s="46">
        <f t="shared" si="0"/>
        <v>259880.860161707</v>
      </c>
      <c r="D41" s="45">
        <f t="shared" si="1"/>
        <v>148503.348663833</v>
      </c>
      <c r="E41" s="45">
        <f t="shared" si="4"/>
        <v>201602.453653208</v>
      </c>
      <c r="F41" s="52">
        <f t="shared" si="2"/>
        <v>4174067.03041074</v>
      </c>
    </row>
    <row r="42" s="2" customFormat="1" spans="1:6">
      <c r="A42" s="44">
        <v>44</v>
      </c>
      <c r="B42" s="45">
        <f t="shared" si="3"/>
        <v>4174067.03041074</v>
      </c>
      <c r="C42" s="46">
        <f t="shared" si="0"/>
        <v>292184.692128752</v>
      </c>
      <c r="D42" s="45">
        <f t="shared" si="1"/>
        <v>166962.681216429</v>
      </c>
      <c r="E42" s="45">
        <f t="shared" si="4"/>
        <v>207650.527262804</v>
      </c>
      <c r="F42" s="52">
        <f t="shared" si="2"/>
        <v>4673902.24980229</v>
      </c>
    </row>
    <row r="43" s="2" customFormat="1" spans="1:6">
      <c r="A43" s="44">
        <v>45</v>
      </c>
      <c r="B43" s="45">
        <f t="shared" si="3"/>
        <v>4673902.24980229</v>
      </c>
      <c r="C43" s="46">
        <f t="shared" si="0"/>
        <v>327173.15748616</v>
      </c>
      <c r="D43" s="45">
        <f t="shared" si="1"/>
        <v>186956.089992092</v>
      </c>
      <c r="E43" s="45">
        <f t="shared" si="4"/>
        <v>213880.043080688</v>
      </c>
      <c r="F43" s="52">
        <f t="shared" si="2"/>
        <v>5214955.45036914</v>
      </c>
    </row>
    <row r="45" s="2" customFormat="1" spans="1:6">
      <c r="A45" s="3" t="s">
        <v>57</v>
      </c>
      <c r="B45" s="47">
        <f>B4*12*(1+B8)^B6</f>
        <v>186956.089992092</v>
      </c>
      <c r="C45" s="3"/>
      <c r="D45" s="3"/>
      <c r="E45" s="3"/>
      <c r="F45" s="3"/>
    </row>
  </sheetData>
  <mergeCells count="1">
    <mergeCell ref="F25:F26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salesforce.com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舒适退休计算器</vt:lpstr>
      <vt:lpstr>财务自由计算器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Zhou</dc:creator>
  <cp:lastModifiedBy>微软用户</cp:lastModifiedBy>
  <dcterms:created xsi:type="dcterms:W3CDTF">2017-12-25T08:35:00Z</dcterms:created>
  <dcterms:modified xsi:type="dcterms:W3CDTF">2017-12-27T14:04:26Z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