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I852573\Downloads\"/>
    </mc:Choice>
  </mc:AlternateContent>
  <xr:revisionPtr revIDLastSave="0" documentId="13_ncr:1_{6A7A2565-F22B-434A-9EA8-B442D972EDF4}" xr6:coauthVersionLast="36" xr6:coauthVersionMax="36" xr10:uidLastSave="{00000000-0000-0000-0000-000000000000}"/>
  <bookViews>
    <workbookView xWindow="0" yWindow="0" windowWidth="24000" windowHeight="9510" xr2:uid="{00000000-000D-0000-FFFF-FFFF00000000}"/>
  </bookViews>
  <sheets>
    <sheet name="design 2kr" sheetId="1" r:id="rId1"/>
  </sheets>
  <definedNames>
    <definedName name="alpha">'design 2kr'!$K$31</definedName>
    <definedName name="q0">'design 2kr'!$E$16</definedName>
    <definedName name="qa">'design 2kr'!$F$16</definedName>
    <definedName name="qab">'design 2kr'!$H$16</definedName>
    <definedName name="qb">'design 2kr'!$G$16</definedName>
    <definedName name="r_">'design 2kr'!$C$12</definedName>
    <definedName name="sq">'design 2kr'!$M$27</definedName>
    <definedName name="ssa">'design 2kr'!$F$26</definedName>
    <definedName name="ssab">'design 2kr'!$F$28</definedName>
    <definedName name="ssb">'design 2kr'!$F$27</definedName>
    <definedName name="sse">'design 2kr'!$M$20</definedName>
    <definedName name="sst">'design 2kr'!$F$25</definedName>
    <definedName name="tval">'design 2kr'!$K$32</definedName>
    <definedName name="variacao">'design 2kr'!$K$33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I11" i="1" l="1"/>
  <c r="J11" i="1"/>
  <c r="I12" i="1"/>
  <c r="L12" i="1" s="1"/>
  <c r="O12" i="1" s="1"/>
  <c r="O17" i="1" s="1"/>
  <c r="J12" i="1"/>
  <c r="I13" i="1"/>
  <c r="L13" i="1" s="1"/>
  <c r="O13" i="1" s="1"/>
  <c r="O18" i="1" s="1"/>
  <c r="J13" i="1"/>
  <c r="I14" i="1"/>
  <c r="L14" i="1" s="1"/>
  <c r="O14" i="1" s="1"/>
  <c r="O19" i="1" s="1"/>
  <c r="J14" i="1"/>
  <c r="K30" i="1"/>
  <c r="M31" i="1"/>
  <c r="L11" i="1" l="1"/>
  <c r="O11" i="1" s="1"/>
  <c r="O16" i="1" s="1"/>
  <c r="N12" i="1"/>
  <c r="N17" i="1" s="1"/>
  <c r="M13" i="1"/>
  <c r="M18" i="1" s="1"/>
  <c r="K32" i="1"/>
  <c r="N14" i="1"/>
  <c r="N19" i="1" s="1"/>
  <c r="M11" i="1" l="1"/>
  <c r="M16" i="1" s="1"/>
  <c r="F18" i="1"/>
  <c r="H18" i="1"/>
  <c r="M12" i="1"/>
  <c r="M17" i="1" s="1"/>
  <c r="G18" i="1"/>
  <c r="G17" i="1"/>
  <c r="H17" i="1"/>
  <c r="E17" i="1"/>
  <c r="F17" i="1"/>
  <c r="N11" i="1"/>
  <c r="N16" i="1" s="1"/>
  <c r="E18" i="1"/>
  <c r="E19" i="1"/>
  <c r="H19" i="1"/>
  <c r="N13" i="1"/>
  <c r="N18" i="1" s="1"/>
  <c r="F19" i="1"/>
  <c r="G19" i="1"/>
  <c r="M14" i="1"/>
  <c r="M19" i="1" s="1"/>
  <c r="G20" i="1"/>
  <c r="E20" i="1"/>
  <c r="H20" i="1"/>
  <c r="F20" i="1"/>
  <c r="M20" i="1" l="1"/>
  <c r="F29" i="1" s="1"/>
  <c r="H15" i="1"/>
  <c r="H16" i="1" s="1"/>
  <c r="F28" i="1" s="1"/>
  <c r="E15" i="1"/>
  <c r="E16" i="1" s="1"/>
  <c r="F15" i="1"/>
  <c r="F16" i="1" s="1"/>
  <c r="Q13" i="1" s="1"/>
  <c r="G15" i="1"/>
  <c r="G16" i="1" s="1"/>
  <c r="F27" i="1" s="1"/>
  <c r="M25" i="1" l="1"/>
  <c r="M26" i="1" s="1"/>
  <c r="F26" i="1"/>
  <c r="F25" i="1" s="1"/>
  <c r="M27" i="1" l="1"/>
  <c r="K33" i="1" s="1"/>
  <c r="G27" i="1"/>
  <c r="G29" i="1"/>
  <c r="G26" i="1"/>
  <c r="G28" i="1"/>
  <c r="Q29" i="1" l="1"/>
  <c r="P28" i="1"/>
  <c r="P29" i="1"/>
  <c r="Q27" i="1"/>
  <c r="Q26" i="1"/>
  <c r="P27" i="1"/>
  <c r="P26" i="1"/>
  <c r="Q28" i="1"/>
</calcChain>
</file>

<file path=xl/sharedStrings.xml><?xml version="1.0" encoding="utf-8"?>
<sst xmlns="http://schemas.openxmlformats.org/spreadsheetml/2006/main" count="51" uniqueCount="44">
  <si>
    <t>q0</t>
  </si>
  <si>
    <t>qa</t>
  </si>
  <si>
    <t>qb</t>
  </si>
  <si>
    <t>qab</t>
  </si>
  <si>
    <t>replicação</t>
  </si>
  <si>
    <t>y1</t>
  </si>
  <si>
    <t>y2</t>
  </si>
  <si>
    <t>y medio</t>
  </si>
  <si>
    <t>equação</t>
  </si>
  <si>
    <t>e1</t>
  </si>
  <si>
    <t>e2</t>
  </si>
  <si>
    <t>SSE=</t>
  </si>
  <si>
    <t>SST=</t>
  </si>
  <si>
    <t>r=</t>
  </si>
  <si>
    <t>SSA=</t>
  </si>
  <si>
    <t>SSB=</t>
  </si>
  <si>
    <t>SSAB=</t>
  </si>
  <si>
    <t>variancia</t>
  </si>
  <si>
    <t>desvio dos erros</t>
  </si>
  <si>
    <t>desvio dos efeitos</t>
  </si>
  <si>
    <t>intervalo confiança para efeitos</t>
  </si>
  <si>
    <t>df=</t>
  </si>
  <si>
    <t>2^2(r-1)</t>
  </si>
  <si>
    <t>conf.=</t>
  </si>
  <si>
    <t>(1-alpha)/2=</t>
  </si>
  <si>
    <t>tval=</t>
  </si>
  <si>
    <t>min.</t>
  </si>
  <si>
    <t>max.</t>
  </si>
  <si>
    <t>sq*tval</t>
  </si>
  <si>
    <t>variacao</t>
  </si>
  <si>
    <t>replicações</t>
  </si>
  <si>
    <t>B</t>
  </si>
  <si>
    <t>SSE</t>
  </si>
  <si>
    <t>Acesso (A)</t>
  </si>
  <si>
    <t>Delay</t>
  </si>
  <si>
    <t>Home</t>
  </si>
  <si>
    <t>Link</t>
  </si>
  <si>
    <t>1ª</t>
  </si>
  <si>
    <t>2ª</t>
  </si>
  <si>
    <t>3ª</t>
  </si>
  <si>
    <t>Acesso = A</t>
  </si>
  <si>
    <t>Delay = B</t>
  </si>
  <si>
    <t>y3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</si>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</sst>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color theme="0" tint="-0.3499862666707357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9" fontId="0" fillId="5" borderId="1" xfId="1" applyFont="1" applyFill="1" applyBorder="1"/>
    <xf numFmtId="0" fontId="0" fillId="6" borderId="0" xfId="0" applyFill="1"/>
    <xf numFmtId="0" fontId="0" fillId="7" borderId="0" xfId="0" applyFill="1"/>
    <xf numFmtId="0" fontId="3" fillId="0" borderId="0" xfId="0" applyFont="1" applyAlignment="1">
      <alignment horizontal="center"/>
    </xf>
    <xf numFmtId="0" fontId="0" fillId="8" borderId="0" xfId="0" applyFill="1"/>
    <xf numFmtId="0" fontId="4" fillId="9" borderId="0" xfId="0" applyFont="1" applyFill="1"/>
    <xf numFmtId="9" fontId="0" fillId="0" borderId="0" xfId="0" applyNumberFormat="1"/>
    <xf numFmtId="0" fontId="5" fillId="0" borderId="0" xfId="0" applyFont="1"/>
    <xf numFmtId="0" fontId="6" fillId="12" borderId="0" xfId="0" applyFont="1" applyFill="1" applyAlignment="1">
      <alignment horizontal="center"/>
    </xf>
    <xf numFmtId="0" fontId="0" fillId="0" borderId="10" xfId="0" applyBorder="1"/>
    <xf numFmtId="0" fontId="7" fillId="0" borderId="21" xfId="0" applyFont="1" applyBorder="1" applyAlignment="1">
      <alignment textRotation="180"/>
    </xf>
    <xf numFmtId="0" fontId="0" fillId="16" borderId="1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1" borderId="0" xfId="0" applyFill="1"/>
    <xf numFmtId="0" fontId="8" fillId="0" borderId="0" xfId="0" applyFont="1"/>
    <xf numFmtId="0" fontId="0" fillId="0" borderId="0" xfId="0" applyBorder="1"/>
    <xf numFmtId="0" fontId="0" fillId="17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18" borderId="1" xfId="1" applyFont="1" applyFill="1" applyBorder="1"/>
    <xf numFmtId="0" fontId="3" fillId="0" borderId="19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0" xfId="0" applyFont="1" applyBorder="1" applyAlignment="1">
      <alignment horizontal="left" vertical="center" textRotation="255" wrapText="1"/>
    </xf>
    <xf numFmtId="0" fontId="0" fillId="0" borderId="0" xfId="0" applyBorder="1" applyAlignment="1">
      <alignment horizontal="left" vertical="center" textRotation="255" wrapText="1"/>
    </xf>
    <xf numFmtId="0" fontId="7" fillId="0" borderId="2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3" fontId="0" fillId="2" borderId="16" xfId="0" applyNumberFormat="1" applyFill="1" applyBorder="1" applyAlignment="1">
      <alignment horizontal="center"/>
    </xf>
    <xf numFmtId="3" fontId="0" fillId="15" borderId="16" xfId="0" applyNumberFormat="1" applyFill="1" applyBorder="1" applyAlignment="1">
      <alignment horizontal="center"/>
    </xf>
    <xf numFmtId="3" fontId="0" fillId="15" borderId="17" xfId="0" applyNumberFormat="1" applyFill="1" applyBorder="1" applyAlignment="1">
      <alignment horizontal="center"/>
    </xf>
    <xf numFmtId="3" fontId="0" fillId="10" borderId="16" xfId="0" applyNumberFormat="1" applyFill="1" applyBorder="1" applyAlignment="1">
      <alignment horizontal="center"/>
    </xf>
    <xf numFmtId="3" fontId="0" fillId="10" borderId="17" xfId="0" applyNumberFormat="1" applyFill="1" applyBorder="1" applyAlignment="1">
      <alignment horizontal="center"/>
    </xf>
    <xf numFmtId="3" fontId="0" fillId="2" borderId="17" xfId="0" applyNumberFormat="1" applyFill="1" applyBorder="1" applyAlignment="1">
      <alignment horizontal="center"/>
    </xf>
    <xf numFmtId="3" fontId="0" fillId="13" borderId="16" xfId="0" applyNumberFormat="1" applyFill="1" applyBorder="1" applyAlignment="1">
      <alignment horizontal="center"/>
    </xf>
    <xf numFmtId="3" fontId="0" fillId="13" borderId="17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733425</xdr:colOff>
      <xdr:row>1</xdr:row>
      <xdr:rowOff>9525</xdr:rowOff>
    </xdr:from>
    <xdr:to>
      <xdr:col>13</xdr:col>
      <xdr:colOff>775714</xdr:colOff>
      <xdr:row>4</xdr:row>
      <xdr:rowOff>14281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71450"/>
          <a:ext cx="1715514" cy="5095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bg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11</xdr:col>
      <xdr:colOff>742949</xdr:colOff>
      <xdr:row>3</xdr:row>
      <xdr:rowOff>158750</xdr:rowOff>
    </xdr:from>
    <xdr:to>
      <xdr:col>16</xdr:col>
      <xdr:colOff>142874</xdr:colOff>
      <xdr:row>8</xdr:row>
      <xdr:rowOff>8347</xdr:rowOff>
    </xdr:to>
    <xdr:pic>
      <xdr:nvPicPr>
        <xdr:cNvPr id="5" name="Pictur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49" y="654050"/>
          <a:ext cx="3457575" cy="68779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bg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16</xdr:col>
      <xdr:colOff>247650</xdr:colOff>
      <xdr:row>19</xdr:row>
      <xdr:rowOff>76131</xdr:rowOff>
    </xdr:from>
    <xdr:to>
      <xdr:col>18</xdr:col>
      <xdr:colOff>238124</xdr:colOff>
      <xdr:row>22</xdr:row>
      <xdr:rowOff>93662</xdr:rowOff>
    </xdr:to>
    <xdr:pic>
      <xdr:nvPicPr>
        <xdr:cNvPr id="6" name="Picture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3238431"/>
          <a:ext cx="1152524" cy="5033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bg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14</xdr:col>
      <xdr:colOff>6595</xdr:colOff>
      <xdr:row>29</xdr:row>
      <xdr:rowOff>136648</xdr:rowOff>
    </xdr:from>
    <xdr:to>
      <xdr:col>17</xdr:col>
      <xdr:colOff>398991</xdr:colOff>
      <xdr:row>32</xdr:row>
      <xdr:rowOff>79375</xdr:rowOff>
    </xdr:to>
    <xdr:pic>
      <xdr:nvPicPr>
        <xdr:cNvPr id="7" name="Picture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7570" y="4937248"/>
          <a:ext cx="2393704" cy="4285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bg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13</xdr:col>
      <xdr:colOff>441082</xdr:colOff>
      <xdr:row>32</xdr:row>
      <xdr:rowOff>122313</xdr:rowOff>
    </xdr:from>
    <xdr:to>
      <xdr:col>17</xdr:col>
      <xdr:colOff>55868</xdr:colOff>
      <xdr:row>35</xdr:row>
      <xdr:rowOff>3174</xdr:rowOff>
    </xdr:to>
    <xdr:pic>
      <xdr:nvPicPr>
        <xdr:cNvPr id="8" name="Picture 1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382" y="5408688"/>
          <a:ext cx="2550602" cy="36346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bg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13</xdr:col>
      <xdr:colOff>9525</xdr:colOff>
      <xdr:row>21</xdr:row>
      <xdr:rowOff>3934</xdr:rowOff>
    </xdr:from>
    <xdr:to>
      <xdr:col>16</xdr:col>
      <xdr:colOff>247650</xdr:colOff>
      <xdr:row>24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stCxn id="6" idx="1"/>
        </xdr:cNvCxnSpPr>
      </xdr:nvCxnSpPr>
      <xdr:spPr bwMode="auto">
        <a:xfrm flipH="1">
          <a:off x="7362825" y="3490084"/>
          <a:ext cx="1609725" cy="52946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114300</xdr:colOff>
      <xdr:row>29</xdr:row>
      <xdr:rowOff>66675</xdr:rowOff>
    </xdr:from>
    <xdr:to>
      <xdr:col>18</xdr:col>
      <xdr:colOff>381000</xdr:colOff>
      <xdr:row>32</xdr:row>
      <xdr:rowOff>85725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8839200" y="4867275"/>
          <a:ext cx="1428750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266700</xdr:colOff>
      <xdr:row>32</xdr:row>
      <xdr:rowOff>123825</xdr:rowOff>
    </xdr:from>
    <xdr:to>
      <xdr:col>18</xdr:col>
      <xdr:colOff>581025</xdr:colOff>
      <xdr:row>34</xdr:row>
      <xdr:rowOff>142875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8991600" y="5410200"/>
          <a:ext cx="14763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0</xdr:colOff>
      <xdr:row>25</xdr:row>
      <xdr:rowOff>57150</xdr:rowOff>
    </xdr:from>
    <xdr:to>
      <xdr:col>14</xdr:col>
      <xdr:colOff>6595</xdr:colOff>
      <xdr:row>31</xdr:row>
      <xdr:rowOff>27049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7" idx="1"/>
        </xdr:cNvCxnSpPr>
      </xdr:nvCxnSpPr>
      <xdr:spPr bwMode="auto">
        <a:xfrm flipH="1" flipV="1">
          <a:off x="7353300" y="4200525"/>
          <a:ext cx="454270" cy="95097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342900</xdr:colOff>
      <xdr:row>27</xdr:row>
      <xdr:rowOff>19050</xdr:rowOff>
    </xdr:from>
    <xdr:to>
      <xdr:col>13</xdr:col>
      <xdr:colOff>441082</xdr:colOff>
      <xdr:row>33</xdr:row>
      <xdr:rowOff>142119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stCxn id="8" idx="1"/>
        </xdr:cNvCxnSpPr>
      </xdr:nvCxnSpPr>
      <xdr:spPr bwMode="auto">
        <a:xfrm flipH="1" flipV="1">
          <a:off x="7296150" y="4486275"/>
          <a:ext cx="498232" cy="110414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="90" zoomScaleNormal="90" workbookViewId="0">
      <selection activeCell="L8" sqref="L8"/>
    </sheetView>
  </sheetViews>
  <sheetFormatPr defaultRowHeight="12.75" x14ac:dyDescent="0.2"/>
  <cols>
    <col min="1" max="1" width="5.5703125" customWidth="1"/>
    <col min="2" max="2" width="12.5703125" customWidth="1"/>
    <col min="9" max="9" width="6.7109375" customWidth="1"/>
    <col min="10" max="10" width="6.85546875" customWidth="1"/>
    <col min="11" max="11" width="6.5703125" customWidth="1"/>
    <col min="12" max="12" width="11.140625" customWidth="1"/>
    <col min="13" max="13" width="14" customWidth="1"/>
    <col min="14" max="15" width="14" bestFit="1" customWidth="1"/>
    <col min="16" max="16" width="7.85546875" customWidth="1"/>
    <col min="17" max="17" width="8.28515625" customWidth="1"/>
  </cols>
  <sheetData>
    <row r="1" spans="1:17" x14ac:dyDescent="0.2">
      <c r="C1" s="58" t="s">
        <v>33</v>
      </c>
      <c r="D1" s="58"/>
      <c r="E1" s="58"/>
      <c r="F1" s="58"/>
      <c r="G1" s="58"/>
      <c r="H1" s="58"/>
    </row>
    <row r="2" spans="1:17" ht="13.5" thickBot="1" x14ac:dyDescent="0.25">
      <c r="A2" s="2"/>
      <c r="B2" s="11"/>
      <c r="C2" s="11"/>
      <c r="D2" s="11">
        <v>-1</v>
      </c>
      <c r="E2" s="11"/>
      <c r="F2" s="11"/>
      <c r="G2" s="11">
        <v>1</v>
      </c>
      <c r="H2" s="44"/>
    </row>
    <row r="3" spans="1:17" x14ac:dyDescent="0.2">
      <c r="A3" s="12"/>
      <c r="B3" s="14"/>
      <c r="C3" s="62" t="s">
        <v>35</v>
      </c>
      <c r="D3" s="63"/>
      <c r="E3" s="5"/>
      <c r="F3" s="62" t="s">
        <v>36</v>
      </c>
      <c r="G3" s="63"/>
      <c r="H3" s="13"/>
    </row>
    <row r="4" spans="1:17" ht="13.5" customHeight="1" thickBot="1" x14ac:dyDescent="0.25">
      <c r="A4" s="12"/>
      <c r="B4" s="15" t="s">
        <v>4</v>
      </c>
      <c r="C4" s="16" t="s">
        <v>37</v>
      </c>
      <c r="D4" s="17" t="s">
        <v>38</v>
      </c>
      <c r="E4" s="18" t="s">
        <v>39</v>
      </c>
      <c r="F4" s="16" t="s">
        <v>37</v>
      </c>
      <c r="G4" s="17" t="s">
        <v>38</v>
      </c>
      <c r="H4" s="18" t="s">
        <v>39</v>
      </c>
      <c r="I4" s="45"/>
    </row>
    <row r="5" spans="1:17" ht="13.5" customHeight="1" thickBot="1" x14ac:dyDescent="0.25">
      <c r="A5" s="12">
        <v>-1</v>
      </c>
      <c r="B5" s="19">
        <v>500</v>
      </c>
      <c r="C5" s="64">
        <v>3699</v>
      </c>
      <c r="D5" s="69">
        <v>3779</v>
      </c>
      <c r="E5" s="69">
        <v>3617</v>
      </c>
      <c r="F5" s="70">
        <v>3969</v>
      </c>
      <c r="G5" s="71">
        <v>3975</v>
      </c>
      <c r="H5" s="71">
        <v>3988</v>
      </c>
      <c r="I5" s="61" t="s">
        <v>34</v>
      </c>
      <c r="J5" s="59" t="s">
        <v>31</v>
      </c>
    </row>
    <row r="6" spans="1:17" ht="13.5" thickBot="1" x14ac:dyDescent="0.25">
      <c r="A6" s="12">
        <v>1</v>
      </c>
      <c r="B6" s="20">
        <v>1000</v>
      </c>
      <c r="C6" s="65">
        <v>3786</v>
      </c>
      <c r="D6" s="66">
        <v>3780</v>
      </c>
      <c r="E6" s="66">
        <v>3802</v>
      </c>
      <c r="F6" s="67">
        <v>4115</v>
      </c>
      <c r="G6" s="68">
        <v>4098</v>
      </c>
      <c r="H6" s="68">
        <v>4083</v>
      </c>
      <c r="I6" s="61"/>
      <c r="J6" s="60"/>
    </row>
    <row r="9" spans="1:17" ht="13.5" thickBot="1" x14ac:dyDescent="0.25">
      <c r="B9" s="31" t="s">
        <v>40</v>
      </c>
      <c r="I9" s="57" t="s">
        <v>30</v>
      </c>
      <c r="J9" s="57"/>
      <c r="K9" s="57"/>
      <c r="O9" s="53"/>
    </row>
    <row r="10" spans="1:17" x14ac:dyDescent="0.2">
      <c r="B10" s="31" t="s">
        <v>41</v>
      </c>
      <c r="E10" s="2" t="s">
        <v>0</v>
      </c>
      <c r="F10" s="2" t="s">
        <v>1</v>
      </c>
      <c r="G10" s="2" t="s">
        <v>2</v>
      </c>
      <c r="H10" s="2" t="s">
        <v>3</v>
      </c>
      <c r="I10" s="2" t="s">
        <v>5</v>
      </c>
      <c r="J10" s="2" t="s">
        <v>6</v>
      </c>
      <c r="K10" s="54" t="s">
        <v>42</v>
      </c>
      <c r="L10" s="12" t="s">
        <v>7</v>
      </c>
      <c r="M10" s="21" t="s">
        <v>9</v>
      </c>
      <c r="N10" s="73" t="s">
        <v>10</v>
      </c>
      <c r="O10" s="22" t="s">
        <v>43</v>
      </c>
    </row>
    <row r="11" spans="1:17" x14ac:dyDescent="0.2">
      <c r="E11" s="2">
        <v>1</v>
      </c>
      <c r="F11" s="2">
        <v>-1</v>
      </c>
      <c r="G11" s="2">
        <v>-1</v>
      </c>
      <c r="H11" s="2">
        <v>1</v>
      </c>
      <c r="I11" s="46">
        <f t="shared" ref="I11:K12" si="0">C5</f>
        <v>3699</v>
      </c>
      <c r="J11" s="46">
        <f t="shared" si="0"/>
        <v>3779</v>
      </c>
      <c r="K11" s="46">
        <f t="shared" si="0"/>
        <v>3617</v>
      </c>
      <c r="L11" s="50">
        <f>AVERAGE(I11:K11)</f>
        <v>3698.3333333333335</v>
      </c>
      <c r="M11" s="23">
        <f>I11-$L11</f>
        <v>0.66666666666651508</v>
      </c>
      <c r="N11" s="72">
        <f t="shared" ref="N11:O14" si="1">J11-$L11</f>
        <v>80.666666666666515</v>
      </c>
      <c r="O11" s="24">
        <f t="shared" si="1"/>
        <v>-81.333333333333485</v>
      </c>
    </row>
    <row r="12" spans="1:17" ht="15" x14ac:dyDescent="0.2">
      <c r="B12" s="29" t="s">
        <v>13</v>
      </c>
      <c r="C12" s="43">
        <v>2</v>
      </c>
      <c r="E12" s="2">
        <v>1</v>
      </c>
      <c r="F12" s="2">
        <v>-1</v>
      </c>
      <c r="G12" s="2">
        <v>1</v>
      </c>
      <c r="H12" s="12">
        <v>-1</v>
      </c>
      <c r="I12" s="47">
        <f t="shared" si="0"/>
        <v>3786</v>
      </c>
      <c r="J12" s="47">
        <f t="shared" si="0"/>
        <v>3780</v>
      </c>
      <c r="K12" s="47">
        <f t="shared" si="0"/>
        <v>3802</v>
      </c>
      <c r="L12" s="50">
        <f>AVERAGE(I12:K12)</f>
        <v>3789.3333333333335</v>
      </c>
      <c r="M12" s="23">
        <f>I12-$L12</f>
        <v>-3.3333333333334849</v>
      </c>
      <c r="N12" s="72">
        <f t="shared" si="1"/>
        <v>-9.3333333333334849</v>
      </c>
      <c r="O12" s="24">
        <f t="shared" si="1"/>
        <v>12.666666666666515</v>
      </c>
    </row>
    <row r="13" spans="1:17" x14ac:dyDescent="0.2">
      <c r="E13" s="2">
        <v>1</v>
      </c>
      <c r="F13" s="2">
        <v>1</v>
      </c>
      <c r="G13" s="2">
        <v>-1</v>
      </c>
      <c r="H13" s="2">
        <v>-1</v>
      </c>
      <c r="I13" s="48">
        <f t="shared" ref="I13:K14" si="2">F5</f>
        <v>3969</v>
      </c>
      <c r="J13" s="48">
        <f t="shared" si="2"/>
        <v>3975</v>
      </c>
      <c r="K13" s="48">
        <f t="shared" si="2"/>
        <v>3988</v>
      </c>
      <c r="L13" s="50">
        <f>AVERAGE(I13:K13)</f>
        <v>3977.3333333333335</v>
      </c>
      <c r="M13" s="23">
        <f>I13-$L13</f>
        <v>-8.3333333333334849</v>
      </c>
      <c r="N13" s="72">
        <f t="shared" si="1"/>
        <v>-2.3333333333334849</v>
      </c>
      <c r="O13" s="24">
        <f t="shared" si="1"/>
        <v>10.666666666666515</v>
      </c>
      <c r="Q13">
        <f>12*(qa*qa)</f>
        <v>259602.08333333349</v>
      </c>
    </row>
    <row r="14" spans="1:17" ht="13.5" thickBot="1" x14ac:dyDescent="0.25">
      <c r="E14" s="2">
        <v>1</v>
      </c>
      <c r="F14" s="2">
        <v>1</v>
      </c>
      <c r="G14" s="2">
        <v>1</v>
      </c>
      <c r="H14" s="2">
        <v>1</v>
      </c>
      <c r="I14" s="49">
        <f t="shared" si="2"/>
        <v>4115</v>
      </c>
      <c r="J14" s="49">
        <f t="shared" si="2"/>
        <v>4098</v>
      </c>
      <c r="K14" s="49">
        <f t="shared" si="2"/>
        <v>4083</v>
      </c>
      <c r="L14" s="50">
        <f>AVERAGE(I14:K14)</f>
        <v>4098.666666666667</v>
      </c>
      <c r="M14" s="25">
        <f>I14-$L14</f>
        <v>16.33333333333303</v>
      </c>
      <c r="N14" s="74">
        <f t="shared" si="1"/>
        <v>-0.66666666666696983</v>
      </c>
      <c r="O14" s="26">
        <f t="shared" si="1"/>
        <v>-15.66666666666697</v>
      </c>
    </row>
    <row r="15" spans="1:17" x14ac:dyDescent="0.2">
      <c r="E15" s="2">
        <f>SUM(E17:E20)</f>
        <v>15563.666666666668</v>
      </c>
      <c r="F15" s="2">
        <f>SUM(F17:F20)</f>
        <v>588.33333333333348</v>
      </c>
      <c r="G15" s="2">
        <f>SUM(G17:G20)</f>
        <v>212.33333333333348</v>
      </c>
      <c r="H15" s="2">
        <f>SUM(H17:H20)</f>
        <v>30.333333333333485</v>
      </c>
      <c r="I15" s="55"/>
      <c r="J15" s="55"/>
      <c r="K15" s="55"/>
      <c r="L15" s="55"/>
      <c r="O15" s="53"/>
    </row>
    <row r="16" spans="1:17" x14ac:dyDescent="0.2">
      <c r="D16" s="30" t="s">
        <v>8</v>
      </c>
      <c r="E16" s="27">
        <f>E15/4</f>
        <v>3890.916666666667</v>
      </c>
      <c r="F16" s="27">
        <f>F15/4</f>
        <v>147.08333333333337</v>
      </c>
      <c r="G16" s="27">
        <f>G15/4</f>
        <v>53.083333333333371</v>
      </c>
      <c r="H16" s="27">
        <f>H15/4</f>
        <v>7.5833333333333712</v>
      </c>
      <c r="I16" s="55"/>
      <c r="J16" s="55"/>
      <c r="K16" s="55"/>
      <c r="L16" s="55"/>
      <c r="M16">
        <f t="shared" ref="M16:N17" si="3">M11*M11</f>
        <v>0.44444444444424236</v>
      </c>
      <c r="N16">
        <f t="shared" si="3"/>
        <v>6507.1111111110868</v>
      </c>
      <c r="O16">
        <f t="shared" ref="O16" si="4">O11*O11</f>
        <v>6615.1111111111359</v>
      </c>
    </row>
    <row r="17" spans="5:17" x14ac:dyDescent="0.2">
      <c r="E17" s="52">
        <f>E11*$L11</f>
        <v>3698.3333333333335</v>
      </c>
      <c r="F17" s="52">
        <f>F11*$L11</f>
        <v>-3698.3333333333335</v>
      </c>
      <c r="G17" s="52">
        <f>G11*$L11</f>
        <v>-3698.3333333333335</v>
      </c>
      <c r="H17" s="52">
        <f>H11*$L11</f>
        <v>3698.3333333333335</v>
      </c>
      <c r="M17">
        <f t="shared" si="3"/>
        <v>11.111111111112121</v>
      </c>
      <c r="N17">
        <f t="shared" si="3"/>
        <v>87.111111111113942</v>
      </c>
      <c r="O17">
        <f t="shared" ref="O17" si="5">O12*O12</f>
        <v>160.44444444444059</v>
      </c>
    </row>
    <row r="18" spans="5:17" x14ac:dyDescent="0.2">
      <c r="E18" s="52">
        <f>E12*$L12</f>
        <v>3789.3333333333335</v>
      </c>
      <c r="F18" s="52">
        <f t="shared" ref="F18:H20" si="6">F12*$L12</f>
        <v>-3789.3333333333335</v>
      </c>
      <c r="G18" s="52">
        <f t="shared" si="6"/>
        <v>3789.3333333333335</v>
      </c>
      <c r="H18" s="52">
        <f t="shared" si="6"/>
        <v>-3789.3333333333335</v>
      </c>
      <c r="M18">
        <f t="shared" ref="M18:P19" si="7">M13*M13</f>
        <v>69.444444444446972</v>
      </c>
      <c r="N18">
        <f t="shared" si="7"/>
        <v>5.4444444444451516</v>
      </c>
      <c r="O18">
        <f t="shared" ref="O18" si="8">O13*O13</f>
        <v>113.77777777777455</v>
      </c>
    </row>
    <row r="19" spans="5:17" x14ac:dyDescent="0.2">
      <c r="E19" s="52">
        <f>E13*$L13</f>
        <v>3977.3333333333335</v>
      </c>
      <c r="F19" s="52">
        <f t="shared" si="6"/>
        <v>3977.3333333333335</v>
      </c>
      <c r="G19" s="52">
        <f t="shared" si="6"/>
        <v>-3977.3333333333335</v>
      </c>
      <c r="H19" s="52">
        <f t="shared" si="6"/>
        <v>-3977.3333333333335</v>
      </c>
      <c r="M19">
        <f>M14*M14</f>
        <v>266.77777777776788</v>
      </c>
      <c r="N19">
        <f t="shared" si="7"/>
        <v>0.44444444444484865</v>
      </c>
      <c r="O19">
        <f>O14*O14</f>
        <v>245.44444444445395</v>
      </c>
    </row>
    <row r="20" spans="5:17" x14ac:dyDescent="0.2">
      <c r="E20" s="52">
        <f>E14*$L14</f>
        <v>4098.666666666667</v>
      </c>
      <c r="F20" s="52">
        <f t="shared" si="6"/>
        <v>4098.666666666667</v>
      </c>
      <c r="G20" s="52">
        <f t="shared" si="6"/>
        <v>4098.666666666667</v>
      </c>
      <c r="H20" s="52">
        <f t="shared" si="6"/>
        <v>4098.666666666667</v>
      </c>
      <c r="L20" s="29" t="s">
        <v>11</v>
      </c>
      <c r="M20" s="51">
        <f>SUM(M16:O19)</f>
        <v>14082.666666666666</v>
      </c>
    </row>
    <row r="24" spans="5:17" ht="13.5" thickBot="1" x14ac:dyDescent="0.25"/>
    <row r="25" spans="5:17" x14ac:dyDescent="0.2">
      <c r="E25" s="32" t="s">
        <v>12</v>
      </c>
      <c r="F25" s="33">
        <f>ssa+ssb+ssab+sse</f>
        <v>210153.50000000012</v>
      </c>
      <c r="G25" s="41"/>
      <c r="J25" t="s">
        <v>17</v>
      </c>
      <c r="M25">
        <f>sse/(4*(r_-1))</f>
        <v>3520.6666666666665</v>
      </c>
      <c r="O25" s="3"/>
      <c r="P25" s="4" t="s">
        <v>26</v>
      </c>
      <c r="Q25" s="5" t="s">
        <v>27</v>
      </c>
    </row>
    <row r="26" spans="5:17" x14ac:dyDescent="0.2">
      <c r="E26" s="32" t="s">
        <v>14</v>
      </c>
      <c r="F26" s="34">
        <f>4*r_*qa^2</f>
        <v>173068.05555555565</v>
      </c>
      <c r="G26" s="56">
        <f>ssa/sst</f>
        <v>0.82353163547385866</v>
      </c>
      <c r="J26" t="s">
        <v>18</v>
      </c>
      <c r="M26" s="37">
        <f>SQRT(M25)</f>
        <v>59.33520596295817</v>
      </c>
      <c r="O26" s="6" t="s">
        <v>0</v>
      </c>
      <c r="P26" s="2">
        <f>q0-variacao</f>
        <v>3846.1944367596429</v>
      </c>
      <c r="Q26" s="7">
        <f>q0+variacao</f>
        <v>3935.638896573691</v>
      </c>
    </row>
    <row r="27" spans="5:17" x14ac:dyDescent="0.2">
      <c r="E27" s="32" t="s">
        <v>15</v>
      </c>
      <c r="F27" s="34">
        <f>4*r_*qb^2</f>
        <v>22542.722222222255</v>
      </c>
      <c r="G27" s="35">
        <f>ssb/sst</f>
        <v>0.10726788857774076</v>
      </c>
      <c r="J27" t="s">
        <v>19</v>
      </c>
      <c r="M27" s="36">
        <f>M26/(SQRT(4*r_))</f>
        <v>20.978163249754093</v>
      </c>
      <c r="O27" s="6" t="s">
        <v>1</v>
      </c>
      <c r="P27" s="2">
        <f>qa-variacao</f>
        <v>102.36110342630927</v>
      </c>
      <c r="Q27" s="7">
        <f>qa+variacao</f>
        <v>191.80556324035746</v>
      </c>
    </row>
    <row r="28" spans="5:17" x14ac:dyDescent="0.2">
      <c r="E28" s="32" t="s">
        <v>16</v>
      </c>
      <c r="F28" s="34">
        <f>4*r_*qab^2</f>
        <v>460.05555555556015</v>
      </c>
      <c r="G28" s="35">
        <f>ssab/sst</f>
        <v>2.1891405832192177E-3</v>
      </c>
      <c r="O28" s="6" t="s">
        <v>2</v>
      </c>
      <c r="P28" s="2">
        <f>qb-variacao</f>
        <v>8.3611034263092705</v>
      </c>
      <c r="Q28" s="7">
        <f>qb+variacao</f>
        <v>97.805563240357472</v>
      </c>
    </row>
    <row r="29" spans="5:17" ht="13.5" thickBot="1" x14ac:dyDescent="0.25">
      <c r="E29" s="32" t="s">
        <v>32</v>
      </c>
      <c r="F29" s="34">
        <f>sse</f>
        <v>14082.666666666666</v>
      </c>
      <c r="G29" s="35">
        <f>F29/sst</f>
        <v>6.7011335365181446E-2</v>
      </c>
      <c r="J29" t="s">
        <v>20</v>
      </c>
      <c r="O29" s="8" t="s">
        <v>3</v>
      </c>
      <c r="P29" s="9">
        <f>qab-variacao</f>
        <v>-37.138896573690729</v>
      </c>
      <c r="Q29" s="10">
        <f>qab+variacao</f>
        <v>52.305563240357472</v>
      </c>
    </row>
    <row r="30" spans="5:17" x14ac:dyDescent="0.2">
      <c r="J30" s="28" t="s">
        <v>21</v>
      </c>
      <c r="K30" s="38">
        <f>4*(r_-1)</f>
        <v>4</v>
      </c>
      <c r="L30" s="1" t="s">
        <v>22</v>
      </c>
    </row>
    <row r="31" spans="5:17" x14ac:dyDescent="0.2">
      <c r="J31" t="s">
        <v>23</v>
      </c>
      <c r="K31">
        <v>0.9</v>
      </c>
      <c r="L31" s="28" t="s">
        <v>24</v>
      </c>
      <c r="M31">
        <f>(1-alpha)/2</f>
        <v>4.9999999999999989E-2</v>
      </c>
    </row>
    <row r="32" spans="5:17" x14ac:dyDescent="0.2">
      <c r="J32" t="s">
        <v>25</v>
      </c>
      <c r="K32" s="39">
        <f>TINV(M31*2,K30)</f>
        <v>2.1318467863266504</v>
      </c>
    </row>
    <row r="33" spans="10:12" x14ac:dyDescent="0.2">
      <c r="J33" s="42" t="s">
        <v>29</v>
      </c>
      <c r="K33" s="40">
        <f>tval*sq</f>
        <v>44.722229907024101</v>
      </c>
      <c r="L33" s="1" t="s">
        <v>28</v>
      </c>
    </row>
  </sheetData>
  <mergeCells count="6">
    <mergeCell ref="I9:K9"/>
    <mergeCell ref="C1:H1"/>
    <mergeCell ref="J5:J6"/>
    <mergeCell ref="I5:I6"/>
    <mergeCell ref="C3:D3"/>
    <mergeCell ref="F3:G3"/>
  </mergeCells>
  <phoneticPr fontId="0" type="noConversion"/>
  <pageMargins left="0.78740157499999996" right="0.45" top="0.984251969" bottom="0.984251969" header="0.49212598499999999" footer="0.49212598499999999"/>
  <pageSetup scale="90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design 2kr</vt:lpstr>
      <vt:lpstr>alpha</vt:lpstr>
      <vt:lpstr>q0</vt:lpstr>
      <vt:lpstr>qa</vt:lpstr>
      <vt:lpstr>qab</vt:lpstr>
      <vt:lpstr>qb</vt:lpstr>
      <vt:lpstr>r_</vt:lpstr>
      <vt:lpstr>sq</vt:lpstr>
      <vt:lpstr>ssa</vt:lpstr>
      <vt:lpstr>ssab</vt:lpstr>
      <vt:lpstr>ssb</vt:lpstr>
      <vt:lpstr>sse</vt:lpstr>
      <vt:lpstr>sst</vt:lpstr>
      <vt:lpstr>tval</vt:lpstr>
      <vt:lpstr>variacao</vt:lpstr>
    </vt:vector>
  </TitlesOfParts>
  <Company>Guess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 Ny Winters</dc:creator>
  <cp:lastModifiedBy>Colling, Gabriel</cp:lastModifiedBy>
  <cp:lastPrinted>2001-11-06T20:09:35Z</cp:lastPrinted>
  <dcterms:created xsi:type="dcterms:W3CDTF">2001-11-06T19:16:22Z</dcterms:created>
  <dcterms:modified xsi:type="dcterms:W3CDTF">2019-06-09T23:27:13Z</dcterms:modified>
</cp:coreProperties>
</file>