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_Projects\MDS\master_thesis\fiscal-balance-forecast\data\"/>
    </mc:Choice>
  </mc:AlternateContent>
  <xr:revisionPtr revIDLastSave="0" documentId="13_ncr:1_{FDDB4F15-37E3-43B4-9240-65C1C59E214B}" xr6:coauthVersionLast="47" xr6:coauthVersionMax="47" xr10:uidLastSave="{00000000-0000-0000-0000-000000000000}"/>
  <bookViews>
    <workbookView xWindow="-108" yWindow="-108" windowWidth="23256" windowHeight="12456" xr2:uid="{C3E01645-CC42-4FDD-B1C0-083E9BF408D4}"/>
  </bookViews>
  <sheets>
    <sheet name="Evaluate_outliers" sheetId="5" r:id="rId1"/>
    <sheet name="Evaluate_models" sheetId="7" r:id="rId2"/>
    <sheet name="Planilha1" sheetId="6" r:id="rId3"/>
    <sheet name="Accumulated results" sheetId="8" r:id="rId4"/>
    <sheet name="Pipelin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F11" i="7" s="1"/>
  <c r="C11" i="7"/>
  <c r="E11" i="7" s="1"/>
  <c r="B11" i="7"/>
  <c r="C20" i="8"/>
  <c r="C21" i="8" s="1"/>
  <c r="C22" i="8" s="1"/>
  <c r="C23" i="8" s="1"/>
  <c r="C24" i="8" s="1"/>
  <c r="C25" i="8" s="1"/>
  <c r="C26" i="8" s="1"/>
  <c r="C27" i="8" s="1"/>
  <c r="C28" i="8" s="1"/>
  <c r="C29" i="8" s="1"/>
  <c r="C19" i="8"/>
  <c r="C18" i="8"/>
  <c r="F15" i="7"/>
  <c r="F14" i="7"/>
  <c r="F13" i="7"/>
  <c r="F12" i="7"/>
  <c r="E15" i="7"/>
  <c r="E14" i="7"/>
  <c r="E13" i="7"/>
  <c r="E12" i="7"/>
  <c r="W4" i="5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X3" i="5"/>
  <c r="W3" i="5"/>
  <c r="T3" i="5"/>
  <c r="U3" i="5"/>
  <c r="V3" i="5"/>
  <c r="Z3" i="5" s="1"/>
  <c r="Y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69CFE-1FF9-4298-AF0E-BBE88495C3D8}" keepAlive="1" name="Query - Errors SARIMAX" description="Connection to the 'Errors SARIMAX' query in the workbook." type="5" refreshedVersion="0" background="1">
    <dbPr connection="Provider=Microsoft.Mashup.OleDb.1;Data Source=$Workbook$;Location=&quot;Errors SARIMAX&quot;;Extended Properties=&quot;&quot;" command="SELECT * FROM [Errors SARIMAX]"/>
  </connection>
  <connection id="2" xr16:uid="{7DAA76F9-6FAB-4A8C-A764-96295CD2FD78}" keepAlive="1" name="Query - Errors SARIMAX (2)" description="Connection to the 'Errors SARIMAX (2)' query in the workbook." type="5" refreshedVersion="0" background="1">
    <dbPr connection="Provider=Microsoft.Mashup.OleDb.1;Data Source=$Workbook$;Location=&quot;Errors SARIMAX (2)&quot;;Extended Properties=&quot;&quot;" command="SELECT * FROM [Errors SARIMAX (2)]"/>
  </connection>
</connections>
</file>

<file path=xl/sharedStrings.xml><?xml version="1.0" encoding="utf-8"?>
<sst xmlns="http://schemas.openxmlformats.org/spreadsheetml/2006/main" count="252" uniqueCount="169">
  <si>
    <t>RNN</t>
  </si>
  <si>
    <t>LSTM</t>
  </si>
  <si>
    <t>SARIMA</t>
  </si>
  <si>
    <t>SARIMAX</t>
  </si>
  <si>
    <t xml:space="preserve">Pipeline </t>
  </si>
  <si>
    <t>Naïve MA</t>
  </si>
  <si>
    <t>Read the data</t>
  </si>
  <si>
    <t>Create Synthetic data</t>
  </si>
  <si>
    <t>Fill missing values</t>
  </si>
  <si>
    <t>Remove outliers</t>
  </si>
  <si>
    <t>Feature selection</t>
  </si>
  <si>
    <t>Define test size and split the dataset in train/test</t>
  </si>
  <si>
    <t>Scale the data</t>
  </si>
  <si>
    <t>Differenciate</t>
  </si>
  <si>
    <t>Find the best parameters for the model</t>
  </si>
  <si>
    <t>Fit the best model</t>
  </si>
  <si>
    <t>Plot the loss</t>
  </si>
  <si>
    <t>Predict</t>
  </si>
  <si>
    <t>Reverse differenciation</t>
  </si>
  <si>
    <t>Reverse standardization</t>
  </si>
  <si>
    <t>Compute mape, rmse and mae</t>
  </si>
  <si>
    <t>plot the train and test data against their corresponding forecasts</t>
  </si>
  <si>
    <t>plot_diagnostics</t>
  </si>
  <si>
    <t>x</t>
  </si>
  <si>
    <t>Trust interval?</t>
  </si>
  <si>
    <t>How well the features describe our dependable variable?</t>
  </si>
  <si>
    <t>MAPE</t>
  </si>
  <si>
    <t>RMSE</t>
  </si>
  <si>
    <t>MAE</t>
  </si>
  <si>
    <t>40 features - RFE</t>
  </si>
  <si>
    <t>40 features - RF</t>
  </si>
  <si>
    <t>O</t>
  </si>
  <si>
    <t>Dataset</t>
  </si>
  <si>
    <t>Original</t>
  </si>
  <si>
    <t>40 features - Lasso (L1)</t>
  </si>
  <si>
    <t>Best Score: 0.009836778976023197</t>
  </si>
  <si>
    <t>Best Parameters: {'batch_size': 32, 'dropout_rate': 0.2, 'epochs': 20, 'learning_rate': 0.001, 'n_layers': 1, 'optimizer': 'adam', 'rnn_units': {1: 500, 2: 200, 3: 10}}</t>
  </si>
  <si>
    <t>Best Score: 0.02784181572496891</t>
  </si>
  <si>
    <t>Best Parameters: {'batch_size': 32, 'dropout_rate': 0.1, 'epochs': 50, 'learning_rate': 1e-05, 'lstm_units': {1: 10, 2: 10, 3: 5}, 'n_layers': 1, 'optimizer': 'adam'}</t>
  </si>
  <si>
    <t>ORI-5</t>
  </si>
  <si>
    <t xml:space="preserve">Best Score: 0.016488665714859962 </t>
  </si>
  <si>
    <t>Best Parameters: {'batch_size': 128, 'dropout_rate': 0.2, 'epochs': 50, 'learning_rate': 0.001, 'n_layers': 2, 'optimizer': 'adam', 'rnn_units': {1: 10, 2: 10, 3: 5}}</t>
  </si>
  <si>
    <t>RF-8</t>
  </si>
  <si>
    <t>Lasso-6-l1_l2</t>
  </si>
  <si>
    <t>RF-6_l1_l2</t>
  </si>
  <si>
    <t>Best Score: 0.16872450709342957 Best Parameters: {'batch_size': 32, 'dropout_rate': 0.1, 'epochs': 75, 'learning_rate': 0.001, 'lstm_units': {1: 10, 2: 10, 3: 5}, 'n_layers': 1, 'optimizer': 'rmsprop'}</t>
  </si>
  <si>
    <t>lasso-6_l1_l2</t>
  </si>
  <si>
    <t>Best Score: 0.18100546300411224</t>
  </si>
  <si>
    <t>Best Parameters: {'batch_size': 32, 'dropout_rate': 0.1, 'epochs': 75, 'learning_rate': 0.001, 'lstm_units': {1: 10, 2: 10, 3: 5}, 'n_layers': 1, 'optimizer': 'rmsprop'}</t>
  </si>
  <si>
    <t>Best Score: 0.11506637930870056</t>
  </si>
  <si>
    <t>Best Parameters: {'batch_size': 32, 'dropout_rate': 0.2, 'epochs': 75, 'learning_rate': 0.001, 'n_layers': 1, 'optimizer': 'adam', 'rnn_units': {1: 200, 2: 200, 3: 100}}</t>
  </si>
  <si>
    <t>rfe-6-l1_l2</t>
  </si>
  <si>
    <t>Best Score: 0.17964768409729004</t>
  </si>
  <si>
    <t>Best Parameters: {'batch_size': 32, 'dropout_rate': 0.3, 'epochs': 75, 'learning_rate': 0.001, 'lstm_units': {1: 10, 2: 10, 3: 5}, 'n_layers': 1, 'optimizer': 'rmsprop'}</t>
  </si>
  <si>
    <t>New ORI-6</t>
  </si>
  <si>
    <t>{'alphas_l1_l2': 0.001, 'batch_size': 32,  'dropout_rate': 0.3,  'epochs': 75,  'learning_rate': 0.001,  'lstm_units': {1: 10, 2: 10, 3: 5},  'n_layers': 2,  'optimizer': 'rmsprop'}</t>
  </si>
  <si>
    <t>Best Score: 0.09824705123901367</t>
  </si>
  <si>
    <t>Best Parameters: {'batch_size': 32, 'dropout_rate': 0.2, 'epochs': 75, 'learning_rate': 0.001, 'n_layers': 1, 'optimizer': 'adam', 'rnn_units': {1: 100, 2: 100, 3: 50}}</t>
  </si>
  <si>
    <t>GRU</t>
  </si>
  <si>
    <t>ORI - 6</t>
  </si>
  <si>
    <t>Best Score: 0.02900688908994198 Best Parameters: {'batch_size': 32, 'dropout_rate': 0.2, 'epochs': 75, 'gru_units': {1: 200, 2: 200, 3: 100}, 'learning_rate': 0.0001, 'n_layers': 1, 'optimizer': 'rmsprop'}</t>
  </si>
  <si>
    <t>RF-6</t>
  </si>
  <si>
    <t>Best Score: 0.02741111069917679</t>
  </si>
  <si>
    <t>Best Parameters: {'batch_size': 32, 'dropout_rate': 0.2, 'epochs': 50, 'gru_units': {1: 50, 2: 30, 3: 15}, 'learning_rate': 0.001, 'n_layers': 1, 'optimizer': 'adam'}</t>
  </si>
  <si>
    <t>RFE-6</t>
  </si>
  <si>
    <t>Best Score: 0.019976360723376274</t>
  </si>
  <si>
    <t>Best Parameters: {'batch_size': 64, 'dropout_rate': 0.2, 'epochs': 75, 'gru_units': {1: 10, 2: 10, 3: 5}, 'learning_rate': 0.0001, 'n_layers': 1, 'optimizer': 'rmsprop'}</t>
  </si>
  <si>
    <t>ORI-10</t>
  </si>
  <si>
    <t>Best Score: 0.025514917448163033</t>
  </si>
  <si>
    <t>Best Parameters: {'batch_size': 32, 'dropout_rate': 0.2, 'epochs': 75, 'gru_units': {1: 200, 2: 200, 3: 100}, 'learning_rate': 0.001, 'n_layers': 1, 'optimizer': 'rmsprop'}</t>
  </si>
  <si>
    <t>Lasso-8</t>
  </si>
  <si>
    <t>Batch-size 32</t>
  </si>
  <si>
    <t>Epochs 75</t>
  </si>
  <si>
    <t>Best Score: 0.024243364110589027</t>
  </si>
  <si>
    <t>Best Parameters: {'batch_size': 64, 'dropout_rate': 0.1, 'epochs': 75, 'gru_units': {1: 10, 2: 10, 3: 5}, 'learning_rate': 0.001, 'n_layers': 1, 'optimizer': 'adam'}</t>
  </si>
  <si>
    <t>Lasso - 10</t>
  </si>
  <si>
    <t>Best Score: 0.019296294078230858</t>
  </si>
  <si>
    <t>Best Parameters: {'batch_size': 32, 'dropout_rate': 0.1, 'epochs': 75, 'gru_units': {1: 200, 2: 200, 3: 100}, 'learning_rate': 0.001, 'n_layers': 1, 'optimizer': 'rmsprop'}</t>
  </si>
  <si>
    <t>Outliers removal level</t>
  </si>
  <si>
    <t>SARIMA (p=4, d=1, q=4, P=1,  D=0, Q=0, m=12)</t>
  </si>
  <si>
    <t>SARIMAX (p=4, d=1, q=4, P=1,  D=0, Q=0, m=12)</t>
  </si>
  <si>
    <t>pos_MPE</t>
  </si>
  <si>
    <t>pos_MAE</t>
  </si>
  <si>
    <t>pos_RMSE</t>
  </si>
  <si>
    <t>3.89</t>
  </si>
  <si>
    <t>91305.57</t>
  </si>
  <si>
    <t>67093.27</t>
  </si>
  <si>
    <t>3.20</t>
  </si>
  <si>
    <t>77360.77</t>
  </si>
  <si>
    <t>54604.33</t>
  </si>
  <si>
    <t>4.19</t>
  </si>
  <si>
    <t>42781.88</t>
  </si>
  <si>
    <t>31356.09</t>
  </si>
  <si>
    <t>9.02</t>
  </si>
  <si>
    <t>29447.46</t>
  </si>
  <si>
    <t>23956.68</t>
  </si>
  <si>
    <t>29014.52</t>
  </si>
  <si>
    <t>21801.35</t>
  </si>
  <si>
    <t>1.50</t>
  </si>
  <si>
    <t>53740.61</t>
  </si>
  <si>
    <t>34865.58</t>
  </si>
  <si>
    <t>1.43</t>
  </si>
  <si>
    <t>46643.57</t>
  </si>
  <si>
    <t>31779.90</t>
  </si>
  <si>
    <t>3.76</t>
  </si>
  <si>
    <t>34057.10</t>
  </si>
  <si>
    <t>24388.04</t>
  </si>
  <si>
    <t>7.67</t>
  </si>
  <si>
    <t>25254.68</t>
  </si>
  <si>
    <t>20392.60</t>
  </si>
  <si>
    <t>2.51</t>
  </si>
  <si>
    <t>20618.52</t>
  </si>
  <si>
    <t>17073.73</t>
  </si>
  <si>
    <t>5.53</t>
  </si>
  <si>
    <t>17026.59</t>
  </si>
  <si>
    <t>89017.51</t>
  </si>
  <si>
    <t>5.19</t>
  </si>
  <si>
    <t>02291.62</t>
  </si>
  <si>
    <t>80701.54</t>
  </si>
  <si>
    <t>9.42</t>
  </si>
  <si>
    <t>51606.25</t>
  </si>
  <si>
    <t>42823.72</t>
  </si>
  <si>
    <t>5.72</t>
  </si>
  <si>
    <t>21128.99</t>
  </si>
  <si>
    <t>16977.61</t>
  </si>
  <si>
    <t>1.88</t>
  </si>
  <si>
    <t>22224.81</t>
  </si>
  <si>
    <t>17379.59</t>
  </si>
  <si>
    <t>1.25</t>
  </si>
  <si>
    <t>45444.02</t>
  </si>
  <si>
    <t>29830.12</t>
  </si>
  <si>
    <t>1.40</t>
  </si>
  <si>
    <t>38790.98</t>
  </si>
  <si>
    <t>25875.91</t>
  </si>
  <si>
    <t>3.83</t>
  </si>
  <si>
    <t>34133.36</t>
  </si>
  <si>
    <t>24351.65</t>
  </si>
  <si>
    <t>9.33</t>
  </si>
  <si>
    <t>25731.40</t>
  </si>
  <si>
    <t>19325.20</t>
  </si>
  <si>
    <t>2.72</t>
  </si>
  <si>
    <t>21981.90</t>
  </si>
  <si>
    <t>16931.31</t>
  </si>
  <si>
    <t>Lower Bound</t>
  </si>
  <si>
    <t>Upper Bound</t>
  </si>
  <si>
    <t>Brazilian monthly RB</t>
  </si>
  <si>
    <t>Forecasted Brazilian accumulated PB 
(BRL million)</t>
  </si>
  <si>
    <t>SARIMA (p=5, d=1, q=4, P=2,  D=0, Q=0, m=12)</t>
  </si>
  <si>
    <t>SARIMAX (p=5, d=1, q=4, P=2,  D=0, Q=0, m=12)</t>
  </si>
  <si>
    <t>Model: SARIMAX., File: ../data/data_orig_parameters.csv, Outlier Threshold: nan -&gt;, MAPE: 4.00, RMSE: 90089.25, MAE: 70023.61</t>
  </si>
  <si>
    <t>Model: SARIMAX., File: ../data/data_orig_parameters.csv, Outlier Threshold: 0.05 -&gt;, MAPE: 3.25, RMSE: 77843.47, MAE: 58207.18</t>
  </si>
  <si>
    <t>Model: SARIMAX., File: ../data/data_orig_parameters.csv, Outlier Threshold: 0.1 -&gt;, MAPE: 4.53, RMSE: 45271.07, MAE: 35030.28</t>
  </si>
  <si>
    <t>Model: SARIMAX., File: ../data/data_orig_parameters.csv, Outlier Threshold: 0.15 -&gt;, MAPE: 10.06, RMSE: 28717.24, MAE: 23046.59</t>
  </si>
  <si>
    <t>Model: SARIMAX., File: ../data/data_orig_parameters.csv, Outlier Threshold: 0.2 -&gt;, MAPE: 3.15, RMSE: 27656.73, MAE: 20848.04</t>
  </si>
  <si>
    <t>Model: SARIMAX., File: ../data/data_cleaned_RF.csv, Outlier Threshold: nan -&gt;, MAPE: 1.43, RMSE: 50348.55, MAE: 33085.53</t>
  </si>
  <si>
    <t>Model: SARIMAX., File: ../data/data_cleaned_RF.csv, Outlier Threshold: 0.05 -&gt;, MAPE: 1.32, RMSE: 45320.22, MAE: 30772.38</t>
  </si>
  <si>
    <t>Model: SARIMAX., File: ../data/data_cleaned_RF.csv, Outlier Threshold: 0.1 -&gt;, MAPE: 4.85, RMSE: 34119.23, MAE: 24432.60</t>
  </si>
  <si>
    <t>Model: SARIMAX., File: ../data/data_cleaned_RF.csv, Outlier Threshold: 0.15 -&gt;, MAPE: 4.82, RMSE: 21851.87, MAE: 17226.13</t>
  </si>
  <si>
    <t>Model: SARIMAX., File: ../data/data_cleaned_RF.csv, Outlier Threshold: 0.2 -&gt;, MAPE: 3.07, RMSE: 23133.17, MAE: 18731.05</t>
  </si>
  <si>
    <t>Model: SARIMAX., File: ../data/data_cleaned_LASSO.csv, Outlier Threshold: nan -&gt;, MAPE: 3.04, RMSE: 90064.05, MAE: 60194.47</t>
  </si>
  <si>
    <t>Model: SARIMAX., File: ../data/data_cleaned_LASSO.csv, Outlier Threshold: 0.05 -&gt;, MAPE: 2.87, RMSE: 79826.52, MAE: 55230.30</t>
  </si>
  <si>
    <t>Model: SARIMAX., File: ../data/data_cleaned_LASSO.csv, Outlier Threshold: 0.1 -&gt;, MAPE: 6.96, RMSE: 42450.54, MAE: 31055.29</t>
  </si>
  <si>
    <t>Model: SARIMAX., File: ../data/data_cleaned_LASSO.csv, Outlier Threshold: 0.15 -&gt;, MAPE: 6.25, RMSE: 22271.00, MAE: 16769.87</t>
  </si>
  <si>
    <t>Model: SARIMAX., File: ../data/data_cleaned_LASSO.csv, Outlier Threshold: 0.2 -&gt;, MAPE: 1.70, RMSE: 22172.52, MAE: 15651.17</t>
  </si>
  <si>
    <t>Model: SARIMAX., File: ../data/data_cleaned_RFE.csv, Outlier Threshold: nan -&gt;, MAPE: 1.13, RMSE: 49046.49, MAE: 32049.16</t>
  </si>
  <si>
    <t>Model: SARIMAX., File: ../data/data_cleaned_RFE.csv, Outlier Threshold: 0.05 -&gt;, MAPE: 1.09, RMSE: 44591.83, MAE: 30166.87</t>
  </si>
  <si>
    <t>Model: SARIMAX., File: ../data/data_cleaned_RFE.csv, Outlier Threshold: 0.1 -&gt;, MAPE: 4.79, RMSE: 34600.12, MAE: 24184.66</t>
  </si>
  <si>
    <t>Model: SARIMAX., File: ../data/data_cleaned_RFE.csv, Outlier Threshold: 0.15 -&gt;, MAPE: 7.09, RMSE: 23590.26, MAE: 17444.67</t>
  </si>
  <si>
    <t>Model: SARIMAX., File: ../data/data_cleaned_RFE.csv, Outlier Threshold: 0.2 -&gt;, MAPE: 2.94, RMSE: 22734.24, MAE: 18157.11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</si>
</sst>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409]m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43" fontId="0" fillId="0" borderId="1" xfId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center" vertical="center"/>
    </xf>
    <xf numFmtId="43" fontId="0" fillId="0" borderId="1" xfId="1" applyFont="1" applyFill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43" fontId="0" fillId="0" borderId="1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 wrapText="1"/>
    </xf>
    <xf numFmtId="43" fontId="0" fillId="0" borderId="2" xfId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 wrapText="1"/>
    </xf>
    <xf numFmtId="43" fontId="0" fillId="0" borderId="4" xfId="1" applyFont="1" applyFill="1" applyBorder="1" applyAlignment="1">
      <alignment horizontal="center" vertical="center" wrapText="1"/>
    </xf>
    <xf numFmtId="43" fontId="0" fillId="0" borderId="6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43" fontId="2" fillId="0" borderId="14" xfId="1" applyFont="1" applyFill="1" applyBorder="1" applyAlignment="1">
      <alignment horizontal="center" vertical="center" wrapText="1"/>
    </xf>
    <xf numFmtId="43" fontId="2" fillId="0" borderId="15" xfId="1" applyFont="1" applyFill="1" applyBorder="1" applyAlignment="1">
      <alignment horizontal="center" vertical="center" wrapText="1"/>
    </xf>
    <xf numFmtId="43" fontId="2" fillId="0" borderId="16" xfId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 wrapText="1"/>
    </xf>
    <xf numFmtId="43" fontId="0" fillId="0" borderId="8" xfId="1" applyFont="1" applyFill="1" applyBorder="1" applyAlignment="1">
      <alignment horizontal="center" vertical="center"/>
    </xf>
    <xf numFmtId="43" fontId="0" fillId="0" borderId="9" xfId="1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 wrapText="1"/>
    </xf>
    <xf numFmtId="43" fontId="4" fillId="0" borderId="17" xfId="1" applyFont="1" applyFill="1" applyBorder="1" applyAlignment="1">
      <alignment horizontal="center" vertical="center"/>
    </xf>
    <xf numFmtId="43" fontId="4" fillId="0" borderId="18" xfId="1" applyFont="1" applyFill="1" applyBorder="1" applyAlignment="1">
      <alignment horizontal="center" vertical="center"/>
    </xf>
    <xf numFmtId="43" fontId="4" fillId="0" borderId="19" xfId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 vertical="center"/>
    </xf>
    <xf numFmtId="43" fontId="4" fillId="0" borderId="16" xfId="1" applyFont="1" applyFill="1" applyBorder="1" applyAlignment="1">
      <alignment horizontal="center" vertical="center"/>
    </xf>
    <xf numFmtId="43" fontId="2" fillId="0" borderId="17" xfId="1" applyFont="1" applyFill="1" applyBorder="1" applyAlignment="1">
      <alignment horizontal="center" vertical="center"/>
    </xf>
    <xf numFmtId="43" fontId="2" fillId="0" borderId="18" xfId="1" applyFont="1" applyFill="1" applyBorder="1" applyAlignment="1">
      <alignment horizontal="center" vertical="center"/>
    </xf>
    <xf numFmtId="43" fontId="2" fillId="0" borderId="19" xfId="1" applyFont="1" applyFill="1" applyBorder="1" applyAlignment="1">
      <alignment horizontal="center" vertical="center"/>
    </xf>
    <xf numFmtId="43" fontId="2" fillId="0" borderId="14" xfId="1" applyFont="1" applyFill="1" applyBorder="1" applyAlignment="1">
      <alignment horizontal="center" vertical="center"/>
    </xf>
    <xf numFmtId="43" fontId="2" fillId="0" borderId="15" xfId="1" applyFont="1" applyFill="1" applyBorder="1" applyAlignment="1">
      <alignment horizontal="center" vertical="center"/>
    </xf>
    <xf numFmtId="43" fontId="2" fillId="0" borderId="16" xfId="1" applyFont="1" applyFill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" fontId="0" fillId="0" borderId="3" xfId="1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Evaluate_models!$B$10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9B-406D-865F-E28C846F4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Evaluate_models!$B$11:$B$15</c:f>
              <c:numCache>
                <c:formatCode>0.0</c:formatCode>
                <c:ptCount val="5"/>
                <c:pt idx="0">
                  <c:v>2.2599999999999998</c:v>
                </c:pt>
                <c:pt idx="1">
                  <c:v>1.88</c:v>
                </c:pt>
                <c:pt idx="2">
                  <c:v>1.0896254999999999</c:v>
                </c:pt>
                <c:pt idx="3">
                  <c:v>0.95195220000000003</c:v>
                </c:pt>
                <c:pt idx="4">
                  <c:v>1.2241329999999999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06D-865F-E28C846F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9B-406D-865F-E28C846F43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9B-406D-865F-E28C846F438D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RMSE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Evaluate_models!$C$10</c:f>
              <c:strCache>
                <c:ptCount val="1"/>
                <c:pt idx="0">
                  <c:v>RMSE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458-4D29-BCC1-F891ED907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Evaluate_models!$C$11:$C$15</c:f>
              <c:numCache>
                <c:formatCode>0.0</c:formatCode>
                <c:ptCount val="5"/>
                <c:pt idx="0">
                  <c:v>19.416240000000002</c:v>
                </c:pt>
                <c:pt idx="1">
                  <c:v>22.224810000000002</c:v>
                </c:pt>
                <c:pt idx="2">
                  <c:v>22.165637</c:v>
                </c:pt>
                <c:pt idx="3">
                  <c:v>22.407453</c:v>
                </c:pt>
                <c:pt idx="4">
                  <c:v>18.526266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458-4D29-BCC1-F891ED90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58-4D29-BCC1-F891ED907E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58-4D29-BCC1-F891ED907E16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Evaluate_models!$D$10</c:f>
              <c:strCache>
                <c:ptCount val="1"/>
                <c:pt idx="0">
                  <c:v>MAE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C-40BC-8ED6-1DE3578C4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Evaluate_models!$D$11:$D$15</c:f>
              <c:numCache>
                <c:formatCode>0.0</c:formatCode>
                <c:ptCount val="5"/>
                <c:pt idx="0">
                  <c:v>16.010540000000002</c:v>
                </c:pt>
                <c:pt idx="1">
                  <c:v>17.37959</c:v>
                </c:pt>
                <c:pt idx="2">
                  <c:v>19.254034999999998</c:v>
                </c:pt>
                <c:pt idx="3">
                  <c:v>19.182148000000002</c:v>
                </c:pt>
                <c:pt idx="4">
                  <c:v>15.323694999999999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FBC-40BC-8ED6-1DE3578C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C-40BC-8ED6-1DE3578C4A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BC-40BC-8ED6-1DE3578C4AE1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191862</xdr:colOff>
      <xdr:row>7</xdr:row>
      <xdr:rowOff>9525</xdr:rowOff>
    </xdr:from>
    <xdr:to>
      <xdr:col>15</xdr:col>
      <xdr:colOff>208189</xdr:colOff>
      <xdr:row>25</xdr:row>
      <xdr:rowOff>163286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80E0013-38F3-DD53-1172-B20AC778D38E}"/>
            </a:ext>
          </a:extLst>
        </xdr:cNvPr>
        <xdr:cNvGrpSpPr/>
      </xdr:nvGrpSpPr>
      <xdr:grpSpPr>
        <a:xfrm>
          <a:off x="4161882" y="2844165"/>
          <a:ext cx="7979227" cy="3445601"/>
          <a:chOff x="4059012" y="2828925"/>
          <a:chExt cx="7798252" cy="358276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F4A5327-4751-6DF4-7879-DCD71988F989}"/>
              </a:ext>
            </a:extLst>
          </xdr:cNvPr>
          <xdr:cNvGraphicFramePr/>
        </xdr:nvGraphicFramePr>
        <xdr:xfrm>
          <a:off x="4059012" y="2837089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BDDD03C-9560-4EC1-836A-C5726A68781B}"/>
              </a:ext>
            </a:extLst>
          </xdr:cNvPr>
          <xdr:cNvGraphicFramePr>
            <a:graphicFrameLocks/>
          </xdr:cNvGraphicFramePr>
        </xdr:nvGraphicFramePr>
        <xdr:xfrm>
          <a:off x="6648450" y="2838450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E5E1F54E-6925-4373-897B-B1D3681C6D1E}"/>
              </a:ext>
            </a:extLst>
          </xdr:cNvPr>
          <xdr:cNvGraphicFramePr>
            <a:graphicFrameLocks/>
          </xdr:cNvGraphicFramePr>
        </xdr:nvGraphicFramePr>
        <xdr:xfrm>
          <a:off x="9258300" y="2828925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61E5-25FB-403B-90E9-179194B7FFD5}">
  <sheetPr codeName="Sheet3"/>
  <dimension ref="A1:Z22"/>
  <sheetViews>
    <sheetView tabSelected="1" topLeftCell="B1" zoomScale="85" zoomScaleNormal="85" workbookViewId="0">
      <selection activeCell="R4" sqref="R4"/>
    </sheetView>
  </sheetViews>
  <sheetFormatPr defaultRowHeight="14.4" x14ac:dyDescent="0.3"/>
  <cols>
    <col min="2" max="2" width="8.88671875" style="9" customWidth="1"/>
    <col min="3" max="3" width="7.88671875" style="9" customWidth="1"/>
    <col min="4" max="8" width="10.44140625" style="9" customWidth="1"/>
    <col min="9" max="9" width="7.88671875" style="9" customWidth="1"/>
    <col min="10" max="11" width="10.44140625" style="9" customWidth="1"/>
    <col min="12" max="12" width="7.88671875" style="9" customWidth="1"/>
    <col min="13" max="14" width="10.44140625" style="9" customWidth="1"/>
    <col min="15" max="15" width="7.88671875" style="9" customWidth="1"/>
    <col min="16" max="17" width="10.44140625" style="9" customWidth="1"/>
    <col min="23" max="23" width="9.88671875" customWidth="1"/>
    <col min="24" max="24" width="19.88671875" customWidth="1"/>
  </cols>
  <sheetData>
    <row r="1" spans="1:26" ht="72" customHeight="1" x14ac:dyDescent="0.3">
      <c r="A1" s="68" t="s">
        <v>32</v>
      </c>
      <c r="B1" s="66" t="s">
        <v>78</v>
      </c>
      <c r="C1" s="60" t="s">
        <v>147</v>
      </c>
      <c r="D1" s="61"/>
      <c r="E1" s="65"/>
      <c r="F1" s="60" t="s">
        <v>148</v>
      </c>
      <c r="G1" s="61"/>
      <c r="H1" s="65"/>
      <c r="I1" s="60" t="s">
        <v>0</v>
      </c>
      <c r="J1" s="61"/>
      <c r="K1" s="65"/>
      <c r="L1" s="60" t="s">
        <v>1</v>
      </c>
      <c r="M1" s="61"/>
      <c r="N1" s="65"/>
      <c r="O1" s="60" t="s">
        <v>58</v>
      </c>
      <c r="P1" s="61"/>
      <c r="Q1" s="61"/>
    </row>
    <row r="2" spans="1:26" ht="29.4" thickBot="1" x14ac:dyDescent="0.35">
      <c r="A2" s="69"/>
      <c r="B2" s="67"/>
      <c r="C2" s="22" t="s">
        <v>26</v>
      </c>
      <c r="D2" s="21" t="s">
        <v>27</v>
      </c>
      <c r="E2" s="23" t="s">
        <v>28</v>
      </c>
      <c r="F2" s="22" t="s">
        <v>26</v>
      </c>
      <c r="G2" s="21" t="s">
        <v>27</v>
      </c>
      <c r="H2" s="23" t="s">
        <v>28</v>
      </c>
      <c r="I2" s="22" t="s">
        <v>26</v>
      </c>
      <c r="J2" s="21" t="s">
        <v>27</v>
      </c>
      <c r="K2" s="23" t="s">
        <v>28</v>
      </c>
      <c r="L2" s="22" t="s">
        <v>26</v>
      </c>
      <c r="M2" s="21" t="s">
        <v>27</v>
      </c>
      <c r="N2" s="23" t="s">
        <v>28</v>
      </c>
      <c r="O2" s="22" t="s">
        <v>26</v>
      </c>
      <c r="P2" s="21" t="s">
        <v>27</v>
      </c>
      <c r="Q2" s="21" t="s">
        <v>28</v>
      </c>
      <c r="T2" s="2" t="s">
        <v>83</v>
      </c>
      <c r="U2" t="s">
        <v>82</v>
      </c>
      <c r="V2" t="s">
        <v>81</v>
      </c>
      <c r="W2" t="s">
        <v>26</v>
      </c>
      <c r="X2" t="s">
        <v>27</v>
      </c>
      <c r="Y2" t="s">
        <v>28</v>
      </c>
    </row>
    <row r="3" spans="1:26" s="11" customFormat="1" ht="30.6" customHeight="1" x14ac:dyDescent="0.3">
      <c r="A3" s="63" t="s">
        <v>33</v>
      </c>
      <c r="B3" s="17">
        <v>0</v>
      </c>
      <c r="C3" s="18">
        <v>1.63852689457469</v>
      </c>
      <c r="D3" s="19">
        <v>49196.304690600999</v>
      </c>
      <c r="E3" s="20">
        <v>34045.0198727717</v>
      </c>
      <c r="F3" s="19" t="s">
        <v>84</v>
      </c>
      <c r="G3" s="19" t="s">
        <v>85</v>
      </c>
      <c r="H3" s="19" t="s">
        <v>86</v>
      </c>
      <c r="I3" s="18">
        <v>1.2503922000000001</v>
      </c>
      <c r="J3" s="19">
        <v>42860.07</v>
      </c>
      <c r="K3" s="20">
        <v>34059.016000000003</v>
      </c>
      <c r="L3" s="18">
        <v>1.1378584</v>
      </c>
      <c r="M3" s="19">
        <v>43489.535000000003</v>
      </c>
      <c r="N3" s="20">
        <v>33419.54</v>
      </c>
      <c r="O3" s="18">
        <v>1.8026571</v>
      </c>
      <c r="P3" s="19">
        <v>59742.612999999998</v>
      </c>
      <c r="Q3" s="19">
        <v>43228.89</v>
      </c>
      <c r="S3" s="11" t="s">
        <v>149</v>
      </c>
      <c r="T3" s="11">
        <f>SEARCH("RMSE:",S3,1)</f>
        <v>97</v>
      </c>
      <c r="U3" s="11">
        <f>SEARCH("MAE:",S3,1)</f>
        <v>113</v>
      </c>
      <c r="V3" s="11">
        <f>SEARCH("MAPE:",S3,1)</f>
        <v>85</v>
      </c>
      <c r="W3" s="4" t="str">
        <f>RIGHT(LEFT(S3,SEARCH("RMSE:",S3,1)-3),4)</f>
        <v>4.00</v>
      </c>
      <c r="X3" s="11" t="str">
        <f>RIGHT(LEFT(S3,SEARCH("MAE:",S3,1)-3),8)</f>
        <v>90089.25</v>
      </c>
      <c r="Y3" s="11" t="str">
        <f>RIGHT(S3,LEN(S3)-SEARCH("MAE:",S3,1)-4)</f>
        <v>70023.61</v>
      </c>
      <c r="Z3" s="11" t="e">
        <f>RIGHT(V3,LEN(V3)-SEARCH("MAE:",V3,1)-4)</f>
        <v>#VALUE!</v>
      </c>
    </row>
    <row r="4" spans="1:26" s="11" customFormat="1" ht="30.6" customHeight="1" x14ac:dyDescent="0.3">
      <c r="A4" s="63"/>
      <c r="B4" s="10">
        <v>0.05</v>
      </c>
      <c r="C4" s="13">
        <v>1.6320384965211301</v>
      </c>
      <c r="D4" s="12">
        <v>41952.57</v>
      </c>
      <c r="E4" s="15">
        <v>30807.03</v>
      </c>
      <c r="F4" s="12" t="s">
        <v>87</v>
      </c>
      <c r="G4" s="12" t="s">
        <v>88</v>
      </c>
      <c r="H4" s="12" t="s">
        <v>89</v>
      </c>
      <c r="I4" s="13">
        <v>1.2527347</v>
      </c>
      <c r="J4" s="12">
        <v>48257.453000000001</v>
      </c>
      <c r="K4" s="15">
        <v>38263.49</v>
      </c>
      <c r="L4" s="13">
        <v>1.004893</v>
      </c>
      <c r="M4" s="12">
        <v>42065.574000000001</v>
      </c>
      <c r="N4" s="15">
        <v>32506.44</v>
      </c>
      <c r="O4" s="13">
        <v>1.5724187999999999</v>
      </c>
      <c r="P4" s="12">
        <v>56338.75</v>
      </c>
      <c r="Q4" s="12">
        <v>42295.43</v>
      </c>
      <c r="S4" s="11" t="s">
        <v>150</v>
      </c>
      <c r="W4" s="4" t="str">
        <f t="shared" ref="W4:W22" si="0">RIGHT(LEFT(S4,SEARCH("RMSE:",S4,1)-3),4)</f>
        <v>3.25</v>
      </c>
      <c r="X4" s="11" t="str">
        <f t="shared" ref="X4:X22" si="1">RIGHT(LEFT(S4,SEARCH("MAE:",S4,1)-3),8)</f>
        <v>77843.47</v>
      </c>
      <c r="Y4" s="11" t="str">
        <f t="shared" ref="Y4:Y22" si="2">RIGHT(S4,LEN(S4)-SEARCH("MAE:",S4,1)-4)</f>
        <v>58207.18</v>
      </c>
    </row>
    <row r="5" spans="1:26" s="11" customFormat="1" ht="30.6" customHeight="1" x14ac:dyDescent="0.3">
      <c r="A5" s="63"/>
      <c r="B5" s="10">
        <v>0.1</v>
      </c>
      <c r="C5" s="13">
        <v>2.3559233440320599</v>
      </c>
      <c r="D5" s="12">
        <v>22466.89</v>
      </c>
      <c r="E5" s="15">
        <v>18193.53</v>
      </c>
      <c r="F5" s="12" t="s">
        <v>90</v>
      </c>
      <c r="G5" s="12" t="s">
        <v>91</v>
      </c>
      <c r="H5" s="12" t="s">
        <v>92</v>
      </c>
      <c r="I5" s="13">
        <v>5.3872309999999999</v>
      </c>
      <c r="J5" s="12">
        <v>35339.207000000002</v>
      </c>
      <c r="K5" s="15">
        <v>28704.162</v>
      </c>
      <c r="L5" s="13">
        <v>1.4589344</v>
      </c>
      <c r="M5" s="12">
        <v>26050.940999999999</v>
      </c>
      <c r="N5" s="15">
        <v>22647.925999999999</v>
      </c>
      <c r="O5" s="13">
        <v>2.0434853999999998</v>
      </c>
      <c r="P5" s="12">
        <v>31490.34</v>
      </c>
      <c r="Q5" s="12">
        <v>27364.518</v>
      </c>
      <c r="S5" s="11" t="s">
        <v>151</v>
      </c>
      <c r="W5" s="4" t="str">
        <f t="shared" si="0"/>
        <v>4.53</v>
      </c>
      <c r="X5" s="11" t="str">
        <f t="shared" si="1"/>
        <v>45271.07</v>
      </c>
      <c r="Y5" s="11" t="str">
        <f t="shared" si="2"/>
        <v>35030.28</v>
      </c>
    </row>
    <row r="6" spans="1:26" s="11" customFormat="1" ht="30.6" customHeight="1" x14ac:dyDescent="0.3">
      <c r="A6" s="63"/>
      <c r="B6" s="10">
        <v>0.15</v>
      </c>
      <c r="C6" s="13">
        <v>2.4118041668011401</v>
      </c>
      <c r="D6" s="12">
        <v>19321.009999999998</v>
      </c>
      <c r="E6" s="15">
        <v>16278</v>
      </c>
      <c r="F6" s="12" t="s">
        <v>93</v>
      </c>
      <c r="G6" s="12" t="s">
        <v>94</v>
      </c>
      <c r="H6" s="12" t="s">
        <v>95</v>
      </c>
      <c r="I6" s="13">
        <v>1.2080169000000001</v>
      </c>
      <c r="J6" s="12">
        <v>27707.828000000001</v>
      </c>
      <c r="K6" s="15">
        <v>24178.761999999999</v>
      </c>
      <c r="L6" s="13">
        <v>1.3840519</v>
      </c>
      <c r="M6" s="12">
        <v>26159.526999999998</v>
      </c>
      <c r="N6" s="15">
        <v>22708.22</v>
      </c>
      <c r="O6" s="13">
        <v>2.6216952999999998</v>
      </c>
      <c r="P6" s="12">
        <v>25587.41</v>
      </c>
      <c r="Q6" s="12">
        <v>21297.418000000001</v>
      </c>
      <c r="S6" s="11" t="s">
        <v>152</v>
      </c>
      <c r="W6" s="4" t="str">
        <f t="shared" si="0"/>
        <v>0.06</v>
      </c>
      <c r="X6" s="11" t="str">
        <f t="shared" si="1"/>
        <v>28717.24</v>
      </c>
      <c r="Y6" s="11" t="str">
        <f t="shared" si="2"/>
        <v>23046.59</v>
      </c>
    </row>
    <row r="7" spans="1:26" s="11" customFormat="1" ht="30.6" customHeight="1" thickBot="1" x14ac:dyDescent="0.35">
      <c r="A7" s="63"/>
      <c r="B7" s="24">
        <v>0.2</v>
      </c>
      <c r="C7" s="25">
        <v>2.2599999999999998</v>
      </c>
      <c r="D7" s="26">
        <v>19416.240000000002</v>
      </c>
      <c r="E7" s="27">
        <v>16010.54</v>
      </c>
      <c r="F7" s="26" t="s">
        <v>87</v>
      </c>
      <c r="G7" s="26" t="s">
        <v>96</v>
      </c>
      <c r="H7" s="26" t="s">
        <v>97</v>
      </c>
      <c r="I7" s="25">
        <v>1.1386377000000001</v>
      </c>
      <c r="J7" s="26">
        <v>23445.928</v>
      </c>
      <c r="K7" s="27">
        <v>20241.75</v>
      </c>
      <c r="L7" s="25">
        <v>1.0264956000000001</v>
      </c>
      <c r="M7" s="26">
        <v>23023.914000000001</v>
      </c>
      <c r="N7" s="27">
        <v>19619.043000000001</v>
      </c>
      <c r="O7" s="25">
        <v>1.2862047999999999</v>
      </c>
      <c r="P7" s="26">
        <v>23192.736000000001</v>
      </c>
      <c r="Q7" s="26">
        <v>19097.261999999999</v>
      </c>
      <c r="S7" s="11" t="s">
        <v>153</v>
      </c>
      <c r="W7" s="4" t="str">
        <f t="shared" si="0"/>
        <v>3.15</v>
      </c>
      <c r="X7" s="11" t="str">
        <f t="shared" si="1"/>
        <v>27656.73</v>
      </c>
      <c r="Y7" s="11" t="str">
        <f t="shared" si="2"/>
        <v>20848.04</v>
      </c>
    </row>
    <row r="8" spans="1:26" s="11" customFormat="1" ht="30.6" customHeight="1" x14ac:dyDescent="0.3">
      <c r="A8" s="62" t="s">
        <v>30</v>
      </c>
      <c r="B8" s="31">
        <v>0</v>
      </c>
      <c r="C8" s="32">
        <v>0</v>
      </c>
      <c r="D8" s="33">
        <v>0</v>
      </c>
      <c r="E8" s="34">
        <v>0</v>
      </c>
      <c r="F8" s="33" t="s">
        <v>98</v>
      </c>
      <c r="G8" s="33" t="s">
        <v>99</v>
      </c>
      <c r="H8" s="33" t="s">
        <v>100</v>
      </c>
      <c r="I8" s="32">
        <v>1.5047504</v>
      </c>
      <c r="J8" s="33">
        <v>49969.535000000003</v>
      </c>
      <c r="K8" s="34">
        <v>39700.214999999997</v>
      </c>
      <c r="L8" s="32">
        <v>1.2618277</v>
      </c>
      <c r="M8" s="33">
        <v>46301.726999999999</v>
      </c>
      <c r="N8" s="34">
        <v>36408.434000000001</v>
      </c>
      <c r="O8" s="32">
        <v>1.7055686000000001</v>
      </c>
      <c r="P8" s="33">
        <v>52900.925999999999</v>
      </c>
      <c r="Q8" s="33">
        <v>41928.559999999998</v>
      </c>
      <c r="S8" s="11" t="s">
        <v>154</v>
      </c>
      <c r="W8" s="4" t="str">
        <f t="shared" si="0"/>
        <v>1.43</v>
      </c>
      <c r="X8" s="11" t="str">
        <f t="shared" si="1"/>
        <v>50348.55</v>
      </c>
      <c r="Y8" s="11" t="str">
        <f t="shared" si="2"/>
        <v>33085.53</v>
      </c>
    </row>
    <row r="9" spans="1:26" s="11" customFormat="1" ht="30.6" customHeight="1" x14ac:dyDescent="0.3">
      <c r="A9" s="63"/>
      <c r="B9" s="10">
        <v>0.05</v>
      </c>
      <c r="C9" s="14">
        <v>0</v>
      </c>
      <c r="D9" s="6">
        <v>0</v>
      </c>
      <c r="E9" s="16">
        <v>0</v>
      </c>
      <c r="F9" s="6" t="s">
        <v>101</v>
      </c>
      <c r="G9" s="6" t="s">
        <v>102</v>
      </c>
      <c r="H9" s="6" t="s">
        <v>103</v>
      </c>
      <c r="I9" s="14">
        <v>1.2297378000000001</v>
      </c>
      <c r="J9" s="6">
        <v>46889.417999999998</v>
      </c>
      <c r="K9" s="16">
        <v>36217.995999999999</v>
      </c>
      <c r="L9" s="14">
        <v>1.1057668</v>
      </c>
      <c r="M9" s="6">
        <v>43176.75</v>
      </c>
      <c r="N9" s="16">
        <v>33070.093999999997</v>
      </c>
      <c r="O9" s="14">
        <v>1.4941690000000001</v>
      </c>
      <c r="P9" s="6">
        <v>50629.086000000003</v>
      </c>
      <c r="Q9" s="6">
        <v>39486.425999999999</v>
      </c>
      <c r="S9" s="11" t="s">
        <v>155</v>
      </c>
      <c r="W9" s="4" t="str">
        <f t="shared" si="0"/>
        <v>1.32</v>
      </c>
      <c r="X9" s="11" t="str">
        <f t="shared" si="1"/>
        <v>45320.22</v>
      </c>
      <c r="Y9" s="11" t="str">
        <f t="shared" si="2"/>
        <v>30772.38</v>
      </c>
    </row>
    <row r="10" spans="1:26" s="11" customFormat="1" ht="30.6" customHeight="1" x14ac:dyDescent="0.3">
      <c r="A10" s="63"/>
      <c r="B10" s="10">
        <v>0.1</v>
      </c>
      <c r="C10" s="14">
        <v>0</v>
      </c>
      <c r="D10" s="6">
        <v>0</v>
      </c>
      <c r="E10" s="16">
        <v>0</v>
      </c>
      <c r="F10" s="6" t="s">
        <v>104</v>
      </c>
      <c r="G10" s="6" t="s">
        <v>105</v>
      </c>
      <c r="H10" s="6" t="s">
        <v>106</v>
      </c>
      <c r="I10" s="14">
        <v>11.221829</v>
      </c>
      <c r="J10" s="6">
        <v>38852.379999999997</v>
      </c>
      <c r="K10" s="16">
        <v>29076.31</v>
      </c>
      <c r="L10" s="14">
        <v>3.0555045999999999</v>
      </c>
      <c r="M10" s="6">
        <v>25174.703000000001</v>
      </c>
      <c r="N10" s="16">
        <v>22252.875</v>
      </c>
      <c r="O10" s="14">
        <v>2.0255787000000001</v>
      </c>
      <c r="P10" s="6">
        <v>37785.49</v>
      </c>
      <c r="Q10" s="6">
        <v>32323.474999999999</v>
      </c>
      <c r="S10" s="11" t="s">
        <v>156</v>
      </c>
      <c r="W10" s="4" t="str">
        <f t="shared" si="0"/>
        <v>4.85</v>
      </c>
      <c r="X10" s="11" t="str">
        <f t="shared" si="1"/>
        <v>34119.23</v>
      </c>
      <c r="Y10" s="11" t="str">
        <f t="shared" si="2"/>
        <v>24432.60</v>
      </c>
    </row>
    <row r="11" spans="1:26" s="11" customFormat="1" ht="30.6" customHeight="1" x14ac:dyDescent="0.3">
      <c r="A11" s="63"/>
      <c r="B11" s="10">
        <v>0.15</v>
      </c>
      <c r="C11" s="14">
        <v>0</v>
      </c>
      <c r="D11" s="6">
        <v>0</v>
      </c>
      <c r="E11" s="16">
        <v>0</v>
      </c>
      <c r="F11" s="6" t="s">
        <v>107</v>
      </c>
      <c r="G11" s="6" t="s">
        <v>108</v>
      </c>
      <c r="H11" s="6" t="s">
        <v>109</v>
      </c>
      <c r="I11" s="14">
        <v>11.677142999999999</v>
      </c>
      <c r="J11" s="6">
        <v>44591.06</v>
      </c>
      <c r="K11" s="16">
        <v>35610.792999999998</v>
      </c>
      <c r="L11" s="14">
        <v>2.6051340000000001</v>
      </c>
      <c r="M11" s="6">
        <v>25141.719000000001</v>
      </c>
      <c r="N11" s="16">
        <v>22181.625</v>
      </c>
      <c r="O11" s="14">
        <v>1.1555359000000001</v>
      </c>
      <c r="P11" s="6">
        <v>28635.41</v>
      </c>
      <c r="Q11" s="6">
        <v>24749.831999999999</v>
      </c>
      <c r="S11" s="11" t="s">
        <v>157</v>
      </c>
      <c r="W11" s="4" t="str">
        <f t="shared" si="0"/>
        <v>4.82</v>
      </c>
      <c r="X11" s="11" t="str">
        <f t="shared" si="1"/>
        <v>21851.87</v>
      </c>
      <c r="Y11" s="11" t="str">
        <f t="shared" si="2"/>
        <v>17226.13</v>
      </c>
    </row>
    <row r="12" spans="1:26" s="11" customFormat="1" ht="30.6" customHeight="1" thickBot="1" x14ac:dyDescent="0.35">
      <c r="A12" s="64"/>
      <c r="B12" s="35">
        <v>0.2</v>
      </c>
      <c r="C12" s="36">
        <v>0</v>
      </c>
      <c r="D12" s="37">
        <v>0</v>
      </c>
      <c r="E12" s="38">
        <v>0</v>
      </c>
      <c r="F12" s="43" t="s">
        <v>110</v>
      </c>
      <c r="G12" s="43" t="s">
        <v>111</v>
      </c>
      <c r="H12" s="43" t="s">
        <v>112</v>
      </c>
      <c r="I12" s="42">
        <v>2.1279154</v>
      </c>
      <c r="J12" s="43">
        <v>28765.119999999999</v>
      </c>
      <c r="K12" s="44">
        <v>22604.421999999999</v>
      </c>
      <c r="L12" s="42">
        <v>1.0208744999999999</v>
      </c>
      <c r="M12" s="43">
        <v>22544.46</v>
      </c>
      <c r="N12" s="44">
        <v>19400.976999999999</v>
      </c>
      <c r="O12" s="42">
        <v>1.0121853000000001</v>
      </c>
      <c r="P12" s="43">
        <v>25341.252</v>
      </c>
      <c r="Q12" s="43">
        <v>20842.898000000001</v>
      </c>
      <c r="S12" s="11" t="s">
        <v>158</v>
      </c>
      <c r="W12" s="4" t="str">
        <f t="shared" si="0"/>
        <v>3.07</v>
      </c>
      <c r="X12" s="11" t="str">
        <f t="shared" si="1"/>
        <v>23133.17</v>
      </c>
      <c r="Y12" s="11" t="str">
        <f t="shared" si="2"/>
        <v>18731.05</v>
      </c>
    </row>
    <row r="13" spans="1:26" s="11" customFormat="1" ht="30.6" customHeight="1" x14ac:dyDescent="0.3">
      <c r="A13" s="63" t="s">
        <v>34</v>
      </c>
      <c r="B13" s="17">
        <v>0</v>
      </c>
      <c r="C13" s="28">
        <v>0</v>
      </c>
      <c r="D13" s="29">
        <v>0</v>
      </c>
      <c r="E13" s="30">
        <v>0</v>
      </c>
      <c r="F13" s="29" t="s">
        <v>113</v>
      </c>
      <c r="G13" s="29" t="s">
        <v>114</v>
      </c>
      <c r="H13" s="29" t="s">
        <v>115</v>
      </c>
      <c r="I13" s="28">
        <v>1.1452293</v>
      </c>
      <c r="J13" s="29">
        <v>43125.79</v>
      </c>
      <c r="K13" s="30">
        <v>33260.023000000001</v>
      </c>
      <c r="L13" s="28">
        <v>1.019739</v>
      </c>
      <c r="M13" s="29">
        <v>44571.37</v>
      </c>
      <c r="N13" s="30">
        <v>34451.620000000003</v>
      </c>
      <c r="O13" s="28">
        <v>1.8524871000000001</v>
      </c>
      <c r="P13" s="29">
        <v>49376.722999999998</v>
      </c>
      <c r="Q13" s="29">
        <v>37868.413999999997</v>
      </c>
      <c r="S13" s="11" t="s">
        <v>159</v>
      </c>
      <c r="W13" s="4" t="str">
        <f t="shared" si="0"/>
        <v>3.04</v>
      </c>
      <c r="X13" s="11" t="str">
        <f t="shared" si="1"/>
        <v>90064.05</v>
      </c>
      <c r="Y13" s="11" t="str">
        <f t="shared" si="2"/>
        <v>60194.47</v>
      </c>
    </row>
    <row r="14" spans="1:26" s="11" customFormat="1" ht="30.6" customHeight="1" x14ac:dyDescent="0.3">
      <c r="A14" s="63"/>
      <c r="B14" s="10">
        <v>0.05</v>
      </c>
      <c r="C14" s="14">
        <v>0</v>
      </c>
      <c r="D14" s="6">
        <v>0</v>
      </c>
      <c r="E14" s="16">
        <v>0</v>
      </c>
      <c r="F14" s="6" t="s">
        <v>116</v>
      </c>
      <c r="G14" s="6" t="s">
        <v>117</v>
      </c>
      <c r="H14" s="6" t="s">
        <v>118</v>
      </c>
      <c r="I14" s="14">
        <v>1.0494342000000001</v>
      </c>
      <c r="J14" s="6">
        <v>41671.637000000002</v>
      </c>
      <c r="K14" s="16">
        <v>32107.68</v>
      </c>
      <c r="L14" s="14">
        <v>1.0250623000000001</v>
      </c>
      <c r="M14" s="6">
        <v>42319.57</v>
      </c>
      <c r="N14" s="16">
        <v>32818.175999999999</v>
      </c>
      <c r="O14" s="14">
        <v>1.5311929</v>
      </c>
      <c r="P14" s="6">
        <v>45971.51</v>
      </c>
      <c r="Q14" s="6">
        <v>35612.805</v>
      </c>
      <c r="S14" s="11" t="s">
        <v>160</v>
      </c>
      <c r="W14" s="4" t="str">
        <f t="shared" si="0"/>
        <v>2.87</v>
      </c>
      <c r="X14" s="11" t="str">
        <f t="shared" si="1"/>
        <v>79826.52</v>
      </c>
      <c r="Y14" s="11" t="str">
        <f t="shared" si="2"/>
        <v>55230.30</v>
      </c>
    </row>
    <row r="15" spans="1:26" s="11" customFormat="1" ht="30.6" customHeight="1" x14ac:dyDescent="0.3">
      <c r="A15" s="63"/>
      <c r="B15" s="10">
        <v>0.1</v>
      </c>
      <c r="C15" s="14">
        <v>0</v>
      </c>
      <c r="D15" s="6">
        <v>0</v>
      </c>
      <c r="E15" s="16">
        <v>0</v>
      </c>
      <c r="F15" s="6" t="s">
        <v>119</v>
      </c>
      <c r="G15" s="6" t="s">
        <v>120</v>
      </c>
      <c r="H15" s="6" t="s">
        <v>121</v>
      </c>
      <c r="I15" s="14">
        <v>2.8799771999999999</v>
      </c>
      <c r="J15" s="6">
        <v>24658.870999999999</v>
      </c>
      <c r="K15" s="16">
        <v>21629.87</v>
      </c>
      <c r="L15" s="14">
        <v>2.6866121000000001</v>
      </c>
      <c r="M15" s="6">
        <v>24914.241999999998</v>
      </c>
      <c r="N15" s="16">
        <v>21954.842000000001</v>
      </c>
      <c r="O15" s="14">
        <v>1.3755577000000001</v>
      </c>
      <c r="P15" s="6">
        <v>25924.263999999999</v>
      </c>
      <c r="Q15" s="6">
        <v>20804.95</v>
      </c>
      <c r="S15" s="11" t="s">
        <v>161</v>
      </c>
      <c r="W15" s="4" t="str">
        <f t="shared" si="0"/>
        <v>6.96</v>
      </c>
      <c r="X15" s="11" t="str">
        <f t="shared" si="1"/>
        <v>42450.54</v>
      </c>
      <c r="Y15" s="11" t="str">
        <f t="shared" si="2"/>
        <v>31055.29</v>
      </c>
    </row>
    <row r="16" spans="1:26" s="11" customFormat="1" ht="30.6" customHeight="1" x14ac:dyDescent="0.3">
      <c r="A16" s="63"/>
      <c r="B16" s="10">
        <v>0.15</v>
      </c>
      <c r="C16" s="14">
        <v>0</v>
      </c>
      <c r="D16" s="6">
        <v>0</v>
      </c>
      <c r="E16" s="16">
        <v>0</v>
      </c>
      <c r="F16" s="6" t="s">
        <v>122</v>
      </c>
      <c r="G16" s="6" t="s">
        <v>123</v>
      </c>
      <c r="H16" s="6" t="s">
        <v>124</v>
      </c>
      <c r="I16" s="14">
        <v>2.6272669999999998</v>
      </c>
      <c r="J16" s="6">
        <v>24483.287</v>
      </c>
      <c r="K16" s="16">
        <v>21462.098000000002</v>
      </c>
      <c r="L16" s="14">
        <v>2.6412182</v>
      </c>
      <c r="M16" s="6">
        <v>24752.543000000001</v>
      </c>
      <c r="N16" s="16">
        <v>21791.275000000001</v>
      </c>
      <c r="O16" s="14">
        <v>2.2431516999999999</v>
      </c>
      <c r="P16" s="6">
        <v>23950.594000000001</v>
      </c>
      <c r="Q16" s="6">
        <v>19591.241999999998</v>
      </c>
      <c r="S16" s="11" t="s">
        <v>162</v>
      </c>
      <c r="W16" s="4" t="str">
        <f t="shared" si="0"/>
        <v>6.25</v>
      </c>
      <c r="X16" s="11" t="str">
        <f t="shared" si="1"/>
        <v>22271.00</v>
      </c>
      <c r="Y16" s="11" t="str">
        <f t="shared" si="2"/>
        <v>16769.87</v>
      </c>
    </row>
    <row r="17" spans="1:25" s="11" customFormat="1" ht="30.6" customHeight="1" thickBot="1" x14ac:dyDescent="0.35">
      <c r="A17" s="63"/>
      <c r="B17" s="24">
        <v>0.2</v>
      </c>
      <c r="C17" s="39">
        <v>0</v>
      </c>
      <c r="D17" s="40">
        <v>0</v>
      </c>
      <c r="E17" s="41">
        <v>0</v>
      </c>
      <c r="F17" s="46" t="s">
        <v>125</v>
      </c>
      <c r="G17" s="46" t="s">
        <v>126</v>
      </c>
      <c r="H17" s="46" t="s">
        <v>127</v>
      </c>
      <c r="I17" s="45">
        <v>1.0896254999999999</v>
      </c>
      <c r="J17" s="46">
        <v>22165.636999999999</v>
      </c>
      <c r="K17" s="47">
        <v>19254.035</v>
      </c>
      <c r="L17" s="45">
        <v>0.95195220000000003</v>
      </c>
      <c r="M17" s="46">
        <v>22407.453000000001</v>
      </c>
      <c r="N17" s="47">
        <v>19182.148000000001</v>
      </c>
      <c r="O17" s="45">
        <v>1.2241329999999999</v>
      </c>
      <c r="P17" s="46">
        <v>18526.266</v>
      </c>
      <c r="Q17" s="46">
        <v>15323.695</v>
      </c>
      <c r="S17" s="11" t="s">
        <v>163</v>
      </c>
      <c r="W17" s="4" t="str">
        <f t="shared" si="0"/>
        <v>1.70</v>
      </c>
      <c r="X17" s="11" t="str">
        <f t="shared" si="1"/>
        <v>22172.52</v>
      </c>
      <c r="Y17" s="11" t="str">
        <f t="shared" si="2"/>
        <v>15651.17</v>
      </c>
    </row>
    <row r="18" spans="1:25" s="11" customFormat="1" ht="30.6" customHeight="1" x14ac:dyDescent="0.3">
      <c r="A18" s="62" t="s">
        <v>29</v>
      </c>
      <c r="B18" s="31">
        <v>0</v>
      </c>
      <c r="C18" s="32">
        <v>0</v>
      </c>
      <c r="D18" s="33">
        <v>0</v>
      </c>
      <c r="E18" s="34">
        <v>0</v>
      </c>
      <c r="F18" s="33" t="s">
        <v>128</v>
      </c>
      <c r="G18" s="33" t="s">
        <v>129</v>
      </c>
      <c r="H18" s="33" t="s">
        <v>130</v>
      </c>
      <c r="I18" s="32">
        <v>1.0293546</v>
      </c>
      <c r="J18" s="33">
        <v>42174.394999999997</v>
      </c>
      <c r="K18" s="34">
        <v>32961.593999999997</v>
      </c>
      <c r="L18" s="32">
        <v>1.0353479000000001</v>
      </c>
      <c r="M18" s="33">
        <v>43451.894999999997</v>
      </c>
      <c r="N18" s="34">
        <v>33882.983999999997</v>
      </c>
      <c r="O18" s="32">
        <v>1.1892437</v>
      </c>
      <c r="P18" s="33">
        <v>45399.41</v>
      </c>
      <c r="Q18" s="33">
        <v>35826.004000000001</v>
      </c>
      <c r="S18" s="11" t="s">
        <v>164</v>
      </c>
      <c r="W18" s="4" t="str">
        <f t="shared" si="0"/>
        <v>1.13</v>
      </c>
      <c r="X18" s="11" t="str">
        <f t="shared" si="1"/>
        <v>49046.49</v>
      </c>
      <c r="Y18" s="11" t="str">
        <f t="shared" si="2"/>
        <v>32049.16</v>
      </c>
    </row>
    <row r="19" spans="1:25" s="11" customFormat="1" ht="30.6" customHeight="1" x14ac:dyDescent="0.3">
      <c r="A19" s="63"/>
      <c r="B19" s="10">
        <v>0.05</v>
      </c>
      <c r="C19" s="14">
        <v>0</v>
      </c>
      <c r="D19" s="6">
        <v>0</v>
      </c>
      <c r="E19" s="16">
        <v>0</v>
      </c>
      <c r="F19" s="6" t="s">
        <v>131</v>
      </c>
      <c r="G19" s="6" t="s">
        <v>132</v>
      </c>
      <c r="H19" s="6" t="s">
        <v>133</v>
      </c>
      <c r="I19" s="14">
        <v>1.0866214999999999</v>
      </c>
      <c r="J19" s="6">
        <v>41470.339999999997</v>
      </c>
      <c r="K19" s="16">
        <v>31845.588</v>
      </c>
      <c r="L19" s="14">
        <v>1.0472881999999999</v>
      </c>
      <c r="M19" s="6">
        <v>42390.434000000001</v>
      </c>
      <c r="N19" s="16">
        <v>32537.738000000001</v>
      </c>
      <c r="O19" s="14">
        <v>1.2581059000000001</v>
      </c>
      <c r="P19" s="6">
        <v>45670.92</v>
      </c>
      <c r="Q19" s="6">
        <v>36292.660000000003</v>
      </c>
      <c r="S19" s="11" t="s">
        <v>165</v>
      </c>
      <c r="W19" s="4" t="str">
        <f t="shared" si="0"/>
        <v>1.09</v>
      </c>
      <c r="X19" s="11" t="str">
        <f t="shared" si="1"/>
        <v>44591.83</v>
      </c>
      <c r="Y19" s="11" t="str">
        <f t="shared" si="2"/>
        <v>30166.87</v>
      </c>
    </row>
    <row r="20" spans="1:25" s="11" customFormat="1" ht="30.6" customHeight="1" x14ac:dyDescent="0.3">
      <c r="A20" s="63"/>
      <c r="B20" s="10">
        <v>0.1</v>
      </c>
      <c r="C20" s="14">
        <v>0</v>
      </c>
      <c r="D20" s="6">
        <v>0</v>
      </c>
      <c r="E20" s="16">
        <v>0</v>
      </c>
      <c r="F20" s="6" t="s">
        <v>134</v>
      </c>
      <c r="G20" s="6" t="s">
        <v>135</v>
      </c>
      <c r="H20" s="6" t="s">
        <v>136</v>
      </c>
      <c r="I20" s="14">
        <v>2.5609815</v>
      </c>
      <c r="J20" s="6">
        <v>24849.64</v>
      </c>
      <c r="K20" s="16">
        <v>21800.366999999998</v>
      </c>
      <c r="L20" s="14">
        <v>2.0150527999999999</v>
      </c>
      <c r="M20" s="6">
        <v>25497.973000000002</v>
      </c>
      <c r="N20" s="16">
        <v>22461.87</v>
      </c>
      <c r="O20" s="14">
        <v>6.2098950000000004</v>
      </c>
      <c r="P20" s="6">
        <v>33831.26</v>
      </c>
      <c r="Q20" s="6">
        <v>28626.437999999998</v>
      </c>
      <c r="S20" s="11" t="s">
        <v>166</v>
      </c>
      <c r="W20" s="4" t="str">
        <f t="shared" si="0"/>
        <v>4.79</v>
      </c>
      <c r="X20" s="11" t="str">
        <f t="shared" si="1"/>
        <v>34600.12</v>
      </c>
      <c r="Y20" s="11" t="str">
        <f t="shared" si="2"/>
        <v>24184.66</v>
      </c>
    </row>
    <row r="21" spans="1:25" s="11" customFormat="1" ht="30.6" customHeight="1" x14ac:dyDescent="0.3">
      <c r="A21" s="63"/>
      <c r="B21" s="10">
        <v>0.15</v>
      </c>
      <c r="C21" s="14">
        <v>0</v>
      </c>
      <c r="D21" s="6">
        <v>0</v>
      </c>
      <c r="E21" s="16">
        <v>0</v>
      </c>
      <c r="F21" s="6" t="s">
        <v>137</v>
      </c>
      <c r="G21" s="6" t="s">
        <v>138</v>
      </c>
      <c r="H21" s="6" t="s">
        <v>139</v>
      </c>
      <c r="I21" s="14">
        <v>2.6683238</v>
      </c>
      <c r="J21" s="6">
        <v>24556.603999999999</v>
      </c>
      <c r="K21" s="16">
        <v>21513.025000000001</v>
      </c>
      <c r="L21" s="14">
        <v>2.6472920000000002</v>
      </c>
      <c r="M21" s="6">
        <v>25021.037</v>
      </c>
      <c r="N21" s="16">
        <v>22052.945</v>
      </c>
      <c r="O21" s="14">
        <v>5.3257494000000003</v>
      </c>
      <c r="P21" s="6">
        <v>32849.214999999997</v>
      </c>
      <c r="Q21" s="6">
        <v>27361.634999999998</v>
      </c>
      <c r="S21" s="11" t="s">
        <v>167</v>
      </c>
      <c r="W21" s="4" t="str">
        <f t="shared" si="0"/>
        <v>7.09</v>
      </c>
      <c r="X21" s="11" t="str">
        <f t="shared" si="1"/>
        <v>23590.26</v>
      </c>
      <c r="Y21" s="11" t="str">
        <f t="shared" si="2"/>
        <v>17444.67</v>
      </c>
    </row>
    <row r="22" spans="1:25" s="11" customFormat="1" ht="30.6" customHeight="1" thickBot="1" x14ac:dyDescent="0.35">
      <c r="A22" s="64"/>
      <c r="B22" s="35">
        <v>0.2</v>
      </c>
      <c r="C22" s="36">
        <v>0</v>
      </c>
      <c r="D22" s="37">
        <v>0</v>
      </c>
      <c r="E22" s="38">
        <v>0</v>
      </c>
      <c r="F22" s="43" t="s">
        <v>140</v>
      </c>
      <c r="G22" s="43" t="s">
        <v>141</v>
      </c>
      <c r="H22" s="43" t="s">
        <v>142</v>
      </c>
      <c r="I22" s="42">
        <v>1.6117309</v>
      </c>
      <c r="J22" s="43">
        <v>22016.428</v>
      </c>
      <c r="K22" s="44">
        <v>18847.287</v>
      </c>
      <c r="L22" s="42">
        <v>0.99935865000000002</v>
      </c>
      <c r="M22" s="43">
        <v>22848.58</v>
      </c>
      <c r="N22" s="44">
        <v>19477.548999999999</v>
      </c>
      <c r="O22" s="42">
        <v>1.7523747999999999</v>
      </c>
      <c r="P22" s="43">
        <v>29142.032999999999</v>
      </c>
      <c r="Q22" s="43">
        <v>23383.73</v>
      </c>
      <c r="S22" s="11" t="s">
        <v>168</v>
      </c>
      <c r="W22" s="4" t="str">
        <f t="shared" si="0"/>
        <v>2.94</v>
      </c>
      <c r="X22" s="11" t="str">
        <f t="shared" si="1"/>
        <v>22734.24</v>
      </c>
      <c r="Y22" s="11" t="str">
        <f t="shared" si="2"/>
        <v>18157.11</v>
      </c>
    </row>
  </sheetData>
  <mergeCells count="11">
    <mergeCell ref="O1:Q1"/>
    <mergeCell ref="A18:A22"/>
    <mergeCell ref="F1:H1"/>
    <mergeCell ref="I1:K1"/>
    <mergeCell ref="L1:N1"/>
    <mergeCell ref="A8:A12"/>
    <mergeCell ref="A13:A17"/>
    <mergeCell ref="A3:A7"/>
    <mergeCell ref="B1:B2"/>
    <mergeCell ref="A1:A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A185-65E9-4E1A-BA39-C35C043C3DED}">
  <dimension ref="A1:P15"/>
  <sheetViews>
    <sheetView topLeftCell="A3" zoomScaleNormal="100" workbookViewId="0">
      <selection activeCell="D11" sqref="D11"/>
    </sheetView>
  </sheetViews>
  <sheetFormatPr defaultRowHeight="14.4" x14ac:dyDescent="0.3"/>
  <cols>
    <col min="1" max="1" width="21.88671875" customWidth="1"/>
    <col min="2" max="2" width="10.6640625" customWidth="1"/>
    <col min="3" max="4" width="12.6640625" customWidth="1"/>
    <col min="5" max="5" width="9" bestFit="1" customWidth="1"/>
    <col min="6" max="7" width="11.33203125" bestFit="1" customWidth="1"/>
    <col min="9" max="9" width="12.109375" customWidth="1"/>
    <col min="10" max="10" width="11.6640625" customWidth="1"/>
    <col min="12" max="13" width="11.33203125" customWidth="1"/>
    <col min="15" max="16" width="11.33203125" customWidth="1"/>
  </cols>
  <sheetData>
    <row r="1" spans="1:16" ht="72" customHeight="1" x14ac:dyDescent="0.3">
      <c r="A1" t="s">
        <v>32</v>
      </c>
      <c r="B1" s="60" t="s">
        <v>79</v>
      </c>
      <c r="C1" s="61"/>
      <c r="D1" s="65"/>
      <c r="E1" s="60" t="s">
        <v>80</v>
      </c>
      <c r="F1" s="61"/>
      <c r="G1" s="65"/>
      <c r="H1" s="60" t="s">
        <v>0</v>
      </c>
      <c r="I1" s="61"/>
      <c r="J1" s="65"/>
      <c r="K1" s="60" t="s">
        <v>1</v>
      </c>
      <c r="L1" s="61"/>
      <c r="M1" s="65"/>
      <c r="N1" s="60" t="s">
        <v>58</v>
      </c>
      <c r="O1" s="61"/>
      <c r="P1" s="61"/>
    </row>
    <row r="2" spans="1:16" x14ac:dyDescent="0.3">
      <c r="B2" s="2" t="s">
        <v>26</v>
      </c>
      <c r="C2" s="2" t="s">
        <v>27</v>
      </c>
      <c r="D2" s="2" t="s">
        <v>28</v>
      </c>
      <c r="E2" s="2" t="s">
        <v>26</v>
      </c>
      <c r="F2" s="2" t="s">
        <v>27</v>
      </c>
      <c r="G2" s="2" t="s">
        <v>28</v>
      </c>
      <c r="H2" s="2" t="s">
        <v>26</v>
      </c>
      <c r="I2" s="2" t="s">
        <v>27</v>
      </c>
      <c r="J2" s="2" t="s">
        <v>28</v>
      </c>
      <c r="K2" s="2" t="s">
        <v>26</v>
      </c>
      <c r="L2" s="2" t="s">
        <v>27</v>
      </c>
      <c r="M2" s="2" t="s">
        <v>28</v>
      </c>
      <c r="N2" s="2" t="s">
        <v>26</v>
      </c>
      <c r="O2" s="2" t="s">
        <v>27</v>
      </c>
      <c r="P2" s="2" t="s">
        <v>28</v>
      </c>
    </row>
    <row r="3" spans="1:16" ht="30.6" customHeight="1" x14ac:dyDescent="0.3">
      <c r="A3" s="4" t="s">
        <v>33</v>
      </c>
      <c r="B3" s="5">
        <v>2.2599999999999998</v>
      </c>
      <c r="C3" s="5">
        <v>19416.240000000002</v>
      </c>
      <c r="D3" s="5">
        <v>16010.54</v>
      </c>
      <c r="E3" s="6" t="s">
        <v>125</v>
      </c>
      <c r="F3" s="6" t="s">
        <v>126</v>
      </c>
      <c r="G3" s="6" t="s">
        <v>127</v>
      </c>
      <c r="H3" s="7">
        <v>1.0896254999999999</v>
      </c>
      <c r="I3" s="7">
        <v>22165.636999999999</v>
      </c>
      <c r="J3" s="7">
        <v>19254.035</v>
      </c>
      <c r="K3" s="7">
        <v>0.95195220000000003</v>
      </c>
      <c r="L3" s="7">
        <v>22407.453000000001</v>
      </c>
      <c r="M3" s="7">
        <v>19182.148000000001</v>
      </c>
      <c r="N3" s="7">
        <v>1.2241329999999999</v>
      </c>
      <c r="O3" s="7">
        <v>18526.266</v>
      </c>
      <c r="P3" s="7">
        <v>15323.695</v>
      </c>
    </row>
    <row r="4" spans="1:16" ht="30.6" customHeight="1" x14ac:dyDescent="0.3">
      <c r="A4" s="4" t="s">
        <v>30</v>
      </c>
      <c r="B4" s="8"/>
      <c r="C4" s="8"/>
      <c r="D4" s="8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</row>
    <row r="5" spans="1:16" ht="30.6" customHeight="1" x14ac:dyDescent="0.3">
      <c r="A5" s="4" t="s">
        <v>34</v>
      </c>
      <c r="B5" s="8"/>
      <c r="C5" s="8"/>
      <c r="D5" s="8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</row>
    <row r="6" spans="1:16" ht="30.6" customHeight="1" x14ac:dyDescent="0.3">
      <c r="A6" s="4" t="s">
        <v>29</v>
      </c>
      <c r="B6" s="8"/>
      <c r="C6" s="8"/>
      <c r="D6" s="8"/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</row>
    <row r="10" spans="1:16" x14ac:dyDescent="0.3">
      <c r="B10" s="2" t="s">
        <v>26</v>
      </c>
      <c r="C10" s="2" t="s">
        <v>27</v>
      </c>
      <c r="D10" s="2" t="s">
        <v>28</v>
      </c>
    </row>
    <row r="11" spans="1:16" x14ac:dyDescent="0.3">
      <c r="A11" t="s">
        <v>2</v>
      </c>
      <c r="B11" s="48">
        <f>B3</f>
        <v>2.2599999999999998</v>
      </c>
      <c r="C11" s="48">
        <f>C3/1000</f>
        <v>19.416240000000002</v>
      </c>
      <c r="D11" s="48">
        <f>D3/1000</f>
        <v>16.010540000000002</v>
      </c>
      <c r="E11">
        <f t="shared" ref="E11:F15" si="0">C11/1000</f>
        <v>1.9416240000000001E-2</v>
      </c>
      <c r="F11">
        <f t="shared" si="0"/>
        <v>1.6010540000000004E-2</v>
      </c>
    </row>
    <row r="12" spans="1:16" x14ac:dyDescent="0.3">
      <c r="A12" t="s">
        <v>3</v>
      </c>
      <c r="B12" s="48">
        <v>1.88</v>
      </c>
      <c r="C12" s="48">
        <v>22.224810000000002</v>
      </c>
      <c r="D12" s="48">
        <v>17.37959</v>
      </c>
      <c r="E12">
        <f t="shared" si="0"/>
        <v>2.2224810000000001E-2</v>
      </c>
      <c r="F12">
        <f t="shared" si="0"/>
        <v>1.737959E-2</v>
      </c>
    </row>
    <row r="13" spans="1:16" x14ac:dyDescent="0.3">
      <c r="A13" t="s">
        <v>0</v>
      </c>
      <c r="B13" s="48">
        <v>1.0896254999999999</v>
      </c>
      <c r="C13" s="48">
        <v>22.165637</v>
      </c>
      <c r="D13" s="48">
        <v>19.254034999999998</v>
      </c>
      <c r="E13">
        <f t="shared" si="0"/>
        <v>2.2165637000000002E-2</v>
      </c>
      <c r="F13">
        <f t="shared" si="0"/>
        <v>1.9254034999999999E-2</v>
      </c>
    </row>
    <row r="14" spans="1:16" x14ac:dyDescent="0.3">
      <c r="A14" t="s">
        <v>1</v>
      </c>
      <c r="B14" s="48">
        <v>0.95195220000000003</v>
      </c>
      <c r="C14" s="48">
        <v>22.407453</v>
      </c>
      <c r="D14" s="48">
        <v>19.182148000000002</v>
      </c>
      <c r="E14">
        <f t="shared" si="0"/>
        <v>2.2407453000000001E-2</v>
      </c>
      <c r="F14">
        <f t="shared" si="0"/>
        <v>1.9182148000000003E-2</v>
      </c>
    </row>
    <row r="15" spans="1:16" x14ac:dyDescent="0.3">
      <c r="A15" t="s">
        <v>58</v>
      </c>
      <c r="B15" s="48">
        <v>1.2241329999999999</v>
      </c>
      <c r="C15" s="48">
        <v>18.526266</v>
      </c>
      <c r="D15" s="48">
        <v>15.323694999999999</v>
      </c>
      <c r="E15">
        <f t="shared" si="0"/>
        <v>1.8526266E-2</v>
      </c>
      <c r="F15">
        <f t="shared" si="0"/>
        <v>1.5323694999999998E-2</v>
      </c>
    </row>
  </sheetData>
  <mergeCells count="5">
    <mergeCell ref="N1:P1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FCAF-9F43-4464-A31C-4C28C63EE283}">
  <dimension ref="A1:A68"/>
  <sheetViews>
    <sheetView topLeftCell="A37" workbookViewId="0">
      <selection activeCell="H67" sqref="H6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39</v>
      </c>
    </row>
    <row r="3" spans="1:1" x14ac:dyDescent="0.3">
      <c r="A3" t="s">
        <v>35</v>
      </c>
    </row>
    <row r="4" spans="1:1" x14ac:dyDescent="0.3">
      <c r="A4" t="s">
        <v>36</v>
      </c>
    </row>
    <row r="6" spans="1:1" x14ac:dyDescent="0.3">
      <c r="A6" s="3" t="s">
        <v>42</v>
      </c>
    </row>
    <row r="8" spans="1:1" x14ac:dyDescent="0.3">
      <c r="A8" t="s">
        <v>40</v>
      </c>
    </row>
    <row r="9" spans="1:1" x14ac:dyDescent="0.3">
      <c r="A9" t="s">
        <v>41</v>
      </c>
    </row>
    <row r="11" spans="1:1" x14ac:dyDescent="0.3">
      <c r="A11" t="s">
        <v>43</v>
      </c>
    </row>
    <row r="12" spans="1:1" x14ac:dyDescent="0.3">
      <c r="A12" t="s">
        <v>49</v>
      </c>
    </row>
    <row r="13" spans="1:1" x14ac:dyDescent="0.3">
      <c r="A13" t="s">
        <v>50</v>
      </c>
    </row>
    <row r="15" spans="1:1" x14ac:dyDescent="0.3">
      <c r="A15" t="s">
        <v>51</v>
      </c>
    </row>
    <row r="16" spans="1:1" x14ac:dyDescent="0.3">
      <c r="A16" t="s">
        <v>56</v>
      </c>
    </row>
    <row r="17" spans="1:1" x14ac:dyDescent="0.3">
      <c r="A17" t="s">
        <v>57</v>
      </c>
    </row>
    <row r="20" spans="1:1" x14ac:dyDescent="0.3">
      <c r="A20" t="s">
        <v>1</v>
      </c>
    </row>
    <row r="21" spans="1:1" x14ac:dyDescent="0.3">
      <c r="A21" t="s">
        <v>39</v>
      </c>
    </row>
    <row r="22" spans="1:1" x14ac:dyDescent="0.3">
      <c r="A22" t="s">
        <v>37</v>
      </c>
    </row>
    <row r="23" spans="1:1" x14ac:dyDescent="0.3">
      <c r="A23" t="s">
        <v>38</v>
      </c>
    </row>
    <row r="25" spans="1:1" x14ac:dyDescent="0.3">
      <c r="A25" t="s">
        <v>54</v>
      </c>
    </row>
    <row r="26" spans="1:1" x14ac:dyDescent="0.3">
      <c r="A26" t="s">
        <v>55</v>
      </c>
    </row>
    <row r="28" spans="1:1" x14ac:dyDescent="0.3">
      <c r="A28" t="s">
        <v>44</v>
      </c>
    </row>
    <row r="29" spans="1:1" x14ac:dyDescent="0.3">
      <c r="A29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60</v>
      </c>
    </row>
    <row r="45" spans="1:1" x14ac:dyDescent="0.3">
      <c r="A45" t="s">
        <v>61</v>
      </c>
    </row>
    <row r="46" spans="1:1" x14ac:dyDescent="0.3">
      <c r="A46" t="s">
        <v>62</v>
      </c>
    </row>
    <row r="47" spans="1:1" x14ac:dyDescent="0.3">
      <c r="A47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  <row r="54" spans="1:1" x14ac:dyDescent="0.3">
      <c r="A54" t="s">
        <v>67</v>
      </c>
    </row>
    <row r="55" spans="1:1" x14ac:dyDescent="0.3">
      <c r="A55" t="s">
        <v>68</v>
      </c>
    </row>
    <row r="56" spans="1:1" x14ac:dyDescent="0.3">
      <c r="A56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2" spans="1:1" x14ac:dyDescent="0.3">
      <c r="A62" t="s">
        <v>42</v>
      </c>
    </row>
    <row r="63" spans="1:1" x14ac:dyDescent="0.3">
      <c r="A63" s="3" t="s">
        <v>73</v>
      </c>
    </row>
    <row r="64" spans="1:1" x14ac:dyDescent="0.3">
      <c r="A64" s="3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0CFE-D1C3-49A1-A4A2-FF389B0C0A76}">
  <dimension ref="B3:K30"/>
  <sheetViews>
    <sheetView workbookViewId="0">
      <selection activeCell="D24" sqref="D24"/>
    </sheetView>
  </sheetViews>
  <sheetFormatPr defaultRowHeight="14.4" x14ac:dyDescent="0.3"/>
  <cols>
    <col min="2" max="2" width="23.5546875" bestFit="1" customWidth="1"/>
    <col min="3" max="3" width="17.33203125" customWidth="1"/>
    <col min="4" max="4" width="13.88671875" customWidth="1"/>
    <col min="5" max="5" width="13.6640625" customWidth="1"/>
  </cols>
  <sheetData>
    <row r="3" spans="2:11" x14ac:dyDescent="0.3">
      <c r="C3" t="s">
        <v>145</v>
      </c>
      <c r="D3" t="s">
        <v>143</v>
      </c>
      <c r="E3" t="s">
        <v>144</v>
      </c>
    </row>
    <row r="4" spans="2:11" x14ac:dyDescent="0.3">
      <c r="B4" s="51">
        <v>45292</v>
      </c>
      <c r="C4" s="50">
        <v>-2398.9390990000002</v>
      </c>
      <c r="D4" s="50">
        <v>-22000.883786999999</v>
      </c>
      <c r="E4" s="50">
        <v>17203.005588</v>
      </c>
    </row>
    <row r="5" spans="2:11" x14ac:dyDescent="0.3">
      <c r="B5" s="51">
        <v>45323</v>
      </c>
      <c r="C5" s="50">
        <v>1719.9713409999999</v>
      </c>
      <c r="D5" s="50">
        <v>-17881.973346999999</v>
      </c>
      <c r="E5" s="50">
        <v>21321.916028</v>
      </c>
    </row>
    <row r="6" spans="2:11" x14ac:dyDescent="0.3">
      <c r="B6" s="51">
        <v>45352</v>
      </c>
      <c r="C6" s="50">
        <v>-24684.658734000001</v>
      </c>
      <c r="D6" s="50">
        <v>-44286.603421</v>
      </c>
      <c r="E6" s="50">
        <v>-5082.7140460000001</v>
      </c>
      <c r="K6" s="49"/>
    </row>
    <row r="7" spans="2:11" x14ac:dyDescent="0.3">
      <c r="B7" s="51">
        <v>45383</v>
      </c>
      <c r="C7" s="50">
        <v>-5617.6403300000002</v>
      </c>
      <c r="D7" s="50">
        <v>-25219.585018000002</v>
      </c>
      <c r="E7" s="50">
        <v>13984.304357000001</v>
      </c>
      <c r="K7" s="49"/>
    </row>
    <row r="8" spans="2:11" x14ac:dyDescent="0.3">
      <c r="B8" s="51">
        <v>45413</v>
      </c>
      <c r="C8" s="50">
        <v>4607.3902840000001</v>
      </c>
      <c r="D8" s="50">
        <v>-14994.554403</v>
      </c>
      <c r="E8" s="50">
        <v>24209.334972000001</v>
      </c>
      <c r="K8" s="49"/>
    </row>
    <row r="9" spans="2:11" x14ac:dyDescent="0.3">
      <c r="B9" s="51">
        <v>45444</v>
      </c>
      <c r="C9" s="50">
        <v>-14711.277532</v>
      </c>
      <c r="D9" s="50">
        <v>-34313.222219000003</v>
      </c>
      <c r="E9" s="50">
        <v>4890.6671560000004</v>
      </c>
      <c r="K9" s="49"/>
    </row>
    <row r="10" spans="2:11" x14ac:dyDescent="0.3">
      <c r="B10" s="51">
        <v>45474</v>
      </c>
      <c r="C10" s="50">
        <v>-2135.5036909999999</v>
      </c>
      <c r="D10" s="50">
        <v>-21737.448378000001</v>
      </c>
      <c r="E10" s="50">
        <v>17466.440997000002</v>
      </c>
      <c r="K10" s="49"/>
    </row>
    <row r="11" spans="2:11" x14ac:dyDescent="0.3">
      <c r="B11" s="51">
        <v>45505</v>
      </c>
      <c r="C11" s="50">
        <v>-4308.7420469999997</v>
      </c>
      <c r="D11" s="50">
        <v>-23910.686734999999</v>
      </c>
      <c r="E11" s="50">
        <v>15293.20264</v>
      </c>
      <c r="K11" s="49"/>
    </row>
    <row r="12" spans="2:11" x14ac:dyDescent="0.3">
      <c r="B12" s="51">
        <v>45536</v>
      </c>
      <c r="C12" s="50">
        <v>-9423.3251720000007</v>
      </c>
      <c r="D12" s="50">
        <v>-29025.269859</v>
      </c>
      <c r="E12" s="50">
        <v>10178.619516000001</v>
      </c>
      <c r="K12" s="49"/>
    </row>
    <row r="13" spans="2:11" x14ac:dyDescent="0.3">
      <c r="B13" s="51">
        <v>45566</v>
      </c>
      <c r="C13" s="50">
        <v>-2288.8922689999999</v>
      </c>
      <c r="D13" s="50">
        <v>-21890.836955999999</v>
      </c>
      <c r="E13" s="50">
        <v>17313.052419</v>
      </c>
      <c r="K13" s="49"/>
    </row>
    <row r="14" spans="2:11" x14ac:dyDescent="0.3">
      <c r="B14" s="51">
        <v>45597</v>
      </c>
      <c r="C14" s="50">
        <v>7248.9427729999998</v>
      </c>
      <c r="D14" s="50">
        <v>-12353.001915000001</v>
      </c>
      <c r="E14" s="50">
        <v>26850.887460000002</v>
      </c>
      <c r="K14" s="49"/>
    </row>
    <row r="15" spans="2:11" x14ac:dyDescent="0.3">
      <c r="B15" s="51">
        <v>45627</v>
      </c>
      <c r="C15" s="50">
        <v>-7322.4207070000002</v>
      </c>
      <c r="D15" s="50">
        <v>-26924.365395000001</v>
      </c>
      <c r="E15" s="50">
        <v>12279.52398</v>
      </c>
      <c r="K15" s="49"/>
    </row>
    <row r="16" spans="2:11" ht="15" thickBot="1" x14ac:dyDescent="0.35">
      <c r="B16" s="49"/>
      <c r="K16" s="49"/>
    </row>
    <row r="17" spans="2:11" s="52" customFormat="1" ht="27.75" customHeight="1" thickBot="1" x14ac:dyDescent="0.35">
      <c r="B17" s="70" t="s">
        <v>146</v>
      </c>
      <c r="C17" s="71"/>
      <c r="K17" s="53"/>
    </row>
    <row r="18" spans="2:11" s="52" customFormat="1" ht="18" customHeight="1" x14ac:dyDescent="0.3">
      <c r="B18" s="58">
        <v>45292</v>
      </c>
      <c r="C18" s="59">
        <f>C4</f>
        <v>-2398.9390990000002</v>
      </c>
    </row>
    <row r="19" spans="2:11" s="52" customFormat="1" ht="18" customHeight="1" x14ac:dyDescent="0.3">
      <c r="B19" s="54">
        <v>45323</v>
      </c>
      <c r="C19" s="55">
        <f>C18+C5</f>
        <v>-678.96775800000023</v>
      </c>
    </row>
    <row r="20" spans="2:11" s="52" customFormat="1" ht="18" customHeight="1" x14ac:dyDescent="0.3">
      <c r="B20" s="54">
        <v>45352</v>
      </c>
      <c r="C20" s="55">
        <f t="shared" ref="C20:C29" si="0">C19+C6</f>
        <v>-25363.626491999999</v>
      </c>
    </row>
    <row r="21" spans="2:11" s="52" customFormat="1" ht="18" customHeight="1" x14ac:dyDescent="0.3">
      <c r="B21" s="54">
        <v>45383</v>
      </c>
      <c r="C21" s="55">
        <f t="shared" si="0"/>
        <v>-30981.266821999998</v>
      </c>
    </row>
    <row r="22" spans="2:11" s="52" customFormat="1" ht="18" customHeight="1" x14ac:dyDescent="0.3">
      <c r="B22" s="54">
        <v>45413</v>
      </c>
      <c r="C22" s="55">
        <f t="shared" si="0"/>
        <v>-26373.876537999997</v>
      </c>
    </row>
    <row r="23" spans="2:11" s="52" customFormat="1" ht="18" customHeight="1" x14ac:dyDescent="0.3">
      <c r="B23" s="54">
        <v>45444</v>
      </c>
      <c r="C23" s="55">
        <f t="shared" si="0"/>
        <v>-41085.154069999997</v>
      </c>
    </row>
    <row r="24" spans="2:11" s="52" customFormat="1" ht="18" customHeight="1" x14ac:dyDescent="0.3">
      <c r="B24" s="54">
        <v>45474</v>
      </c>
      <c r="C24" s="55">
        <f t="shared" si="0"/>
        <v>-43220.657760999995</v>
      </c>
    </row>
    <row r="25" spans="2:11" s="52" customFormat="1" ht="18" customHeight="1" x14ac:dyDescent="0.3">
      <c r="B25" s="54">
        <v>45505</v>
      </c>
      <c r="C25" s="55">
        <f t="shared" si="0"/>
        <v>-47529.399807999995</v>
      </c>
    </row>
    <row r="26" spans="2:11" s="52" customFormat="1" ht="18" customHeight="1" x14ac:dyDescent="0.3">
      <c r="B26" s="54">
        <v>45536</v>
      </c>
      <c r="C26" s="55">
        <f t="shared" si="0"/>
        <v>-56952.724979999999</v>
      </c>
    </row>
    <row r="27" spans="2:11" s="52" customFormat="1" ht="18" customHeight="1" x14ac:dyDescent="0.3">
      <c r="B27" s="54">
        <v>45566</v>
      </c>
      <c r="C27" s="55">
        <f t="shared" si="0"/>
        <v>-59241.617249000003</v>
      </c>
    </row>
    <row r="28" spans="2:11" s="52" customFormat="1" ht="18" customHeight="1" x14ac:dyDescent="0.3">
      <c r="B28" s="54">
        <v>45597</v>
      </c>
      <c r="C28" s="55">
        <f t="shared" si="0"/>
        <v>-51992.674476</v>
      </c>
    </row>
    <row r="29" spans="2:11" s="52" customFormat="1" ht="18" customHeight="1" x14ac:dyDescent="0.3">
      <c r="B29" s="56">
        <v>45627</v>
      </c>
      <c r="C29" s="57">
        <f t="shared" si="0"/>
        <v>-59315.095182999998</v>
      </c>
    </row>
    <row r="30" spans="2:11" x14ac:dyDescent="0.3">
      <c r="B30" s="49"/>
    </row>
  </sheetData>
  <mergeCells count="1">
    <mergeCell ref="B17:C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76F4-5176-4565-B94F-8E91765D6FBD}">
  <sheetPr codeName="Sheet4"/>
  <dimension ref="A1:H20"/>
  <sheetViews>
    <sheetView workbookViewId="0"/>
  </sheetViews>
  <sheetFormatPr defaultRowHeight="14.4" x14ac:dyDescent="0.3"/>
  <cols>
    <col min="3" max="3" width="25.44140625" customWidth="1"/>
  </cols>
  <sheetData>
    <row r="1" spans="1:8" x14ac:dyDescent="0.3">
      <c r="A1" t="s">
        <v>4</v>
      </c>
      <c r="C1" s="1"/>
      <c r="D1" s="1" t="s">
        <v>5</v>
      </c>
      <c r="E1" t="s">
        <v>2</v>
      </c>
      <c r="F1" t="s">
        <v>3</v>
      </c>
      <c r="G1" t="s">
        <v>0</v>
      </c>
      <c r="H1" t="s">
        <v>1</v>
      </c>
    </row>
    <row r="2" spans="1:8" x14ac:dyDescent="0.3">
      <c r="B2">
        <v>1</v>
      </c>
      <c r="C2" s="1" t="s">
        <v>10</v>
      </c>
      <c r="D2" s="1" t="s">
        <v>23</v>
      </c>
      <c r="E2" t="s">
        <v>23</v>
      </c>
      <c r="F2" t="s">
        <v>23</v>
      </c>
      <c r="G2" t="s">
        <v>23</v>
      </c>
      <c r="H2" t="s">
        <v>23</v>
      </c>
    </row>
    <row r="3" spans="1:8" x14ac:dyDescent="0.3">
      <c r="B3">
        <v>2</v>
      </c>
      <c r="C3" s="1" t="s">
        <v>6</v>
      </c>
      <c r="D3" s="1" t="s">
        <v>23</v>
      </c>
      <c r="E3" t="s">
        <v>23</v>
      </c>
      <c r="F3" t="s">
        <v>23</v>
      </c>
      <c r="G3" t="s">
        <v>23</v>
      </c>
      <c r="H3" t="s">
        <v>23</v>
      </c>
    </row>
    <row r="4" spans="1:8" x14ac:dyDescent="0.3">
      <c r="B4">
        <v>3</v>
      </c>
      <c r="C4" s="1" t="s">
        <v>7</v>
      </c>
      <c r="D4" s="1"/>
    </row>
    <row r="5" spans="1:8" x14ac:dyDescent="0.3">
      <c r="B5">
        <v>4</v>
      </c>
      <c r="C5" s="1" t="s">
        <v>9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</row>
    <row r="6" spans="1:8" x14ac:dyDescent="0.3">
      <c r="B6">
        <v>5</v>
      </c>
      <c r="C6" s="1" t="s">
        <v>8</v>
      </c>
      <c r="D6" s="1"/>
      <c r="F6" t="s">
        <v>23</v>
      </c>
    </row>
    <row r="7" spans="1:8" ht="28.8" x14ac:dyDescent="0.3">
      <c r="B7">
        <v>6</v>
      </c>
      <c r="C7" s="1" t="s">
        <v>11</v>
      </c>
      <c r="D7" s="1"/>
      <c r="F7" t="s">
        <v>23</v>
      </c>
    </row>
    <row r="8" spans="1:8" x14ac:dyDescent="0.3">
      <c r="B8">
        <v>7</v>
      </c>
      <c r="C8" s="1" t="s">
        <v>12</v>
      </c>
      <c r="D8" s="1"/>
      <c r="F8" t="s">
        <v>23</v>
      </c>
    </row>
    <row r="9" spans="1:8" x14ac:dyDescent="0.3">
      <c r="B9">
        <v>8</v>
      </c>
      <c r="C9" s="1" t="s">
        <v>13</v>
      </c>
      <c r="D9" s="1"/>
    </row>
    <row r="10" spans="1:8" ht="28.8" x14ac:dyDescent="0.3">
      <c r="B10">
        <v>9</v>
      </c>
      <c r="C10" s="1" t="s">
        <v>14</v>
      </c>
      <c r="D10" s="1"/>
      <c r="F10" t="s">
        <v>23</v>
      </c>
    </row>
    <row r="11" spans="1:8" x14ac:dyDescent="0.3">
      <c r="B11">
        <v>10</v>
      </c>
      <c r="C11" s="1" t="s">
        <v>15</v>
      </c>
      <c r="D11" s="1"/>
      <c r="F11" t="s">
        <v>23</v>
      </c>
    </row>
    <row r="12" spans="1:8" x14ac:dyDescent="0.3">
      <c r="B12">
        <v>11</v>
      </c>
      <c r="C12" s="1" t="s">
        <v>16</v>
      </c>
      <c r="D12" s="1"/>
      <c r="F12" t="s">
        <v>23</v>
      </c>
    </row>
    <row r="13" spans="1:8" x14ac:dyDescent="0.3">
      <c r="B13">
        <v>12</v>
      </c>
      <c r="C13" s="1" t="s">
        <v>17</v>
      </c>
      <c r="D13" s="1"/>
      <c r="F13" t="s">
        <v>23</v>
      </c>
    </row>
    <row r="14" spans="1:8" x14ac:dyDescent="0.3">
      <c r="B14">
        <v>13</v>
      </c>
      <c r="C14" s="1" t="s">
        <v>18</v>
      </c>
      <c r="D14" s="1"/>
      <c r="F14" t="s">
        <v>23</v>
      </c>
    </row>
    <row r="15" spans="1:8" x14ac:dyDescent="0.3">
      <c r="B15">
        <v>14</v>
      </c>
      <c r="C15" s="1" t="s">
        <v>19</v>
      </c>
      <c r="D15" s="1"/>
      <c r="F15" t="s">
        <v>23</v>
      </c>
    </row>
    <row r="16" spans="1:8" ht="28.8" x14ac:dyDescent="0.3">
      <c r="B16">
        <v>15</v>
      </c>
      <c r="C16" s="1" t="s">
        <v>20</v>
      </c>
      <c r="D16" s="1"/>
      <c r="F16" t="s">
        <v>23</v>
      </c>
    </row>
    <row r="17" spans="2:6" ht="43.2" x14ac:dyDescent="0.3">
      <c r="B17">
        <v>16</v>
      </c>
      <c r="C17" s="1" t="s">
        <v>21</v>
      </c>
      <c r="D17" s="1"/>
      <c r="F17" t="s">
        <v>23</v>
      </c>
    </row>
    <row r="18" spans="2:6" x14ac:dyDescent="0.3">
      <c r="B18">
        <v>17</v>
      </c>
      <c r="C18" s="1" t="s">
        <v>22</v>
      </c>
      <c r="D18" s="1"/>
      <c r="F18" t="s">
        <v>23</v>
      </c>
    </row>
    <row r="19" spans="2:6" x14ac:dyDescent="0.3">
      <c r="B19">
        <v>18</v>
      </c>
      <c r="C19" s="1" t="s">
        <v>24</v>
      </c>
    </row>
    <row r="20" spans="2:6" ht="43.2" x14ac:dyDescent="0.3">
      <c r="B20">
        <v>19</v>
      </c>
      <c r="C20" s="1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q Z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q Z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m d F g D u p b M C A E A A G M D A A A T A B w A R m 9 y b X V s Y X M v U 2 V j d G l v b j E u b S C i G A A o o B Q A A A A A A A A A A A A A A A A A A A A A A A A A A A D t k U F L x D A Q h e + F / o c h e 2 k h F F r d P S g 9 L O 0 K H h S 0 K w j W Q 2 z H b i B N J J P q L s v + d 7 M U k Q X r 2 Y O 5 J P N N e D O P R 9 g 4 a T R U 4 5 1 e h k E Y 0 E Z Y b G H G V t Y a S 1 A t 7 6 9 v l o 8 M c l D o w g D 8 q c x g G / S k o P e k N M 3 Q o 3 b R l V S Y F E Y 7 X 1 D E i o v 6 g d B S L Y Z u o L o 0 H 1 o Z 0 V J 9 K p y 4 r W M x f y p R y V 4 6 t D n j j E N h 1 N B r y h c c V r o x r d R d n m b z j M P d Y B x W b q c w / 3 4 m t 0 b j c 8 z H / W a s 2 A j d e R v r 3 R s e V 1 + L F / 9 p b Y W m V 2 P 7 U f 3 Y p G g 0 w / d 7 N t L U T 3 e + A w 6 3 7 s D h i 2 c T / G y C n 0 / w + Q R f n P B D H A Z S / 2 j n t 5 g g y u L / q P 5 O V J 9 Q S w E C L Q A U A A I A C A A W p n R Y P 7 S n 5 K Q A A A D 2 A A A A E g A A A A A A A A A A A A A A A A A A A A A A Q 2 9 u Z m l n L 1 B h Y 2 t h Z 2 U u e G 1 s U E s B A i 0 A F A A C A A g A F q Z 0 W A / K 6 a u k A A A A 6 Q A A A B M A A A A A A A A A A A A A A A A A 8 A A A A F t D b 2 5 0 Z W 5 0 X 1 R 5 c G V z X S 5 4 b W x Q S w E C L Q A U A A I A C A A W p n R Y A 7 q W z A g B A A B j A w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F Q A A A A A A A O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M D d j O T g z L W Z k Z m U t N D l l O S 1 i N G E 2 L W Z i O D E 3 M W E y Y z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j o x M D o 0 N y 4 1 N D g x N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c y U y M F N B U k l N Q V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G N m Y z Q 0 N C 0 4 N 2 E 3 L T Q z Z m Y t O D k z O S 0 y N W Y w N D R k Z G Z m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k 6 M z Y 6 N D g u N z U 1 M D M 4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n J v c n M l M j B T Q V J J T U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S E c v m t g U y d / e b Z 1 Q Y 9 H g A A A A A C A A A A A A A Q Z g A A A A E A A C A A A A C J Q t 8 j J 2 k V 2 R t j M q c m q k D q B m B r 9 0 W I w x j 3 h w c j u I g K w g A A A A A O g A A A A A I A A C A A A A C 3 c D z H 8 F A U m t K O n P I Z j f v g p K A w / H 9 Z N N e o s Q v 3 O R n 7 / V A A A A C 5 s L K L M B Y a z I C G f 2 i u B V P M Q J H V o Q x h j s z n V u T i x b 6 z 6 i C R J a K Y B P f z y S P b J Y w N G h v W 0 x r H B g g 7 c U X n t S v G Q 3 B m b w a D E R M v G E B B J G V K H 3 L G / k A A A A C B h L z Y e + C L 0 3 i 8 f 1 t Z d v z Q U 9 T d p y X p R F 1 c + c M l E L j A h 3 W y 3 T y 8 n n Q B j r z N v z L b N M g + / D t / 5 v n 0 k 9 t 6 X D 8 B T p j 6 < / D a t a M a s h u p > 
</file>

<file path=customXml/itemProps1.xml><?xml version="1.0" encoding="utf-8"?>
<ds:datastoreItem xmlns:ds="http://schemas.openxmlformats.org/officeDocument/2006/customXml" ds:itemID="{3A96984F-972A-4A02-B9BE-F6E1CEE8D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Evaluate_outliers</vt:lpstr>
      <vt:lpstr>Evaluate_models</vt:lpstr>
      <vt:lpstr>Planilha1</vt:lpstr>
      <vt:lpstr>Accumulated results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Fonseca</dc:creator>
  <cp:lastModifiedBy>Augusto Fonseca</cp:lastModifiedBy>
  <dcterms:created xsi:type="dcterms:W3CDTF">2024-02-13T13:42:55Z</dcterms:created>
  <dcterms:modified xsi:type="dcterms:W3CDTF">2024-04-15T13:02:44Z</dcterms:modified>
</cp:coreProperties>
</file>