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ugustogeog\development\playground\br_demography\results\tab\"/>
    </mc:Choice>
  </mc:AlternateContent>
  <xr:revisionPtr revIDLastSave="0" documentId="13_ncr:1_{16FB6CE8-6BCE-497A-BF70-C1083570B024}" xr6:coauthVersionLast="47" xr6:coauthVersionMax="47" xr10:uidLastSave="{00000000-0000-0000-0000-000000000000}"/>
  <bookViews>
    <workbookView xWindow="-28920" yWindow="-105" windowWidth="29040" windowHeight="15720" activeTab="1" xr2:uid="{32C4C489-1523-4883-BF56-63223AF476D3}"/>
  </bookViews>
  <sheets>
    <sheet name="Cenário 1" sheetId="1" r:id="rId1"/>
    <sheet name="Planilha3" sheetId="18" r:id="rId2"/>
    <sheet name="Cenário 2" sheetId="15" r:id="rId3"/>
    <sheet name="Cenário 3" sheetId="13" r:id="rId4"/>
    <sheet name="Saldo Migratório" sheetId="12" r:id="rId5"/>
    <sheet name="Fertilidade" sheetId="8" r:id="rId6"/>
    <sheet name="Mortalidade e sobrevivencia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8" l="1"/>
  <c r="C5" i="18"/>
  <c r="C4" i="18"/>
  <c r="C3" i="18"/>
  <c r="F26" i="1"/>
  <c r="F25" i="1"/>
  <c r="F24" i="1"/>
  <c r="F23" i="1"/>
  <c r="F22" i="1"/>
  <c r="F21" i="1"/>
  <c r="F20" i="1"/>
  <c r="F19" i="1"/>
  <c r="F18" i="1"/>
  <c r="F12" i="1"/>
  <c r="F11" i="1"/>
  <c r="F10" i="1"/>
  <c r="F9" i="1"/>
  <c r="F8" i="1"/>
  <c r="F7" i="1"/>
  <c r="F6" i="1"/>
  <c r="F5" i="1"/>
  <c r="F4" i="1"/>
  <c r="E26" i="1"/>
  <c r="E25" i="1"/>
  <c r="E24" i="1"/>
  <c r="E23" i="1"/>
  <c r="E22" i="1"/>
  <c r="E21" i="1"/>
  <c r="E20" i="1"/>
  <c r="E19" i="1"/>
  <c r="E18" i="1"/>
  <c r="E12" i="1"/>
  <c r="E11" i="1"/>
  <c r="E10" i="1"/>
  <c r="E9" i="1"/>
  <c r="E8" i="1"/>
  <c r="E7" i="1"/>
  <c r="E6" i="1"/>
  <c r="E5" i="1"/>
  <c r="E4" i="1"/>
  <c r="AA42" i="9"/>
  <c r="AA41" i="9"/>
  <c r="AA40" i="9"/>
  <c r="AA39" i="9"/>
  <c r="AA38" i="9"/>
  <c r="AA37" i="9"/>
  <c r="AA36" i="9"/>
  <c r="AA35" i="9"/>
  <c r="AA34" i="9"/>
  <c r="AA33" i="9"/>
  <c r="AA32" i="9"/>
  <c r="AA31" i="9"/>
  <c r="AA30" i="9"/>
  <c r="AA29" i="9"/>
  <c r="AA28" i="9"/>
  <c r="AA27" i="9"/>
  <c r="AA26" i="9"/>
  <c r="AA25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Z42" i="9" s="1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Z41" i="9" s="1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Z40" i="9" s="1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Z39" i="9" s="1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Z38" i="9" s="1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Z37" i="9" s="1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Z36" i="9" s="1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Z35" i="9" s="1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Z34" i="9" s="1"/>
  <c r="E34" i="9"/>
  <c r="D34" i="9"/>
  <c r="C34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Z33" i="9" s="1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Z32" i="9" s="1"/>
  <c r="C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Z31" i="9" s="1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Z30" i="9" s="1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Z29" i="9" s="1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Z28" i="9" s="1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Z27" i="9" s="1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Z26" i="9" s="1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Z25" i="9" s="1"/>
  <c r="K18" i="13"/>
  <c r="L18" i="13"/>
  <c r="K19" i="13"/>
  <c r="L19" i="13"/>
  <c r="K20" i="13"/>
  <c r="K27" i="13" s="1"/>
  <c r="L20" i="13"/>
  <c r="K21" i="13"/>
  <c r="L21" i="13"/>
  <c r="K22" i="13"/>
  <c r="L22" i="13"/>
  <c r="K23" i="13"/>
  <c r="L23" i="13"/>
  <c r="L27" i="13" s="1"/>
  <c r="K24" i="13"/>
  <c r="L24" i="13"/>
  <c r="K25" i="13"/>
  <c r="L25" i="13"/>
  <c r="K26" i="13"/>
  <c r="L26" i="13"/>
  <c r="L13" i="15"/>
  <c r="K13" i="15"/>
  <c r="L23" i="15"/>
  <c r="L27" i="15" s="1"/>
  <c r="K27" i="15"/>
  <c r="L26" i="15"/>
  <c r="K26" i="15"/>
  <c r="L25" i="15"/>
  <c r="K25" i="15"/>
  <c r="L24" i="15"/>
  <c r="K24" i="15"/>
  <c r="K23" i="15"/>
  <c r="L22" i="15"/>
  <c r="K22" i="15"/>
  <c r="L21" i="15"/>
  <c r="K21" i="15"/>
  <c r="L20" i="15"/>
  <c r="K20" i="15"/>
  <c r="L19" i="15"/>
  <c r="K19" i="15"/>
  <c r="L18" i="15"/>
  <c r="K18" i="15"/>
  <c r="G23" i="13"/>
  <c r="C5" i="8"/>
  <c r="G22" i="1" s="1"/>
  <c r="C4" i="8"/>
  <c r="G21" i="1" s="1"/>
  <c r="C3" i="8"/>
  <c r="C2" i="8"/>
  <c r="G19" i="13" s="1"/>
  <c r="G9" i="15"/>
  <c r="B5" i="8"/>
  <c r="G8" i="1" s="1"/>
  <c r="B4" i="8"/>
  <c r="G7" i="15" s="1"/>
  <c r="B3" i="8"/>
  <c r="G6" i="15" s="1"/>
  <c r="B2" i="8"/>
  <c r="G5" i="13" s="1"/>
  <c r="G23" i="15" l="1"/>
  <c r="G5" i="15"/>
  <c r="G8" i="13"/>
  <c r="H8" i="13" s="1"/>
  <c r="G21" i="15"/>
  <c r="G20" i="13"/>
  <c r="H6" i="15"/>
  <c r="G6" i="13"/>
  <c r="H6" i="13" s="1"/>
  <c r="G8" i="15"/>
  <c r="H8" i="15" s="1"/>
  <c r="G19" i="15"/>
  <c r="G5" i="1"/>
  <c r="H5" i="1" s="1"/>
  <c r="G21" i="13"/>
  <c r="G6" i="1"/>
  <c r="H6" i="1" s="1"/>
  <c r="G19" i="1"/>
  <c r="G9" i="13"/>
  <c r="H9" i="13" s="1"/>
  <c r="G7" i="1"/>
  <c r="H7" i="1" s="1"/>
  <c r="G20" i="1"/>
  <c r="G22" i="15"/>
  <c r="G7" i="13"/>
  <c r="H7" i="13" s="1"/>
  <c r="G22" i="13"/>
  <c r="G20" i="15"/>
  <c r="H5" i="13"/>
  <c r="H7" i="15"/>
  <c r="C13" i="1"/>
  <c r="D13" i="1"/>
  <c r="H9" i="15"/>
  <c r="H8" i="1"/>
  <c r="E8" i="13" l="1"/>
  <c r="M9" i="13" s="1"/>
  <c r="C23" i="13" s="1"/>
  <c r="M9" i="1"/>
  <c r="E8" i="15"/>
  <c r="M9" i="15" s="1"/>
  <c r="C23" i="15" s="1"/>
  <c r="M11" i="1"/>
  <c r="E10" i="13"/>
  <c r="M11" i="13" s="1"/>
  <c r="C25" i="13" s="1"/>
  <c r="E10" i="15"/>
  <c r="M11" i="15" s="1"/>
  <c r="C25" i="15" s="1"/>
  <c r="E21" i="15"/>
  <c r="E21" i="13"/>
  <c r="E24" i="15"/>
  <c r="E24" i="13"/>
  <c r="E12" i="13"/>
  <c r="E12" i="15"/>
  <c r="E9" i="15"/>
  <c r="M10" i="15" s="1"/>
  <c r="C24" i="15" s="1"/>
  <c r="M10" i="1"/>
  <c r="E9" i="13"/>
  <c r="M10" i="13" s="1"/>
  <c r="C24" i="13" s="1"/>
  <c r="E6" i="13"/>
  <c r="M7" i="13" s="1"/>
  <c r="C21" i="13" s="1"/>
  <c r="M7" i="1"/>
  <c r="E6" i="15"/>
  <c r="M7" i="15" s="1"/>
  <c r="C21" i="15" s="1"/>
  <c r="E11" i="13"/>
  <c r="E11" i="15"/>
  <c r="E7" i="13"/>
  <c r="M8" i="13" s="1"/>
  <c r="C22" i="13" s="1"/>
  <c r="E7" i="15"/>
  <c r="M8" i="15" s="1"/>
  <c r="C22" i="15" s="1"/>
  <c r="M8" i="1"/>
  <c r="E25" i="15"/>
  <c r="E25" i="13"/>
  <c r="E26" i="13"/>
  <c r="E26" i="15"/>
  <c r="E22" i="15"/>
  <c r="E22" i="13"/>
  <c r="E23" i="13"/>
  <c r="E23" i="15"/>
  <c r="E20" i="13"/>
  <c r="E20" i="15"/>
  <c r="F11" i="15"/>
  <c r="F11" i="13"/>
  <c r="M5" i="1"/>
  <c r="E4" i="15"/>
  <c r="M5" i="15" s="1"/>
  <c r="C19" i="15" s="1"/>
  <c r="E4" i="13"/>
  <c r="M5" i="13" s="1"/>
  <c r="C19" i="13" s="1"/>
  <c r="F23" i="13"/>
  <c r="F23" i="15"/>
  <c r="E18" i="15"/>
  <c r="E18" i="13"/>
  <c r="F26" i="15"/>
  <c r="F26" i="13"/>
  <c r="F20" i="13"/>
  <c r="F20" i="15"/>
  <c r="F24" i="15"/>
  <c r="F24" i="13"/>
  <c r="F22" i="13"/>
  <c r="F22" i="15"/>
  <c r="F21" i="13"/>
  <c r="F21" i="15"/>
  <c r="F8" i="15"/>
  <c r="N9" i="15" s="1"/>
  <c r="D23" i="15" s="1"/>
  <c r="H23" i="15" s="1"/>
  <c r="N9" i="1"/>
  <c r="D23" i="1" s="1"/>
  <c r="F8" i="13"/>
  <c r="N9" i="13" s="1"/>
  <c r="D23" i="13" s="1"/>
  <c r="F10" i="15"/>
  <c r="N11" i="15" s="1"/>
  <c r="D25" i="15" s="1"/>
  <c r="F10" i="13"/>
  <c r="N11" i="13" s="1"/>
  <c r="D25" i="13" s="1"/>
  <c r="N11" i="1"/>
  <c r="D25" i="1" s="1"/>
  <c r="N8" i="1"/>
  <c r="D22" i="1" s="1"/>
  <c r="F7" i="15"/>
  <c r="N8" i="15" s="1"/>
  <c r="D22" i="15" s="1"/>
  <c r="H22" i="15" s="1"/>
  <c r="F7" i="13"/>
  <c r="N8" i="13" s="1"/>
  <c r="D22" i="13" s="1"/>
  <c r="H22" i="13" s="1"/>
  <c r="F25" i="15"/>
  <c r="F25" i="13"/>
  <c r="N10" i="1"/>
  <c r="D24" i="1" s="1"/>
  <c r="F9" i="15"/>
  <c r="N10" i="15" s="1"/>
  <c r="D24" i="15" s="1"/>
  <c r="F9" i="13"/>
  <c r="N10" i="13" s="1"/>
  <c r="D24" i="13" s="1"/>
  <c r="N7" i="1"/>
  <c r="D21" i="1" s="1"/>
  <c r="F6" i="15"/>
  <c r="N7" i="15" s="1"/>
  <c r="D21" i="15" s="1"/>
  <c r="H21" i="15" s="1"/>
  <c r="F6" i="13"/>
  <c r="N7" i="13" s="1"/>
  <c r="D21" i="13" s="1"/>
  <c r="F12" i="15"/>
  <c r="F12" i="13"/>
  <c r="F18" i="15"/>
  <c r="F18" i="13"/>
  <c r="N5" i="1"/>
  <c r="D19" i="1" s="1"/>
  <c r="H19" i="1" s="1"/>
  <c r="F4" i="15"/>
  <c r="N5" i="15" s="1"/>
  <c r="D19" i="15" s="1"/>
  <c r="F4" i="13"/>
  <c r="N5" i="13" s="1"/>
  <c r="D19" i="13" s="1"/>
  <c r="C13" i="15"/>
  <c r="D13" i="15"/>
  <c r="H5" i="15"/>
  <c r="I4" i="15" s="1"/>
  <c r="M4" i="15" s="1"/>
  <c r="D13" i="13"/>
  <c r="I4" i="13"/>
  <c r="J4" i="13" s="1"/>
  <c r="N4" i="13" s="1"/>
  <c r="C13" i="13"/>
  <c r="I4" i="1"/>
  <c r="M4" i="1" s="1"/>
  <c r="C21" i="1" l="1"/>
  <c r="O7" i="1"/>
  <c r="C22" i="1"/>
  <c r="O8" i="1"/>
  <c r="C25" i="1"/>
  <c r="O11" i="1"/>
  <c r="C24" i="1"/>
  <c r="O10" i="1"/>
  <c r="C23" i="1"/>
  <c r="M24" i="1" s="1"/>
  <c r="O24" i="1" s="1"/>
  <c r="O9" i="1"/>
  <c r="C19" i="1"/>
  <c r="M20" i="1" s="1"/>
  <c r="O20" i="1" s="1"/>
  <c r="O5" i="1"/>
  <c r="M12" i="1"/>
  <c r="M12" i="13"/>
  <c r="C26" i="13" s="1"/>
  <c r="M26" i="13" s="1"/>
  <c r="M25" i="13"/>
  <c r="M23" i="15"/>
  <c r="M25" i="15"/>
  <c r="M23" i="13"/>
  <c r="M22" i="1"/>
  <c r="M25" i="1"/>
  <c r="M23" i="1"/>
  <c r="O23" i="1" s="1"/>
  <c r="M22" i="15"/>
  <c r="M22" i="13"/>
  <c r="M24" i="15"/>
  <c r="M24" i="13"/>
  <c r="M6" i="1"/>
  <c r="E5" i="15"/>
  <c r="M6" i="15" s="1"/>
  <c r="C20" i="15" s="1"/>
  <c r="M21" i="15" s="1"/>
  <c r="E5" i="13"/>
  <c r="M6" i="13" s="1"/>
  <c r="C20" i="13" s="1"/>
  <c r="M21" i="13" s="1"/>
  <c r="E19" i="13"/>
  <c r="M20" i="13" s="1"/>
  <c r="E19" i="15"/>
  <c r="M20" i="15" s="1"/>
  <c r="M12" i="15"/>
  <c r="C26" i="15" s="1"/>
  <c r="M26" i="15" s="1"/>
  <c r="N25" i="15"/>
  <c r="N25" i="1"/>
  <c r="N12" i="1"/>
  <c r="D26" i="1" s="1"/>
  <c r="N25" i="13"/>
  <c r="N22" i="13"/>
  <c r="N24" i="1"/>
  <c r="N23" i="15"/>
  <c r="H22" i="1"/>
  <c r="N23" i="1"/>
  <c r="H21" i="1"/>
  <c r="N22" i="1"/>
  <c r="N23" i="13"/>
  <c r="N24" i="15"/>
  <c r="N24" i="13"/>
  <c r="H23" i="13"/>
  <c r="N22" i="15"/>
  <c r="H21" i="13"/>
  <c r="F19" i="15"/>
  <c r="N20" i="15" s="1"/>
  <c r="F19" i="13"/>
  <c r="N20" i="13" s="1"/>
  <c r="N20" i="1"/>
  <c r="F5" i="15"/>
  <c r="N6" i="15" s="1"/>
  <c r="D20" i="15" s="1"/>
  <c r="F5" i="13"/>
  <c r="N6" i="13" s="1"/>
  <c r="D20" i="13" s="1"/>
  <c r="N21" i="13" s="1"/>
  <c r="N6" i="1"/>
  <c r="D20" i="1" s="1"/>
  <c r="N21" i="1" s="1"/>
  <c r="N12" i="13"/>
  <c r="D26" i="13" s="1"/>
  <c r="N26" i="13" s="1"/>
  <c r="N12" i="15"/>
  <c r="D26" i="15" s="1"/>
  <c r="N26" i="15" s="1"/>
  <c r="H19" i="13"/>
  <c r="J4" i="15"/>
  <c r="N4" i="15" s="1"/>
  <c r="D18" i="15" s="1"/>
  <c r="M4" i="13"/>
  <c r="C18" i="13" s="1"/>
  <c r="H19" i="15"/>
  <c r="D18" i="13"/>
  <c r="C18" i="15"/>
  <c r="J4" i="1"/>
  <c r="N4" i="1" s="1"/>
  <c r="O4" i="1" s="1"/>
  <c r="C18" i="1"/>
  <c r="O22" i="1" l="1"/>
  <c r="O25" i="1"/>
  <c r="C20" i="1"/>
  <c r="M21" i="1" s="1"/>
  <c r="O21" i="1" s="1"/>
  <c r="O6" i="1"/>
  <c r="C26" i="1"/>
  <c r="O12" i="1"/>
  <c r="M13" i="15"/>
  <c r="M13" i="1"/>
  <c r="N13" i="1"/>
  <c r="N21" i="15"/>
  <c r="H20" i="15"/>
  <c r="I18" i="15" s="1"/>
  <c r="H20" i="13"/>
  <c r="I18" i="13" s="1"/>
  <c r="M18" i="13" s="1"/>
  <c r="N13" i="13"/>
  <c r="H20" i="1"/>
  <c r="I18" i="1" s="1"/>
  <c r="M18" i="1" s="1"/>
  <c r="N13" i="15"/>
  <c r="M13" i="13"/>
  <c r="D18" i="1"/>
  <c r="D27" i="1" s="1"/>
  <c r="D27" i="13"/>
  <c r="N19" i="13"/>
  <c r="M19" i="13"/>
  <c r="C27" i="13"/>
  <c r="C27" i="15"/>
  <c r="M19" i="15"/>
  <c r="D27" i="15"/>
  <c r="N19" i="15"/>
  <c r="M26" i="1"/>
  <c r="N26" i="1"/>
  <c r="M19" i="1"/>
  <c r="O26" i="1" l="1"/>
  <c r="C27" i="1"/>
  <c r="O13" i="1"/>
  <c r="J18" i="13"/>
  <c r="N18" i="13" s="1"/>
  <c r="N27" i="13" s="1"/>
  <c r="M18" i="15"/>
  <c r="M27" i="15" s="1"/>
  <c r="J18" i="15"/>
  <c r="N18" i="15" s="1"/>
  <c r="N27" i="15" s="1"/>
  <c r="M27" i="13"/>
  <c r="M27" i="1"/>
  <c r="N19" i="1"/>
  <c r="O19" i="1" s="1"/>
  <c r="J18" i="1"/>
  <c r="N18" i="1" s="1"/>
  <c r="O18" i="1" s="1"/>
  <c r="O27" i="1" l="1"/>
  <c r="N27" i="1"/>
</calcChain>
</file>

<file path=xl/sharedStrings.xml><?xml version="1.0" encoding="utf-8"?>
<sst xmlns="http://schemas.openxmlformats.org/spreadsheetml/2006/main" count="275" uniqueCount="38">
  <si>
    <t>Faixa Etária</t>
  </si>
  <si>
    <t>20 a 29 anos</t>
  </si>
  <si>
    <t>30 a 39 anos</t>
  </si>
  <si>
    <t>40 a 49 anos</t>
  </si>
  <si>
    <t>50 a 59 anos</t>
  </si>
  <si>
    <t>60 a 69 anos</t>
  </si>
  <si>
    <t>70 a 79 anos</t>
  </si>
  <si>
    <t>80 anos e mais</t>
  </si>
  <si>
    <t>Masculino</t>
  </si>
  <si>
    <t>Feminino</t>
  </si>
  <si>
    <t>Sexo</t>
  </si>
  <si>
    <t>População 2022</t>
  </si>
  <si>
    <t>0 a 9 anos</t>
  </si>
  <si>
    <t>2022 a 2031</t>
  </si>
  <si>
    <t>2032 a 2041</t>
  </si>
  <si>
    <t>Taxa de Sobrivência 2022 A 2031</t>
  </si>
  <si>
    <t>Saldo Migratório Anual</t>
  </si>
  <si>
    <t>População 2032</t>
  </si>
  <si>
    <t>10 a 19 anos</t>
  </si>
  <si>
    <t>População 2042</t>
  </si>
  <si>
    <t>Taxa de Fertilidade Média por Mulher 2022 a 2031</t>
  </si>
  <si>
    <t>Taxa de Fertilidade Média por Mulher 2032 a 2041</t>
  </si>
  <si>
    <t>Masculinos</t>
  </si>
  <si>
    <t>Femininos</t>
  </si>
  <si>
    <t>Masculina</t>
  </si>
  <si>
    <t>Feminina</t>
  </si>
  <si>
    <t>Nascidos Vivos entre 2022 a 2031 segundo sexo</t>
  </si>
  <si>
    <t>Nascimentos entre 2022 e 2031 segundo Faixa Etária da Mãe</t>
  </si>
  <si>
    <t>Taxa de Sobrivência 2032 A 2041</t>
  </si>
  <si>
    <t>Nascimentos entre 2032 e 2041 segundo Faixa Etária da Mãe</t>
  </si>
  <si>
    <t>Nascidos Vivos entre 2032 a 2041 segundo sexo</t>
  </si>
  <si>
    <t>Nascimentos Masculinos:</t>
  </si>
  <si>
    <t>Nascimentos Femininos:</t>
  </si>
  <si>
    <t>TOTAL</t>
  </si>
  <si>
    <t>80 anos ou mais</t>
  </si>
  <si>
    <t>MORTALIDADE</t>
  </si>
  <si>
    <t>SOBREVIVÊNCIA</t>
  </si>
  <si>
    <t>Pop Total 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</si>
</sst>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????_-;_-@_-"/>
    <numFmt numFmtId="166" formatCode="_-* #,##0_-;\-* #,##0_-;_-* &quot;-&quot;??_-;_-@_-"/>
    <numFmt numFmtId="167" formatCode="0.0000000000"/>
    <numFmt numFmtId="173" formatCode="0.0000"/>
    <numFmt numFmtId="174" formatCode="0.000"/>
  </numFmts>
  <fonts count="4" x14ac:knownFonts="1">
    <font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9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2" applyNumberFormat="1" applyFont="1" applyFill="1"/>
    <xf numFmtId="164" fontId="0" fillId="2" borderId="0" xfId="2" applyNumberFormat="1" applyFont="1" applyFill="1"/>
    <xf numFmtId="165" fontId="0" fillId="0" borderId="1" xfId="0" applyNumberFormat="1" applyBorder="1"/>
    <xf numFmtId="166" fontId="0" fillId="0" borderId="1" xfId="2" applyNumberFormat="1" applyFont="1" applyBorder="1"/>
    <xf numFmtId="1" fontId="0" fillId="0" borderId="1" xfId="0" applyNumberFormat="1" applyBorder="1"/>
    <xf numFmtId="167" fontId="0" fillId="0" borderId="1" xfId="0" applyNumberFormat="1" applyBorder="1"/>
    <xf numFmtId="167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4" borderId="1" xfId="0" applyFont="1" applyFill="1" applyBorder="1"/>
    <xf numFmtId="0" fontId="0" fillId="4" borderId="1" xfId="0" applyFill="1" applyBorder="1"/>
    <xf numFmtId="167" fontId="0" fillId="4" borderId="1" xfId="0" applyNumberFormat="1" applyFill="1" applyBorder="1"/>
    <xf numFmtId="165" fontId="0" fillId="4" borderId="1" xfId="0" applyNumberFormat="1" applyFill="1" applyBorder="1"/>
    <xf numFmtId="166" fontId="0" fillId="4" borderId="1" xfId="2" applyNumberFormat="1" applyFont="1" applyFill="1" applyBorder="1"/>
    <xf numFmtId="166" fontId="3" fillId="0" borderId="1" xfId="2" applyNumberFormat="1" applyFont="1" applyBorder="1"/>
    <xf numFmtId="167" fontId="3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4" fontId="0" fillId="0" borderId="1" xfId="0" applyNumberFormat="1" applyBorder="1"/>
    <xf numFmtId="174" fontId="0" fillId="4" borderId="1" xfId="0" applyNumberFormat="1" applyFill="1" applyBorder="1"/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6" fontId="0" fillId="4" borderId="2" xfId="2" applyNumberFormat="1" applyFont="1" applyFill="1" applyBorder="1"/>
    <xf numFmtId="166" fontId="0" fillId="0" borderId="2" xfId="2" applyNumberFormat="1" applyFont="1" applyBorder="1"/>
    <xf numFmtId="166" fontId="3" fillId="0" borderId="2" xfId="2" applyNumberFormat="1" applyFont="1" applyBorder="1"/>
    <xf numFmtId="166" fontId="0" fillId="4" borderId="8" xfId="2" applyNumberFormat="1" applyFont="1" applyFill="1" applyBorder="1"/>
    <xf numFmtId="166" fontId="0" fillId="0" borderId="9" xfId="2" applyNumberFormat="1" applyFont="1" applyBorder="1"/>
    <xf numFmtId="166" fontId="0" fillId="4" borderId="9" xfId="2" applyNumberFormat="1" applyFont="1" applyFill="1" applyBorder="1"/>
    <xf numFmtId="166" fontId="3" fillId="0" borderId="10" xfId="2" applyNumberFormat="1" applyFont="1" applyBorder="1"/>
    <xf numFmtId="173" fontId="0" fillId="0" borderId="0" xfId="0" applyNumberFormat="1"/>
  </cellXfs>
  <cellStyles count="3">
    <cellStyle name="Normal" xfId="0" builtinId="0"/>
    <cellStyle name="Normal 2" xfId="1" xr:uid="{0147ABDA-B46A-4148-99A7-52390225B484}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Planilha3!$A$2:$A$6</c:f>
              <c:numCache>
                <c:formatCode>General</c:formatCode>
                <c:ptCount val="5"/>
                <c:pt idx="0">
                  <c:v>2000</c:v>
                </c:pt>
                <c:pt idx="1">
                  <c:v>2010</c:v>
                </c:pt>
                <c:pt idx="2">
                  <c:v>2022</c:v>
                </c:pt>
                <c:pt idx="3">
                  <c:v>2032</c:v>
                </c:pt>
                <c:pt idx="4">
                  <c:v>2042</c:v>
                </c:pt>
              </c:numCache>
            </c:numRef>
          </c:cat>
          <c:val>
            <c:numRef>
              <c:f>Planilha3!$B$2:$B$6</c:f>
              <c:numCache>
                <c:formatCode>General</c:formatCode>
                <c:ptCount val="5"/>
                <c:pt idx="0">
                  <c:v>34566</c:v>
                </c:pt>
                <c:pt idx="1">
                  <c:v>38770</c:v>
                </c:pt>
                <c:pt idx="2">
                  <c:v>47825</c:v>
                </c:pt>
                <c:pt idx="3">
                  <c:v>53281</c:v>
                </c:pt>
                <c:pt idx="4">
                  <c:v>57468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688-AFD2-380B5C16B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885439"/>
        <c:axId val="124896879"/>
      </c:lineChart>
      <c:catAx>
        <c:axId val="18218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96879"/>
        <c:crosses val="autoZero"/>
        <c:auto val="1"/>
        <c:lblAlgn val="ctr"/>
        <c:lblOffset val="100"/>
        <c:noMultiLvlLbl val="0"/>
      </c:catAx>
      <c:valAx>
        <c:axId val="124896879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188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163830</xdr:colOff>
      <xdr:row>4</xdr:row>
      <xdr:rowOff>140970</xdr:rowOff>
    </xdr:from>
    <xdr:to>
      <xdr:col>21</xdr:col>
      <xdr:colOff>152400</xdr:colOff>
      <xdr:row>31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53C55F-EDF0-54E5-527E-D023BC2EE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6A5D-920F-41BD-B2CC-AB016EC110D3}">
  <dimension ref="B1:Q27"/>
  <sheetViews>
    <sheetView workbookViewId="0">
      <selection activeCell="O13" sqref="O13"/>
    </sheetView>
  </sheetViews>
  <sheetFormatPr defaultRowHeight="14.4" x14ac:dyDescent="0.3"/>
  <cols>
    <col min="2" max="2" width="13.44140625" bestFit="1" customWidth="1"/>
    <col min="3" max="4" width="13.109375" bestFit="1" customWidth="1"/>
    <col min="5" max="6" width="14.77734375" customWidth="1"/>
    <col min="7" max="7" width="34" bestFit="1" customWidth="1"/>
    <col min="8" max="8" width="23.5546875" customWidth="1"/>
    <col min="9" max="10" width="13.5546875" customWidth="1"/>
    <col min="11" max="12" width="13.44140625" customWidth="1"/>
    <col min="13" max="14" width="12.88671875" bestFit="1" customWidth="1"/>
    <col min="15" max="15" width="18.77734375" customWidth="1"/>
    <col min="16" max="16" width="22.44140625" bestFit="1" customWidth="1"/>
    <col min="17" max="17" width="8.109375" customWidth="1"/>
    <col min="18" max="18" width="7.88671875" bestFit="1" customWidth="1"/>
    <col min="19" max="19" width="6" bestFit="1" customWidth="1"/>
  </cols>
  <sheetData>
    <row r="1" spans="2:17" ht="15" thickBot="1" x14ac:dyDescent="0.35">
      <c r="P1" t="s">
        <v>31</v>
      </c>
      <c r="Q1" s="2">
        <v>0.51</v>
      </c>
    </row>
    <row r="2" spans="2:17" ht="28.2" customHeight="1" x14ac:dyDescent="0.3">
      <c r="C2" s="22" t="s">
        <v>11</v>
      </c>
      <c r="D2" s="22"/>
      <c r="E2" s="22" t="s">
        <v>15</v>
      </c>
      <c r="F2" s="22"/>
      <c r="G2" s="22" t="s">
        <v>20</v>
      </c>
      <c r="H2" s="22" t="s">
        <v>27</v>
      </c>
      <c r="I2" s="22" t="s">
        <v>26</v>
      </c>
      <c r="J2" s="22"/>
      <c r="K2" s="22" t="s">
        <v>16</v>
      </c>
      <c r="L2" s="22"/>
      <c r="M2" s="22" t="s">
        <v>17</v>
      </c>
      <c r="N2" s="25"/>
      <c r="O2" s="30" t="s">
        <v>37</v>
      </c>
      <c r="P2" t="s">
        <v>32</v>
      </c>
      <c r="Q2" s="2">
        <v>0.49</v>
      </c>
    </row>
    <row r="3" spans="2:17" ht="28.8" customHeight="1" thickBot="1" x14ac:dyDescent="0.35">
      <c r="B3" s="13" t="s">
        <v>0</v>
      </c>
      <c r="C3" s="13" t="s">
        <v>24</v>
      </c>
      <c r="D3" s="13" t="s">
        <v>25</v>
      </c>
      <c r="E3" s="13" t="s">
        <v>24</v>
      </c>
      <c r="F3" s="13" t="s">
        <v>25</v>
      </c>
      <c r="G3" s="22"/>
      <c r="H3" s="22"/>
      <c r="I3" s="12" t="s">
        <v>22</v>
      </c>
      <c r="J3" s="12" t="s">
        <v>23</v>
      </c>
      <c r="K3" s="13" t="s">
        <v>8</v>
      </c>
      <c r="L3" s="13" t="s">
        <v>9</v>
      </c>
      <c r="M3" s="13" t="s">
        <v>24</v>
      </c>
      <c r="N3" s="29" t="s">
        <v>25</v>
      </c>
      <c r="O3" s="31"/>
    </row>
    <row r="4" spans="2:17" x14ac:dyDescent="0.3">
      <c r="B4" s="15" t="s">
        <v>12</v>
      </c>
      <c r="C4" s="19">
        <v>3415</v>
      </c>
      <c r="D4" s="19">
        <v>3369</v>
      </c>
      <c r="E4" s="16">
        <f>VLOOKUP(B4,'Mortalidade e sobrevivencia'!B$34:AA$42,25,FALSE)</f>
        <v>0.99695504471183816</v>
      </c>
      <c r="F4" s="16">
        <f>VLOOKUP(B4,'Mortalidade e sobrevivencia'!B$25:AA$33,25,FALSE)</f>
        <v>0.99703974531123085</v>
      </c>
      <c r="G4" s="16"/>
      <c r="H4" s="16"/>
      <c r="I4" s="18">
        <f>(Q1*(SUM(H5:H9)))</f>
        <v>4232.4973860253294</v>
      </c>
      <c r="J4" s="18">
        <f>(SUM(H5:H9)-I4)</f>
        <v>4066.5170963772771</v>
      </c>
      <c r="K4" s="16"/>
      <c r="L4" s="16"/>
      <c r="M4" s="19">
        <f>I4+(K4*10)</f>
        <v>4232.4973860253294</v>
      </c>
      <c r="N4" s="32">
        <f>J4+(L4*10)</f>
        <v>4066.5170963772771</v>
      </c>
      <c r="O4" s="35">
        <f t="shared" ref="O4:O12" si="0">SUM(M4:N4)</f>
        <v>8299.0144824026065</v>
      </c>
    </row>
    <row r="5" spans="2:17" x14ac:dyDescent="0.3">
      <c r="B5" s="14" t="s">
        <v>18</v>
      </c>
      <c r="C5" s="8">
        <v>3607</v>
      </c>
      <c r="D5" s="8">
        <v>3461</v>
      </c>
      <c r="E5" s="1">
        <f>VLOOKUP(B5,'Mortalidade e sobrevivencia'!B$34:AA$42,25,FALSE)</f>
        <v>0.98469051066302293</v>
      </c>
      <c r="F5" s="1">
        <f>VLOOKUP(B5,'Mortalidade e sobrevivencia'!B$25:AA$33,25,FALSE)</f>
        <v>0.9969243520141724</v>
      </c>
      <c r="G5" s="27">
        <f>VLOOKUP(B5,Fertilidade!A$2:C$5,2,FALSE)</f>
        <v>2.9850664183657512E-2</v>
      </c>
      <c r="H5" s="7">
        <f t="shared" ref="H5:H9" si="1">G5*D5*10</f>
        <v>1033.1314873963865</v>
      </c>
      <c r="I5" s="7"/>
      <c r="J5" s="7"/>
      <c r="K5" s="1"/>
      <c r="L5" s="1"/>
      <c r="M5" s="8">
        <f t="shared" ref="M5:M11" si="2">(C4*E4)+(K5*10)</f>
        <v>3404.6014776909274</v>
      </c>
      <c r="N5" s="33">
        <f t="shared" ref="N5:O11" si="3">(D4*F4)+(L5*10)</f>
        <v>3359.0269019535367</v>
      </c>
      <c r="O5" s="36">
        <f t="shared" si="0"/>
        <v>6763.6283796444641</v>
      </c>
    </row>
    <row r="6" spans="2:17" x14ac:dyDescent="0.3">
      <c r="B6" s="15" t="s">
        <v>1</v>
      </c>
      <c r="C6" s="19">
        <v>3810</v>
      </c>
      <c r="D6" s="19">
        <v>3798</v>
      </c>
      <c r="E6" s="16">
        <f>VLOOKUP(B6,'Mortalidade e sobrevivencia'!B$34:AA$42,25,FALSE)</f>
        <v>0.96544529577952898</v>
      </c>
      <c r="F6" s="16">
        <f>VLOOKUP(B6,'Mortalidade e sobrevivencia'!B$25:AA$33,25,FALSE)</f>
        <v>0.98563524656656032</v>
      </c>
      <c r="G6" s="28">
        <f>VLOOKUP(B6,Fertilidade!A$2:C$5,2,FALSE)</f>
        <v>0.10358062649661713</v>
      </c>
      <c r="H6" s="18">
        <f t="shared" si="1"/>
        <v>3933.9921943415184</v>
      </c>
      <c r="I6" s="18"/>
      <c r="J6" s="18"/>
      <c r="K6" s="16"/>
      <c r="L6" s="16"/>
      <c r="M6" s="19">
        <f t="shared" si="2"/>
        <v>3551.7786719615237</v>
      </c>
      <c r="N6" s="32">
        <f t="shared" si="3"/>
        <v>3450.3551823210505</v>
      </c>
      <c r="O6" s="37">
        <f t="shared" si="0"/>
        <v>7002.1338542825742</v>
      </c>
    </row>
    <row r="7" spans="2:17" x14ac:dyDescent="0.3">
      <c r="B7" s="14" t="s">
        <v>2</v>
      </c>
      <c r="C7" s="8">
        <v>3736</v>
      </c>
      <c r="D7" s="8">
        <v>3962</v>
      </c>
      <c r="E7" s="1">
        <f>VLOOKUP(B7,'Mortalidade e sobrevivencia'!B$34:AA$42,25,FALSE)</f>
        <v>0.95803500632560934</v>
      </c>
      <c r="F7" s="1">
        <f>VLOOKUP(B7,'Mortalidade e sobrevivencia'!B$25:AA$33,25,FALSE)</f>
        <v>0.99108909727420891</v>
      </c>
      <c r="G7" s="27">
        <f>VLOOKUP(B7,Fertilidade!A$2:C$5,2,FALSE)</f>
        <v>7.8788621835182274E-2</v>
      </c>
      <c r="H7" s="7">
        <f t="shared" si="1"/>
        <v>3121.6051971099214</v>
      </c>
      <c r="I7" s="7"/>
      <c r="J7" s="7"/>
      <c r="K7" s="1"/>
      <c r="L7" s="1"/>
      <c r="M7" s="8">
        <f t="shared" si="2"/>
        <v>3678.3465769200052</v>
      </c>
      <c r="N7" s="33">
        <f t="shared" si="3"/>
        <v>3743.4426664597959</v>
      </c>
      <c r="O7" s="36">
        <f t="shared" si="0"/>
        <v>7421.7892433798006</v>
      </c>
    </row>
    <row r="8" spans="2:17" x14ac:dyDescent="0.3">
      <c r="B8" s="15" t="s">
        <v>3</v>
      </c>
      <c r="C8" s="19">
        <v>3341</v>
      </c>
      <c r="D8" s="19">
        <v>3596</v>
      </c>
      <c r="E8" s="16">
        <f>VLOOKUP(B8,'Mortalidade e sobrevivencia'!B$34:AA$42,25,FALSE)</f>
        <v>0.95005396603297887</v>
      </c>
      <c r="F8" s="16">
        <f>VLOOKUP(B8,'Mortalidade e sobrevivencia'!B$25:AA$33,25,FALSE)</f>
        <v>0.97304501317829917</v>
      </c>
      <c r="G8" s="28">
        <f>VLOOKUP(B8,Fertilidade!A$2:C$5,2,FALSE)</f>
        <v>5.8477642812786654E-3</v>
      </c>
      <c r="H8" s="18">
        <f t="shared" si="1"/>
        <v>210.28560355478081</v>
      </c>
      <c r="I8" s="18"/>
      <c r="J8" s="18"/>
      <c r="K8" s="16"/>
      <c r="L8" s="16"/>
      <c r="M8" s="19">
        <f t="shared" si="2"/>
        <v>3579.2187836324765</v>
      </c>
      <c r="N8" s="32">
        <f t="shared" si="3"/>
        <v>3926.6950034004158</v>
      </c>
      <c r="O8" s="37">
        <f t="shared" si="0"/>
        <v>7505.9137870328923</v>
      </c>
    </row>
    <row r="9" spans="2:17" x14ac:dyDescent="0.3">
      <c r="B9" s="14" t="s">
        <v>4</v>
      </c>
      <c r="C9" s="8">
        <v>2675</v>
      </c>
      <c r="D9" s="8">
        <v>2979</v>
      </c>
      <c r="E9" s="1">
        <f>VLOOKUP(B9,'Mortalidade e sobrevivencia'!B$34:AA$42,25,FALSE)</f>
        <v>0.88137942831266991</v>
      </c>
      <c r="F9" s="1">
        <f>VLOOKUP(B9,'Mortalidade e sobrevivencia'!B$25:AA$33,25,FALSE)</f>
        <v>0.93896275060366041</v>
      </c>
      <c r="G9" s="10"/>
      <c r="H9" s="10"/>
      <c r="I9" s="7"/>
      <c r="J9" s="7"/>
      <c r="K9" s="1"/>
      <c r="L9" s="1"/>
      <c r="M9" s="8">
        <f t="shared" si="2"/>
        <v>3174.1303005161826</v>
      </c>
      <c r="N9" s="33">
        <f t="shared" si="3"/>
        <v>3499.0698673891638</v>
      </c>
      <c r="O9" s="36">
        <f t="shared" si="0"/>
        <v>6673.2001679053465</v>
      </c>
    </row>
    <row r="10" spans="2:17" x14ac:dyDescent="0.3">
      <c r="B10" s="15" t="s">
        <v>5</v>
      </c>
      <c r="C10" s="19">
        <v>1737</v>
      </c>
      <c r="D10" s="19">
        <v>1998</v>
      </c>
      <c r="E10" s="16">
        <f>VLOOKUP(B10,'Mortalidade e sobrevivencia'!B$34:AA$42,25,FALSE)</f>
        <v>0.81188686178325409</v>
      </c>
      <c r="F10" s="16">
        <f>VLOOKUP(B10,'Mortalidade e sobrevivencia'!B$25:AA$33,25,FALSE)</f>
        <v>0.86943392573379985</v>
      </c>
      <c r="G10" s="17"/>
      <c r="H10" s="16"/>
      <c r="I10" s="16"/>
      <c r="J10" s="16"/>
      <c r="K10" s="16"/>
      <c r="L10" s="16"/>
      <c r="M10" s="19">
        <f t="shared" si="2"/>
        <v>2357.6899707363918</v>
      </c>
      <c r="N10" s="32">
        <f t="shared" si="3"/>
        <v>2797.1700340483044</v>
      </c>
      <c r="O10" s="37">
        <f t="shared" si="0"/>
        <v>5154.8600047846958</v>
      </c>
    </row>
    <row r="11" spans="2:17" x14ac:dyDescent="0.3">
      <c r="B11" s="14" t="s">
        <v>6</v>
      </c>
      <c r="C11" s="8">
        <v>801</v>
      </c>
      <c r="D11" s="8">
        <v>914</v>
      </c>
      <c r="E11" s="1">
        <f>VLOOKUP(B11,'Mortalidade e sobrevivencia'!B$34:AA$42,25,FALSE)</f>
        <v>0.63271734413004133</v>
      </c>
      <c r="F11" s="1">
        <f>VLOOKUP(B11,'Mortalidade e sobrevivencia'!B$25:AA$33,25,FALSE)</f>
        <v>0.66664714868432906</v>
      </c>
      <c r="G11" s="10"/>
      <c r="H11" s="1"/>
      <c r="I11" s="1"/>
      <c r="J11" s="1"/>
      <c r="K11" s="1"/>
      <c r="L11" s="1"/>
      <c r="M11" s="8">
        <f t="shared" si="2"/>
        <v>1410.2474789175124</v>
      </c>
      <c r="N11" s="33">
        <f t="shared" si="3"/>
        <v>1737.128983616132</v>
      </c>
      <c r="O11" s="36">
        <f t="shared" si="0"/>
        <v>3147.3764625336444</v>
      </c>
    </row>
    <row r="12" spans="2:17" x14ac:dyDescent="0.3">
      <c r="B12" s="15" t="s">
        <v>34</v>
      </c>
      <c r="C12" s="19">
        <v>264</v>
      </c>
      <c r="D12" s="19">
        <v>362</v>
      </c>
      <c r="E12" s="16">
        <f>VLOOKUP(B12,'Mortalidade e sobrevivencia'!B$34:AA$42,25,FALSE)</f>
        <v>0.30210585953287517</v>
      </c>
      <c r="F12" s="16">
        <f>VLOOKUP(B12,'Mortalidade e sobrevivencia'!B$25:AA$33,25,FALSE)</f>
        <v>0.32498948750265161</v>
      </c>
      <c r="G12" s="17"/>
      <c r="H12" s="16"/>
      <c r="I12" s="16"/>
      <c r="J12" s="16"/>
      <c r="K12" s="16"/>
      <c r="L12" s="16"/>
      <c r="M12" s="19">
        <f>(C11*E11)+(C12*E12)+(K12*10)</f>
        <v>586.56253956484215</v>
      </c>
      <c r="N12" s="32">
        <f>(D11*F11)+(D12*F12)+(L12*10)</f>
        <v>726.96168837343669</v>
      </c>
      <c r="O12" s="37">
        <f t="shared" si="0"/>
        <v>1313.5242279382787</v>
      </c>
    </row>
    <row r="13" spans="2:17" ht="15" thickBot="1" x14ac:dyDescent="0.35">
      <c r="B13" s="14" t="s">
        <v>33</v>
      </c>
      <c r="C13" s="20">
        <f>SUM(C4:C12)</f>
        <v>23386</v>
      </c>
      <c r="D13" s="20">
        <f>SUM(D4:D12)</f>
        <v>24439</v>
      </c>
      <c r="E13" s="21"/>
      <c r="F13" s="21"/>
      <c r="G13" s="21"/>
      <c r="H13" s="14"/>
      <c r="I13" s="14"/>
      <c r="J13" s="14"/>
      <c r="K13" s="9"/>
      <c r="L13" s="9"/>
      <c r="M13" s="20">
        <f>SUM(M4:M12)</f>
        <v>25975.073185965193</v>
      </c>
      <c r="N13" s="34">
        <f>SUM(N4:N12)</f>
        <v>27306.367423939111</v>
      </c>
      <c r="O13" s="38">
        <f>SUM(M13:N13)</f>
        <v>53281.440609904304</v>
      </c>
    </row>
    <row r="14" spans="2:17" x14ac:dyDescent="0.3">
      <c r="G14" s="11"/>
    </row>
    <row r="15" spans="2:17" ht="15" thickBot="1" x14ac:dyDescent="0.35">
      <c r="G15" s="11"/>
    </row>
    <row r="16" spans="2:17" ht="31.2" customHeight="1" x14ac:dyDescent="0.3">
      <c r="C16" s="22" t="s">
        <v>17</v>
      </c>
      <c r="D16" s="22"/>
      <c r="E16" s="22" t="s">
        <v>28</v>
      </c>
      <c r="F16" s="22"/>
      <c r="G16" s="22" t="s">
        <v>21</v>
      </c>
      <c r="H16" s="22" t="s">
        <v>29</v>
      </c>
      <c r="I16" s="22" t="s">
        <v>30</v>
      </c>
      <c r="J16" s="22"/>
      <c r="K16" s="22" t="s">
        <v>16</v>
      </c>
      <c r="L16" s="22"/>
      <c r="M16" s="22" t="s">
        <v>19</v>
      </c>
      <c r="N16" s="22"/>
      <c r="O16" s="30" t="s">
        <v>37</v>
      </c>
    </row>
    <row r="17" spans="2:15" ht="15" thickBot="1" x14ac:dyDescent="0.35">
      <c r="B17" s="13" t="s">
        <v>0</v>
      </c>
      <c r="C17" s="13" t="s">
        <v>24</v>
      </c>
      <c r="D17" s="13" t="s">
        <v>25</v>
      </c>
      <c r="E17" s="13" t="s">
        <v>24</v>
      </c>
      <c r="F17" s="13" t="s">
        <v>25</v>
      </c>
      <c r="G17" s="22"/>
      <c r="H17" s="22"/>
      <c r="I17" s="12" t="s">
        <v>22</v>
      </c>
      <c r="J17" s="12" t="s">
        <v>23</v>
      </c>
      <c r="K17" s="13" t="s">
        <v>8</v>
      </c>
      <c r="L17" s="13" t="s">
        <v>9</v>
      </c>
      <c r="M17" s="13" t="s">
        <v>24</v>
      </c>
      <c r="N17" s="13" t="s">
        <v>25</v>
      </c>
      <c r="O17" s="31"/>
    </row>
    <row r="18" spans="2:15" x14ac:dyDescent="0.3">
      <c r="B18" s="15" t="s">
        <v>12</v>
      </c>
      <c r="C18" s="19">
        <f t="shared" ref="C18:C26" si="4">M4</f>
        <v>4232.4973860253294</v>
      </c>
      <c r="D18" s="19">
        <f t="shared" ref="D18:D26" si="5">N4</f>
        <v>4066.5170963772771</v>
      </c>
      <c r="E18" s="16">
        <f>VLOOKUP(B18,'Mortalidade e sobrevivencia'!B$34:AA$42,26,FALSE)</f>
        <v>0.99840959346076297</v>
      </c>
      <c r="F18" s="16">
        <f>VLOOKUP(B18,'Mortalidade e sobrevivencia'!B$25:AA$33,25,FALSE)</f>
        <v>0.99703974531123085</v>
      </c>
      <c r="G18" s="16"/>
      <c r="H18" s="16"/>
      <c r="I18" s="18">
        <f>(Q1*(SUM(H19:H23)))</f>
        <v>4119.2063008174491</v>
      </c>
      <c r="J18" s="18">
        <f>(SUM(H19:H23)-I18)</f>
        <v>3957.6687988246076</v>
      </c>
      <c r="K18" s="16"/>
      <c r="L18" s="16"/>
      <c r="M18" s="19">
        <f>I18+(K18*10)</f>
        <v>4119.2063008174491</v>
      </c>
      <c r="N18" s="19">
        <f>J18+(L18*10)</f>
        <v>3957.6687988246076</v>
      </c>
      <c r="O18" s="35">
        <f t="shared" ref="O18:O26" si="6">SUM(M18:N18)</f>
        <v>8076.8750996420567</v>
      </c>
    </row>
    <row r="19" spans="2:15" x14ac:dyDescent="0.3">
      <c r="B19" s="14" t="s">
        <v>18</v>
      </c>
      <c r="C19" s="8">
        <f t="shared" si="4"/>
        <v>3404.6014776909274</v>
      </c>
      <c r="D19" s="8">
        <f t="shared" si="5"/>
        <v>3359.0269019535367</v>
      </c>
      <c r="E19" s="1">
        <f>VLOOKUP(B19,'Mortalidade e sobrevivencia'!B$34:AA$42,26,FALSE)</f>
        <v>0.98584455379438429</v>
      </c>
      <c r="F19" s="1">
        <f>VLOOKUP(B19,'Mortalidade e sobrevivencia'!B$25:AA$33,25,FALSE)</f>
        <v>0.9969243520141724</v>
      </c>
      <c r="G19" s="27">
        <f>VLOOKUP(B19,Fertilidade!A$2:C$5,3,FALSE)</f>
        <v>2.3960045938550518E-2</v>
      </c>
      <c r="H19" s="7">
        <f>G19*D19*10</f>
        <v>804.82438879633764</v>
      </c>
      <c r="I19" s="7"/>
      <c r="J19" s="7"/>
      <c r="K19" s="1"/>
      <c r="L19" s="1"/>
      <c r="M19" s="8">
        <f t="shared" ref="M19:N25" si="7">(C18*E18)+(K19*10)</f>
        <v>4225.765994505291</v>
      </c>
      <c r="N19" s="8">
        <f t="shared" si="7"/>
        <v>4054.4791700757664</v>
      </c>
      <c r="O19" s="36">
        <f t="shared" si="6"/>
        <v>8280.2451645810579</v>
      </c>
    </row>
    <row r="20" spans="2:15" x14ac:dyDescent="0.3">
      <c r="B20" s="15" t="s">
        <v>1</v>
      </c>
      <c r="C20" s="19">
        <f t="shared" si="4"/>
        <v>3551.7786719615237</v>
      </c>
      <c r="D20" s="19">
        <f t="shared" si="5"/>
        <v>3450.3551823210505</v>
      </c>
      <c r="E20" s="16">
        <f>VLOOKUP(B20,'Mortalidade e sobrevivencia'!B$34:AA$42,26,FALSE)</f>
        <v>0.96732064672299245</v>
      </c>
      <c r="F20" s="16">
        <f>VLOOKUP(B20,'Mortalidade e sobrevivencia'!B$25:AA$33,25,FALSE)</f>
        <v>0.98563524656656032</v>
      </c>
      <c r="G20" s="28">
        <f>VLOOKUP(B20,Fertilidade!A$2:C$5,3,FALSE)</f>
        <v>9.8842387634066539E-2</v>
      </c>
      <c r="H20" s="18">
        <f>G20*D20*10</f>
        <v>3410.4134440618759</v>
      </c>
      <c r="I20" s="18"/>
      <c r="J20" s="18"/>
      <c r="K20" s="16"/>
      <c r="L20" s="16"/>
      <c r="M20" s="19">
        <f t="shared" si="7"/>
        <v>3356.4078246219137</v>
      </c>
      <c r="N20" s="19">
        <f t="shared" si="7"/>
        <v>3348.6957176282026</v>
      </c>
      <c r="O20" s="37">
        <f t="shared" si="6"/>
        <v>6705.1035422501163</v>
      </c>
    </row>
    <row r="21" spans="2:15" x14ac:dyDescent="0.3">
      <c r="B21" s="14" t="s">
        <v>2</v>
      </c>
      <c r="C21" s="8">
        <f t="shared" si="4"/>
        <v>3678.3465769200052</v>
      </c>
      <c r="D21" s="8">
        <f t="shared" si="5"/>
        <v>3743.4426664597959</v>
      </c>
      <c r="E21" s="1">
        <f>VLOOKUP(B21,'Mortalidade e sobrevivencia'!B$34:AA$42,26,FALSE)</f>
        <v>0.9568561396194496</v>
      </c>
      <c r="F21" s="1">
        <f>VLOOKUP(B21,'Mortalidade e sobrevivencia'!B$25:AA$33,25,FALSE)</f>
        <v>0.99108909727420891</v>
      </c>
      <c r="G21" s="27">
        <f>VLOOKUP(B21,Fertilidade!A$2:C$5,3,FALSE)</f>
        <v>9.7181089319345201E-2</v>
      </c>
      <c r="H21" s="7">
        <f>G21*D21*10</f>
        <v>3637.9183613107716</v>
      </c>
      <c r="I21" s="7"/>
      <c r="J21" s="7"/>
      <c r="K21" s="1"/>
      <c r="L21" s="1"/>
      <c r="M21" s="8">
        <f t="shared" si="7"/>
        <v>3435.7088419787524</v>
      </c>
      <c r="N21" s="8">
        <f t="shared" si="7"/>
        <v>3400.791680869218</v>
      </c>
      <c r="O21" s="36">
        <f t="shared" si="6"/>
        <v>6836.5005228479704</v>
      </c>
    </row>
    <row r="22" spans="2:15" x14ac:dyDescent="0.3">
      <c r="B22" s="15" t="s">
        <v>3</v>
      </c>
      <c r="C22" s="19">
        <f t="shared" si="4"/>
        <v>3579.2187836324765</v>
      </c>
      <c r="D22" s="19">
        <f t="shared" si="5"/>
        <v>3926.6950034004158</v>
      </c>
      <c r="E22" s="16">
        <f>VLOOKUP(B22,'Mortalidade e sobrevivencia'!B$34:AA$42,26,FALSE)</f>
        <v>0.95766278806965477</v>
      </c>
      <c r="F22" s="16">
        <f>VLOOKUP(B22,'Mortalidade e sobrevivencia'!B$25:AA$33,25,FALSE)</f>
        <v>0.97304501317829917</v>
      </c>
      <c r="G22" s="28">
        <f>VLOOKUP(B22,Fertilidade!A$2:C$5,3,FALSE)</f>
        <v>5.6973843214035511E-3</v>
      </c>
      <c r="H22" s="18">
        <f>G22*D22*10</f>
        <v>223.71890547307191</v>
      </c>
      <c r="I22" s="18"/>
      <c r="J22" s="18"/>
      <c r="K22" s="16"/>
      <c r="L22" s="16"/>
      <c r="M22" s="19">
        <f t="shared" si="7"/>
        <v>3519.6485057740929</v>
      </c>
      <c r="N22" s="19">
        <f t="shared" si="7"/>
        <v>3710.0852129993964</v>
      </c>
      <c r="O22" s="37">
        <f t="shared" si="6"/>
        <v>7229.7337187734893</v>
      </c>
    </row>
    <row r="23" spans="2:15" x14ac:dyDescent="0.3">
      <c r="B23" s="14" t="s">
        <v>4</v>
      </c>
      <c r="C23" s="8">
        <f t="shared" si="4"/>
        <v>3174.1303005161826</v>
      </c>
      <c r="D23" s="8">
        <f t="shared" si="5"/>
        <v>3499.0698673891638</v>
      </c>
      <c r="E23" s="1">
        <f>VLOOKUP(B23,'Mortalidade e sobrevivencia'!B$34:AA$42,26,FALSE)</f>
        <v>0.88941866195141583</v>
      </c>
      <c r="F23" s="1">
        <f>VLOOKUP(B23,'Mortalidade e sobrevivencia'!B$25:AA$33,25,FALSE)</f>
        <v>0.93896275060366041</v>
      </c>
      <c r="G23" s="10"/>
      <c r="H23" s="10"/>
      <c r="I23" s="7"/>
      <c r="J23" s="7"/>
      <c r="K23" s="1"/>
      <c r="L23" s="1"/>
      <c r="M23" s="8">
        <f t="shared" si="7"/>
        <v>3427.6846394447557</v>
      </c>
      <c r="N23" s="8">
        <f t="shared" si="7"/>
        <v>3820.850991330919</v>
      </c>
      <c r="O23" s="36">
        <f t="shared" si="6"/>
        <v>7248.5356307756747</v>
      </c>
    </row>
    <row r="24" spans="2:15" x14ac:dyDescent="0.3">
      <c r="B24" s="15" t="s">
        <v>5</v>
      </c>
      <c r="C24" s="19">
        <f t="shared" si="4"/>
        <v>2357.6899707363918</v>
      </c>
      <c r="D24" s="19">
        <f t="shared" si="5"/>
        <v>2797.1700340483044</v>
      </c>
      <c r="E24" s="16">
        <f>VLOOKUP(B24,'Mortalidade e sobrevivencia'!B$34:AA$42,26,FALSE)</f>
        <v>0.84765567999218494</v>
      </c>
      <c r="F24" s="16">
        <f>VLOOKUP(B24,'Mortalidade e sobrevivencia'!B$25:AA$33,25,FALSE)</f>
        <v>0.86943392573379985</v>
      </c>
      <c r="G24" s="17"/>
      <c r="H24" s="16"/>
      <c r="I24" s="16"/>
      <c r="J24" s="16"/>
      <c r="K24" s="16"/>
      <c r="L24" s="16"/>
      <c r="M24" s="19">
        <f t="shared" si="7"/>
        <v>2823.1307247445484</v>
      </c>
      <c r="N24" s="19">
        <f t="shared" si="7"/>
        <v>3285.4962672381143</v>
      </c>
      <c r="O24" s="37">
        <f t="shared" si="6"/>
        <v>6108.6269919826627</v>
      </c>
    </row>
    <row r="25" spans="2:15" x14ac:dyDescent="0.3">
      <c r="B25" s="14" t="s">
        <v>6</v>
      </c>
      <c r="C25" s="8">
        <f t="shared" si="4"/>
        <v>1410.2474789175124</v>
      </c>
      <c r="D25" s="8">
        <f t="shared" si="5"/>
        <v>1737.128983616132</v>
      </c>
      <c r="E25" s="1">
        <f>VLOOKUP(B25,'Mortalidade e sobrevivencia'!B$34:AA$42,26,FALSE)</f>
        <v>0.6719571762517943</v>
      </c>
      <c r="F25" s="1">
        <f>VLOOKUP(B25,'Mortalidade e sobrevivencia'!B$25:AA$33,25,FALSE)</f>
        <v>0.66664714868432906</v>
      </c>
      <c r="G25" s="10"/>
      <c r="H25" s="1"/>
      <c r="I25" s="1"/>
      <c r="J25" s="1"/>
      <c r="K25" s="1"/>
      <c r="L25" s="1"/>
      <c r="M25" s="8">
        <f t="shared" si="7"/>
        <v>1998.5092953553108</v>
      </c>
      <c r="N25" s="8">
        <f t="shared" si="7"/>
        <v>2431.9545236475637</v>
      </c>
      <c r="O25" s="36">
        <f t="shared" si="6"/>
        <v>4430.4638190028745</v>
      </c>
    </row>
    <row r="26" spans="2:15" x14ac:dyDescent="0.3">
      <c r="B26" s="15" t="s">
        <v>34</v>
      </c>
      <c r="C26" s="19">
        <f t="shared" si="4"/>
        <v>586.56253956484215</v>
      </c>
      <c r="D26" s="19">
        <f t="shared" si="5"/>
        <v>726.96168837343669</v>
      </c>
      <c r="E26" s="16">
        <f>VLOOKUP(B26,'Mortalidade e sobrevivencia'!B$34:AA$42,26,FALSE)</f>
        <v>0.35726315404195508</v>
      </c>
      <c r="F26" s="16">
        <f>VLOOKUP(B26,'Mortalidade e sobrevivencia'!B$25:AA$33,25,FALSE)</f>
        <v>0.32498948750265161</v>
      </c>
      <c r="G26" s="17"/>
      <c r="H26" s="16"/>
      <c r="I26" s="16"/>
      <c r="J26" s="16"/>
      <c r="K26" s="16"/>
      <c r="L26" s="16"/>
      <c r="M26" s="19">
        <f>(C25*E25)+(C26*E26)+(K26*10)</f>
        <v>1157.183096677418</v>
      </c>
      <c r="N26" s="19">
        <f>(D25*F25)+(D26*F26)+(L26*10)</f>
        <v>1394.3069903631465</v>
      </c>
      <c r="O26" s="37">
        <f t="shared" si="6"/>
        <v>2551.4900870405645</v>
      </c>
    </row>
    <row r="27" spans="2:15" ht="15" thickBot="1" x14ac:dyDescent="0.35">
      <c r="B27" s="14" t="s">
        <v>33</v>
      </c>
      <c r="C27" s="20">
        <f>SUM(C18:C26)</f>
        <v>25975.073185965193</v>
      </c>
      <c r="D27" s="20">
        <f>SUM(D18:D26)</f>
        <v>27306.367423939111</v>
      </c>
      <c r="E27" s="21"/>
      <c r="F27" s="21"/>
      <c r="G27" s="21"/>
      <c r="H27" s="14"/>
      <c r="I27" s="14"/>
      <c r="J27" s="14"/>
      <c r="K27" s="9"/>
      <c r="L27" s="9"/>
      <c r="M27" s="20">
        <f>SUM(M18:M26)</f>
        <v>28063.24522391953</v>
      </c>
      <c r="N27" s="20">
        <f>SUM(N18:N26)</f>
        <v>29404.329352976933</v>
      </c>
      <c r="O27" s="38">
        <f>SUM(M27:N27)</f>
        <v>57467.574576896463</v>
      </c>
    </row>
  </sheetData>
  <mergeCells count="16">
    <mergeCell ref="O2:O3"/>
    <mergeCell ref="O16:O17"/>
    <mergeCell ref="C16:D16"/>
    <mergeCell ref="E16:F16"/>
    <mergeCell ref="K16:L16"/>
    <mergeCell ref="M16:N16"/>
    <mergeCell ref="G16:G17"/>
    <mergeCell ref="H16:H17"/>
    <mergeCell ref="I16:J16"/>
    <mergeCell ref="C2:D2"/>
    <mergeCell ref="E2:F2"/>
    <mergeCell ref="M2:N2"/>
    <mergeCell ref="K2:L2"/>
    <mergeCell ref="G2:G3"/>
    <mergeCell ref="H2:H3"/>
    <mergeCell ref="I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BB72C-B426-46C3-B58B-BA9B706D6C06}">
  <dimension ref="A2:C6"/>
  <sheetViews>
    <sheetView tabSelected="1" workbookViewId="0">
      <selection activeCell="W14" sqref="W14"/>
    </sheetView>
  </sheetViews>
  <sheetFormatPr defaultRowHeight="14.4" x14ac:dyDescent="0.3"/>
  <sheetData>
    <row r="2" spans="1:3" x14ac:dyDescent="0.3">
      <c r="A2">
        <v>2000</v>
      </c>
      <c r="B2">
        <v>34566</v>
      </c>
    </row>
    <row r="3" spans="1:3" x14ac:dyDescent="0.3">
      <c r="A3">
        <v>2010</v>
      </c>
      <c r="B3">
        <v>38770</v>
      </c>
      <c r="C3" s="39">
        <f>((B3/B2)^(1/(A3-A2))-1)*100</f>
        <v>1.1543741791324003</v>
      </c>
    </row>
    <row r="4" spans="1:3" x14ac:dyDescent="0.3">
      <c r="A4">
        <v>2022</v>
      </c>
      <c r="B4">
        <v>47825</v>
      </c>
      <c r="C4" s="39">
        <f t="shared" ref="C4:C6" si="0">((B4/B3)^(1/(A4-A3))-1)*100</f>
        <v>1.764569129958371</v>
      </c>
    </row>
    <row r="5" spans="1:3" x14ac:dyDescent="0.3">
      <c r="A5">
        <v>2032</v>
      </c>
      <c r="B5">
        <v>53281</v>
      </c>
      <c r="C5" s="39">
        <f t="shared" si="0"/>
        <v>1.0861692439826598</v>
      </c>
    </row>
    <row r="6" spans="1:3" x14ac:dyDescent="0.3">
      <c r="A6">
        <v>2042</v>
      </c>
      <c r="B6">
        <v>57468</v>
      </c>
      <c r="C6" s="39">
        <f t="shared" si="0"/>
        <v>0.75935333810370764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A6E6-E087-443C-9034-34902BE603A9}">
  <dimension ref="B1:Q27"/>
  <sheetViews>
    <sheetView topLeftCell="A2" workbookViewId="0">
      <selection activeCell="C36" sqref="C35:C36"/>
    </sheetView>
  </sheetViews>
  <sheetFormatPr defaultRowHeight="14.4" x14ac:dyDescent="0.3"/>
  <cols>
    <col min="2" max="2" width="13.44140625" bestFit="1" customWidth="1"/>
    <col min="3" max="4" width="13.109375" bestFit="1" customWidth="1"/>
    <col min="5" max="6" width="14.77734375" customWidth="1"/>
    <col min="7" max="7" width="34" bestFit="1" customWidth="1"/>
    <col min="8" max="8" width="23.5546875" customWidth="1"/>
    <col min="9" max="10" width="13.5546875" customWidth="1"/>
    <col min="11" max="12" width="13.44140625" customWidth="1"/>
    <col min="13" max="14" width="12.88671875" bestFit="1" customWidth="1"/>
    <col min="15" max="15" width="12.77734375" customWidth="1"/>
    <col min="16" max="16" width="22.44140625" bestFit="1" customWidth="1"/>
    <col min="17" max="17" width="4.44140625" bestFit="1" customWidth="1"/>
    <col min="18" max="18" width="6" customWidth="1"/>
    <col min="19" max="19" width="6" bestFit="1" customWidth="1"/>
  </cols>
  <sheetData>
    <row r="1" spans="2:17" x14ac:dyDescent="0.3">
      <c r="P1" t="s">
        <v>31</v>
      </c>
      <c r="Q1" s="2">
        <v>0.51</v>
      </c>
    </row>
    <row r="2" spans="2:17" ht="28.2" customHeight="1" x14ac:dyDescent="0.3">
      <c r="C2" s="22" t="s">
        <v>11</v>
      </c>
      <c r="D2" s="22"/>
      <c r="E2" s="22" t="s">
        <v>15</v>
      </c>
      <c r="F2" s="22"/>
      <c r="G2" s="23" t="s">
        <v>20</v>
      </c>
      <c r="H2" s="23" t="s">
        <v>27</v>
      </c>
      <c r="I2" s="25" t="s">
        <v>26</v>
      </c>
      <c r="J2" s="26"/>
      <c r="K2" s="25" t="s">
        <v>16</v>
      </c>
      <c r="L2" s="26"/>
      <c r="M2" s="22" t="s">
        <v>17</v>
      </c>
      <c r="N2" s="22"/>
      <c r="P2" t="s">
        <v>32</v>
      </c>
      <c r="Q2" s="2">
        <v>0.49</v>
      </c>
    </row>
    <row r="3" spans="2:17" ht="28.8" customHeight="1" x14ac:dyDescent="0.3">
      <c r="B3" s="13" t="s">
        <v>0</v>
      </c>
      <c r="C3" s="13" t="s">
        <v>24</v>
      </c>
      <c r="D3" s="13" t="s">
        <v>25</v>
      </c>
      <c r="E3" s="13" t="s">
        <v>24</v>
      </c>
      <c r="F3" s="13" t="s">
        <v>25</v>
      </c>
      <c r="G3" s="24"/>
      <c r="H3" s="24"/>
      <c r="I3" s="12" t="s">
        <v>22</v>
      </c>
      <c r="J3" s="12" t="s">
        <v>23</v>
      </c>
      <c r="K3" s="13" t="s">
        <v>8</v>
      </c>
      <c r="L3" s="13" t="s">
        <v>9</v>
      </c>
      <c r="M3" s="13" t="s">
        <v>24</v>
      </c>
      <c r="N3" s="13" t="s">
        <v>25</v>
      </c>
    </row>
    <row r="4" spans="2:17" x14ac:dyDescent="0.3">
      <c r="B4" s="15" t="s">
        <v>12</v>
      </c>
      <c r="C4" s="19">
        <v>3415</v>
      </c>
      <c r="D4" s="19">
        <v>3369</v>
      </c>
      <c r="E4" s="16" t="e">
        <f>VLOOKUP(B4,#REF!,2,FALSE)</f>
        <v>#REF!</v>
      </c>
      <c r="F4" s="16" t="e">
        <f>VLOOKUP(B4,#REF!,2,FALSE)</f>
        <v>#REF!</v>
      </c>
      <c r="G4" s="16"/>
      <c r="H4" s="16"/>
      <c r="I4" s="18" t="e">
        <f>(Q1*(SUM(H5:H9)))</f>
        <v>#N/A</v>
      </c>
      <c r="J4" s="18" t="e">
        <f>(SUM(H5:H9)-I4)</f>
        <v>#N/A</v>
      </c>
      <c r="K4" s="16">
        <v>150</v>
      </c>
      <c r="L4" s="16">
        <v>150</v>
      </c>
      <c r="M4" s="19" t="e">
        <f>I4+(K4*10)</f>
        <v>#N/A</v>
      </c>
      <c r="N4" s="19" t="e">
        <f>J4+(L4*10)</f>
        <v>#N/A</v>
      </c>
    </row>
    <row r="5" spans="2:17" x14ac:dyDescent="0.3">
      <c r="B5" s="14" t="s">
        <v>18</v>
      </c>
      <c r="C5" s="8">
        <v>3607</v>
      </c>
      <c r="D5" s="8">
        <v>3461</v>
      </c>
      <c r="E5" s="1" t="e">
        <f>VLOOKUP(B5,#REF!,2,FALSE)</f>
        <v>#REF!</v>
      </c>
      <c r="F5" s="1" t="e">
        <f>VLOOKUP(B5,#REF!,2,FALSE)</f>
        <v>#REF!</v>
      </c>
      <c r="G5" s="10">
        <f>VLOOKUP(B5,Fertilidade!A$2:C$5,2,FALSE)</f>
        <v>2.9850664183657512E-2</v>
      </c>
      <c r="H5" s="7">
        <f t="shared" ref="H5:H9" si="0">G5*D5*10</f>
        <v>1033.1314873963865</v>
      </c>
      <c r="I5" s="7"/>
      <c r="J5" s="7"/>
      <c r="K5" s="1">
        <v>600</v>
      </c>
      <c r="L5" s="1">
        <v>600</v>
      </c>
      <c r="M5" s="8" t="e">
        <f t="shared" ref="M5:N11" si="1">(C4*E4)+(K5*10)</f>
        <v>#REF!</v>
      </c>
      <c r="N5" s="8" t="e">
        <f t="shared" si="1"/>
        <v>#REF!</v>
      </c>
    </row>
    <row r="6" spans="2:17" x14ac:dyDescent="0.3">
      <c r="B6" s="15" t="s">
        <v>1</v>
      </c>
      <c r="C6" s="19">
        <v>3810</v>
      </c>
      <c r="D6" s="19">
        <v>3798</v>
      </c>
      <c r="E6" s="16" t="e">
        <f>VLOOKUP(B6,#REF!,2,FALSE)</f>
        <v>#REF!</v>
      </c>
      <c r="F6" s="16" t="e">
        <f>VLOOKUP(B6,#REF!,2,FALSE)</f>
        <v>#REF!</v>
      </c>
      <c r="G6" s="17">
        <f>VLOOKUP(B6,Fertilidade!A$2:C$5,2,FALSE)</f>
        <v>0.10358062649661713</v>
      </c>
      <c r="H6" s="18">
        <f t="shared" si="0"/>
        <v>3933.9921943415184</v>
      </c>
      <c r="I6" s="18"/>
      <c r="J6" s="18"/>
      <c r="K6" s="16">
        <v>750</v>
      </c>
      <c r="L6" s="16">
        <v>750</v>
      </c>
      <c r="M6" s="19" t="e">
        <f t="shared" si="1"/>
        <v>#REF!</v>
      </c>
      <c r="N6" s="19" t="e">
        <f t="shared" si="1"/>
        <v>#REF!</v>
      </c>
    </row>
    <row r="7" spans="2:17" x14ac:dyDescent="0.3">
      <c r="B7" s="14" t="s">
        <v>2</v>
      </c>
      <c r="C7" s="8">
        <v>3736</v>
      </c>
      <c r="D7" s="8">
        <v>3962</v>
      </c>
      <c r="E7" s="1" t="e">
        <f>VLOOKUP(B7,#REF!,2,FALSE)</f>
        <v>#REF!</v>
      </c>
      <c r="F7" s="1" t="e">
        <f>VLOOKUP(B7,#REF!,2,FALSE)</f>
        <v>#REF!</v>
      </c>
      <c r="G7" s="10">
        <f>VLOOKUP(B7,Fertilidade!A$2:C$5,2,FALSE)</f>
        <v>7.8788621835182274E-2</v>
      </c>
      <c r="H7" s="7">
        <f t="shared" si="0"/>
        <v>3121.6051971099214</v>
      </c>
      <c r="I7" s="7"/>
      <c r="J7" s="7"/>
      <c r="K7" s="1">
        <v>750</v>
      </c>
      <c r="L7" s="1">
        <v>750</v>
      </c>
      <c r="M7" s="8" t="e">
        <f t="shared" si="1"/>
        <v>#REF!</v>
      </c>
      <c r="N7" s="8" t="e">
        <f t="shared" si="1"/>
        <v>#REF!</v>
      </c>
    </row>
    <row r="8" spans="2:17" x14ac:dyDescent="0.3">
      <c r="B8" s="15" t="s">
        <v>3</v>
      </c>
      <c r="C8" s="19">
        <v>3341</v>
      </c>
      <c r="D8" s="19">
        <v>3596</v>
      </c>
      <c r="E8" s="16" t="e">
        <f>VLOOKUP(B8,#REF!,2,FALSE)</f>
        <v>#REF!</v>
      </c>
      <c r="F8" s="16" t="e">
        <f>VLOOKUP(B8,#REF!,2,FALSE)</f>
        <v>#REF!</v>
      </c>
      <c r="G8" s="17">
        <f>VLOOKUP(B8,Fertilidade!A$2:C$5,2,FALSE)</f>
        <v>5.8477642812786654E-3</v>
      </c>
      <c r="H8" s="18">
        <f t="shared" si="0"/>
        <v>210.28560355478081</v>
      </c>
      <c r="I8" s="18"/>
      <c r="J8" s="18"/>
      <c r="K8" s="16">
        <v>450</v>
      </c>
      <c r="L8" s="16">
        <v>450</v>
      </c>
      <c r="M8" s="19" t="e">
        <f t="shared" si="1"/>
        <v>#REF!</v>
      </c>
      <c r="N8" s="19" t="e">
        <f t="shared" si="1"/>
        <v>#REF!</v>
      </c>
    </row>
    <row r="9" spans="2:17" x14ac:dyDescent="0.3">
      <c r="B9" s="14" t="s">
        <v>4</v>
      </c>
      <c r="C9" s="8">
        <v>2675</v>
      </c>
      <c r="D9" s="8">
        <v>2979</v>
      </c>
      <c r="E9" s="1" t="e">
        <f>VLOOKUP(B9,#REF!,2,FALSE)</f>
        <v>#REF!</v>
      </c>
      <c r="F9" s="1" t="e">
        <f>VLOOKUP(B9,#REF!,2,FALSE)</f>
        <v>#REF!</v>
      </c>
      <c r="G9" s="10" t="e">
        <f>VLOOKUP(B9,Fertilidade!A$2:C$5,2,FALSE)</f>
        <v>#N/A</v>
      </c>
      <c r="H9" s="7" t="e">
        <f t="shared" si="0"/>
        <v>#N/A</v>
      </c>
      <c r="I9" s="7"/>
      <c r="J9" s="7"/>
      <c r="K9" s="1">
        <v>150</v>
      </c>
      <c r="L9" s="1">
        <v>150</v>
      </c>
      <c r="M9" s="8" t="e">
        <f t="shared" si="1"/>
        <v>#REF!</v>
      </c>
      <c r="N9" s="8" t="e">
        <f t="shared" si="1"/>
        <v>#REF!</v>
      </c>
    </row>
    <row r="10" spans="2:17" x14ac:dyDescent="0.3">
      <c r="B10" s="15" t="s">
        <v>5</v>
      </c>
      <c r="C10" s="19">
        <v>1737</v>
      </c>
      <c r="D10" s="19">
        <v>1998</v>
      </c>
      <c r="E10" s="16" t="e">
        <f>VLOOKUP(B10,#REF!,2,FALSE)</f>
        <v>#REF!</v>
      </c>
      <c r="F10" s="16" t="e">
        <f>VLOOKUP(B10,#REF!,2,FALSE)</f>
        <v>#REF!</v>
      </c>
      <c r="G10" s="17"/>
      <c r="H10" s="16"/>
      <c r="I10" s="16"/>
      <c r="J10" s="16"/>
      <c r="K10" s="16">
        <v>150</v>
      </c>
      <c r="L10" s="16">
        <v>150</v>
      </c>
      <c r="M10" s="19" t="e">
        <f t="shared" si="1"/>
        <v>#REF!</v>
      </c>
      <c r="N10" s="19" t="e">
        <f t="shared" si="1"/>
        <v>#REF!</v>
      </c>
    </row>
    <row r="11" spans="2:17" x14ac:dyDescent="0.3">
      <c r="B11" s="14" t="s">
        <v>6</v>
      </c>
      <c r="C11" s="8">
        <v>801</v>
      </c>
      <c r="D11" s="8">
        <v>914</v>
      </c>
      <c r="E11" s="1" t="e">
        <f>VLOOKUP(B11,#REF!,2,FALSE)</f>
        <v>#REF!</v>
      </c>
      <c r="F11" s="1" t="e">
        <f>VLOOKUP(B11,#REF!,2,FALSE)</f>
        <v>#REF!</v>
      </c>
      <c r="G11" s="10"/>
      <c r="H11" s="1"/>
      <c r="I11" s="1"/>
      <c r="J11" s="1"/>
      <c r="K11" s="1">
        <v>0</v>
      </c>
      <c r="L11" s="1">
        <v>0</v>
      </c>
      <c r="M11" s="8" t="e">
        <f t="shared" si="1"/>
        <v>#REF!</v>
      </c>
      <c r="N11" s="8" t="e">
        <f t="shared" si="1"/>
        <v>#REF!</v>
      </c>
    </row>
    <row r="12" spans="2:17" x14ac:dyDescent="0.3">
      <c r="B12" s="15" t="s">
        <v>7</v>
      </c>
      <c r="C12" s="19">
        <v>264</v>
      </c>
      <c r="D12" s="19">
        <v>362</v>
      </c>
      <c r="E12" s="16" t="e">
        <f>VLOOKUP(B12,#REF!,2,FALSE)</f>
        <v>#REF!</v>
      </c>
      <c r="F12" s="16" t="e">
        <f>VLOOKUP(B12,#REF!,2,FALSE)</f>
        <v>#REF!</v>
      </c>
      <c r="G12" s="17"/>
      <c r="H12" s="16"/>
      <c r="I12" s="16"/>
      <c r="J12" s="16"/>
      <c r="K12" s="16">
        <v>0</v>
      </c>
      <c r="L12" s="16">
        <v>0</v>
      </c>
      <c r="M12" s="19" t="e">
        <f>(C11*E11)+(C12*E12)+(K12*10)</f>
        <v>#REF!</v>
      </c>
      <c r="N12" s="19" t="e">
        <f>(D11*F11)+(D12*F12)+(L12*10)</f>
        <v>#REF!</v>
      </c>
    </row>
    <row r="13" spans="2:17" x14ac:dyDescent="0.3">
      <c r="B13" s="14" t="s">
        <v>33</v>
      </c>
      <c r="C13" s="20">
        <f>SUM(C4:C12)</f>
        <v>23386</v>
      </c>
      <c r="D13" s="20">
        <f>SUM(D4:D12)</f>
        <v>24439</v>
      </c>
      <c r="E13" s="10"/>
      <c r="F13" s="10"/>
      <c r="G13" s="10"/>
      <c r="H13" s="1"/>
      <c r="I13" s="1"/>
      <c r="J13" s="1"/>
      <c r="K13" s="9">
        <f>SUM(K4:K12)</f>
        <v>3000</v>
      </c>
      <c r="L13" s="9">
        <f>SUM(L4:L12)</f>
        <v>3000</v>
      </c>
      <c r="M13" s="20" t="e">
        <f>SUM(M4:M12)</f>
        <v>#N/A</v>
      </c>
      <c r="N13" s="20" t="e">
        <f>SUM(N4:N12)</f>
        <v>#N/A</v>
      </c>
    </row>
    <row r="14" spans="2:17" x14ac:dyDescent="0.3">
      <c r="G14" s="11"/>
    </row>
    <row r="15" spans="2:17" x14ac:dyDescent="0.3">
      <c r="G15" s="11"/>
    </row>
    <row r="16" spans="2:17" ht="31.2" customHeight="1" x14ac:dyDescent="0.3">
      <c r="C16" s="22" t="s">
        <v>17</v>
      </c>
      <c r="D16" s="22"/>
      <c r="E16" s="22" t="s">
        <v>28</v>
      </c>
      <c r="F16" s="22"/>
      <c r="G16" s="23" t="s">
        <v>21</v>
      </c>
      <c r="H16" s="23" t="s">
        <v>29</v>
      </c>
      <c r="I16" s="25" t="s">
        <v>30</v>
      </c>
      <c r="J16" s="26"/>
      <c r="K16" s="25" t="s">
        <v>16</v>
      </c>
      <c r="L16" s="26"/>
      <c r="M16" s="22" t="s">
        <v>19</v>
      </c>
      <c r="N16" s="22"/>
    </row>
    <row r="17" spans="2:14" x14ac:dyDescent="0.3">
      <c r="B17" s="13" t="s">
        <v>0</v>
      </c>
      <c r="C17" s="13" t="s">
        <v>24</v>
      </c>
      <c r="D17" s="13" t="s">
        <v>25</v>
      </c>
      <c r="E17" s="13" t="s">
        <v>24</v>
      </c>
      <c r="F17" s="13" t="s">
        <v>25</v>
      </c>
      <c r="G17" s="24"/>
      <c r="H17" s="24"/>
      <c r="I17" s="12" t="s">
        <v>22</v>
      </c>
      <c r="J17" s="12" t="s">
        <v>23</v>
      </c>
      <c r="K17" s="13" t="s">
        <v>8</v>
      </c>
      <c r="L17" s="13" t="s">
        <v>9</v>
      </c>
      <c r="M17" s="13" t="s">
        <v>24</v>
      </c>
      <c r="N17" s="13" t="s">
        <v>25</v>
      </c>
    </row>
    <row r="18" spans="2:14" x14ac:dyDescent="0.3">
      <c r="B18" s="15" t="s">
        <v>12</v>
      </c>
      <c r="C18" s="19" t="e">
        <f t="shared" ref="C18:C26" si="2">M4</f>
        <v>#N/A</v>
      </c>
      <c r="D18" s="19" t="e">
        <f t="shared" ref="D18:D26" si="3">N4</f>
        <v>#N/A</v>
      </c>
      <c r="E18" s="16" t="e">
        <f>VLOOKUP(B18,#REF!,3,FALSE)</f>
        <v>#REF!</v>
      </c>
      <c r="F18" s="16" t="e">
        <f>VLOOKUP(B18,#REF!,3,FALSE)</f>
        <v>#REF!</v>
      </c>
      <c r="G18" s="16"/>
      <c r="H18" s="16"/>
      <c r="I18" s="18" t="e">
        <f>(Q1*(SUM(H19:H23)))</f>
        <v>#REF!</v>
      </c>
      <c r="J18" s="18" t="e">
        <f>(SUM(H19:H23)-I18)</f>
        <v>#REF!</v>
      </c>
      <c r="K18" s="16">
        <f>K4/2</f>
        <v>75</v>
      </c>
      <c r="L18" s="16">
        <f>L4/2</f>
        <v>75</v>
      </c>
      <c r="M18" s="19" t="e">
        <f>I18+(K18*10)</f>
        <v>#REF!</v>
      </c>
      <c r="N18" s="19" t="e">
        <f>J18+(L18*10)</f>
        <v>#REF!</v>
      </c>
    </row>
    <row r="19" spans="2:14" x14ac:dyDescent="0.3">
      <c r="B19" s="14" t="s">
        <v>18</v>
      </c>
      <c r="C19" s="8" t="e">
        <f t="shared" si="2"/>
        <v>#REF!</v>
      </c>
      <c r="D19" s="8" t="e">
        <f t="shared" si="3"/>
        <v>#REF!</v>
      </c>
      <c r="E19" s="1" t="e">
        <f>VLOOKUP(B19,#REF!,3,FALSE)</f>
        <v>#REF!</v>
      </c>
      <c r="F19" s="1" t="e">
        <f>VLOOKUP(B19,#REF!,3,FALSE)</f>
        <v>#REF!</v>
      </c>
      <c r="G19" s="10">
        <f>VLOOKUP(B19,Fertilidade!A$2:C$5,3,FALSE)</f>
        <v>2.3960045938550518E-2</v>
      </c>
      <c r="H19" s="7" t="e">
        <f>G19*D19*10</f>
        <v>#REF!</v>
      </c>
      <c r="I19" s="7"/>
      <c r="J19" s="7"/>
      <c r="K19" s="1">
        <f t="shared" ref="K19:L26" si="4">K5/2</f>
        <v>300</v>
      </c>
      <c r="L19" s="1">
        <f t="shared" si="4"/>
        <v>300</v>
      </c>
      <c r="M19" s="8" t="e">
        <f t="shared" ref="M19:N25" si="5">(C18*E18)+(K19*10)</f>
        <v>#N/A</v>
      </c>
      <c r="N19" s="8" t="e">
        <f t="shared" si="5"/>
        <v>#N/A</v>
      </c>
    </row>
    <row r="20" spans="2:14" x14ac:dyDescent="0.3">
      <c r="B20" s="15" t="s">
        <v>1</v>
      </c>
      <c r="C20" s="19" t="e">
        <f t="shared" si="2"/>
        <v>#REF!</v>
      </c>
      <c r="D20" s="19" t="e">
        <f t="shared" si="3"/>
        <v>#REF!</v>
      </c>
      <c r="E20" s="16" t="e">
        <f>VLOOKUP(B20,#REF!,3,FALSE)</f>
        <v>#REF!</v>
      </c>
      <c r="F20" s="16" t="e">
        <f>VLOOKUP(B20,#REF!,3,FALSE)</f>
        <v>#REF!</v>
      </c>
      <c r="G20" s="17">
        <f>VLOOKUP(B20,Fertilidade!A$2:C$5,3,FALSE)</f>
        <v>9.8842387634066539E-2</v>
      </c>
      <c r="H20" s="18" t="e">
        <f>G20*D20*10</f>
        <v>#REF!</v>
      </c>
      <c r="I20" s="18"/>
      <c r="J20" s="18"/>
      <c r="K20" s="16">
        <f t="shared" si="4"/>
        <v>375</v>
      </c>
      <c r="L20" s="16">
        <f t="shared" si="4"/>
        <v>375</v>
      </c>
      <c r="M20" s="19" t="e">
        <f t="shared" si="5"/>
        <v>#REF!</v>
      </c>
      <c r="N20" s="19" t="e">
        <f t="shared" si="5"/>
        <v>#REF!</v>
      </c>
    </row>
    <row r="21" spans="2:14" x14ac:dyDescent="0.3">
      <c r="B21" s="14" t="s">
        <v>2</v>
      </c>
      <c r="C21" s="8" t="e">
        <f t="shared" si="2"/>
        <v>#REF!</v>
      </c>
      <c r="D21" s="8" t="e">
        <f t="shared" si="3"/>
        <v>#REF!</v>
      </c>
      <c r="E21" s="1" t="e">
        <f>VLOOKUP(B21,#REF!,3,FALSE)</f>
        <v>#REF!</v>
      </c>
      <c r="F21" s="1" t="e">
        <f>VLOOKUP(B21,#REF!,3,FALSE)</f>
        <v>#REF!</v>
      </c>
      <c r="G21" s="10">
        <f>VLOOKUP(B21,Fertilidade!A$2:C$5,3,FALSE)</f>
        <v>9.7181089319345201E-2</v>
      </c>
      <c r="H21" s="7" t="e">
        <f>G21*D21*10</f>
        <v>#REF!</v>
      </c>
      <c r="I21" s="7"/>
      <c r="J21" s="7"/>
      <c r="K21" s="1">
        <f t="shared" si="4"/>
        <v>375</v>
      </c>
      <c r="L21" s="1">
        <f t="shared" si="4"/>
        <v>375</v>
      </c>
      <c r="M21" s="8" t="e">
        <f t="shared" si="5"/>
        <v>#REF!</v>
      </c>
      <c r="N21" s="8" t="e">
        <f t="shared" si="5"/>
        <v>#REF!</v>
      </c>
    </row>
    <row r="22" spans="2:14" x14ac:dyDescent="0.3">
      <c r="B22" s="15" t="s">
        <v>3</v>
      </c>
      <c r="C22" s="19" t="e">
        <f t="shared" si="2"/>
        <v>#REF!</v>
      </c>
      <c r="D22" s="19" t="e">
        <f t="shared" si="3"/>
        <v>#REF!</v>
      </c>
      <c r="E22" s="16" t="e">
        <f>VLOOKUP(B22,#REF!,3,FALSE)</f>
        <v>#REF!</v>
      </c>
      <c r="F22" s="16" t="e">
        <f>VLOOKUP(B22,#REF!,3,FALSE)</f>
        <v>#REF!</v>
      </c>
      <c r="G22" s="17">
        <f>VLOOKUP(B22,Fertilidade!A$2:C$5,3,FALSE)</f>
        <v>5.6973843214035511E-3</v>
      </c>
      <c r="H22" s="18" t="e">
        <f>G22*D22*10</f>
        <v>#REF!</v>
      </c>
      <c r="I22" s="18"/>
      <c r="J22" s="18"/>
      <c r="K22" s="16">
        <f t="shared" si="4"/>
        <v>225</v>
      </c>
      <c r="L22" s="16">
        <f t="shared" si="4"/>
        <v>225</v>
      </c>
      <c r="M22" s="19" t="e">
        <f t="shared" si="5"/>
        <v>#REF!</v>
      </c>
      <c r="N22" s="19" t="e">
        <f t="shared" si="5"/>
        <v>#REF!</v>
      </c>
    </row>
    <row r="23" spans="2:14" x14ac:dyDescent="0.3">
      <c r="B23" s="14" t="s">
        <v>4</v>
      </c>
      <c r="C23" s="8" t="e">
        <f t="shared" si="2"/>
        <v>#REF!</v>
      </c>
      <c r="D23" s="8" t="e">
        <f t="shared" si="3"/>
        <v>#REF!</v>
      </c>
      <c r="E23" s="1" t="e">
        <f>VLOOKUP(B23,#REF!,3,FALSE)</f>
        <v>#REF!</v>
      </c>
      <c r="F23" s="1" t="e">
        <f>VLOOKUP(B23,#REF!,3,FALSE)</f>
        <v>#REF!</v>
      </c>
      <c r="G23" s="10" t="e">
        <f>VLOOKUP(B23,Fertilidade!A$2:C$5,3,FALSE)</f>
        <v>#N/A</v>
      </c>
      <c r="H23" s="7" t="e">
        <f>G23*D23*10</f>
        <v>#N/A</v>
      </c>
      <c r="I23" s="7"/>
      <c r="J23" s="7"/>
      <c r="K23" s="1">
        <f t="shared" si="4"/>
        <v>75</v>
      </c>
      <c r="L23" s="1">
        <f t="shared" si="4"/>
        <v>75</v>
      </c>
      <c r="M23" s="8" t="e">
        <f t="shared" si="5"/>
        <v>#REF!</v>
      </c>
      <c r="N23" s="8" t="e">
        <f t="shared" si="5"/>
        <v>#REF!</v>
      </c>
    </row>
    <row r="24" spans="2:14" x14ac:dyDescent="0.3">
      <c r="B24" s="15" t="s">
        <v>5</v>
      </c>
      <c r="C24" s="19" t="e">
        <f t="shared" si="2"/>
        <v>#REF!</v>
      </c>
      <c r="D24" s="19" t="e">
        <f t="shared" si="3"/>
        <v>#REF!</v>
      </c>
      <c r="E24" s="16" t="e">
        <f>VLOOKUP(B24,#REF!,3,FALSE)</f>
        <v>#REF!</v>
      </c>
      <c r="F24" s="16" t="e">
        <f>VLOOKUP(B24,#REF!,3,FALSE)</f>
        <v>#REF!</v>
      </c>
      <c r="G24" s="17"/>
      <c r="H24" s="16"/>
      <c r="I24" s="16"/>
      <c r="J24" s="16"/>
      <c r="K24" s="16">
        <f t="shared" si="4"/>
        <v>75</v>
      </c>
      <c r="L24" s="16">
        <f t="shared" si="4"/>
        <v>75</v>
      </c>
      <c r="M24" s="19" t="e">
        <f t="shared" si="5"/>
        <v>#REF!</v>
      </c>
      <c r="N24" s="19" t="e">
        <f t="shared" si="5"/>
        <v>#REF!</v>
      </c>
    </row>
    <row r="25" spans="2:14" x14ac:dyDescent="0.3">
      <c r="B25" s="14" t="s">
        <v>6</v>
      </c>
      <c r="C25" s="8" t="e">
        <f t="shared" si="2"/>
        <v>#REF!</v>
      </c>
      <c r="D25" s="8" t="e">
        <f t="shared" si="3"/>
        <v>#REF!</v>
      </c>
      <c r="E25" s="1" t="e">
        <f>VLOOKUP(B25,#REF!,3,FALSE)</f>
        <v>#REF!</v>
      </c>
      <c r="F25" s="1" t="e">
        <f>VLOOKUP(B25,#REF!,3,FALSE)</f>
        <v>#REF!</v>
      </c>
      <c r="G25" s="10"/>
      <c r="H25" s="1"/>
      <c r="I25" s="1"/>
      <c r="J25" s="1"/>
      <c r="K25" s="1">
        <f t="shared" si="4"/>
        <v>0</v>
      </c>
      <c r="L25" s="1">
        <f t="shared" si="4"/>
        <v>0</v>
      </c>
      <c r="M25" s="8" t="e">
        <f t="shared" si="5"/>
        <v>#REF!</v>
      </c>
      <c r="N25" s="8" t="e">
        <f t="shared" si="5"/>
        <v>#REF!</v>
      </c>
    </row>
    <row r="26" spans="2:14" x14ac:dyDescent="0.3">
      <c r="B26" s="15" t="s">
        <v>7</v>
      </c>
      <c r="C26" s="19" t="e">
        <f t="shared" si="2"/>
        <v>#REF!</v>
      </c>
      <c r="D26" s="19" t="e">
        <f t="shared" si="3"/>
        <v>#REF!</v>
      </c>
      <c r="E26" s="16" t="e">
        <f>VLOOKUP(B26,#REF!,3,FALSE)</f>
        <v>#REF!</v>
      </c>
      <c r="F26" s="16" t="e">
        <f>VLOOKUP(B26,#REF!,3,FALSE)</f>
        <v>#REF!</v>
      </c>
      <c r="G26" s="17"/>
      <c r="H26" s="16"/>
      <c r="I26" s="16"/>
      <c r="J26" s="16"/>
      <c r="K26" s="16">
        <f t="shared" si="4"/>
        <v>0</v>
      </c>
      <c r="L26" s="16">
        <f t="shared" si="4"/>
        <v>0</v>
      </c>
      <c r="M26" s="19" t="e">
        <f>(C25*E25)+(C26*E26)+(K26*10)</f>
        <v>#REF!</v>
      </c>
      <c r="N26" s="19" t="e">
        <f>(D25*F25)+(D26*F26)+(L26*10)</f>
        <v>#REF!</v>
      </c>
    </row>
    <row r="27" spans="2:14" x14ac:dyDescent="0.3">
      <c r="B27" s="14" t="s">
        <v>33</v>
      </c>
      <c r="C27" s="20" t="e">
        <f>SUM(C18:C26)</f>
        <v>#N/A</v>
      </c>
      <c r="D27" s="20" t="e">
        <f>SUM(D18:D26)</f>
        <v>#N/A</v>
      </c>
      <c r="E27" s="10"/>
      <c r="F27" s="10"/>
      <c r="G27" s="10"/>
      <c r="H27" s="1"/>
      <c r="I27" s="1"/>
      <c r="J27" s="1"/>
      <c r="K27" s="9">
        <f>SUM(K18:K26)</f>
        <v>1500</v>
      </c>
      <c r="L27" s="9">
        <f>SUM(L18:L26)</f>
        <v>1500</v>
      </c>
      <c r="M27" s="20" t="e">
        <f>SUM(M18:M26)</f>
        <v>#REF!</v>
      </c>
      <c r="N27" s="20" t="e">
        <f>SUM(N18:N26)</f>
        <v>#REF!</v>
      </c>
    </row>
  </sheetData>
  <mergeCells count="14">
    <mergeCell ref="M2:N2"/>
    <mergeCell ref="C16:D16"/>
    <mergeCell ref="E16:F16"/>
    <mergeCell ref="G16:G17"/>
    <mergeCell ref="H16:H17"/>
    <mergeCell ref="I16:J16"/>
    <mergeCell ref="K16:L16"/>
    <mergeCell ref="M16:N16"/>
    <mergeCell ref="C2:D2"/>
    <mergeCell ref="E2:F2"/>
    <mergeCell ref="G2:G3"/>
    <mergeCell ref="H2:H3"/>
    <mergeCell ref="I2:J2"/>
    <mergeCell ref="K2:L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9B05-4EB5-47B5-A42B-C3AFCFEAB534}">
  <dimension ref="B1:Q27"/>
  <sheetViews>
    <sheetView workbookViewId="0">
      <selection activeCell="D22" sqref="D22"/>
    </sheetView>
  </sheetViews>
  <sheetFormatPr defaultRowHeight="14.4" x14ac:dyDescent="0.3"/>
  <cols>
    <col min="2" max="2" width="13.44140625" bestFit="1" customWidth="1"/>
    <col min="3" max="4" width="13.109375" bestFit="1" customWidth="1"/>
    <col min="5" max="6" width="14.77734375" customWidth="1"/>
    <col min="7" max="7" width="34" bestFit="1" customWidth="1"/>
    <col min="8" max="8" width="23.5546875" customWidth="1"/>
    <col min="9" max="10" width="13.5546875" customWidth="1"/>
    <col min="11" max="12" width="13.44140625" customWidth="1"/>
    <col min="13" max="14" width="12.88671875" bestFit="1" customWidth="1"/>
    <col min="15" max="15" width="12.77734375" customWidth="1"/>
    <col min="16" max="16" width="22.44140625" bestFit="1" customWidth="1"/>
    <col min="17" max="17" width="4.44140625" bestFit="1" customWidth="1"/>
    <col min="18" max="18" width="6" customWidth="1"/>
    <col min="19" max="19" width="6" bestFit="1" customWidth="1"/>
  </cols>
  <sheetData>
    <row r="1" spans="2:17" x14ac:dyDescent="0.3">
      <c r="P1" t="s">
        <v>31</v>
      </c>
      <c r="Q1" s="2">
        <v>0.51</v>
      </c>
    </row>
    <row r="2" spans="2:17" ht="28.2" customHeight="1" x14ac:dyDescent="0.3">
      <c r="C2" s="22" t="s">
        <v>11</v>
      </c>
      <c r="D2" s="22"/>
      <c r="E2" s="22" t="s">
        <v>15</v>
      </c>
      <c r="F2" s="22"/>
      <c r="G2" s="23" t="s">
        <v>20</v>
      </c>
      <c r="H2" s="23" t="s">
        <v>27</v>
      </c>
      <c r="I2" s="25" t="s">
        <v>26</v>
      </c>
      <c r="J2" s="26"/>
      <c r="K2" s="25" t="s">
        <v>16</v>
      </c>
      <c r="L2" s="26"/>
      <c r="M2" s="22" t="s">
        <v>17</v>
      </c>
      <c r="N2" s="22"/>
      <c r="P2" t="s">
        <v>32</v>
      </c>
      <c r="Q2" s="2">
        <v>0.49</v>
      </c>
    </row>
    <row r="3" spans="2:17" ht="28.8" customHeight="1" x14ac:dyDescent="0.3">
      <c r="B3" s="13" t="s">
        <v>0</v>
      </c>
      <c r="C3" s="13" t="s">
        <v>24</v>
      </c>
      <c r="D3" s="13" t="s">
        <v>25</v>
      </c>
      <c r="E3" s="13" t="s">
        <v>24</v>
      </c>
      <c r="F3" s="13" t="s">
        <v>25</v>
      </c>
      <c r="G3" s="24"/>
      <c r="H3" s="24"/>
      <c r="I3" s="12" t="s">
        <v>22</v>
      </c>
      <c r="J3" s="12" t="s">
        <v>23</v>
      </c>
      <c r="K3" s="13" t="s">
        <v>8</v>
      </c>
      <c r="L3" s="13" t="s">
        <v>9</v>
      </c>
      <c r="M3" s="13" t="s">
        <v>24</v>
      </c>
      <c r="N3" s="13" t="s">
        <v>25</v>
      </c>
    </row>
    <row r="4" spans="2:17" x14ac:dyDescent="0.3">
      <c r="B4" s="15" t="s">
        <v>12</v>
      </c>
      <c r="C4" s="19">
        <v>3415</v>
      </c>
      <c r="D4" s="19">
        <v>3369</v>
      </c>
      <c r="E4" s="16" t="e">
        <f>VLOOKUP(B4,#REF!,2,FALSE)</f>
        <v>#REF!</v>
      </c>
      <c r="F4" s="16" t="e">
        <f>VLOOKUP(B4,#REF!,2,FALSE)</f>
        <v>#REF!</v>
      </c>
      <c r="G4" s="16"/>
      <c r="H4" s="16"/>
      <c r="I4" s="18" t="e">
        <f>(Q1*(SUM(H5:H9)))</f>
        <v>#N/A</v>
      </c>
      <c r="J4" s="18" t="e">
        <f>(SUM(H5:H9)-I4)</f>
        <v>#N/A</v>
      </c>
      <c r="K4" s="19">
        <v>500</v>
      </c>
      <c r="L4" s="19">
        <v>500</v>
      </c>
      <c r="M4" s="19" t="e">
        <f>I4+(K4*10)</f>
        <v>#N/A</v>
      </c>
      <c r="N4" s="19" t="e">
        <f>J4+(L4*10)</f>
        <v>#N/A</v>
      </c>
    </row>
    <row r="5" spans="2:17" x14ac:dyDescent="0.3">
      <c r="B5" s="14" t="s">
        <v>18</v>
      </c>
      <c r="C5" s="8">
        <v>3607</v>
      </c>
      <c r="D5" s="8">
        <v>3461</v>
      </c>
      <c r="E5" s="1" t="e">
        <f>VLOOKUP(B5,#REF!,2,FALSE)</f>
        <v>#REF!</v>
      </c>
      <c r="F5" s="1" t="e">
        <f>VLOOKUP(B5,#REF!,2,FALSE)</f>
        <v>#REF!</v>
      </c>
      <c r="G5" s="10">
        <f>VLOOKUP(B5,Fertilidade!A$2:C$5,2,FALSE)</f>
        <v>2.9850664183657512E-2</v>
      </c>
      <c r="H5" s="7">
        <f t="shared" ref="H5:H9" si="0">G5*D5*10</f>
        <v>1033.1314873963865</v>
      </c>
      <c r="I5" s="7"/>
      <c r="J5" s="7"/>
      <c r="K5" s="8">
        <v>2000</v>
      </c>
      <c r="L5" s="8">
        <v>2000</v>
      </c>
      <c r="M5" s="8" t="e">
        <f t="shared" ref="M5:N11" si="1">(C4*E4)+(K5*10)</f>
        <v>#REF!</v>
      </c>
      <c r="N5" s="8" t="e">
        <f t="shared" si="1"/>
        <v>#REF!</v>
      </c>
    </row>
    <row r="6" spans="2:17" x14ac:dyDescent="0.3">
      <c r="B6" s="15" t="s">
        <v>1</v>
      </c>
      <c r="C6" s="19">
        <v>3810</v>
      </c>
      <c r="D6" s="19">
        <v>3798</v>
      </c>
      <c r="E6" s="16" t="e">
        <f>VLOOKUP(B6,#REF!,2,FALSE)</f>
        <v>#REF!</v>
      </c>
      <c r="F6" s="16" t="e">
        <f>VLOOKUP(B6,#REF!,2,FALSE)</f>
        <v>#REF!</v>
      </c>
      <c r="G6" s="17">
        <f>VLOOKUP(B6,Fertilidade!A$2:C$5,2,FALSE)</f>
        <v>0.10358062649661713</v>
      </c>
      <c r="H6" s="18">
        <f t="shared" si="0"/>
        <v>3933.9921943415184</v>
      </c>
      <c r="I6" s="18"/>
      <c r="J6" s="18"/>
      <c r="K6" s="19">
        <v>2500</v>
      </c>
      <c r="L6" s="19">
        <v>2500</v>
      </c>
      <c r="M6" s="19" t="e">
        <f t="shared" si="1"/>
        <v>#REF!</v>
      </c>
      <c r="N6" s="19" t="e">
        <f t="shared" si="1"/>
        <v>#REF!</v>
      </c>
    </row>
    <row r="7" spans="2:17" x14ac:dyDescent="0.3">
      <c r="B7" s="14" t="s">
        <v>2</v>
      </c>
      <c r="C7" s="8">
        <v>3736</v>
      </c>
      <c r="D7" s="8">
        <v>3962</v>
      </c>
      <c r="E7" s="1" t="e">
        <f>VLOOKUP(B7,#REF!,2,FALSE)</f>
        <v>#REF!</v>
      </c>
      <c r="F7" s="1" t="e">
        <f>VLOOKUP(B7,#REF!,2,FALSE)</f>
        <v>#REF!</v>
      </c>
      <c r="G7" s="10">
        <f>VLOOKUP(B7,Fertilidade!A$2:C$5,2,FALSE)</f>
        <v>7.8788621835182274E-2</v>
      </c>
      <c r="H7" s="7">
        <f t="shared" si="0"/>
        <v>3121.6051971099214</v>
      </c>
      <c r="I7" s="7"/>
      <c r="J7" s="7"/>
      <c r="K7" s="8">
        <v>2500</v>
      </c>
      <c r="L7" s="8">
        <v>2500</v>
      </c>
      <c r="M7" s="8" t="e">
        <f t="shared" si="1"/>
        <v>#REF!</v>
      </c>
      <c r="N7" s="8" t="e">
        <f t="shared" si="1"/>
        <v>#REF!</v>
      </c>
    </row>
    <row r="8" spans="2:17" x14ac:dyDescent="0.3">
      <c r="B8" s="15" t="s">
        <v>3</v>
      </c>
      <c r="C8" s="19">
        <v>3341</v>
      </c>
      <c r="D8" s="19">
        <v>3596</v>
      </c>
      <c r="E8" s="16" t="e">
        <f>VLOOKUP(B8,#REF!,2,FALSE)</f>
        <v>#REF!</v>
      </c>
      <c r="F8" s="16" t="e">
        <f>VLOOKUP(B8,#REF!,2,FALSE)</f>
        <v>#REF!</v>
      </c>
      <c r="G8" s="17">
        <f>VLOOKUP(B8,Fertilidade!A$2:C$5,2,FALSE)</f>
        <v>5.8477642812786654E-3</v>
      </c>
      <c r="H8" s="18">
        <f t="shared" si="0"/>
        <v>210.28560355478081</v>
      </c>
      <c r="I8" s="18"/>
      <c r="J8" s="18"/>
      <c r="K8" s="19">
        <v>1500</v>
      </c>
      <c r="L8" s="19">
        <v>1500</v>
      </c>
      <c r="M8" s="19" t="e">
        <f t="shared" si="1"/>
        <v>#REF!</v>
      </c>
      <c r="N8" s="19" t="e">
        <f t="shared" si="1"/>
        <v>#REF!</v>
      </c>
    </row>
    <row r="9" spans="2:17" x14ac:dyDescent="0.3">
      <c r="B9" s="14" t="s">
        <v>4</v>
      </c>
      <c r="C9" s="8">
        <v>2675</v>
      </c>
      <c r="D9" s="8">
        <v>2979</v>
      </c>
      <c r="E9" s="1" t="e">
        <f>VLOOKUP(B9,#REF!,2,FALSE)</f>
        <v>#REF!</v>
      </c>
      <c r="F9" s="1" t="e">
        <f>VLOOKUP(B9,#REF!,2,FALSE)</f>
        <v>#REF!</v>
      </c>
      <c r="G9" s="10" t="e">
        <f>VLOOKUP(B9,Fertilidade!A$2:C$5,2,FALSE)</f>
        <v>#N/A</v>
      </c>
      <c r="H9" s="7" t="e">
        <f t="shared" si="0"/>
        <v>#N/A</v>
      </c>
      <c r="I9" s="7"/>
      <c r="J9" s="7"/>
      <c r="K9" s="8">
        <v>500</v>
      </c>
      <c r="L9" s="8">
        <v>500</v>
      </c>
      <c r="M9" s="8" t="e">
        <f t="shared" si="1"/>
        <v>#REF!</v>
      </c>
      <c r="N9" s="8" t="e">
        <f t="shared" si="1"/>
        <v>#REF!</v>
      </c>
    </row>
    <row r="10" spans="2:17" x14ac:dyDescent="0.3">
      <c r="B10" s="15" t="s">
        <v>5</v>
      </c>
      <c r="C10" s="19">
        <v>1737</v>
      </c>
      <c r="D10" s="19">
        <v>1998</v>
      </c>
      <c r="E10" s="16" t="e">
        <f>VLOOKUP(B10,#REF!,2,FALSE)</f>
        <v>#REF!</v>
      </c>
      <c r="F10" s="16" t="e">
        <f>VLOOKUP(B10,#REF!,2,FALSE)</f>
        <v>#REF!</v>
      </c>
      <c r="G10" s="17"/>
      <c r="H10" s="16"/>
      <c r="I10" s="16"/>
      <c r="J10" s="16"/>
      <c r="K10" s="19">
        <v>500</v>
      </c>
      <c r="L10" s="19">
        <v>500</v>
      </c>
      <c r="M10" s="19" t="e">
        <f t="shared" si="1"/>
        <v>#REF!</v>
      </c>
      <c r="N10" s="19" t="e">
        <f t="shared" si="1"/>
        <v>#REF!</v>
      </c>
    </row>
    <row r="11" spans="2:17" x14ac:dyDescent="0.3">
      <c r="B11" s="14" t="s">
        <v>6</v>
      </c>
      <c r="C11" s="8">
        <v>801</v>
      </c>
      <c r="D11" s="8">
        <v>914</v>
      </c>
      <c r="E11" s="1" t="e">
        <f>VLOOKUP(B11,#REF!,2,FALSE)</f>
        <v>#REF!</v>
      </c>
      <c r="F11" s="1" t="e">
        <f>VLOOKUP(B11,#REF!,2,FALSE)</f>
        <v>#REF!</v>
      </c>
      <c r="G11" s="10"/>
      <c r="H11" s="1"/>
      <c r="I11" s="1"/>
      <c r="J11" s="1"/>
      <c r="K11" s="8">
        <v>0</v>
      </c>
      <c r="L11" s="8">
        <v>0</v>
      </c>
      <c r="M11" s="8" t="e">
        <f t="shared" si="1"/>
        <v>#REF!</v>
      </c>
      <c r="N11" s="8" t="e">
        <f t="shared" si="1"/>
        <v>#REF!</v>
      </c>
    </row>
    <row r="12" spans="2:17" x14ac:dyDescent="0.3">
      <c r="B12" s="15" t="s">
        <v>7</v>
      </c>
      <c r="C12" s="19">
        <v>264</v>
      </c>
      <c r="D12" s="19">
        <v>362</v>
      </c>
      <c r="E12" s="16" t="e">
        <f>VLOOKUP(B12,#REF!,2,FALSE)</f>
        <v>#REF!</v>
      </c>
      <c r="F12" s="16" t="e">
        <f>VLOOKUP(B12,#REF!,2,FALSE)</f>
        <v>#REF!</v>
      </c>
      <c r="G12" s="17"/>
      <c r="H12" s="16"/>
      <c r="I12" s="16"/>
      <c r="J12" s="16"/>
      <c r="K12" s="19">
        <v>0</v>
      </c>
      <c r="L12" s="19">
        <v>0</v>
      </c>
      <c r="M12" s="19" t="e">
        <f>(C11*E11)+(C12*E12)+(K12*10)</f>
        <v>#REF!</v>
      </c>
      <c r="N12" s="19" t="e">
        <f>(D11*F11)+(D12*F12)+(L12*10)</f>
        <v>#REF!</v>
      </c>
    </row>
    <row r="13" spans="2:17" x14ac:dyDescent="0.3">
      <c r="B13" s="14" t="s">
        <v>33</v>
      </c>
      <c r="C13" s="20">
        <f>SUM(C4:C12)</f>
        <v>23386</v>
      </c>
      <c r="D13" s="20">
        <f>SUM(D4:D12)</f>
        <v>24439</v>
      </c>
      <c r="E13" s="10"/>
      <c r="F13" s="10"/>
      <c r="G13" s="10"/>
      <c r="H13" s="1"/>
      <c r="I13" s="1"/>
      <c r="J13" s="1"/>
      <c r="K13" s="8">
        <v>10000</v>
      </c>
      <c r="L13" s="8">
        <v>10000</v>
      </c>
      <c r="M13" s="20" t="e">
        <f>SUM(M4:M12)</f>
        <v>#N/A</v>
      </c>
      <c r="N13" s="20" t="e">
        <f>SUM(N4:N12)</f>
        <v>#N/A</v>
      </c>
    </row>
    <row r="14" spans="2:17" x14ac:dyDescent="0.3">
      <c r="G14" s="11"/>
    </row>
    <row r="15" spans="2:17" x14ac:dyDescent="0.3">
      <c r="G15" s="11"/>
    </row>
    <row r="16" spans="2:17" ht="31.2" customHeight="1" x14ac:dyDescent="0.3">
      <c r="C16" s="22" t="s">
        <v>17</v>
      </c>
      <c r="D16" s="22"/>
      <c r="E16" s="22" t="s">
        <v>28</v>
      </c>
      <c r="F16" s="22"/>
      <c r="G16" s="23" t="s">
        <v>21</v>
      </c>
      <c r="H16" s="23" t="s">
        <v>29</v>
      </c>
      <c r="I16" s="25" t="s">
        <v>30</v>
      </c>
      <c r="J16" s="26"/>
      <c r="K16" s="25" t="s">
        <v>16</v>
      </c>
      <c r="L16" s="26"/>
      <c r="M16" s="22" t="s">
        <v>19</v>
      </c>
      <c r="N16" s="22"/>
    </row>
    <row r="17" spans="2:14" x14ac:dyDescent="0.3">
      <c r="B17" s="13" t="s">
        <v>0</v>
      </c>
      <c r="C17" s="13" t="s">
        <v>24</v>
      </c>
      <c r="D17" s="13" t="s">
        <v>25</v>
      </c>
      <c r="E17" s="13" t="s">
        <v>24</v>
      </c>
      <c r="F17" s="13" t="s">
        <v>25</v>
      </c>
      <c r="G17" s="24"/>
      <c r="H17" s="24"/>
      <c r="I17" s="12" t="s">
        <v>22</v>
      </c>
      <c r="J17" s="12" t="s">
        <v>23</v>
      </c>
      <c r="K17" s="13" t="s">
        <v>8</v>
      </c>
      <c r="L17" s="13" t="s">
        <v>9</v>
      </c>
      <c r="M17" s="13" t="s">
        <v>24</v>
      </c>
      <c r="N17" s="13" t="s">
        <v>25</v>
      </c>
    </row>
    <row r="18" spans="2:14" x14ac:dyDescent="0.3">
      <c r="B18" s="15" t="s">
        <v>12</v>
      </c>
      <c r="C18" s="19" t="e">
        <f t="shared" ref="C18:C26" si="2">M4</f>
        <v>#N/A</v>
      </c>
      <c r="D18" s="19" t="e">
        <f t="shared" ref="D18:D26" si="3">N4</f>
        <v>#N/A</v>
      </c>
      <c r="E18" s="16" t="e">
        <f>VLOOKUP(B18,#REF!,3,FALSE)</f>
        <v>#REF!</v>
      </c>
      <c r="F18" s="16" t="e">
        <f>VLOOKUP(B18,#REF!,3,FALSE)</f>
        <v>#REF!</v>
      </c>
      <c r="G18" s="16"/>
      <c r="H18" s="16"/>
      <c r="I18" s="18" t="e">
        <f>(Q1*(SUM(H19:H23)))</f>
        <v>#REF!</v>
      </c>
      <c r="J18" s="18" t="e">
        <f>(SUM(H19:H23)-I18)</f>
        <v>#REF!</v>
      </c>
      <c r="K18" s="19">
        <f>K4/2</f>
        <v>250</v>
      </c>
      <c r="L18" s="19">
        <f>L4/2</f>
        <v>250</v>
      </c>
      <c r="M18" s="19" t="e">
        <f>I18+(K18*10)</f>
        <v>#REF!</v>
      </c>
      <c r="N18" s="19" t="e">
        <f>J18+(L18*10)</f>
        <v>#REF!</v>
      </c>
    </row>
    <row r="19" spans="2:14" x14ac:dyDescent="0.3">
      <c r="B19" s="14" t="s">
        <v>18</v>
      </c>
      <c r="C19" s="8" t="e">
        <f t="shared" si="2"/>
        <v>#REF!</v>
      </c>
      <c r="D19" s="8" t="e">
        <f t="shared" si="3"/>
        <v>#REF!</v>
      </c>
      <c r="E19" s="1" t="e">
        <f>VLOOKUP(B19,#REF!,3,FALSE)</f>
        <v>#REF!</v>
      </c>
      <c r="F19" s="1" t="e">
        <f>VLOOKUP(B19,#REF!,3,FALSE)</f>
        <v>#REF!</v>
      </c>
      <c r="G19" s="10">
        <f>VLOOKUP(B19,Fertilidade!A$2:C$5,3,FALSE)</f>
        <v>2.3960045938550518E-2</v>
      </c>
      <c r="H19" s="7" t="e">
        <f>G19*D19*10</f>
        <v>#REF!</v>
      </c>
      <c r="I19" s="7"/>
      <c r="J19" s="7"/>
      <c r="K19" s="8">
        <f t="shared" ref="K19:L26" si="4">K5/2</f>
        <v>1000</v>
      </c>
      <c r="L19" s="8">
        <f t="shared" si="4"/>
        <v>1000</v>
      </c>
      <c r="M19" s="8" t="e">
        <f t="shared" ref="M19:N25" si="5">(C18*E18)+(K19*10)</f>
        <v>#N/A</v>
      </c>
      <c r="N19" s="8" t="e">
        <f t="shared" si="5"/>
        <v>#N/A</v>
      </c>
    </row>
    <row r="20" spans="2:14" x14ac:dyDescent="0.3">
      <c r="B20" s="15" t="s">
        <v>1</v>
      </c>
      <c r="C20" s="19" t="e">
        <f t="shared" si="2"/>
        <v>#REF!</v>
      </c>
      <c r="D20" s="19" t="e">
        <f t="shared" si="3"/>
        <v>#REF!</v>
      </c>
      <c r="E20" s="16" t="e">
        <f>VLOOKUP(B20,#REF!,3,FALSE)</f>
        <v>#REF!</v>
      </c>
      <c r="F20" s="16" t="e">
        <f>VLOOKUP(B20,#REF!,3,FALSE)</f>
        <v>#REF!</v>
      </c>
      <c r="G20" s="17">
        <f>VLOOKUP(B20,Fertilidade!A$2:C$5,3,FALSE)</f>
        <v>9.8842387634066539E-2</v>
      </c>
      <c r="H20" s="18" t="e">
        <f>G20*D20*10</f>
        <v>#REF!</v>
      </c>
      <c r="I20" s="18"/>
      <c r="J20" s="18"/>
      <c r="K20" s="19">
        <f t="shared" si="4"/>
        <v>1250</v>
      </c>
      <c r="L20" s="19">
        <f t="shared" si="4"/>
        <v>1250</v>
      </c>
      <c r="M20" s="19" t="e">
        <f t="shared" si="5"/>
        <v>#REF!</v>
      </c>
      <c r="N20" s="19" t="e">
        <f t="shared" si="5"/>
        <v>#REF!</v>
      </c>
    </row>
    <row r="21" spans="2:14" x14ac:dyDescent="0.3">
      <c r="B21" s="14" t="s">
        <v>2</v>
      </c>
      <c r="C21" s="8" t="e">
        <f t="shared" si="2"/>
        <v>#REF!</v>
      </c>
      <c r="D21" s="8" t="e">
        <f t="shared" si="3"/>
        <v>#REF!</v>
      </c>
      <c r="E21" s="1" t="e">
        <f>VLOOKUP(B21,#REF!,3,FALSE)</f>
        <v>#REF!</v>
      </c>
      <c r="F21" s="1" t="e">
        <f>VLOOKUP(B21,#REF!,3,FALSE)</f>
        <v>#REF!</v>
      </c>
      <c r="G21" s="10">
        <f>VLOOKUP(B21,Fertilidade!A$2:C$5,3,FALSE)</f>
        <v>9.7181089319345201E-2</v>
      </c>
      <c r="H21" s="7" t="e">
        <f>G21*D21*10</f>
        <v>#REF!</v>
      </c>
      <c r="I21" s="7"/>
      <c r="J21" s="7"/>
      <c r="K21" s="8">
        <f t="shared" si="4"/>
        <v>1250</v>
      </c>
      <c r="L21" s="8">
        <f t="shared" si="4"/>
        <v>1250</v>
      </c>
      <c r="M21" s="8" t="e">
        <f t="shared" si="5"/>
        <v>#REF!</v>
      </c>
      <c r="N21" s="8" t="e">
        <f t="shared" si="5"/>
        <v>#REF!</v>
      </c>
    </row>
    <row r="22" spans="2:14" x14ac:dyDescent="0.3">
      <c r="B22" s="15" t="s">
        <v>3</v>
      </c>
      <c r="C22" s="19" t="e">
        <f t="shared" si="2"/>
        <v>#REF!</v>
      </c>
      <c r="D22" s="19" t="e">
        <f t="shared" si="3"/>
        <v>#REF!</v>
      </c>
      <c r="E22" s="16" t="e">
        <f>VLOOKUP(B22,#REF!,3,FALSE)</f>
        <v>#REF!</v>
      </c>
      <c r="F22" s="16" t="e">
        <f>VLOOKUP(B22,#REF!,3,FALSE)</f>
        <v>#REF!</v>
      </c>
      <c r="G22" s="17">
        <f>VLOOKUP(B22,Fertilidade!A$2:C$5,3,FALSE)</f>
        <v>5.6973843214035511E-3</v>
      </c>
      <c r="H22" s="18" t="e">
        <f>G22*D22*10</f>
        <v>#REF!</v>
      </c>
      <c r="I22" s="18"/>
      <c r="J22" s="18"/>
      <c r="K22" s="19">
        <f t="shared" si="4"/>
        <v>750</v>
      </c>
      <c r="L22" s="19">
        <f t="shared" si="4"/>
        <v>750</v>
      </c>
      <c r="M22" s="19" t="e">
        <f t="shared" si="5"/>
        <v>#REF!</v>
      </c>
      <c r="N22" s="19" t="e">
        <f t="shared" si="5"/>
        <v>#REF!</v>
      </c>
    </row>
    <row r="23" spans="2:14" x14ac:dyDescent="0.3">
      <c r="B23" s="14" t="s">
        <v>4</v>
      </c>
      <c r="C23" s="8" t="e">
        <f t="shared" si="2"/>
        <v>#REF!</v>
      </c>
      <c r="D23" s="8" t="e">
        <f t="shared" si="3"/>
        <v>#REF!</v>
      </c>
      <c r="E23" s="1" t="e">
        <f>VLOOKUP(B23,#REF!,3,FALSE)</f>
        <v>#REF!</v>
      </c>
      <c r="F23" s="1" t="e">
        <f>VLOOKUP(B23,#REF!,3,FALSE)</f>
        <v>#REF!</v>
      </c>
      <c r="G23" s="10" t="e">
        <f>VLOOKUP(B23,Fertilidade!A$2:C$5,3,FALSE)</f>
        <v>#N/A</v>
      </c>
      <c r="H23" s="7" t="e">
        <f>G23*D23*10</f>
        <v>#N/A</v>
      </c>
      <c r="I23" s="7"/>
      <c r="J23" s="7"/>
      <c r="K23" s="8">
        <f t="shared" si="4"/>
        <v>250</v>
      </c>
      <c r="L23" s="8">
        <f t="shared" si="4"/>
        <v>250</v>
      </c>
      <c r="M23" s="8" t="e">
        <f t="shared" si="5"/>
        <v>#REF!</v>
      </c>
      <c r="N23" s="8" t="e">
        <f t="shared" si="5"/>
        <v>#REF!</v>
      </c>
    </row>
    <row r="24" spans="2:14" x14ac:dyDescent="0.3">
      <c r="B24" s="15" t="s">
        <v>5</v>
      </c>
      <c r="C24" s="19" t="e">
        <f t="shared" si="2"/>
        <v>#REF!</v>
      </c>
      <c r="D24" s="19" t="e">
        <f t="shared" si="3"/>
        <v>#REF!</v>
      </c>
      <c r="E24" s="16" t="e">
        <f>VLOOKUP(B24,#REF!,3,FALSE)</f>
        <v>#REF!</v>
      </c>
      <c r="F24" s="16" t="e">
        <f>VLOOKUP(B24,#REF!,3,FALSE)</f>
        <v>#REF!</v>
      </c>
      <c r="G24" s="17"/>
      <c r="H24" s="16"/>
      <c r="I24" s="16"/>
      <c r="J24" s="16"/>
      <c r="K24" s="19">
        <f t="shared" si="4"/>
        <v>250</v>
      </c>
      <c r="L24" s="19">
        <f t="shared" si="4"/>
        <v>250</v>
      </c>
      <c r="M24" s="19" t="e">
        <f t="shared" si="5"/>
        <v>#REF!</v>
      </c>
      <c r="N24" s="19" t="e">
        <f t="shared" si="5"/>
        <v>#REF!</v>
      </c>
    </row>
    <row r="25" spans="2:14" x14ac:dyDescent="0.3">
      <c r="B25" s="14" t="s">
        <v>6</v>
      </c>
      <c r="C25" s="8" t="e">
        <f t="shared" si="2"/>
        <v>#REF!</v>
      </c>
      <c r="D25" s="8" t="e">
        <f t="shared" si="3"/>
        <v>#REF!</v>
      </c>
      <c r="E25" s="1" t="e">
        <f>VLOOKUP(B25,#REF!,3,FALSE)</f>
        <v>#REF!</v>
      </c>
      <c r="F25" s="1" t="e">
        <f>VLOOKUP(B25,#REF!,3,FALSE)</f>
        <v>#REF!</v>
      </c>
      <c r="G25" s="10"/>
      <c r="H25" s="1"/>
      <c r="I25" s="1"/>
      <c r="J25" s="1"/>
      <c r="K25" s="8">
        <f t="shared" si="4"/>
        <v>0</v>
      </c>
      <c r="L25" s="8">
        <f t="shared" si="4"/>
        <v>0</v>
      </c>
      <c r="M25" s="8" t="e">
        <f t="shared" si="5"/>
        <v>#REF!</v>
      </c>
      <c r="N25" s="8" t="e">
        <f t="shared" si="5"/>
        <v>#REF!</v>
      </c>
    </row>
    <row r="26" spans="2:14" x14ac:dyDescent="0.3">
      <c r="B26" s="15" t="s">
        <v>7</v>
      </c>
      <c r="C26" s="19" t="e">
        <f t="shared" si="2"/>
        <v>#REF!</v>
      </c>
      <c r="D26" s="19" t="e">
        <f t="shared" si="3"/>
        <v>#REF!</v>
      </c>
      <c r="E26" s="16" t="e">
        <f>VLOOKUP(B26,#REF!,3,FALSE)</f>
        <v>#REF!</v>
      </c>
      <c r="F26" s="16" t="e">
        <f>VLOOKUP(B26,#REF!,3,FALSE)</f>
        <v>#REF!</v>
      </c>
      <c r="G26" s="17"/>
      <c r="H26" s="16"/>
      <c r="I26" s="16"/>
      <c r="J26" s="16"/>
      <c r="K26" s="19">
        <f t="shared" si="4"/>
        <v>0</v>
      </c>
      <c r="L26" s="19">
        <f t="shared" si="4"/>
        <v>0</v>
      </c>
      <c r="M26" s="19" t="e">
        <f>(C25*E25)+(C26*E26)+(K26*10)</f>
        <v>#REF!</v>
      </c>
      <c r="N26" s="19" t="e">
        <f>(D25*F25)+(D26*F26)+(L26*10)</f>
        <v>#REF!</v>
      </c>
    </row>
    <row r="27" spans="2:14" x14ac:dyDescent="0.3">
      <c r="B27" s="14" t="s">
        <v>33</v>
      </c>
      <c r="C27" s="20" t="e">
        <f>SUM(C18:C26)</f>
        <v>#N/A</v>
      </c>
      <c r="D27" s="20" t="e">
        <f>SUM(D18:D26)</f>
        <v>#N/A</v>
      </c>
      <c r="E27" s="10"/>
      <c r="F27" s="10"/>
      <c r="G27" s="10"/>
      <c r="H27" s="1"/>
      <c r="I27" s="1"/>
      <c r="J27" s="1"/>
      <c r="K27" s="8">
        <f>SUM(K18:K26)</f>
        <v>5000</v>
      </c>
      <c r="L27" s="8">
        <f>SUM(L18:L26)</f>
        <v>5000</v>
      </c>
      <c r="M27" s="20" t="e">
        <f>SUM(M18:M26)</f>
        <v>#REF!</v>
      </c>
      <c r="N27" s="20" t="e">
        <f>SUM(N18:N26)</f>
        <v>#REF!</v>
      </c>
    </row>
  </sheetData>
  <mergeCells count="14">
    <mergeCell ref="M16:N16"/>
    <mergeCell ref="C16:D16"/>
    <mergeCell ref="E16:F16"/>
    <mergeCell ref="G16:G17"/>
    <mergeCell ref="H16:H17"/>
    <mergeCell ref="I16:J16"/>
    <mergeCell ref="K16:L16"/>
    <mergeCell ref="M2:N2"/>
    <mergeCell ref="C2:D2"/>
    <mergeCell ref="E2:F2"/>
    <mergeCell ref="G2:G3"/>
    <mergeCell ref="H2:H3"/>
    <mergeCell ref="I2:J2"/>
    <mergeCell ref="K2:L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BCF2-8E0D-403D-94B7-814BE45DF2B6}">
  <dimension ref="A1:C10"/>
  <sheetViews>
    <sheetView workbookViewId="0">
      <selection activeCell="C2" sqref="C2:C10"/>
    </sheetView>
  </sheetViews>
  <sheetFormatPr defaultRowHeight="14.4" x14ac:dyDescent="0.3"/>
  <cols>
    <col min="1" max="1" width="25.77734375" bestFit="1" customWidth="1"/>
    <col min="2" max="2" width="24.88671875" bestFit="1" customWidth="1"/>
    <col min="3" max="3" width="24.109375" bestFit="1" customWidth="1"/>
  </cols>
  <sheetData>
    <row r="1" spans="1:3" x14ac:dyDescent="0.3">
      <c r="A1" t="s">
        <v>0</v>
      </c>
      <c r="B1" t="s">
        <v>8</v>
      </c>
      <c r="C1" t="s">
        <v>9</v>
      </c>
    </row>
    <row r="2" spans="1:3" x14ac:dyDescent="0.3">
      <c r="A2" t="s">
        <v>12</v>
      </c>
      <c r="B2">
        <v>39</v>
      </c>
      <c r="C2">
        <v>39</v>
      </c>
    </row>
    <row r="3" spans="1:3" x14ac:dyDescent="0.3">
      <c r="A3" t="s">
        <v>18</v>
      </c>
      <c r="B3">
        <v>62</v>
      </c>
      <c r="C3">
        <v>42</v>
      </c>
    </row>
    <row r="4" spans="1:3" x14ac:dyDescent="0.3">
      <c r="A4" t="s">
        <v>1</v>
      </c>
      <c r="B4">
        <v>47</v>
      </c>
      <c r="C4">
        <v>75</v>
      </c>
    </row>
    <row r="5" spans="1:3" x14ac:dyDescent="0.3">
      <c r="A5" t="s">
        <v>2</v>
      </c>
      <c r="B5">
        <v>63</v>
      </c>
      <c r="C5">
        <v>72</v>
      </c>
    </row>
    <row r="6" spans="1:3" x14ac:dyDescent="0.3">
      <c r="A6" t="s">
        <v>3</v>
      </c>
      <c r="B6">
        <v>36</v>
      </c>
      <c r="C6">
        <v>42</v>
      </c>
    </row>
    <row r="7" spans="1:3" x14ac:dyDescent="0.3">
      <c r="A7" t="s">
        <v>4</v>
      </c>
      <c r="B7">
        <v>34</v>
      </c>
      <c r="C7">
        <v>27</v>
      </c>
    </row>
    <row r="8" spans="1:3" x14ac:dyDescent="0.3">
      <c r="A8" t="s">
        <v>5</v>
      </c>
      <c r="B8">
        <v>13</v>
      </c>
      <c r="C8">
        <v>8</v>
      </c>
    </row>
    <row r="9" spans="1:3" x14ac:dyDescent="0.3">
      <c r="A9" t="s">
        <v>6</v>
      </c>
      <c r="B9">
        <v>7</v>
      </c>
      <c r="C9">
        <v>5</v>
      </c>
    </row>
    <row r="10" spans="1:3" x14ac:dyDescent="0.3">
      <c r="A10" t="s">
        <v>34</v>
      </c>
      <c r="B10">
        <v>-1</v>
      </c>
      <c r="C10">
        <v>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EC18-993B-4C31-B14A-19485BEB80BA}">
  <dimension ref="A1:Z5"/>
  <sheetViews>
    <sheetView workbookViewId="0">
      <selection activeCell="B2" sqref="B2"/>
    </sheetView>
  </sheetViews>
  <sheetFormatPr defaultRowHeight="14.4" x14ac:dyDescent="0.3"/>
  <cols>
    <col min="1" max="1" width="11.21875" bestFit="1" customWidth="1"/>
    <col min="2" max="3" width="11.21875" customWidth="1"/>
    <col min="4" max="24" width="12" bestFit="1" customWidth="1"/>
  </cols>
  <sheetData>
    <row r="1" spans="1:26" x14ac:dyDescent="0.3">
      <c r="A1" t="s">
        <v>0</v>
      </c>
      <c r="B1" s="3" t="s">
        <v>13</v>
      </c>
      <c r="C1" s="4" t="s">
        <v>14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</row>
    <row r="2" spans="1:26" x14ac:dyDescent="0.3">
      <c r="A2" t="s">
        <v>18</v>
      </c>
      <c r="B2" s="6">
        <f>AVERAGE(D2,E2,F2,G2,H2,I2,J2,K2,L2,M2)/1000</f>
        <v>2.9850664183657512E-2</v>
      </c>
      <c r="C2" s="5">
        <f>AVERAGE(N2,O2,P2,Q2,R2,S2,T2,U2,V2,W2)/1000</f>
        <v>2.3960045938550518E-2</v>
      </c>
      <c r="D2">
        <v>32.888840534652502</v>
      </c>
      <c r="E2">
        <v>32.1737681489818</v>
      </c>
      <c r="F2">
        <v>31.474242937016101</v>
      </c>
      <c r="G2">
        <v>30.789926870584999</v>
      </c>
      <c r="H2">
        <v>30.120489270959801</v>
      </c>
      <c r="I2">
        <v>29.4656066490607</v>
      </c>
      <c r="J2">
        <v>28.8249625491393</v>
      </c>
      <c r="K2">
        <v>28.198247395859202</v>
      </c>
      <c r="L2">
        <v>27.585158344700801</v>
      </c>
      <c r="M2">
        <v>26.9853991356199</v>
      </c>
      <c r="N2">
        <v>26.3986799498872</v>
      </c>
      <c r="O2">
        <v>25.824717270040399</v>
      </c>
      <c r="P2">
        <v>25.263233742881599</v>
      </c>
      <c r="Q2">
        <v>24.713958045453399</v>
      </c>
      <c r="R2">
        <v>24.176624753928301</v>
      </c>
      <c r="S2">
        <v>23.650974215349901</v>
      </c>
      <c r="T2">
        <v>23.136752422161798</v>
      </c>
      <c r="U2">
        <v>22.633710889464599</v>
      </c>
      <c r="V2">
        <v>22.141606534941701</v>
      </c>
      <c r="W2">
        <v>21.660201561396299</v>
      </c>
      <c r="X2">
        <v>21.1892633418414</v>
      </c>
      <c r="Y2">
        <v>20.728564307088501</v>
      </c>
      <c r="Z2">
        <v>20.277881835780899</v>
      </c>
    </row>
    <row r="3" spans="1:26" x14ac:dyDescent="0.3">
      <c r="A3" t="s">
        <v>1</v>
      </c>
      <c r="B3" s="6">
        <f>AVERAGE(D3,E3,F3,G3,H3,I3,J3,K3,L3,M3)/1000</f>
        <v>0.10358062649661713</v>
      </c>
      <c r="C3" s="5">
        <f t="shared" ref="C3:C5" si="0">AVERAGE(N3,O3,P3,Q3,R3,S3,T3,U3,V3,W3)/1000</f>
        <v>9.8842387634066539E-2</v>
      </c>
      <c r="D3">
        <v>105.776731834016</v>
      </c>
      <c r="E3">
        <v>105.28260302785699</v>
      </c>
      <c r="F3">
        <v>104.790782510797</v>
      </c>
      <c r="G3">
        <v>104.301259499821</v>
      </c>
      <c r="H3">
        <v>103.814023262286</v>
      </c>
      <c r="I3">
        <v>103.329063115685</v>
      </c>
      <c r="J3">
        <v>102.84636842741401</v>
      </c>
      <c r="K3">
        <v>102.365928614539</v>
      </c>
      <c r="L3">
        <v>101.887733143562</v>
      </c>
      <c r="M3">
        <v>101.411771530194</v>
      </c>
      <c r="N3">
        <v>100.93803333912</v>
      </c>
      <c r="O3">
        <v>100.46650818377501</v>
      </c>
      <c r="P3">
        <v>99.997185726113102</v>
      </c>
      <c r="Q3">
        <v>99.530055676380698</v>
      </c>
      <c r="R3">
        <v>99.065107792894096</v>
      </c>
      <c r="S3">
        <v>98.602331881812106</v>
      </c>
      <c r="T3">
        <v>98.141717796913298</v>
      </c>
      <c r="U3">
        <v>97.683255439373994</v>
      </c>
      <c r="V3">
        <v>97.226934757546005</v>
      </c>
      <c r="W3">
        <v>96.772745746737101</v>
      </c>
      <c r="X3">
        <v>96.320678448991103</v>
      </c>
      <c r="Y3">
        <v>95.870722952869698</v>
      </c>
      <c r="Z3">
        <v>95.422869393235402</v>
      </c>
    </row>
    <row r="4" spans="1:26" x14ac:dyDescent="0.3">
      <c r="A4" t="s">
        <v>2</v>
      </c>
      <c r="B4" s="6">
        <f>AVERAGE(D4,E4,F4,G4,H4,I4,J4,K4,L4,M4)/1000</f>
        <v>7.8788621835182274E-2</v>
      </c>
      <c r="C4" s="5">
        <f t="shared" si="0"/>
        <v>9.7181089319345201E-2</v>
      </c>
      <c r="D4">
        <v>71.560273341685402</v>
      </c>
      <c r="E4">
        <v>73.077522728745194</v>
      </c>
      <c r="F4">
        <v>74.626941440977106</v>
      </c>
      <c r="G4">
        <v>76.209211545212497</v>
      </c>
      <c r="H4">
        <v>77.825029569735406</v>
      </c>
      <c r="I4">
        <v>79.475106810899405</v>
      </c>
      <c r="J4">
        <v>81.160169646246402</v>
      </c>
      <c r="K4">
        <v>82.880959854264006</v>
      </c>
      <c r="L4">
        <v>84.638234940922402</v>
      </c>
      <c r="M4">
        <v>86.432768473134701</v>
      </c>
      <c r="N4">
        <v>88.2653504192876</v>
      </c>
      <c r="O4">
        <v>90.1367874969919</v>
      </c>
      <c r="P4">
        <v>92.047903528205794</v>
      </c>
      <c r="Q4">
        <v>93.999539801888801</v>
      </c>
      <c r="R4">
        <v>95.992555444343594</v>
      </c>
      <c r="S4">
        <v>98.027827797410296</v>
      </c>
      <c r="T4">
        <v>100.10625280468</v>
      </c>
      <c r="U4">
        <v>102.22874540589601</v>
      </c>
      <c r="V4">
        <v>104.396239939719</v>
      </c>
      <c r="W4">
        <v>106.609690555029</v>
      </c>
      <c r="X4">
        <v>108.870071630949</v>
      </c>
      <c r="Y4">
        <v>111.178378205779</v>
      </c>
      <c r="Z4">
        <v>113.535626415013</v>
      </c>
    </row>
    <row r="5" spans="1:26" x14ac:dyDescent="0.3">
      <c r="A5" t="s">
        <v>3</v>
      </c>
      <c r="B5" s="6">
        <f>AVERAGE(D5,E5,F5,G5,H5,I5,J5,K5,L5,M5)/1000</f>
        <v>5.8477642812786654E-3</v>
      </c>
      <c r="C5" s="5">
        <f t="shared" si="0"/>
        <v>5.6973843214035511E-3</v>
      </c>
      <c r="D5">
        <v>5.91655836774392</v>
      </c>
      <c r="E5">
        <v>5.9011644715146296</v>
      </c>
      <c r="F5">
        <v>5.8858106276310496</v>
      </c>
      <c r="G5">
        <v>5.8704967318836596</v>
      </c>
      <c r="H5">
        <v>5.8552226803340801</v>
      </c>
      <c r="I5">
        <v>5.8399883693143799</v>
      </c>
      <c r="J5">
        <v>5.8247936954263304</v>
      </c>
      <c r="K5">
        <v>5.8096385555407402</v>
      </c>
      <c r="L5">
        <v>5.7945228467967498</v>
      </c>
      <c r="M5">
        <v>5.7794464666011098</v>
      </c>
      <c r="N5">
        <v>5.7644093126274996</v>
      </c>
      <c r="O5">
        <v>5.7494112828158599</v>
      </c>
      <c r="P5">
        <v>5.7344522753716598</v>
      </c>
      <c r="Q5">
        <v>5.7195321887652</v>
      </c>
      <c r="R5">
        <v>5.7046509217309902</v>
      </c>
      <c r="S5">
        <v>5.6898083732669704</v>
      </c>
      <c r="T5">
        <v>5.6750044426338899</v>
      </c>
      <c r="U5">
        <v>5.6602390293546296</v>
      </c>
      <c r="V5">
        <v>5.6455120332134401</v>
      </c>
      <c r="W5">
        <v>5.6308233542553703</v>
      </c>
      <c r="X5">
        <v>5.6161728927855004</v>
      </c>
      <c r="Y5">
        <v>5.6015605493683198</v>
      </c>
      <c r="Z5">
        <v>5.5869862248270197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57BC-4C48-45CB-A0EF-BC35C75EC918}">
  <dimension ref="A1:AA42"/>
  <sheetViews>
    <sheetView topLeftCell="F9" workbookViewId="0">
      <selection activeCell="C34" sqref="C34:AA34"/>
    </sheetView>
  </sheetViews>
  <sheetFormatPr defaultRowHeight="14.4" x14ac:dyDescent="0.3"/>
  <cols>
    <col min="1" max="1" width="9.6640625" bestFit="1" customWidth="1"/>
    <col min="2" max="2" width="13.44140625" bestFit="1" customWidth="1"/>
    <col min="3" max="23" width="12" bestFit="1" customWidth="1"/>
  </cols>
  <sheetData>
    <row r="1" spans="1:25" x14ac:dyDescent="0.3">
      <c r="A1" t="s">
        <v>35</v>
      </c>
    </row>
    <row r="2" spans="1:25" x14ac:dyDescent="0.3">
      <c r="A2" t="s">
        <v>10</v>
      </c>
      <c r="B2" t="s">
        <v>0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</row>
    <row r="3" spans="1:25" x14ac:dyDescent="0.3">
      <c r="A3" t="s">
        <v>9</v>
      </c>
      <c r="B3" t="s">
        <v>12</v>
      </c>
      <c r="C3">
        <v>0.36670915282396599</v>
      </c>
      <c r="D3">
        <v>0.34898796627367901</v>
      </c>
      <c r="E3">
        <v>0.33212315445614998</v>
      </c>
      <c r="F3">
        <v>0.316073333140093</v>
      </c>
      <c r="G3">
        <v>0.300799117983441</v>
      </c>
      <c r="H3">
        <v>0.28626302788888702</v>
      </c>
      <c r="I3">
        <v>0.272429393029753</v>
      </c>
      <c r="J3">
        <v>0.25926426732049801</v>
      </c>
      <c r="K3">
        <v>0.246735345117087</v>
      </c>
      <c r="L3">
        <v>0.234811881942803</v>
      </c>
      <c r="M3">
        <v>0.223464619044977</v>
      </c>
      <c r="N3">
        <v>0.21266571159750999</v>
      </c>
      <c r="O3">
        <v>0.20238866037299799</v>
      </c>
      <c r="P3">
        <v>0.19260824671679899</v>
      </c>
      <c r="Q3">
        <v>0.183300470663468</v>
      </c>
      <c r="R3">
        <v>0.17444249204371301</v>
      </c>
      <c r="S3">
        <v>0.16601257443735401</v>
      </c>
      <c r="T3">
        <v>0.157990031834743</v>
      </c>
      <c r="U3">
        <v>0.15035517787577099</v>
      </c>
      <c r="V3">
        <v>0.14308927754189699</v>
      </c>
      <c r="W3">
        <v>0.13617450118265201</v>
      </c>
      <c r="X3">
        <v>0.12959388076380801</v>
      </c>
      <c r="Y3">
        <v>0.123331268229854</v>
      </c>
    </row>
    <row r="4" spans="1:25" x14ac:dyDescent="0.3">
      <c r="A4" t="s">
        <v>9</v>
      </c>
      <c r="B4" t="s">
        <v>18</v>
      </c>
      <c r="C4">
        <v>0.35235097610333999</v>
      </c>
      <c r="D4">
        <v>0.34167465816866399</v>
      </c>
      <c r="E4">
        <v>0.33132183519319702</v>
      </c>
      <c r="F4">
        <v>0.321282705203145</v>
      </c>
      <c r="G4">
        <v>0.31154776322683603</v>
      </c>
      <c r="H4">
        <v>0.30210779229549001</v>
      </c>
      <c r="I4">
        <v>0.29295385471665902</v>
      </c>
      <c r="J4">
        <v>0.284077283612094</v>
      </c>
      <c r="K4">
        <v>0.27546967471200601</v>
      </c>
      <c r="L4">
        <v>0.267122878397967</v>
      </c>
      <c r="M4">
        <v>0.25902899198691798</v>
      </c>
      <c r="N4">
        <v>0.25118035224896501</v>
      </c>
      <c r="O4">
        <v>0.24356952815189301</v>
      </c>
      <c r="P4">
        <v>0.236189313825521</v>
      </c>
      <c r="Q4">
        <v>0.229032721739241</v>
      </c>
      <c r="R4">
        <v>0.22209297608627199</v>
      </c>
      <c r="S4">
        <v>0.215363506368384</v>
      </c>
      <c r="T4">
        <v>0.20883794117499799</v>
      </c>
      <c r="U4">
        <v>0.202510102150781</v>
      </c>
      <c r="V4">
        <v>0.19637399814602999</v>
      </c>
      <c r="W4">
        <v>0.19042381954429499</v>
      </c>
      <c r="X4">
        <v>0.184653932761878</v>
      </c>
      <c r="Y4">
        <v>0.17905887491399999</v>
      </c>
    </row>
    <row r="5" spans="1:25" x14ac:dyDescent="0.3">
      <c r="A5" t="s">
        <v>9</v>
      </c>
      <c r="B5" t="s">
        <v>1</v>
      </c>
      <c r="C5">
        <v>1.2849413122937601</v>
      </c>
      <c r="D5">
        <v>1.3182817380134799</v>
      </c>
      <c r="E5">
        <v>1.3524872491472499</v>
      </c>
      <c r="F5">
        <v>1.3875802921023099</v>
      </c>
      <c r="G5">
        <v>1.4235838957037901</v>
      </c>
      <c r="H5">
        <v>1.4605216863066699</v>
      </c>
      <c r="I5">
        <v>1.49841790329997</v>
      </c>
      <c r="J5">
        <v>1.53729741501315</v>
      </c>
      <c r="K5">
        <v>1.5771857350352301</v>
      </c>
      <c r="L5">
        <v>1.61810903895739</v>
      </c>
      <c r="M5">
        <v>1.6600941815499799</v>
      </c>
      <c r="N5">
        <v>1.7031687143851799</v>
      </c>
      <c r="O5">
        <v>1.74736090391697</v>
      </c>
      <c r="P5">
        <v>1.79269975003017</v>
      </c>
      <c r="Q5">
        <v>1.83921500507085</v>
      </c>
      <c r="R5">
        <v>1.8869371933704</v>
      </c>
      <c r="S5">
        <v>1.9358976312763401</v>
      </c>
      <c r="T5">
        <v>1.9861284477027601</v>
      </c>
      <c r="U5">
        <v>2.0376626052140101</v>
      </c>
      <c r="V5">
        <v>2.0905339216554601</v>
      </c>
      <c r="W5">
        <v>2.14477709234556</v>
      </c>
      <c r="X5">
        <v>2.2004277128435898</v>
      </c>
      <c r="Y5">
        <v>2.2575223023083102</v>
      </c>
    </row>
    <row r="6" spans="1:25" x14ac:dyDescent="0.3">
      <c r="A6" t="s">
        <v>9</v>
      </c>
      <c r="B6" t="s">
        <v>2</v>
      </c>
      <c r="C6">
        <v>0.96143495183245498</v>
      </c>
      <c r="D6">
        <v>0.94595487757080599</v>
      </c>
      <c r="E6">
        <v>0.93072404814750098</v>
      </c>
      <c r="F6">
        <v>0.915738450468776</v>
      </c>
      <c r="G6">
        <v>0.90099413605573697</v>
      </c>
      <c r="H6">
        <v>0.88648722000398605</v>
      </c>
      <c r="I6">
        <v>0.87221387996001498</v>
      </c>
      <c r="J6">
        <v>0.85817035511406803</v>
      </c>
      <c r="K6">
        <v>0.84435294520922599</v>
      </c>
      <c r="L6">
        <v>0.83075800956644796</v>
      </c>
      <c r="M6">
        <v>0.81738196612530101</v>
      </c>
      <c r="N6">
        <v>0.80422129050014801</v>
      </c>
      <c r="O6">
        <v>0.79127251505151996</v>
      </c>
      <c r="P6">
        <v>0.77853222797244903</v>
      </c>
      <c r="Q6">
        <v>0.76599707238950498</v>
      </c>
      <c r="R6">
        <v>0.75366374547831505</v>
      </c>
      <c r="S6">
        <v>0.74152899759331203</v>
      </c>
      <c r="T6">
        <v>0.72958963141151101</v>
      </c>
      <c r="U6">
        <v>0.71784250109005499</v>
      </c>
      <c r="V6">
        <v>0.70628451143733695</v>
      </c>
      <c r="W6">
        <v>0.69491261709746199</v>
      </c>
      <c r="X6">
        <v>0.68372382174784196</v>
      </c>
      <c r="Y6">
        <v>0.67271517730971198</v>
      </c>
    </row>
    <row r="7" spans="1:25" x14ac:dyDescent="0.3">
      <c r="A7" t="s">
        <v>9</v>
      </c>
      <c r="B7" t="s">
        <v>3</v>
      </c>
      <c r="C7">
        <v>2.7380432886262298</v>
      </c>
      <c r="D7">
        <v>2.7359770007631199</v>
      </c>
      <c r="E7">
        <v>2.7339122722418798</v>
      </c>
      <c r="F7">
        <v>2.73184910188573</v>
      </c>
      <c r="G7">
        <v>2.7297874885188</v>
      </c>
      <c r="H7">
        <v>2.7277274309660902</v>
      </c>
      <c r="I7">
        <v>2.7256689280534898</v>
      </c>
      <c r="J7">
        <v>2.7236119786077699</v>
      </c>
      <c r="K7">
        <v>2.7215565814566101</v>
      </c>
      <c r="L7">
        <v>2.7195027354285402</v>
      </c>
      <c r="M7">
        <v>2.7174504393530001</v>
      </c>
      <c r="N7">
        <v>2.7153996920603101</v>
      </c>
      <c r="O7">
        <v>2.7133504923816498</v>
      </c>
      <c r="P7">
        <v>2.7113028391491198</v>
      </c>
      <c r="Q7">
        <v>2.7092567311956799</v>
      </c>
      <c r="R7">
        <v>2.7072121673551499</v>
      </c>
      <c r="S7">
        <v>2.7051691464622798</v>
      </c>
      <c r="T7">
        <v>2.7031276673526499</v>
      </c>
      <c r="U7">
        <v>2.7010877288627499</v>
      </c>
      <c r="V7">
        <v>2.6990493298299398</v>
      </c>
      <c r="W7">
        <v>2.69701246909244</v>
      </c>
      <c r="X7">
        <v>2.69497714548939</v>
      </c>
      <c r="Y7">
        <v>2.69294335786075</v>
      </c>
    </row>
    <row r="8" spans="1:25" x14ac:dyDescent="0.3">
      <c r="A8" t="s">
        <v>9</v>
      </c>
      <c r="B8" t="s">
        <v>4</v>
      </c>
      <c r="C8">
        <v>6.88286510504261</v>
      </c>
      <c r="D8">
        <v>6.7409404299161304</v>
      </c>
      <c r="E8">
        <v>6.6019422415218898</v>
      </c>
      <c r="F8">
        <v>6.4658101957048997</v>
      </c>
      <c r="G8">
        <v>6.3324851926066099</v>
      </c>
      <c r="H8">
        <v>6.2019093510075098</v>
      </c>
      <c r="I8">
        <v>6.0740259831988297</v>
      </c>
      <c r="J8">
        <v>5.9487795703723299</v>
      </c>
      <c r="K8">
        <v>5.8261157385175304</v>
      </c>
      <c r="L8">
        <v>5.7059812348160701</v>
      </c>
      <c r="M8">
        <v>5.5883239045226398</v>
      </c>
      <c r="N8">
        <v>5.4730926683227796</v>
      </c>
      <c r="O8">
        <v>5.3602375001574503</v>
      </c>
      <c r="P8">
        <v>5.24970940550494</v>
      </c>
      <c r="Q8">
        <v>5.14146040011053</v>
      </c>
      <c r="R8">
        <v>5.0354434891548303</v>
      </c>
      <c r="S8">
        <v>4.9316126468516002</v>
      </c>
      <c r="T8">
        <v>4.8299227964662803</v>
      </c>
      <c r="U8">
        <v>4.7303297907465804</v>
      </c>
      <c r="V8">
        <v>4.6327903927564904</v>
      </c>
      <c r="W8">
        <v>4.5372622571056302</v>
      </c>
      <c r="X8">
        <v>4.4437039115655397</v>
      </c>
      <c r="Y8">
        <v>4.3520747390650998</v>
      </c>
    </row>
    <row r="9" spans="1:25" x14ac:dyDescent="0.3">
      <c r="A9" t="s">
        <v>9</v>
      </c>
      <c r="B9" t="s">
        <v>5</v>
      </c>
      <c r="C9">
        <v>15.157132904396599</v>
      </c>
      <c r="D9">
        <v>14.8614718586665</v>
      </c>
      <c r="E9">
        <v>14.571578094553001</v>
      </c>
      <c r="F9">
        <v>14.2873391131738</v>
      </c>
      <c r="G9">
        <v>14.008644610094199</v>
      </c>
      <c r="H9">
        <v>13.7353864325215</v>
      </c>
      <c r="I9">
        <v>13.4674585373343</v>
      </c>
      <c r="J9">
        <v>13.204756949930401</v>
      </c>
      <c r="K9">
        <v>12.9471797238775</v>
      </c>
      <c r="L9">
        <v>12.6946269013508</v>
      </c>
      <c r="M9">
        <v>12.4470004743423</v>
      </c>
      <c r="N9">
        <v>12.2042043466274</v>
      </c>
      <c r="O9">
        <v>11.9661442964722</v>
      </c>
      <c r="P9">
        <v>11.732727940069701</v>
      </c>
      <c r="Q9">
        <v>11.5038646956877</v>
      </c>
      <c r="R9">
        <v>11.279465748517501</v>
      </c>
      <c r="S9">
        <v>11.059444016207101</v>
      </c>
      <c r="T9">
        <v>10.843714115067399</v>
      </c>
      <c r="U9">
        <v>10.6321923269376</v>
      </c>
      <c r="V9">
        <v>10.4247965666962</v>
      </c>
      <c r="W9">
        <v>10.2214463504069</v>
      </c>
      <c r="X9">
        <v>10.022062764085</v>
      </c>
      <c r="Y9">
        <v>9.8265684330732093</v>
      </c>
    </row>
    <row r="10" spans="1:25" x14ac:dyDescent="0.3">
      <c r="A10" t="s">
        <v>9</v>
      </c>
      <c r="B10" t="s">
        <v>6</v>
      </c>
      <c r="C10">
        <v>40.638801568060401</v>
      </c>
      <c r="D10">
        <v>40.435978803987403</v>
      </c>
      <c r="E10">
        <v>40.234168300907299</v>
      </c>
      <c r="F10">
        <v>40.033365006762402</v>
      </c>
      <c r="G10">
        <v>39.833563894709002</v>
      </c>
      <c r="H10">
        <v>39.634759962991801</v>
      </c>
      <c r="I10">
        <v>39.436948234818701</v>
      </c>
      <c r="J10">
        <v>39.240123758235697</v>
      </c>
      <c r="K10">
        <v>39.044281606003899</v>
      </c>
      <c r="L10">
        <v>38.849416875475001</v>
      </c>
      <c r="M10">
        <v>38.655524688469697</v>
      </c>
      <c r="N10">
        <v>38.4626001911545</v>
      </c>
      <c r="O10">
        <v>38.270638553921202</v>
      </c>
      <c r="P10">
        <v>38.0796349712652</v>
      </c>
      <c r="Q10">
        <v>37.889584661665701</v>
      </c>
      <c r="R10">
        <v>37.700482867465702</v>
      </c>
      <c r="S10">
        <v>37.512324854753103</v>
      </c>
      <c r="T10">
        <v>37.325105913242197</v>
      </c>
      <c r="U10">
        <v>37.138821356155397</v>
      </c>
      <c r="V10">
        <v>36.953466520106602</v>
      </c>
      <c r="W10">
        <v>36.769036764983603</v>
      </c>
      <c r="X10">
        <v>36.585527473832698</v>
      </c>
      <c r="Y10">
        <v>36.402934052742701</v>
      </c>
    </row>
    <row r="11" spans="1:25" x14ac:dyDescent="0.3">
      <c r="A11" t="s">
        <v>9</v>
      </c>
      <c r="B11" t="s">
        <v>34</v>
      </c>
      <c r="C11">
        <v>110.20907244027801</v>
      </c>
      <c r="D11">
        <v>109.323114043421</v>
      </c>
      <c r="E11">
        <v>108.44427776694501</v>
      </c>
      <c r="F11">
        <v>107.572506356921</v>
      </c>
      <c r="G11">
        <v>106.70774301967801</v>
      </c>
      <c r="H11">
        <v>105.849931418105</v>
      </c>
      <c r="I11">
        <v>104.999015667976</v>
      </c>
      <c r="J11">
        <v>104.154940334312</v>
      </c>
      <c r="K11">
        <v>103.317650427773</v>
      </c>
      <c r="L11">
        <v>102.48709140106899</v>
      </c>
      <c r="M11">
        <v>101.66320914540999</v>
      </c>
      <c r="N11">
        <v>100.845949986981</v>
      </c>
      <c r="O11">
        <v>100.035260683445</v>
      </c>
      <c r="P11">
        <v>99.231088420473895</v>
      </c>
      <c r="Q11">
        <v>98.433380808308002</v>
      </c>
      <c r="R11">
        <v>97.642085878343096</v>
      </c>
      <c r="S11">
        <v>96.857152079745006</v>
      </c>
      <c r="T11">
        <v>96.078528276090495</v>
      </c>
      <c r="U11">
        <v>95.306163742036702</v>
      </c>
      <c r="V11">
        <v>94.540008160015802</v>
      </c>
      <c r="W11">
        <v>93.780011616957495</v>
      </c>
      <c r="X11">
        <v>93.026124601036997</v>
      </c>
      <c r="Y11">
        <v>92.278297998449602</v>
      </c>
    </row>
    <row r="12" spans="1:25" x14ac:dyDescent="0.3">
      <c r="A12" t="s">
        <v>8</v>
      </c>
      <c r="B12" t="s">
        <v>12</v>
      </c>
      <c r="C12">
        <v>0.40150337400407199</v>
      </c>
      <c r="D12">
        <v>0.376230111742555</v>
      </c>
      <c r="E12">
        <v>0.35254771478054903</v>
      </c>
      <c r="F12">
        <v>0.33035604359609499</v>
      </c>
      <c r="G12">
        <v>0.309561262107169</v>
      </c>
      <c r="H12">
        <v>0.29007544089172599</v>
      </c>
      <c r="I12">
        <v>0.27181618538368302</v>
      </c>
      <c r="J12">
        <v>0.25470628747269503</v>
      </c>
      <c r="K12">
        <v>0.238673399034528</v>
      </c>
      <c r="L12">
        <v>0.22364972601158101</v>
      </c>
      <c r="M12">
        <v>0.209571741749985</v>
      </c>
      <c r="N12">
        <v>0.19637991838115701</v>
      </c>
      <c r="O12">
        <v>0.18401847511196101</v>
      </c>
      <c r="P12">
        <v>0.17243514235914101</v>
      </c>
      <c r="Q12">
        <v>0.16158094073068799</v>
      </c>
      <c r="R12">
        <v>0.15140997391956501</v>
      </c>
      <c r="S12">
        <v>0.14187923463407201</v>
      </c>
      <c r="T12">
        <v>0.132948422744222</v>
      </c>
      <c r="U12">
        <v>0.124579774875187</v>
      </c>
      <c r="V12">
        <v>0.11673790472724301</v>
      </c>
      <c r="W12">
        <v>0.10938965344703901</v>
      </c>
      <c r="X12">
        <v>0.102503949417475</v>
      </c>
      <c r="Y12">
        <v>9.6051676873327899E-2</v>
      </c>
    </row>
    <row r="13" spans="1:25" x14ac:dyDescent="0.3">
      <c r="A13" t="s">
        <v>8</v>
      </c>
      <c r="B13" t="s">
        <v>18</v>
      </c>
      <c r="C13">
        <v>1.5969058158765299</v>
      </c>
      <c r="D13">
        <v>1.5843559569837999</v>
      </c>
      <c r="E13">
        <v>1.5719047256723999</v>
      </c>
      <c r="F13">
        <v>1.5595513468419899</v>
      </c>
      <c r="G13">
        <v>1.5472950514836501</v>
      </c>
      <c r="H13">
        <v>1.53513507663199</v>
      </c>
      <c r="I13">
        <v>1.52307066531764</v>
      </c>
      <c r="J13">
        <v>1.5111010665201601</v>
      </c>
      <c r="K13">
        <v>1.49922553512129</v>
      </c>
      <c r="L13">
        <v>1.4874433318585301</v>
      </c>
      <c r="M13">
        <v>1.47575372327913</v>
      </c>
      <c r="N13">
        <v>1.46415598169447</v>
      </c>
      <c r="O13">
        <v>1.45264938513472</v>
      </c>
      <c r="P13">
        <v>1.44123321730391</v>
      </c>
      <c r="Q13">
        <v>1.4299067675353301</v>
      </c>
      <c r="R13">
        <v>1.4186693307473099</v>
      </c>
      <c r="S13">
        <v>1.40752020739932</v>
      </c>
      <c r="T13">
        <v>1.3964587034484299</v>
      </c>
      <c r="U13">
        <v>1.3854841303060601</v>
      </c>
      <c r="V13">
        <v>1.3745958047952</v>
      </c>
      <c r="W13">
        <v>1.3637930491077901</v>
      </c>
      <c r="X13">
        <v>1.35307519076259</v>
      </c>
      <c r="Y13">
        <v>1.3424415625632999</v>
      </c>
    </row>
    <row r="14" spans="1:25" x14ac:dyDescent="0.3">
      <c r="A14" t="s">
        <v>8</v>
      </c>
      <c r="B14" t="s">
        <v>1</v>
      </c>
      <c r="C14">
        <v>3.6005977936593201</v>
      </c>
      <c r="D14">
        <v>3.5802516357899701</v>
      </c>
      <c r="E14">
        <v>3.5600204494236301</v>
      </c>
      <c r="F14">
        <v>3.5399035848825098</v>
      </c>
      <c r="G14">
        <v>3.5199003961600299</v>
      </c>
      <c r="H14">
        <v>3.5000102409000502</v>
      </c>
      <c r="I14">
        <v>3.4802324803762001</v>
      </c>
      <c r="J14">
        <v>3.4605664794714399</v>
      </c>
      <c r="K14">
        <v>3.44101160665763</v>
      </c>
      <c r="L14">
        <v>3.4215672339752299</v>
      </c>
      <c r="M14">
        <v>3.4022327370131902</v>
      </c>
      <c r="N14">
        <v>3.3830074948888198</v>
      </c>
      <c r="O14">
        <v>3.3638908902279501</v>
      </c>
      <c r="P14">
        <v>3.3448823091450102</v>
      </c>
      <c r="Q14">
        <v>3.3259811412233602</v>
      </c>
      <c r="R14">
        <v>3.3071867794957099</v>
      </c>
      <c r="S14">
        <v>3.2884986204245901</v>
      </c>
      <c r="T14">
        <v>3.2699160638829698</v>
      </c>
      <c r="U14">
        <v>3.2514385131350201</v>
      </c>
      <c r="V14">
        <v>3.2330653748169298</v>
      </c>
      <c r="W14">
        <v>3.2147960589178299</v>
      </c>
      <c r="X14">
        <v>3.1966299787608898</v>
      </c>
      <c r="Y14">
        <v>3.1785665509844598</v>
      </c>
    </row>
    <row r="15" spans="1:25" x14ac:dyDescent="0.3">
      <c r="A15" t="s">
        <v>8</v>
      </c>
      <c r="B15" t="s">
        <v>2</v>
      </c>
      <c r="C15">
        <v>4.2237334916948601</v>
      </c>
      <c r="D15">
        <v>4.2356840953471204</v>
      </c>
      <c r="E15">
        <v>4.2476685119584499</v>
      </c>
      <c r="F15">
        <v>4.25968683719901</v>
      </c>
      <c r="G15">
        <v>4.2717391670096498</v>
      </c>
      <c r="H15">
        <v>4.2838255976026698</v>
      </c>
      <c r="I15">
        <v>4.2959462254626102</v>
      </c>
      <c r="J15">
        <v>4.3081011473469797</v>
      </c>
      <c r="K15">
        <v>4.3202904602870698</v>
      </c>
      <c r="L15">
        <v>4.3325142615887096</v>
      </c>
      <c r="M15">
        <v>4.3447726488330396</v>
      </c>
      <c r="N15">
        <v>4.3570657198772897</v>
      </c>
      <c r="O15">
        <v>4.3693935728555902</v>
      </c>
      <c r="P15">
        <v>4.3817563061796996</v>
      </c>
      <c r="Q15">
        <v>4.3941540185398598</v>
      </c>
      <c r="R15">
        <v>4.4065868089054998</v>
      </c>
      <c r="S15">
        <v>4.4190547765261101</v>
      </c>
      <c r="T15">
        <v>4.4315580209319796</v>
      </c>
      <c r="U15">
        <v>4.4440966419350101</v>
      </c>
      <c r="V15">
        <v>4.4566707396295202</v>
      </c>
      <c r="W15">
        <v>4.46928041439301</v>
      </c>
      <c r="X15">
        <v>4.48192576688702</v>
      </c>
      <c r="Y15">
        <v>4.4946068980578904</v>
      </c>
    </row>
    <row r="16" spans="1:25" x14ac:dyDescent="0.3">
      <c r="A16" t="s">
        <v>8</v>
      </c>
      <c r="B16" t="s">
        <v>3</v>
      </c>
      <c r="C16">
        <v>5.5074404044848801</v>
      </c>
      <c r="D16">
        <v>5.4152364845053604</v>
      </c>
      <c r="E16">
        <v>5.3245762149759903</v>
      </c>
      <c r="F16">
        <v>5.23543375256265</v>
      </c>
      <c r="G16">
        <v>5.1477836865925699</v>
      </c>
      <c r="H16">
        <v>5.0616010318108797</v>
      </c>
      <c r="I16">
        <v>4.9768612212583596</v>
      </c>
      <c r="J16">
        <v>4.8935400992684697</v>
      </c>
      <c r="K16">
        <v>4.8116139145816401</v>
      </c>
      <c r="L16">
        <v>4.7310593135747601</v>
      </c>
      <c r="M16">
        <v>4.6518533336041097</v>
      </c>
      <c r="N16">
        <v>4.5739733964596496</v>
      </c>
      <c r="O16">
        <v>4.4973973019290199</v>
      </c>
      <c r="P16">
        <v>4.4221032214691602</v>
      </c>
      <c r="Q16">
        <v>4.3480696919839401</v>
      </c>
      <c r="R16">
        <v>4.2752756097059699</v>
      </c>
      <c r="S16">
        <v>4.2037002241808299</v>
      </c>
      <c r="T16">
        <v>4.1333231323520003</v>
      </c>
      <c r="U16">
        <v>4.0641242727448104</v>
      </c>
      <c r="V16">
        <v>3.9960839197478299</v>
      </c>
      <c r="W16">
        <v>3.92918267798989</v>
      </c>
      <c r="X16">
        <v>3.8634014768113398</v>
      </c>
      <c r="Y16">
        <v>3.7987215648278001</v>
      </c>
    </row>
    <row r="17" spans="1:27" x14ac:dyDescent="0.3">
      <c r="A17" t="s">
        <v>8</v>
      </c>
      <c r="B17" t="s">
        <v>4</v>
      </c>
      <c r="C17">
        <v>12.970214503731</v>
      </c>
      <c r="D17">
        <v>12.874366249628</v>
      </c>
      <c r="E17">
        <v>12.779226302069301</v>
      </c>
      <c r="F17">
        <v>12.6847894267587</v>
      </c>
      <c r="G17">
        <v>12.591050428080701</v>
      </c>
      <c r="H17">
        <v>12.498004148814699</v>
      </c>
      <c r="I17">
        <v>12.405645469851301</v>
      </c>
      <c r="J17">
        <v>12.313969309910799</v>
      </c>
      <c r="K17">
        <v>12.2229706252635</v>
      </c>
      <c r="L17">
        <v>12.132644409452199</v>
      </c>
      <c r="M17">
        <v>12.0429856930166</v>
      </c>
      <c r="N17">
        <v>11.9539895432204</v>
      </c>
      <c r="O17">
        <v>11.865651063779399</v>
      </c>
      <c r="P17">
        <v>11.7779653945923</v>
      </c>
      <c r="Q17">
        <v>11.6909277114736</v>
      </c>
      <c r="R17">
        <v>11.6045332258877</v>
      </c>
      <c r="S17">
        <v>11.5187771846856</v>
      </c>
      <c r="T17">
        <v>11.4336548698437</v>
      </c>
      <c r="U17">
        <v>11.3491615982038</v>
      </c>
      <c r="V17">
        <v>11.2652927212159</v>
      </c>
      <c r="W17">
        <v>11.182043624681899</v>
      </c>
      <c r="X17">
        <v>11.0994097285022</v>
      </c>
      <c r="Y17">
        <v>11.0173864864236</v>
      </c>
    </row>
    <row r="18" spans="1:27" x14ac:dyDescent="0.3">
      <c r="A18" t="s">
        <v>8</v>
      </c>
      <c r="B18" t="s">
        <v>5</v>
      </c>
      <c r="C18">
        <v>22.818184293216799</v>
      </c>
      <c r="D18">
        <v>22.300185598480802</v>
      </c>
      <c r="E18">
        <v>21.793946062330701</v>
      </c>
      <c r="F18">
        <v>21.299198738513599</v>
      </c>
      <c r="G18">
        <v>20.815682740759399</v>
      </c>
      <c r="H18">
        <v>20.3431431052128</v>
      </c>
      <c r="I18">
        <v>19.881330655987298</v>
      </c>
      <c r="J18">
        <v>19.430001873772198</v>
      </c>
      <c r="K18">
        <v>18.988918767421598</v>
      </c>
      <c r="L18">
        <v>18.557848748458898</v>
      </c>
      <c r="M18">
        <v>18.1365645084298</v>
      </c>
      <c r="N18">
        <v>17.724843899040401</v>
      </c>
      <c r="O18">
        <v>17.3224698150152</v>
      </c>
      <c r="P18">
        <v>16.929230079614801</v>
      </c>
      <c r="Q18">
        <v>16.544917332752899</v>
      </c>
      <c r="R18">
        <v>16.169328921652699</v>
      </c>
      <c r="S18">
        <v>15.8022667939853</v>
      </c>
      <c r="T18">
        <v>15.4435373934349</v>
      </c>
      <c r="U18">
        <v>15.092951557633601</v>
      </c>
      <c r="V18">
        <v>14.750324418414101</v>
      </c>
      <c r="W18">
        <v>14.415475304326399</v>
      </c>
      <c r="X18">
        <v>14.088227645367899</v>
      </c>
      <c r="Y18">
        <v>13.768408879875</v>
      </c>
    </row>
    <row r="19" spans="1:27" x14ac:dyDescent="0.3">
      <c r="A19" t="s">
        <v>8</v>
      </c>
      <c r="B19" t="s">
        <v>6</v>
      </c>
      <c r="C19">
        <v>47.567571755783703</v>
      </c>
      <c r="D19">
        <v>46.915914470563401</v>
      </c>
      <c r="E19">
        <v>46.273184637422403</v>
      </c>
      <c r="F19">
        <v>45.6392599537295</v>
      </c>
      <c r="G19">
        <v>45.014019792352201</v>
      </c>
      <c r="H19">
        <v>44.3973451787028</v>
      </c>
      <c r="I19">
        <v>43.7891187680993</v>
      </c>
      <c r="J19">
        <v>43.189224823436398</v>
      </c>
      <c r="K19">
        <v>42.597549193162301</v>
      </c>
      <c r="L19">
        <v>42.013979289557099</v>
      </c>
      <c r="M19">
        <v>41.438404067309001</v>
      </c>
      <c r="N19">
        <v>40.870714002383998</v>
      </c>
      <c r="O19">
        <v>40.310801071184798</v>
      </c>
      <c r="P19">
        <v>39.7585587299954</v>
      </c>
      <c r="Q19">
        <v>39.213881894707697</v>
      </c>
      <c r="R19">
        <v>38.6766669208248</v>
      </c>
      <c r="S19">
        <v>38.1468115837394</v>
      </c>
      <c r="T19">
        <v>37.624215059281497</v>
      </c>
      <c r="U19">
        <v>37.108777904533397</v>
      </c>
      <c r="V19">
        <v>36.600402038906601</v>
      </c>
      <c r="W19">
        <v>36.0989907254786</v>
      </c>
      <c r="X19">
        <v>35.604448552585303</v>
      </c>
      <c r="Y19">
        <v>35.116681415665603</v>
      </c>
    </row>
    <row r="20" spans="1:27" x14ac:dyDescent="0.3">
      <c r="A20" t="s">
        <v>8</v>
      </c>
      <c r="B20" t="s">
        <v>34</v>
      </c>
      <c r="C20">
        <v>120.179123682108</v>
      </c>
      <c r="D20">
        <v>118.47643102052299</v>
      </c>
      <c r="E20">
        <v>116.797862035422</v>
      </c>
      <c r="F20">
        <v>115.143074943592</v>
      </c>
      <c r="G20">
        <v>113.51173280419199</v>
      </c>
      <c r="H20">
        <v>111.90350345014301</v>
      </c>
      <c r="I20">
        <v>110.318059420495</v>
      </c>
      <c r="J20">
        <v>108.755077893749</v>
      </c>
      <c r="K20">
        <v>107.214240622131</v>
      </c>
      <c r="L20">
        <v>105.695233866785</v>
      </c>
      <c r="M20">
        <v>104.197748333894</v>
      </c>
      <c r="N20">
        <v>102.721479111703</v>
      </c>
      <c r="O20">
        <v>101.266125608434</v>
      </c>
      <c r="P20">
        <v>99.831391491078506</v>
      </c>
      <c r="Q20">
        <v>98.416984625063293</v>
      </c>
      <c r="R20">
        <v>97.022617014764705</v>
      </c>
      <c r="S20">
        <v>95.648004744868501</v>
      </c>
      <c r="T20">
        <v>94.292867922560603</v>
      </c>
      <c r="U20">
        <v>92.956930620536198</v>
      </c>
      <c r="V20">
        <v>91.639920820816698</v>
      </c>
      <c r="W20">
        <v>90.341570359362507</v>
      </c>
      <c r="X20">
        <v>89.061614871470695</v>
      </c>
      <c r="Y20">
        <v>87.799793737946104</v>
      </c>
    </row>
    <row r="23" spans="1:27" x14ac:dyDescent="0.3">
      <c r="A23" t="s">
        <v>36</v>
      </c>
    </row>
    <row r="24" spans="1:27" x14ac:dyDescent="0.3">
      <c r="A24" t="s">
        <v>10</v>
      </c>
      <c r="B24" t="s">
        <v>0</v>
      </c>
      <c r="C24">
        <v>2022</v>
      </c>
      <c r="D24">
        <v>2023</v>
      </c>
      <c r="E24">
        <v>2024</v>
      </c>
      <c r="F24">
        <v>2025</v>
      </c>
      <c r="G24">
        <v>2026</v>
      </c>
      <c r="H24">
        <v>2027</v>
      </c>
      <c r="I24">
        <v>2028</v>
      </c>
      <c r="J24">
        <v>2029</v>
      </c>
      <c r="K24">
        <v>2030</v>
      </c>
      <c r="L24">
        <v>2031</v>
      </c>
      <c r="M24">
        <v>2032</v>
      </c>
      <c r="N24">
        <v>2033</v>
      </c>
      <c r="O24">
        <v>2034</v>
      </c>
      <c r="P24">
        <v>2035</v>
      </c>
      <c r="Q24">
        <v>2036</v>
      </c>
      <c r="R24">
        <v>2037</v>
      </c>
      <c r="S24">
        <v>2038</v>
      </c>
      <c r="T24">
        <v>2039</v>
      </c>
      <c r="U24">
        <v>2040</v>
      </c>
      <c r="V24">
        <v>2041</v>
      </c>
      <c r="W24">
        <v>2042</v>
      </c>
      <c r="X24">
        <v>2043</v>
      </c>
      <c r="Y24">
        <v>2044</v>
      </c>
      <c r="Z24" s="3" t="s">
        <v>13</v>
      </c>
      <c r="AA24" s="4" t="s">
        <v>14</v>
      </c>
    </row>
    <row r="25" spans="1:27" x14ac:dyDescent="0.3">
      <c r="A25" t="s">
        <v>9</v>
      </c>
      <c r="B25" t="s">
        <v>12</v>
      </c>
      <c r="C25">
        <f>1-(C3/1000)</f>
        <v>0.999633290847176</v>
      </c>
      <c r="D25">
        <f t="shared" ref="D25:Y25" si="0">1-(D3/1000)</f>
        <v>0.99965101203372631</v>
      </c>
      <c r="E25">
        <f t="shared" si="0"/>
        <v>0.99966787684554381</v>
      </c>
      <c r="F25">
        <f t="shared" si="0"/>
        <v>0.9996839266668599</v>
      </c>
      <c r="G25">
        <f t="shared" si="0"/>
        <v>0.99969920088201658</v>
      </c>
      <c r="H25">
        <f t="shared" si="0"/>
        <v>0.99971373697211108</v>
      </c>
      <c r="I25">
        <f t="shared" si="0"/>
        <v>0.99972757060697026</v>
      </c>
      <c r="J25">
        <f t="shared" si="0"/>
        <v>0.99974073573267952</v>
      </c>
      <c r="K25">
        <f t="shared" si="0"/>
        <v>0.9997532646548829</v>
      </c>
      <c r="L25">
        <f t="shared" si="0"/>
        <v>0.99976518811805715</v>
      </c>
      <c r="M25">
        <f t="shared" si="0"/>
        <v>0.99977653538095501</v>
      </c>
      <c r="N25">
        <f t="shared" si="0"/>
        <v>0.9997873342884025</v>
      </c>
      <c r="O25">
        <f t="shared" si="0"/>
        <v>0.99979761133962697</v>
      </c>
      <c r="P25">
        <f t="shared" si="0"/>
        <v>0.99980739175328315</v>
      </c>
      <c r="Q25">
        <f t="shared" si="0"/>
        <v>0.99981669952933649</v>
      </c>
      <c r="R25">
        <f t="shared" si="0"/>
        <v>0.99982555750795632</v>
      </c>
      <c r="S25">
        <f t="shared" si="0"/>
        <v>0.99983398742556262</v>
      </c>
      <c r="T25">
        <f t="shared" si="0"/>
        <v>0.9998420099681653</v>
      </c>
      <c r="U25">
        <f t="shared" si="0"/>
        <v>0.99984964482212424</v>
      </c>
      <c r="V25">
        <f t="shared" si="0"/>
        <v>0.99985691072245808</v>
      </c>
      <c r="W25">
        <f t="shared" si="0"/>
        <v>0.99986382549881736</v>
      </c>
      <c r="X25">
        <f t="shared" si="0"/>
        <v>0.99987040611923617</v>
      </c>
      <c r="Y25">
        <f t="shared" si="0"/>
        <v>0.99987666873177017</v>
      </c>
      <c r="Z25" s="3">
        <f>PRODUCT(C25:L25)</f>
        <v>0.99703974531123085</v>
      </c>
      <c r="AA25" s="4">
        <f>PRODUCT(M25:V25)</f>
        <v>0.99819514699975498</v>
      </c>
    </row>
    <row r="26" spans="1:27" x14ac:dyDescent="0.3">
      <c r="A26" t="s">
        <v>9</v>
      </c>
      <c r="B26" t="s">
        <v>18</v>
      </c>
      <c r="C26">
        <f t="shared" ref="C26:Y26" si="1">1-(C4/1000)</f>
        <v>0.99964764902389669</v>
      </c>
      <c r="D26">
        <f t="shared" si="1"/>
        <v>0.9996583253418313</v>
      </c>
      <c r="E26">
        <f t="shared" si="1"/>
        <v>0.99966867816480676</v>
      </c>
      <c r="F26">
        <f t="shared" si="1"/>
        <v>0.99967871729479685</v>
      </c>
      <c r="G26">
        <f t="shared" si="1"/>
        <v>0.99968845223677316</v>
      </c>
      <c r="H26">
        <f t="shared" si="1"/>
        <v>0.99969789220770455</v>
      </c>
      <c r="I26">
        <f t="shared" si="1"/>
        <v>0.99970704614528338</v>
      </c>
      <c r="J26">
        <f t="shared" si="1"/>
        <v>0.99971592271638787</v>
      </c>
      <c r="K26">
        <f t="shared" si="1"/>
        <v>0.99972453032528796</v>
      </c>
      <c r="L26">
        <f t="shared" si="1"/>
        <v>0.99973287712160208</v>
      </c>
      <c r="M26">
        <f t="shared" si="1"/>
        <v>0.99974097100801307</v>
      </c>
      <c r="N26">
        <f t="shared" si="1"/>
        <v>0.99974881964775109</v>
      </c>
      <c r="O26">
        <f t="shared" si="1"/>
        <v>0.99975643047184815</v>
      </c>
      <c r="P26">
        <f t="shared" si="1"/>
        <v>0.99976381068617448</v>
      </c>
      <c r="Q26">
        <f t="shared" si="1"/>
        <v>0.99977096727826076</v>
      </c>
      <c r="R26">
        <f t="shared" si="1"/>
        <v>0.99977790702391378</v>
      </c>
      <c r="S26">
        <f t="shared" si="1"/>
        <v>0.99978463649363158</v>
      </c>
      <c r="T26">
        <f t="shared" si="1"/>
        <v>0.99979116205882501</v>
      </c>
      <c r="U26">
        <f t="shared" si="1"/>
        <v>0.99979748989784922</v>
      </c>
      <c r="V26">
        <f t="shared" si="1"/>
        <v>0.99980362600185402</v>
      </c>
      <c r="W26">
        <f t="shared" si="1"/>
        <v>0.99980957618045574</v>
      </c>
      <c r="X26">
        <f t="shared" si="1"/>
        <v>0.9998153460672381</v>
      </c>
      <c r="Y26">
        <f t="shared" si="1"/>
        <v>0.99982094112508602</v>
      </c>
      <c r="Z26" s="3">
        <f t="shared" ref="Z26:Z42" si="2">PRODUCT(C26:L26)</f>
        <v>0.9969243520141724</v>
      </c>
      <c r="AA26" s="4">
        <f t="shared" ref="AA26:AA42" si="3">PRODUCT(M26:V26)</f>
        <v>0.99773812410956386</v>
      </c>
    </row>
    <row r="27" spans="1:27" x14ac:dyDescent="0.3">
      <c r="A27" t="s">
        <v>9</v>
      </c>
      <c r="B27" t="s">
        <v>1</v>
      </c>
      <c r="C27">
        <f t="shared" ref="C27:Y27" si="4">1-(C5/1000)</f>
        <v>0.99871505868770627</v>
      </c>
      <c r="D27">
        <f t="shared" si="4"/>
        <v>0.99868171826198648</v>
      </c>
      <c r="E27">
        <f t="shared" si="4"/>
        <v>0.99864751275085273</v>
      </c>
      <c r="F27">
        <f t="shared" si="4"/>
        <v>0.99861241970789771</v>
      </c>
      <c r="G27">
        <f t="shared" si="4"/>
        <v>0.99857641610429626</v>
      </c>
      <c r="H27">
        <f t="shared" si="4"/>
        <v>0.99853947831369338</v>
      </c>
      <c r="I27">
        <f t="shared" si="4"/>
        <v>0.99850158209670004</v>
      </c>
      <c r="J27">
        <f t="shared" si="4"/>
        <v>0.99846270258498682</v>
      </c>
      <c r="K27">
        <f t="shared" si="4"/>
        <v>0.99842281426496482</v>
      </c>
      <c r="L27">
        <f t="shared" si="4"/>
        <v>0.99838189096104257</v>
      </c>
      <c r="M27">
        <f t="shared" si="4"/>
        <v>0.99833990581845</v>
      </c>
      <c r="N27">
        <f t="shared" si="4"/>
        <v>0.99829683128561486</v>
      </c>
      <c r="O27">
        <f t="shared" si="4"/>
        <v>0.99825263909608308</v>
      </c>
      <c r="P27">
        <f t="shared" si="4"/>
        <v>0.99820730024996984</v>
      </c>
      <c r="Q27">
        <f t="shared" si="4"/>
        <v>0.99816078499492911</v>
      </c>
      <c r="R27">
        <f t="shared" si="4"/>
        <v>0.99811306280662959</v>
      </c>
      <c r="S27">
        <f t="shared" si="4"/>
        <v>0.99806410236872367</v>
      </c>
      <c r="T27">
        <f t="shared" si="4"/>
        <v>0.99801387155229726</v>
      </c>
      <c r="U27">
        <f t="shared" si="4"/>
        <v>0.99796233739478601</v>
      </c>
      <c r="V27">
        <f t="shared" si="4"/>
        <v>0.99790946607834452</v>
      </c>
      <c r="W27">
        <f t="shared" si="4"/>
        <v>0.99785522290765449</v>
      </c>
      <c r="X27">
        <f t="shared" si="4"/>
        <v>0.99779957228715643</v>
      </c>
      <c r="Y27">
        <f t="shared" si="4"/>
        <v>0.99774247769769164</v>
      </c>
      <c r="Z27" s="3">
        <f t="shared" si="2"/>
        <v>0.98563524656656032</v>
      </c>
      <c r="AA27" s="4">
        <f t="shared" si="3"/>
        <v>0.98147644811592993</v>
      </c>
    </row>
    <row r="28" spans="1:27" x14ac:dyDescent="0.3">
      <c r="A28" t="s">
        <v>9</v>
      </c>
      <c r="B28" t="s">
        <v>2</v>
      </c>
      <c r="C28">
        <f t="shared" ref="C28:Y28" si="5">1-(C6/1000)</f>
        <v>0.99903856504816757</v>
      </c>
      <c r="D28">
        <f t="shared" si="5"/>
        <v>0.99905404512242924</v>
      </c>
      <c r="E28">
        <f t="shared" si="5"/>
        <v>0.99906927595185246</v>
      </c>
      <c r="F28">
        <f t="shared" si="5"/>
        <v>0.99908426154953123</v>
      </c>
      <c r="G28">
        <f t="shared" si="5"/>
        <v>0.99909900586394429</v>
      </c>
      <c r="H28">
        <f t="shared" si="5"/>
        <v>0.99911351277999605</v>
      </c>
      <c r="I28">
        <f t="shared" si="5"/>
        <v>0.99912778612003994</v>
      </c>
      <c r="J28">
        <f t="shared" si="5"/>
        <v>0.99914182964488596</v>
      </c>
      <c r="K28">
        <f t="shared" si="5"/>
        <v>0.99915564705479076</v>
      </c>
      <c r="L28">
        <f t="shared" si="5"/>
        <v>0.99916924199043355</v>
      </c>
      <c r="M28">
        <f t="shared" si="5"/>
        <v>0.99918261803387465</v>
      </c>
      <c r="N28">
        <f t="shared" si="5"/>
        <v>0.99919577870949983</v>
      </c>
      <c r="O28">
        <f t="shared" si="5"/>
        <v>0.99920872748494849</v>
      </c>
      <c r="P28">
        <f t="shared" si="5"/>
        <v>0.99922146777202758</v>
      </c>
      <c r="Q28">
        <f t="shared" si="5"/>
        <v>0.99923400292761044</v>
      </c>
      <c r="R28">
        <f t="shared" si="5"/>
        <v>0.99924633625452164</v>
      </c>
      <c r="S28">
        <f t="shared" si="5"/>
        <v>0.99925847100240672</v>
      </c>
      <c r="T28">
        <f t="shared" si="5"/>
        <v>0.99927041036858844</v>
      </c>
      <c r="U28">
        <f t="shared" si="5"/>
        <v>0.99928215749890992</v>
      </c>
      <c r="V28">
        <f t="shared" si="5"/>
        <v>0.99929371548856272</v>
      </c>
      <c r="W28">
        <f t="shared" si="5"/>
        <v>0.99930508738290258</v>
      </c>
      <c r="X28">
        <f t="shared" si="5"/>
        <v>0.99931627617825214</v>
      </c>
      <c r="Y28">
        <f t="shared" si="5"/>
        <v>0.99932728482269029</v>
      </c>
      <c r="Z28" s="3">
        <f t="shared" si="2"/>
        <v>0.99108909727420891</v>
      </c>
      <c r="AA28" s="4">
        <f t="shared" si="3"/>
        <v>0.99241966176446439</v>
      </c>
    </row>
    <row r="29" spans="1:27" x14ac:dyDescent="0.3">
      <c r="A29" t="s">
        <v>9</v>
      </c>
      <c r="B29" t="s">
        <v>3</v>
      </c>
      <c r="C29">
        <f t="shared" ref="C29:Y29" si="6">1-(C7/1000)</f>
        <v>0.99726195671137374</v>
      </c>
      <c r="D29">
        <f t="shared" si="6"/>
        <v>0.99726402299923689</v>
      </c>
      <c r="E29">
        <f t="shared" si="6"/>
        <v>0.99726608772775815</v>
      </c>
      <c r="F29">
        <f t="shared" si="6"/>
        <v>0.99726815089811427</v>
      </c>
      <c r="G29">
        <f t="shared" si="6"/>
        <v>0.99727021251148118</v>
      </c>
      <c r="H29">
        <f t="shared" si="6"/>
        <v>0.99727227256903395</v>
      </c>
      <c r="I29">
        <f t="shared" si="6"/>
        <v>0.99727433107194652</v>
      </c>
      <c r="J29">
        <f t="shared" si="6"/>
        <v>0.99727638802139218</v>
      </c>
      <c r="K29">
        <f t="shared" si="6"/>
        <v>0.99727844341854344</v>
      </c>
      <c r="L29">
        <f t="shared" si="6"/>
        <v>0.99728049726457146</v>
      </c>
      <c r="M29">
        <f t="shared" si="6"/>
        <v>0.99728254956064699</v>
      </c>
      <c r="N29">
        <f t="shared" si="6"/>
        <v>0.99728460030793964</v>
      </c>
      <c r="O29">
        <f t="shared" si="6"/>
        <v>0.99728664950761836</v>
      </c>
      <c r="P29">
        <f t="shared" si="6"/>
        <v>0.99728869716085089</v>
      </c>
      <c r="Q29">
        <f t="shared" si="6"/>
        <v>0.99729074326880429</v>
      </c>
      <c r="R29">
        <f t="shared" si="6"/>
        <v>0.99729278783264486</v>
      </c>
      <c r="S29">
        <f t="shared" si="6"/>
        <v>0.99729483085353776</v>
      </c>
      <c r="T29">
        <f t="shared" si="6"/>
        <v>0.9972968723326473</v>
      </c>
      <c r="U29">
        <f t="shared" si="6"/>
        <v>0.99729891227113721</v>
      </c>
      <c r="V29">
        <f t="shared" si="6"/>
        <v>0.99730095067017011</v>
      </c>
      <c r="W29">
        <f t="shared" si="6"/>
        <v>0.99730298753090751</v>
      </c>
      <c r="X29">
        <f t="shared" si="6"/>
        <v>0.99730502285451061</v>
      </c>
      <c r="Y29">
        <f t="shared" si="6"/>
        <v>0.99730705664213926</v>
      </c>
      <c r="Z29" s="3">
        <f t="shared" si="2"/>
        <v>0.97304501317829917</v>
      </c>
      <c r="AA29" s="4">
        <f t="shared" si="3"/>
        <v>0.97324527673233996</v>
      </c>
    </row>
    <row r="30" spans="1:27" x14ac:dyDescent="0.3">
      <c r="A30" t="s">
        <v>9</v>
      </c>
      <c r="B30" t="s">
        <v>4</v>
      </c>
      <c r="C30">
        <f t="shared" ref="C30:Y30" si="7">1-(C8/1000)</f>
        <v>0.99311713489495734</v>
      </c>
      <c r="D30">
        <f t="shared" si="7"/>
        <v>0.99325905957008387</v>
      </c>
      <c r="E30">
        <f t="shared" si="7"/>
        <v>0.99339805775847811</v>
      </c>
      <c r="F30">
        <f t="shared" si="7"/>
        <v>0.99353418980429509</v>
      </c>
      <c r="G30">
        <f t="shared" si="7"/>
        <v>0.99366751480739335</v>
      </c>
      <c r="H30">
        <f t="shared" si="7"/>
        <v>0.99379809064899249</v>
      </c>
      <c r="I30">
        <f t="shared" si="7"/>
        <v>0.99392597401680116</v>
      </c>
      <c r="J30">
        <f t="shared" si="7"/>
        <v>0.99405122042962768</v>
      </c>
      <c r="K30">
        <f t="shared" si="7"/>
        <v>0.99417388426148245</v>
      </c>
      <c r="L30">
        <f t="shared" si="7"/>
        <v>0.99429401876518397</v>
      </c>
      <c r="M30">
        <f t="shared" si="7"/>
        <v>0.99441167609547731</v>
      </c>
      <c r="N30">
        <f t="shared" si="7"/>
        <v>0.99452690733167726</v>
      </c>
      <c r="O30">
        <f t="shared" si="7"/>
        <v>0.99463976249984254</v>
      </c>
      <c r="P30">
        <f t="shared" si="7"/>
        <v>0.99475029059449505</v>
      </c>
      <c r="Q30">
        <f t="shared" si="7"/>
        <v>0.99485853959988946</v>
      </c>
      <c r="R30">
        <f t="shared" si="7"/>
        <v>0.99496455651084514</v>
      </c>
      <c r="S30">
        <f t="shared" si="7"/>
        <v>0.9950683873531484</v>
      </c>
      <c r="T30">
        <f t="shared" si="7"/>
        <v>0.99517007720353368</v>
      </c>
      <c r="U30">
        <f t="shared" si="7"/>
        <v>0.99526967020925339</v>
      </c>
      <c r="V30">
        <f t="shared" si="7"/>
        <v>0.99536720960724356</v>
      </c>
      <c r="W30">
        <f t="shared" si="7"/>
        <v>0.9954627377428944</v>
      </c>
      <c r="X30">
        <f t="shared" si="7"/>
        <v>0.99555629608843443</v>
      </c>
      <c r="Y30">
        <f t="shared" si="7"/>
        <v>0.99564792526093493</v>
      </c>
      <c r="Z30" s="3">
        <f t="shared" si="2"/>
        <v>0.93896275060366041</v>
      </c>
      <c r="AA30" s="4">
        <f t="shared" si="3"/>
        <v>0.95018008632063666</v>
      </c>
    </row>
    <row r="31" spans="1:27" x14ac:dyDescent="0.3">
      <c r="A31" t="s">
        <v>9</v>
      </c>
      <c r="B31" t="s">
        <v>5</v>
      </c>
      <c r="C31">
        <f t="shared" ref="C31:Y31" si="8">1-(C9/1000)</f>
        <v>0.98484286709560342</v>
      </c>
      <c r="D31">
        <f t="shared" si="8"/>
        <v>0.98513852814133351</v>
      </c>
      <c r="E31">
        <f t="shared" si="8"/>
        <v>0.98542842190544699</v>
      </c>
      <c r="F31">
        <f t="shared" si="8"/>
        <v>0.98571266088682619</v>
      </c>
      <c r="G31">
        <f t="shared" si="8"/>
        <v>0.98599135538990579</v>
      </c>
      <c r="H31">
        <f t="shared" si="8"/>
        <v>0.98626461356747852</v>
      </c>
      <c r="I31">
        <f t="shared" si="8"/>
        <v>0.98653254146266567</v>
      </c>
      <c r="J31">
        <f t="shared" si="8"/>
        <v>0.9867952430500696</v>
      </c>
      <c r="K31">
        <f t="shared" si="8"/>
        <v>0.98705282027612251</v>
      </c>
      <c r="L31">
        <f t="shared" si="8"/>
        <v>0.98730537309864919</v>
      </c>
      <c r="M31">
        <f t="shared" si="8"/>
        <v>0.98755299952565767</v>
      </c>
      <c r="N31">
        <f t="shared" si="8"/>
        <v>0.98779579565337261</v>
      </c>
      <c r="O31">
        <f t="shared" si="8"/>
        <v>0.98803385570352775</v>
      </c>
      <c r="P31">
        <f t="shared" si="8"/>
        <v>0.98826727205993026</v>
      </c>
      <c r="Q31">
        <f t="shared" si="8"/>
        <v>0.98849613530431235</v>
      </c>
      <c r="R31">
        <f t="shared" si="8"/>
        <v>0.98872053425148254</v>
      </c>
      <c r="S31">
        <f t="shared" si="8"/>
        <v>0.98894055598379293</v>
      </c>
      <c r="T31">
        <f t="shared" si="8"/>
        <v>0.98915628588493265</v>
      </c>
      <c r="U31">
        <f t="shared" si="8"/>
        <v>0.98936780767306243</v>
      </c>
      <c r="V31">
        <f t="shared" si="8"/>
        <v>0.98957520343330385</v>
      </c>
      <c r="W31">
        <f t="shared" si="8"/>
        <v>0.98977855364959311</v>
      </c>
      <c r="X31">
        <f t="shared" si="8"/>
        <v>0.98997793723591498</v>
      </c>
      <c r="Y31">
        <f t="shared" si="8"/>
        <v>0.99017343156692683</v>
      </c>
      <c r="Z31" s="3">
        <f t="shared" si="2"/>
        <v>0.86943392573379985</v>
      </c>
      <c r="AA31" s="4">
        <f t="shared" si="3"/>
        <v>0.89158763526743812</v>
      </c>
    </row>
    <row r="32" spans="1:27" x14ac:dyDescent="0.3">
      <c r="A32" t="s">
        <v>9</v>
      </c>
      <c r="B32" t="s">
        <v>6</v>
      </c>
      <c r="C32">
        <f t="shared" ref="C32:Y32" si="9">1-(C10/1000)</f>
        <v>0.95936119843193957</v>
      </c>
      <c r="D32">
        <f t="shared" si="9"/>
        <v>0.95956402119601258</v>
      </c>
      <c r="E32">
        <f t="shared" si="9"/>
        <v>0.95976583169909269</v>
      </c>
      <c r="F32">
        <f t="shared" si="9"/>
        <v>0.95996663499323764</v>
      </c>
      <c r="G32">
        <f t="shared" si="9"/>
        <v>0.96016643610529095</v>
      </c>
      <c r="H32">
        <f t="shared" si="9"/>
        <v>0.96036524003700818</v>
      </c>
      <c r="I32">
        <f t="shared" si="9"/>
        <v>0.96056305176518131</v>
      </c>
      <c r="J32">
        <f t="shared" si="9"/>
        <v>0.96075987624176429</v>
      </c>
      <c r="K32">
        <f t="shared" si="9"/>
        <v>0.96095571839399607</v>
      </c>
      <c r="L32">
        <f t="shared" si="9"/>
        <v>0.96115058312452495</v>
      </c>
      <c r="M32">
        <f t="shared" si="9"/>
        <v>0.96134447531153033</v>
      </c>
      <c r="N32">
        <f t="shared" si="9"/>
        <v>0.96153739980884545</v>
      </c>
      <c r="O32">
        <f t="shared" si="9"/>
        <v>0.96172936144607879</v>
      </c>
      <c r="P32">
        <f t="shared" si="9"/>
        <v>0.96192036502873479</v>
      </c>
      <c r="Q32">
        <f t="shared" si="9"/>
        <v>0.9621104153383343</v>
      </c>
      <c r="R32">
        <f t="shared" si="9"/>
        <v>0.96229951713253425</v>
      </c>
      <c r="S32">
        <f t="shared" si="9"/>
        <v>0.96248767514524691</v>
      </c>
      <c r="T32">
        <f t="shared" si="9"/>
        <v>0.96267489408675777</v>
      </c>
      <c r="U32">
        <f t="shared" si="9"/>
        <v>0.96286117864384457</v>
      </c>
      <c r="V32">
        <f t="shared" si="9"/>
        <v>0.96304653347989344</v>
      </c>
      <c r="W32">
        <f t="shared" si="9"/>
        <v>0.96323096323501645</v>
      </c>
      <c r="X32">
        <f t="shared" si="9"/>
        <v>0.9634144725261673</v>
      </c>
      <c r="Y32">
        <f t="shared" si="9"/>
        <v>0.96359706594725725</v>
      </c>
      <c r="Z32" s="3">
        <f t="shared" si="2"/>
        <v>0.66664714868432906</v>
      </c>
      <c r="AA32" s="4">
        <f t="shared" si="3"/>
        <v>0.68023373556632372</v>
      </c>
    </row>
    <row r="33" spans="1:27" x14ac:dyDescent="0.3">
      <c r="A33" t="s">
        <v>9</v>
      </c>
      <c r="B33" t="s">
        <v>34</v>
      </c>
      <c r="C33">
        <f t="shared" ref="C33:Y33" si="10">1-(C11/1000)</f>
        <v>0.889790927559722</v>
      </c>
      <c r="D33">
        <f t="shared" si="10"/>
        <v>0.89067688595657901</v>
      </c>
      <c r="E33">
        <f t="shared" si="10"/>
        <v>0.89155572223305501</v>
      </c>
      <c r="F33">
        <f t="shared" si="10"/>
        <v>0.89242749364307905</v>
      </c>
      <c r="G33">
        <f t="shared" si="10"/>
        <v>0.893292256980322</v>
      </c>
      <c r="H33">
        <f t="shared" si="10"/>
        <v>0.89415006858189505</v>
      </c>
      <c r="I33">
        <f t="shared" si="10"/>
        <v>0.89500098433202402</v>
      </c>
      <c r="J33">
        <f t="shared" si="10"/>
        <v>0.89584505966568795</v>
      </c>
      <c r="K33">
        <f t="shared" si="10"/>
        <v>0.89668234957222703</v>
      </c>
      <c r="L33">
        <f t="shared" si="10"/>
        <v>0.89751290859893096</v>
      </c>
      <c r="M33">
        <f t="shared" si="10"/>
        <v>0.89833679085459006</v>
      </c>
      <c r="N33">
        <f t="shared" si="10"/>
        <v>0.89915405001301896</v>
      </c>
      <c r="O33">
        <f t="shared" si="10"/>
        <v>0.89996473931655496</v>
      </c>
      <c r="P33">
        <f t="shared" si="10"/>
        <v>0.9007689115795261</v>
      </c>
      <c r="Q33">
        <f t="shared" si="10"/>
        <v>0.90156661919169201</v>
      </c>
      <c r="R33">
        <f t="shared" si="10"/>
        <v>0.90235791412165689</v>
      </c>
      <c r="S33">
        <f t="shared" si="10"/>
        <v>0.90314284792025501</v>
      </c>
      <c r="T33">
        <f t="shared" si="10"/>
        <v>0.90392147172390946</v>
      </c>
      <c r="U33">
        <f t="shared" si="10"/>
        <v>0.90469383625796329</v>
      </c>
      <c r="V33">
        <f t="shared" si="10"/>
        <v>0.90545999183998416</v>
      </c>
      <c r="W33">
        <f t="shared" si="10"/>
        <v>0.90621998838304252</v>
      </c>
      <c r="X33">
        <f t="shared" si="10"/>
        <v>0.90697387539896301</v>
      </c>
      <c r="Y33">
        <f t="shared" si="10"/>
        <v>0.90772170200155045</v>
      </c>
      <c r="Z33" s="3">
        <f t="shared" si="2"/>
        <v>0.32498948750265161</v>
      </c>
      <c r="AA33" s="4">
        <f t="shared" si="3"/>
        <v>0.35624344012189346</v>
      </c>
    </row>
    <row r="34" spans="1:27" x14ac:dyDescent="0.3">
      <c r="A34" t="s">
        <v>8</v>
      </c>
      <c r="B34" t="s">
        <v>12</v>
      </c>
      <c r="C34">
        <f t="shared" ref="C34:Y34" si="11">1-(C12/1000)</f>
        <v>0.99959849662599598</v>
      </c>
      <c r="D34">
        <f t="shared" si="11"/>
        <v>0.99962376988825741</v>
      </c>
      <c r="E34">
        <f t="shared" si="11"/>
        <v>0.99964745228521945</v>
      </c>
      <c r="F34">
        <f t="shared" si="11"/>
        <v>0.9996696439564039</v>
      </c>
      <c r="G34">
        <f t="shared" si="11"/>
        <v>0.99969043873789287</v>
      </c>
      <c r="H34">
        <f t="shared" si="11"/>
        <v>0.99970992455910823</v>
      </c>
      <c r="I34">
        <f t="shared" si="11"/>
        <v>0.99972818381461637</v>
      </c>
      <c r="J34">
        <f t="shared" si="11"/>
        <v>0.99974529371252729</v>
      </c>
      <c r="K34">
        <f t="shared" si="11"/>
        <v>0.99976132660096551</v>
      </c>
      <c r="L34">
        <f t="shared" si="11"/>
        <v>0.99977635027398837</v>
      </c>
      <c r="M34">
        <f t="shared" si="11"/>
        <v>0.99979042825825004</v>
      </c>
      <c r="N34">
        <f t="shared" si="11"/>
        <v>0.99980362008161883</v>
      </c>
      <c r="O34">
        <f t="shared" si="11"/>
        <v>0.99981598152488804</v>
      </c>
      <c r="P34">
        <f t="shared" si="11"/>
        <v>0.9998275648576409</v>
      </c>
      <c r="Q34">
        <f t="shared" si="11"/>
        <v>0.99983841905926929</v>
      </c>
      <c r="R34">
        <f t="shared" si="11"/>
        <v>0.9998485900260804</v>
      </c>
      <c r="S34">
        <f t="shared" si="11"/>
        <v>0.99985812076536595</v>
      </c>
      <c r="T34">
        <f t="shared" si="11"/>
        <v>0.99986705157725575</v>
      </c>
      <c r="U34">
        <f t="shared" si="11"/>
        <v>0.99987542022512477</v>
      </c>
      <c r="V34">
        <f t="shared" si="11"/>
        <v>0.99988326209527278</v>
      </c>
      <c r="W34">
        <f t="shared" si="11"/>
        <v>0.99989061034655291</v>
      </c>
      <c r="X34">
        <f t="shared" si="11"/>
        <v>0.99989749605058253</v>
      </c>
      <c r="Y34">
        <f t="shared" si="11"/>
        <v>0.99990394832312668</v>
      </c>
      <c r="Z34" s="3">
        <f t="shared" si="2"/>
        <v>0.99695504471183816</v>
      </c>
      <c r="AA34" s="4">
        <f t="shared" si="3"/>
        <v>0.99840959346076297</v>
      </c>
    </row>
    <row r="35" spans="1:27" x14ac:dyDescent="0.3">
      <c r="A35" t="s">
        <v>8</v>
      </c>
      <c r="B35" t="s">
        <v>18</v>
      </c>
      <c r="C35">
        <f t="shared" ref="C35:Y35" si="12">1-(C13/1000)</f>
        <v>0.99840309418412343</v>
      </c>
      <c r="D35">
        <f t="shared" si="12"/>
        <v>0.99841564404301619</v>
      </c>
      <c r="E35">
        <f t="shared" si="12"/>
        <v>0.99842809527432763</v>
      </c>
      <c r="F35">
        <f t="shared" si="12"/>
        <v>0.99844044865315806</v>
      </c>
      <c r="G35">
        <f t="shared" si="12"/>
        <v>0.99845270494851635</v>
      </c>
      <c r="H35">
        <f t="shared" si="12"/>
        <v>0.99846486492336806</v>
      </c>
      <c r="I35">
        <f t="shared" si="12"/>
        <v>0.99847692933468235</v>
      </c>
      <c r="J35">
        <f t="shared" si="12"/>
        <v>0.99848889893347981</v>
      </c>
      <c r="K35">
        <f t="shared" si="12"/>
        <v>0.99850077446487873</v>
      </c>
      <c r="L35">
        <f t="shared" si="12"/>
        <v>0.99851255666814143</v>
      </c>
      <c r="M35">
        <f t="shared" si="12"/>
        <v>0.99852424627672087</v>
      </c>
      <c r="N35">
        <f t="shared" si="12"/>
        <v>0.99853584401830553</v>
      </c>
      <c r="O35">
        <f t="shared" si="12"/>
        <v>0.99854735061486533</v>
      </c>
      <c r="P35">
        <f t="shared" si="12"/>
        <v>0.99855876678269606</v>
      </c>
      <c r="Q35">
        <f t="shared" si="12"/>
        <v>0.99857009323246471</v>
      </c>
      <c r="R35">
        <f t="shared" si="12"/>
        <v>0.9985813306692527</v>
      </c>
      <c r="S35">
        <f t="shared" si="12"/>
        <v>0.99859247979260068</v>
      </c>
      <c r="T35">
        <f t="shared" si="12"/>
        <v>0.9986035412965516</v>
      </c>
      <c r="U35">
        <f t="shared" si="12"/>
        <v>0.99861451586969396</v>
      </c>
      <c r="V35">
        <f t="shared" si="12"/>
        <v>0.99862540419520485</v>
      </c>
      <c r="W35">
        <f t="shared" si="12"/>
        <v>0.99863620695089217</v>
      </c>
      <c r="X35">
        <f t="shared" si="12"/>
        <v>0.99864692480923745</v>
      </c>
      <c r="Y35">
        <f t="shared" si="12"/>
        <v>0.99865755843743675</v>
      </c>
      <c r="Z35" s="3">
        <f t="shared" si="2"/>
        <v>0.98469051066302293</v>
      </c>
      <c r="AA35" s="4">
        <f t="shared" si="3"/>
        <v>0.98584455379438429</v>
      </c>
    </row>
    <row r="36" spans="1:27" x14ac:dyDescent="0.3">
      <c r="A36" t="s">
        <v>8</v>
      </c>
      <c r="B36" t="s">
        <v>1</v>
      </c>
      <c r="C36">
        <f t="shared" ref="C36:Y36" si="13">1-(C14/1000)</f>
        <v>0.99639940220634071</v>
      </c>
      <c r="D36">
        <f t="shared" si="13"/>
        <v>0.99641974836420999</v>
      </c>
      <c r="E36">
        <f t="shared" si="13"/>
        <v>0.99643997955057639</v>
      </c>
      <c r="F36">
        <f t="shared" si="13"/>
        <v>0.99646009641511746</v>
      </c>
      <c r="G36">
        <f t="shared" si="13"/>
        <v>0.99648009960383999</v>
      </c>
      <c r="H36">
        <f t="shared" si="13"/>
        <v>0.99649998975909992</v>
      </c>
      <c r="I36">
        <f t="shared" si="13"/>
        <v>0.99651976751962379</v>
      </c>
      <c r="J36">
        <f t="shared" si="13"/>
        <v>0.99653943352052854</v>
      </c>
      <c r="K36">
        <f t="shared" si="13"/>
        <v>0.99655898839334234</v>
      </c>
      <c r="L36">
        <f t="shared" si="13"/>
        <v>0.99657843276602476</v>
      </c>
      <c r="M36">
        <f t="shared" si="13"/>
        <v>0.99659776726298677</v>
      </c>
      <c r="N36">
        <f t="shared" si="13"/>
        <v>0.99661699250511115</v>
      </c>
      <c r="O36">
        <f t="shared" si="13"/>
        <v>0.99663610910977207</v>
      </c>
      <c r="P36">
        <f t="shared" si="13"/>
        <v>0.99665511769085502</v>
      </c>
      <c r="Q36">
        <f t="shared" si="13"/>
        <v>0.9966740188587766</v>
      </c>
      <c r="R36">
        <f t="shared" si="13"/>
        <v>0.99669281322050429</v>
      </c>
      <c r="S36">
        <f t="shared" si="13"/>
        <v>0.99671150137957543</v>
      </c>
      <c r="T36">
        <f t="shared" si="13"/>
        <v>0.99673008393611706</v>
      </c>
      <c r="U36">
        <f t="shared" si="13"/>
        <v>0.99674856148686497</v>
      </c>
      <c r="V36">
        <f t="shared" si="13"/>
        <v>0.99676693462518307</v>
      </c>
      <c r="W36">
        <f t="shared" si="13"/>
        <v>0.99678520394108217</v>
      </c>
      <c r="X36">
        <f t="shared" si="13"/>
        <v>0.99680337002123909</v>
      </c>
      <c r="Y36">
        <f t="shared" si="13"/>
        <v>0.99682143344901553</v>
      </c>
      <c r="Z36" s="3">
        <f t="shared" si="2"/>
        <v>0.96544529577952898</v>
      </c>
      <c r="AA36" s="4">
        <f t="shared" si="3"/>
        <v>0.96732064672299245</v>
      </c>
    </row>
    <row r="37" spans="1:27" x14ac:dyDescent="0.3">
      <c r="A37" t="s">
        <v>8</v>
      </c>
      <c r="B37" t="s">
        <v>2</v>
      </c>
      <c r="C37">
        <f t="shared" ref="C37:Y37" si="14">1-(C15/1000)</f>
        <v>0.99577626650830509</v>
      </c>
      <c r="D37">
        <f t="shared" si="14"/>
        <v>0.99576431590465286</v>
      </c>
      <c r="E37">
        <f t="shared" si="14"/>
        <v>0.99575233148804154</v>
      </c>
      <c r="F37">
        <f t="shared" si="14"/>
        <v>0.99574031316280098</v>
      </c>
      <c r="G37">
        <f t="shared" si="14"/>
        <v>0.99572826083299038</v>
      </c>
      <c r="H37">
        <f t="shared" si="14"/>
        <v>0.99571617440239735</v>
      </c>
      <c r="I37">
        <f t="shared" si="14"/>
        <v>0.99570405377453741</v>
      </c>
      <c r="J37">
        <f t="shared" si="14"/>
        <v>0.99569189885265297</v>
      </c>
      <c r="K37">
        <f t="shared" si="14"/>
        <v>0.99567970953971296</v>
      </c>
      <c r="L37">
        <f t="shared" si="14"/>
        <v>0.99566748573841124</v>
      </c>
      <c r="M37">
        <f t="shared" si="14"/>
        <v>0.99565522735116696</v>
      </c>
      <c r="N37">
        <f t="shared" si="14"/>
        <v>0.99564293428012274</v>
      </c>
      <c r="O37">
        <f t="shared" si="14"/>
        <v>0.9956306064271444</v>
      </c>
      <c r="P37">
        <f t="shared" si="14"/>
        <v>0.99561824369382035</v>
      </c>
      <c r="Q37">
        <f t="shared" si="14"/>
        <v>0.99560584598146018</v>
      </c>
      <c r="R37">
        <f t="shared" si="14"/>
        <v>0.99559341319109451</v>
      </c>
      <c r="S37">
        <f t="shared" si="14"/>
        <v>0.99558094522347385</v>
      </c>
      <c r="T37">
        <f t="shared" si="14"/>
        <v>0.99556844197906802</v>
      </c>
      <c r="U37">
        <f t="shared" si="14"/>
        <v>0.99555590335806499</v>
      </c>
      <c r="V37">
        <f t="shared" si="14"/>
        <v>0.99554332926037048</v>
      </c>
      <c r="W37">
        <f t="shared" si="14"/>
        <v>0.99553071958560702</v>
      </c>
      <c r="X37">
        <f t="shared" si="14"/>
        <v>0.995518074233113</v>
      </c>
      <c r="Y37">
        <f t="shared" si="14"/>
        <v>0.99550539310194208</v>
      </c>
      <c r="Z37" s="3">
        <f t="shared" si="2"/>
        <v>0.95803500632560934</v>
      </c>
      <c r="AA37" s="4">
        <f t="shared" si="3"/>
        <v>0.9568561396194496</v>
      </c>
    </row>
    <row r="38" spans="1:27" x14ac:dyDescent="0.3">
      <c r="A38" t="s">
        <v>8</v>
      </c>
      <c r="B38" t="s">
        <v>3</v>
      </c>
      <c r="C38">
        <f t="shared" ref="C38:Y38" si="15">1-(C16/1000)</f>
        <v>0.99449255959551508</v>
      </c>
      <c r="D38">
        <f t="shared" si="15"/>
        <v>0.99458476351549463</v>
      </c>
      <c r="E38">
        <f t="shared" si="15"/>
        <v>0.99467542378502405</v>
      </c>
      <c r="F38">
        <f t="shared" si="15"/>
        <v>0.99476456624743737</v>
      </c>
      <c r="G38">
        <f t="shared" si="15"/>
        <v>0.99485221631340748</v>
      </c>
      <c r="H38">
        <f t="shared" si="15"/>
        <v>0.99493839896818914</v>
      </c>
      <c r="I38">
        <f t="shared" si="15"/>
        <v>0.9950231387787416</v>
      </c>
      <c r="J38">
        <f t="shared" si="15"/>
        <v>0.99510645990073154</v>
      </c>
      <c r="K38">
        <f t="shared" si="15"/>
        <v>0.99518838608541837</v>
      </c>
      <c r="L38">
        <f t="shared" si="15"/>
        <v>0.99526894068642524</v>
      </c>
      <c r="M38">
        <f t="shared" si="15"/>
        <v>0.99534814666639593</v>
      </c>
      <c r="N38">
        <f t="shared" si="15"/>
        <v>0.9954260266035404</v>
      </c>
      <c r="O38">
        <f t="shared" si="15"/>
        <v>0.995502602698071</v>
      </c>
      <c r="P38">
        <f t="shared" si="15"/>
        <v>0.99557789677853081</v>
      </c>
      <c r="Q38">
        <f t="shared" si="15"/>
        <v>0.99565193030801602</v>
      </c>
      <c r="R38">
        <f t="shared" si="15"/>
        <v>0.99572472439029402</v>
      </c>
      <c r="S38">
        <f t="shared" si="15"/>
        <v>0.99579629977581918</v>
      </c>
      <c r="T38">
        <f t="shared" si="15"/>
        <v>0.99586667686764796</v>
      </c>
      <c r="U38">
        <f t="shared" si="15"/>
        <v>0.99593587572725517</v>
      </c>
      <c r="V38">
        <f t="shared" si="15"/>
        <v>0.99600391608025218</v>
      </c>
      <c r="W38">
        <f t="shared" si="15"/>
        <v>0.99607081732201008</v>
      </c>
      <c r="X38">
        <f t="shared" si="15"/>
        <v>0.9961365985231887</v>
      </c>
      <c r="Y38">
        <f t="shared" si="15"/>
        <v>0.99620127843517225</v>
      </c>
      <c r="Z38" s="3">
        <f t="shared" si="2"/>
        <v>0.95005396603297887</v>
      </c>
      <c r="AA38" s="4">
        <f t="shared" si="3"/>
        <v>0.95766278806965477</v>
      </c>
    </row>
    <row r="39" spans="1:27" x14ac:dyDescent="0.3">
      <c r="A39" t="s">
        <v>8</v>
      </c>
      <c r="B39" t="s">
        <v>4</v>
      </c>
      <c r="C39">
        <f t="shared" ref="C39:Y39" si="16">1-(C17/1000)</f>
        <v>0.98702978549626896</v>
      </c>
      <c r="D39">
        <f t="shared" si="16"/>
        <v>0.98712563375037199</v>
      </c>
      <c r="E39">
        <f t="shared" si="16"/>
        <v>0.98722077369793071</v>
      </c>
      <c r="F39">
        <f t="shared" si="16"/>
        <v>0.98731521057324134</v>
      </c>
      <c r="G39">
        <f t="shared" si="16"/>
        <v>0.98740894957191927</v>
      </c>
      <c r="H39">
        <f t="shared" si="16"/>
        <v>0.98750199585118525</v>
      </c>
      <c r="I39">
        <f t="shared" si="16"/>
        <v>0.98759435453014865</v>
      </c>
      <c r="J39">
        <f t="shared" si="16"/>
        <v>0.9876860306900892</v>
      </c>
      <c r="K39">
        <f t="shared" si="16"/>
        <v>0.98777702937473655</v>
      </c>
      <c r="L39">
        <f t="shared" si="16"/>
        <v>0.98786735559054784</v>
      </c>
      <c r="M39">
        <f t="shared" si="16"/>
        <v>0.98795701430698335</v>
      </c>
      <c r="N39">
        <f t="shared" si="16"/>
        <v>0.98804601045677964</v>
      </c>
      <c r="O39">
        <f t="shared" si="16"/>
        <v>0.98813434893622065</v>
      </c>
      <c r="P39">
        <f t="shared" si="16"/>
        <v>0.9882220346054077</v>
      </c>
      <c r="Q39">
        <f t="shared" si="16"/>
        <v>0.98830907228852638</v>
      </c>
      <c r="R39">
        <f t="shared" si="16"/>
        <v>0.98839546677411227</v>
      </c>
      <c r="S39">
        <f t="shared" si="16"/>
        <v>0.98848122281531436</v>
      </c>
      <c r="T39">
        <f t="shared" si="16"/>
        <v>0.98856634513015629</v>
      </c>
      <c r="U39">
        <f t="shared" si="16"/>
        <v>0.98865083840179624</v>
      </c>
      <c r="V39">
        <f t="shared" si="16"/>
        <v>0.9887347072787841</v>
      </c>
      <c r="W39">
        <f t="shared" si="16"/>
        <v>0.98881795637531811</v>
      </c>
      <c r="X39">
        <f t="shared" si="16"/>
        <v>0.98890059027149779</v>
      </c>
      <c r="Y39">
        <f t="shared" si="16"/>
        <v>0.98898261351357641</v>
      </c>
      <c r="Z39" s="3">
        <f t="shared" si="2"/>
        <v>0.88137942831266991</v>
      </c>
      <c r="AA39" s="4">
        <f t="shared" si="3"/>
        <v>0.88941866195141583</v>
      </c>
    </row>
    <row r="40" spans="1:27" x14ac:dyDescent="0.3">
      <c r="A40" t="s">
        <v>8</v>
      </c>
      <c r="B40" t="s">
        <v>5</v>
      </c>
      <c r="C40">
        <f t="shared" ref="C40:Y40" si="17">1-(C18/1000)</f>
        <v>0.9771818157067832</v>
      </c>
      <c r="D40">
        <f t="shared" si="17"/>
        <v>0.97769981440151921</v>
      </c>
      <c r="E40">
        <f t="shared" si="17"/>
        <v>0.97820605393766935</v>
      </c>
      <c r="F40">
        <f t="shared" si="17"/>
        <v>0.9787008012614864</v>
      </c>
      <c r="G40">
        <f t="shared" si="17"/>
        <v>0.9791843172592406</v>
      </c>
      <c r="H40">
        <f t="shared" si="17"/>
        <v>0.97965685689478721</v>
      </c>
      <c r="I40">
        <f t="shared" si="17"/>
        <v>0.98011866934401271</v>
      </c>
      <c r="J40">
        <f t="shared" si="17"/>
        <v>0.9805699981262278</v>
      </c>
      <c r="K40">
        <f t="shared" si="17"/>
        <v>0.98101108123257841</v>
      </c>
      <c r="L40">
        <f t="shared" si="17"/>
        <v>0.98144215125154111</v>
      </c>
      <c r="M40">
        <f t="shared" si="17"/>
        <v>0.98186343549157018</v>
      </c>
      <c r="N40">
        <f t="shared" si="17"/>
        <v>0.98227515610095961</v>
      </c>
      <c r="O40">
        <f t="shared" si="17"/>
        <v>0.98267753018498483</v>
      </c>
      <c r="P40">
        <f t="shared" si="17"/>
        <v>0.98307076992038522</v>
      </c>
      <c r="Q40">
        <f t="shared" si="17"/>
        <v>0.98345508266724713</v>
      </c>
      <c r="R40">
        <f t="shared" si="17"/>
        <v>0.98383067107834732</v>
      </c>
      <c r="S40">
        <f t="shared" si="17"/>
        <v>0.98419773320601467</v>
      </c>
      <c r="T40">
        <f t="shared" si="17"/>
        <v>0.98455646260656515</v>
      </c>
      <c r="U40">
        <f t="shared" si="17"/>
        <v>0.98490704844236643</v>
      </c>
      <c r="V40">
        <f t="shared" si="17"/>
        <v>0.98524967558158594</v>
      </c>
      <c r="W40">
        <f t="shared" si="17"/>
        <v>0.98558452469567359</v>
      </c>
      <c r="X40">
        <f t="shared" si="17"/>
        <v>0.98591177235463212</v>
      </c>
      <c r="Y40">
        <f t="shared" si="17"/>
        <v>0.98623159112012504</v>
      </c>
      <c r="Z40" s="3">
        <f t="shared" si="2"/>
        <v>0.81188686178325409</v>
      </c>
      <c r="AA40" s="4">
        <f t="shared" si="3"/>
        <v>0.84765567999218494</v>
      </c>
    </row>
    <row r="41" spans="1:27" x14ac:dyDescent="0.3">
      <c r="A41" t="s">
        <v>8</v>
      </c>
      <c r="B41" t="s">
        <v>6</v>
      </c>
      <c r="C41">
        <f t="shared" ref="C41:Y41" si="18">1-(C19/1000)</f>
        <v>0.95243242824421626</v>
      </c>
      <c r="D41">
        <f t="shared" si="18"/>
        <v>0.95308408552943658</v>
      </c>
      <c r="E41">
        <f t="shared" si="18"/>
        <v>0.95372681536257764</v>
      </c>
      <c r="F41">
        <f t="shared" si="18"/>
        <v>0.95436074004627047</v>
      </c>
      <c r="G41">
        <f t="shared" si="18"/>
        <v>0.9549859802076478</v>
      </c>
      <c r="H41">
        <f t="shared" si="18"/>
        <v>0.95560265482129725</v>
      </c>
      <c r="I41">
        <f t="shared" si="18"/>
        <v>0.95621088123190068</v>
      </c>
      <c r="J41">
        <f t="shared" si="18"/>
        <v>0.95681077517656354</v>
      </c>
      <c r="K41">
        <f t="shared" si="18"/>
        <v>0.95740245080683772</v>
      </c>
      <c r="L41">
        <f t="shared" si="18"/>
        <v>0.95798602071044292</v>
      </c>
      <c r="M41">
        <f t="shared" si="18"/>
        <v>0.95856159593269097</v>
      </c>
      <c r="N41">
        <f t="shared" si="18"/>
        <v>0.95912928599761604</v>
      </c>
      <c r="O41">
        <f t="shared" si="18"/>
        <v>0.95968919892881521</v>
      </c>
      <c r="P41">
        <f t="shared" si="18"/>
        <v>0.96024144127000466</v>
      </c>
      <c r="Q41">
        <f t="shared" si="18"/>
        <v>0.96078611810529235</v>
      </c>
      <c r="R41">
        <f t="shared" si="18"/>
        <v>0.96132333307917517</v>
      </c>
      <c r="S41">
        <f t="shared" si="18"/>
        <v>0.96185318841626055</v>
      </c>
      <c r="T41">
        <f t="shared" si="18"/>
        <v>0.96237578494071851</v>
      </c>
      <c r="U41">
        <f t="shared" si="18"/>
        <v>0.96289122209546663</v>
      </c>
      <c r="V41">
        <f t="shared" si="18"/>
        <v>0.96339959796109342</v>
      </c>
      <c r="W41">
        <f t="shared" si="18"/>
        <v>0.96390100927452138</v>
      </c>
      <c r="X41">
        <f t="shared" si="18"/>
        <v>0.96439555144741473</v>
      </c>
      <c r="Y41">
        <f t="shared" si="18"/>
        <v>0.9648833185843344</v>
      </c>
      <c r="Z41" s="3">
        <f t="shared" si="2"/>
        <v>0.63271734413004133</v>
      </c>
      <c r="AA41" s="4">
        <f t="shared" si="3"/>
        <v>0.6719571762517943</v>
      </c>
    </row>
    <row r="42" spans="1:27" x14ac:dyDescent="0.3">
      <c r="A42" t="s">
        <v>8</v>
      </c>
      <c r="B42" t="s">
        <v>34</v>
      </c>
      <c r="C42">
        <f t="shared" ref="C42:Y42" si="19">1-(C20/1000)</f>
        <v>0.87982087631789196</v>
      </c>
      <c r="D42">
        <f t="shared" si="19"/>
        <v>0.88152356897947703</v>
      </c>
      <c r="E42">
        <f t="shared" si="19"/>
        <v>0.88320213796457803</v>
      </c>
      <c r="F42">
        <f t="shared" si="19"/>
        <v>0.88485692505640801</v>
      </c>
      <c r="G42">
        <f t="shared" si="19"/>
        <v>0.88648826719580798</v>
      </c>
      <c r="H42">
        <f t="shared" si="19"/>
        <v>0.88809649654985701</v>
      </c>
      <c r="I42">
        <f t="shared" si="19"/>
        <v>0.889681940579505</v>
      </c>
      <c r="J42">
        <f t="shared" si="19"/>
        <v>0.89124492210625106</v>
      </c>
      <c r="K42">
        <f t="shared" si="19"/>
        <v>0.89278575937786897</v>
      </c>
      <c r="L42">
        <f t="shared" si="19"/>
        <v>0.89430476613321497</v>
      </c>
      <c r="M42">
        <f t="shared" si="19"/>
        <v>0.89580225166610594</v>
      </c>
      <c r="N42">
        <f t="shared" si="19"/>
        <v>0.89727852088829696</v>
      </c>
      <c r="O42">
        <f t="shared" si="19"/>
        <v>0.89873387439156605</v>
      </c>
      <c r="P42">
        <f t="shared" si="19"/>
        <v>0.90016860850892155</v>
      </c>
      <c r="Q42">
        <f t="shared" si="19"/>
        <v>0.90158301537493668</v>
      </c>
      <c r="R42">
        <f t="shared" si="19"/>
        <v>0.90297738298523533</v>
      </c>
      <c r="S42">
        <f t="shared" si="19"/>
        <v>0.90435199525513155</v>
      </c>
      <c r="T42">
        <f t="shared" si="19"/>
        <v>0.90570713207743936</v>
      </c>
      <c r="U42">
        <f t="shared" si="19"/>
        <v>0.90704306937946377</v>
      </c>
      <c r="V42">
        <f t="shared" si="19"/>
        <v>0.90836007917918327</v>
      </c>
      <c r="W42">
        <f t="shared" si="19"/>
        <v>0.90965842964063748</v>
      </c>
      <c r="X42">
        <f t="shared" si="19"/>
        <v>0.91093838512852932</v>
      </c>
      <c r="Y42">
        <f t="shared" si="19"/>
        <v>0.91220020626205389</v>
      </c>
      <c r="Z42" s="3">
        <f t="shared" si="2"/>
        <v>0.30210585953287517</v>
      </c>
      <c r="AA42" s="4">
        <f t="shared" si="3"/>
        <v>0.35726315404195508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Cenário 1</vt:lpstr>
      <vt:lpstr>Planilha3</vt:lpstr>
      <vt:lpstr>Cenário 2</vt:lpstr>
      <vt:lpstr>Cenário 3</vt:lpstr>
      <vt:lpstr>Saldo Migratório</vt:lpstr>
      <vt:lpstr>Fertilidade</vt:lpstr>
      <vt:lpstr>Mortalidade e sobrevivencia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dos Santos Pereira</dc:creator>
  <cp:lastModifiedBy>Augusto dos Santos Pereira</cp:lastModifiedBy>
  <cp:lastPrinted>2023-10-25T15:55:50Z</cp:lastPrinted>
  <dcterms:created xsi:type="dcterms:W3CDTF">2023-09-14T17:52:18Z</dcterms:created>
  <dcterms:modified xsi:type="dcterms:W3CDTF">2024-02-20T19:31:54Z</dcterms:modified>
</cp:coreProperties>
</file>