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E\Desktop\"/>
    </mc:Choice>
  </mc:AlternateContent>
  <xr:revisionPtr revIDLastSave="0" documentId="8_{66B43185-9DE1-46E3-8805-C0415FCD4C0B}" xr6:coauthVersionLast="47" xr6:coauthVersionMax="47" xr10:uidLastSave="{00000000-0000-0000-0000-000000000000}"/>
  <bookViews>
    <workbookView xWindow="-108" yWindow="-108" windowWidth="23256" windowHeight="12456" activeTab="3" xr2:uid="{32C4C489-1523-4883-BF56-63223AF476D3}"/>
  </bookViews>
  <sheets>
    <sheet name="Cenário 1" sheetId="1" r:id="rId1"/>
    <sheet name="Cenário 2" sheetId="14" r:id="rId2"/>
    <sheet name="Cenário 3" sheetId="15" r:id="rId3"/>
    <sheet name="Cenário 4" sheetId="13" r:id="rId4"/>
    <sheet name="Saldo Migratório" sheetId="12" r:id="rId5"/>
    <sheet name="População Ano Base 2022" sheetId="11" r:id="rId6"/>
    <sheet name="Fertilidade" sheetId="8" r:id="rId7"/>
    <sheet name="Mortalidade" sheetId="9" r:id="rId8"/>
    <sheet name="Sobrevivênci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3" l="1"/>
  <c r="L18" i="13"/>
  <c r="K19" i="13"/>
  <c r="L19" i="13"/>
  <c r="K20" i="13"/>
  <c r="K27" i="13" s="1"/>
  <c r="L20" i="13"/>
  <c r="K21" i="13"/>
  <c r="L21" i="13"/>
  <c r="K22" i="13"/>
  <c r="L22" i="13"/>
  <c r="K23" i="13"/>
  <c r="L23" i="13"/>
  <c r="L27" i="13" s="1"/>
  <c r="K24" i="13"/>
  <c r="L24" i="13"/>
  <c r="K25" i="13"/>
  <c r="L25" i="13"/>
  <c r="K26" i="13"/>
  <c r="L26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L13" i="15"/>
  <c r="K13" i="15"/>
  <c r="L23" i="15"/>
  <c r="L27" i="15" s="1"/>
  <c r="K27" i="15"/>
  <c r="L26" i="15"/>
  <c r="K26" i="15"/>
  <c r="L25" i="15"/>
  <c r="K25" i="15"/>
  <c r="L24" i="15"/>
  <c r="K24" i="15"/>
  <c r="K23" i="15"/>
  <c r="L22" i="15"/>
  <c r="K22" i="15"/>
  <c r="L21" i="15"/>
  <c r="K21" i="15"/>
  <c r="L20" i="15"/>
  <c r="K20" i="15"/>
  <c r="L19" i="15"/>
  <c r="K19" i="15"/>
  <c r="L18" i="15"/>
  <c r="K18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L26" i="14"/>
  <c r="L25" i="14"/>
  <c r="L24" i="14"/>
  <c r="L23" i="14"/>
  <c r="L22" i="14"/>
  <c r="L21" i="14"/>
  <c r="L20" i="14"/>
  <c r="L19" i="14"/>
  <c r="L18" i="14"/>
  <c r="K26" i="14"/>
  <c r="K25" i="14"/>
  <c r="K24" i="14"/>
  <c r="K23" i="14"/>
  <c r="K22" i="14"/>
  <c r="K21" i="14"/>
  <c r="K20" i="14"/>
  <c r="K19" i="14"/>
  <c r="K18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L13" i="1"/>
  <c r="K13" i="1"/>
  <c r="L27" i="1"/>
  <c r="K2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L12" i="1"/>
  <c r="L11" i="1"/>
  <c r="L10" i="1"/>
  <c r="L9" i="1"/>
  <c r="L8" i="1"/>
  <c r="L7" i="1"/>
  <c r="L6" i="1"/>
  <c r="L5" i="1"/>
  <c r="L4" i="1"/>
  <c r="K12" i="1"/>
  <c r="K11" i="1"/>
  <c r="K10" i="1"/>
  <c r="K9" i="1"/>
  <c r="K8" i="1"/>
  <c r="K7" i="1"/>
  <c r="K6" i="1"/>
  <c r="K5" i="1"/>
  <c r="K4" i="1"/>
  <c r="B3" i="12"/>
  <c r="C3" i="12"/>
  <c r="D12" i="1"/>
  <c r="D11" i="1"/>
  <c r="D10" i="1"/>
  <c r="D9" i="1"/>
  <c r="D8" i="1"/>
  <c r="D7" i="1"/>
  <c r="D6" i="1"/>
  <c r="C12" i="1"/>
  <c r="C11" i="1"/>
  <c r="C10" i="1"/>
  <c r="C9" i="1"/>
  <c r="C8" i="1"/>
  <c r="C7" i="1"/>
  <c r="C6" i="1"/>
  <c r="C6" i="11"/>
  <c r="C5" i="1" s="1"/>
  <c r="C2" i="11"/>
  <c r="C4" i="13" s="1"/>
  <c r="D6" i="11"/>
  <c r="D5" i="1" s="1"/>
  <c r="C6" i="8"/>
  <c r="G23" i="13" s="1"/>
  <c r="C5" i="8"/>
  <c r="G22" i="1" s="1"/>
  <c r="C4" i="8"/>
  <c r="G21" i="1" s="1"/>
  <c r="C3" i="8"/>
  <c r="G20" i="14" s="1"/>
  <c r="C2" i="8"/>
  <c r="G19" i="13" s="1"/>
  <c r="B6" i="8"/>
  <c r="G9" i="15" s="1"/>
  <c r="B5" i="8"/>
  <c r="G8" i="1" s="1"/>
  <c r="B4" i="8"/>
  <c r="G7" i="15" s="1"/>
  <c r="B3" i="8"/>
  <c r="G6" i="15" s="1"/>
  <c r="B2" i="8"/>
  <c r="G5" i="13" s="1"/>
  <c r="D2" i="11"/>
  <c r="D4" i="14" s="1"/>
  <c r="M24" i="10"/>
  <c r="K24" i="10" s="1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X2" i="10"/>
  <c r="R2" i="10"/>
  <c r="O2" i="10"/>
  <c r="L2" i="10"/>
  <c r="H2" i="10"/>
  <c r="F2" i="10"/>
  <c r="E23" i="10"/>
  <c r="E22" i="10"/>
  <c r="E21" i="10"/>
  <c r="E20" i="10"/>
  <c r="E19" i="10"/>
  <c r="E18" i="10"/>
  <c r="E17" i="10"/>
  <c r="E16" i="10"/>
  <c r="E15" i="10"/>
  <c r="E12" i="10"/>
  <c r="E11" i="10"/>
  <c r="E10" i="10"/>
  <c r="E9" i="10"/>
  <c r="E8" i="10"/>
  <c r="E7" i="10"/>
  <c r="E6" i="10"/>
  <c r="E5" i="10"/>
  <c r="E4" i="10"/>
  <c r="W18" i="9"/>
  <c r="Y13" i="10" s="1"/>
  <c r="V18" i="9"/>
  <c r="X13" i="10" s="1"/>
  <c r="U18" i="9"/>
  <c r="W13" i="10" s="1"/>
  <c r="T18" i="9"/>
  <c r="V13" i="10" s="1"/>
  <c r="S18" i="9"/>
  <c r="U13" i="10" s="1"/>
  <c r="R18" i="9"/>
  <c r="T13" i="10" s="1"/>
  <c r="Q18" i="9"/>
  <c r="S13" i="10" s="1"/>
  <c r="P18" i="9"/>
  <c r="R13" i="10" s="1"/>
  <c r="O18" i="9"/>
  <c r="Q13" i="10" s="1"/>
  <c r="N18" i="9"/>
  <c r="P13" i="10" s="1"/>
  <c r="M18" i="9"/>
  <c r="O13" i="10" s="1"/>
  <c r="L18" i="9"/>
  <c r="N13" i="10" s="1"/>
  <c r="K18" i="9"/>
  <c r="M13" i="10" s="1"/>
  <c r="J18" i="9"/>
  <c r="L13" i="10" s="1"/>
  <c r="I18" i="9"/>
  <c r="K13" i="10" s="1"/>
  <c r="H18" i="9"/>
  <c r="J13" i="10" s="1"/>
  <c r="G18" i="9"/>
  <c r="I13" i="10" s="1"/>
  <c r="F18" i="9"/>
  <c r="H13" i="10" s="1"/>
  <c r="E18" i="9"/>
  <c r="G13" i="10" s="1"/>
  <c r="D18" i="9"/>
  <c r="F13" i="10" s="1"/>
  <c r="C18" i="9"/>
  <c r="E13" i="10" s="1"/>
  <c r="W5" i="9"/>
  <c r="Y2" i="10" s="1"/>
  <c r="V5" i="9"/>
  <c r="U5" i="9"/>
  <c r="W2" i="10" s="1"/>
  <c r="T5" i="9"/>
  <c r="V2" i="10" s="1"/>
  <c r="S5" i="9"/>
  <c r="U2" i="10" s="1"/>
  <c r="R5" i="9"/>
  <c r="T2" i="10" s="1"/>
  <c r="Q5" i="9"/>
  <c r="S2" i="10" s="1"/>
  <c r="P5" i="9"/>
  <c r="O5" i="9"/>
  <c r="Q2" i="10" s="1"/>
  <c r="N5" i="9"/>
  <c r="P2" i="10" s="1"/>
  <c r="M5" i="9"/>
  <c r="L5" i="9"/>
  <c r="N2" i="10" s="1"/>
  <c r="K5" i="9"/>
  <c r="M2" i="10" s="1"/>
  <c r="J5" i="9"/>
  <c r="I5" i="9"/>
  <c r="K2" i="10" s="1"/>
  <c r="H5" i="9"/>
  <c r="J2" i="10" s="1"/>
  <c r="G5" i="9"/>
  <c r="I2" i="10" s="1"/>
  <c r="F5" i="9"/>
  <c r="E5" i="9"/>
  <c r="G2" i="10" s="1"/>
  <c r="D5" i="9"/>
  <c r="C5" i="9"/>
  <c r="E2" i="10" s="1"/>
  <c r="G6" i="14" l="1"/>
  <c r="G23" i="1"/>
  <c r="G23" i="15"/>
  <c r="G8" i="14"/>
  <c r="H8" i="14" s="1"/>
  <c r="G5" i="15"/>
  <c r="G8" i="13"/>
  <c r="H8" i="13" s="1"/>
  <c r="G21" i="14"/>
  <c r="G21" i="15"/>
  <c r="G20" i="13"/>
  <c r="G9" i="14"/>
  <c r="H9" i="14" s="1"/>
  <c r="H6" i="15"/>
  <c r="G6" i="13"/>
  <c r="H6" i="13" s="1"/>
  <c r="G8" i="15"/>
  <c r="H8" i="15" s="1"/>
  <c r="G19" i="15"/>
  <c r="G5" i="1"/>
  <c r="H5" i="1" s="1"/>
  <c r="G7" i="14"/>
  <c r="H7" i="14" s="1"/>
  <c r="G22" i="14"/>
  <c r="G21" i="13"/>
  <c r="G6" i="1"/>
  <c r="H6" i="1" s="1"/>
  <c r="G19" i="1"/>
  <c r="G9" i="13"/>
  <c r="H9" i="13" s="1"/>
  <c r="G7" i="1"/>
  <c r="H7" i="1" s="1"/>
  <c r="G20" i="1"/>
  <c r="G5" i="14"/>
  <c r="G22" i="15"/>
  <c r="G19" i="14"/>
  <c r="G23" i="14"/>
  <c r="G7" i="13"/>
  <c r="H7" i="13" s="1"/>
  <c r="G22" i="13"/>
  <c r="G9" i="1"/>
  <c r="H9" i="1" s="1"/>
  <c r="G20" i="15"/>
  <c r="D5" i="13"/>
  <c r="H5" i="13" s="1"/>
  <c r="H7" i="15"/>
  <c r="C4" i="1"/>
  <c r="C13" i="1" s="1"/>
  <c r="C5" i="15"/>
  <c r="D4" i="13"/>
  <c r="C5" i="14"/>
  <c r="D5" i="14"/>
  <c r="D4" i="1"/>
  <c r="D13" i="1" s="1"/>
  <c r="D5" i="15"/>
  <c r="D4" i="15"/>
  <c r="H9" i="15"/>
  <c r="C5" i="13"/>
  <c r="C4" i="14"/>
  <c r="H6" i="14"/>
  <c r="C4" i="15"/>
  <c r="H8" i="1"/>
  <c r="C11" i="10"/>
  <c r="D11" i="10"/>
  <c r="D15" i="10"/>
  <c r="D21" i="10"/>
  <c r="D8" i="10"/>
  <c r="D4" i="10"/>
  <c r="D17" i="10"/>
  <c r="C13" i="10"/>
  <c r="C15" i="10"/>
  <c r="D5" i="10"/>
  <c r="D18" i="10"/>
  <c r="C12" i="10"/>
  <c r="C2" i="10"/>
  <c r="C16" i="10"/>
  <c r="C17" i="10"/>
  <c r="D7" i="10"/>
  <c r="D10" i="10"/>
  <c r="D13" i="10"/>
  <c r="D20" i="10"/>
  <c r="D23" i="10"/>
  <c r="C4" i="10"/>
  <c r="C5" i="10"/>
  <c r="C18" i="10"/>
  <c r="C6" i="10"/>
  <c r="C19" i="10"/>
  <c r="C7" i="10"/>
  <c r="C20" i="10"/>
  <c r="D2" i="10"/>
  <c r="D6" i="10"/>
  <c r="D9" i="10"/>
  <c r="D12" i="10"/>
  <c r="D19" i="10"/>
  <c r="D22" i="10"/>
  <c r="C8" i="10"/>
  <c r="C22" i="10"/>
  <c r="C21" i="10"/>
  <c r="C9" i="10"/>
  <c r="C10" i="10"/>
  <c r="C23" i="10"/>
  <c r="D16" i="10"/>
  <c r="D14" i="10" l="1"/>
  <c r="E8" i="13"/>
  <c r="M9" i="13" s="1"/>
  <c r="C23" i="13" s="1"/>
  <c r="E8" i="1"/>
  <c r="M9" i="1" s="1"/>
  <c r="C23" i="1" s="1"/>
  <c r="M24" i="1" s="1"/>
  <c r="E8" i="15"/>
  <c r="M9" i="15" s="1"/>
  <c r="C23" i="15" s="1"/>
  <c r="E8" i="14"/>
  <c r="M9" i="14" s="1"/>
  <c r="C23" i="14" s="1"/>
  <c r="E10" i="1"/>
  <c r="M11" i="1" s="1"/>
  <c r="C25" i="1" s="1"/>
  <c r="E10" i="13"/>
  <c r="M11" i="13" s="1"/>
  <c r="C25" i="13" s="1"/>
  <c r="E10" i="15"/>
  <c r="M11" i="15" s="1"/>
  <c r="C25" i="15" s="1"/>
  <c r="E10" i="14"/>
  <c r="M11" i="14" s="1"/>
  <c r="C25" i="14" s="1"/>
  <c r="E21" i="1"/>
  <c r="E21" i="14"/>
  <c r="E21" i="15"/>
  <c r="E21" i="13"/>
  <c r="E24" i="15"/>
  <c r="E24" i="1"/>
  <c r="E24" i="13"/>
  <c r="E24" i="14"/>
  <c r="E12" i="13"/>
  <c r="E12" i="15"/>
  <c r="E12" i="14"/>
  <c r="E12" i="1"/>
  <c r="E9" i="15"/>
  <c r="M10" i="15" s="1"/>
  <c r="C24" i="15" s="1"/>
  <c r="M25" i="15" s="1"/>
  <c r="E9" i="14"/>
  <c r="M10" i="14" s="1"/>
  <c r="C24" i="14" s="1"/>
  <c r="M25" i="14" s="1"/>
  <c r="E9" i="1"/>
  <c r="M10" i="1" s="1"/>
  <c r="C24" i="1" s="1"/>
  <c r="M25" i="1" s="1"/>
  <c r="E9" i="13"/>
  <c r="M10" i="13" s="1"/>
  <c r="C24" i="13" s="1"/>
  <c r="M25" i="13" s="1"/>
  <c r="E6" i="14"/>
  <c r="M7" i="14" s="1"/>
  <c r="C21" i="14" s="1"/>
  <c r="M22" i="14" s="1"/>
  <c r="E6" i="13"/>
  <c r="M7" i="13" s="1"/>
  <c r="C21" i="13" s="1"/>
  <c r="E6" i="1"/>
  <c r="M7" i="1" s="1"/>
  <c r="C21" i="1" s="1"/>
  <c r="M22" i="1" s="1"/>
  <c r="E6" i="15"/>
  <c r="M7" i="15" s="1"/>
  <c r="C21" i="15" s="1"/>
  <c r="E11" i="13"/>
  <c r="M12" i="13" s="1"/>
  <c r="C26" i="13" s="1"/>
  <c r="E11" i="1"/>
  <c r="M12" i="1" s="1"/>
  <c r="E11" i="15"/>
  <c r="E11" i="14"/>
  <c r="E7" i="13"/>
  <c r="M8" i="13" s="1"/>
  <c r="C22" i="13" s="1"/>
  <c r="M23" i="13" s="1"/>
  <c r="E7" i="15"/>
  <c r="M8" i="15" s="1"/>
  <c r="C22" i="15" s="1"/>
  <c r="M23" i="15" s="1"/>
  <c r="E7" i="14"/>
  <c r="M8" i="14" s="1"/>
  <c r="C22" i="14" s="1"/>
  <c r="E7" i="1"/>
  <c r="M8" i="1" s="1"/>
  <c r="C22" i="1" s="1"/>
  <c r="M23" i="1" s="1"/>
  <c r="E25" i="15"/>
  <c r="E25" i="13"/>
  <c r="M26" i="13" s="1"/>
  <c r="E25" i="1"/>
  <c r="E25" i="14"/>
  <c r="C14" i="10"/>
  <c r="E26" i="13"/>
  <c r="E26" i="15"/>
  <c r="E26" i="1"/>
  <c r="E26" i="14"/>
  <c r="E22" i="14"/>
  <c r="E22" i="1"/>
  <c r="E22" i="15"/>
  <c r="E22" i="13"/>
  <c r="E23" i="14"/>
  <c r="E23" i="13"/>
  <c r="E23" i="15"/>
  <c r="E23" i="1"/>
  <c r="E20" i="13"/>
  <c r="E20" i="1"/>
  <c r="E20" i="14"/>
  <c r="E20" i="15"/>
  <c r="F11" i="15"/>
  <c r="F11" i="13"/>
  <c r="F11" i="1"/>
  <c r="F11" i="14"/>
  <c r="E4" i="1"/>
  <c r="M5" i="1" s="1"/>
  <c r="C19" i="1" s="1"/>
  <c r="E4" i="15"/>
  <c r="M5" i="15" s="1"/>
  <c r="C19" i="15" s="1"/>
  <c r="E4" i="13"/>
  <c r="M5" i="13" s="1"/>
  <c r="C19" i="13" s="1"/>
  <c r="E4" i="14"/>
  <c r="M5" i="14" s="1"/>
  <c r="C19" i="14" s="1"/>
  <c r="F23" i="13"/>
  <c r="F23" i="14"/>
  <c r="F23" i="1"/>
  <c r="F23" i="15"/>
  <c r="E18" i="14"/>
  <c r="E18" i="1"/>
  <c r="E18" i="15"/>
  <c r="E18" i="13"/>
  <c r="F26" i="15"/>
  <c r="F26" i="1"/>
  <c r="F26" i="13"/>
  <c r="F26" i="14"/>
  <c r="F20" i="13"/>
  <c r="F20" i="1"/>
  <c r="F20" i="14"/>
  <c r="F20" i="15"/>
  <c r="F24" i="14"/>
  <c r="F24" i="1"/>
  <c r="F24" i="15"/>
  <c r="F24" i="13"/>
  <c r="F22" i="13"/>
  <c r="F22" i="15"/>
  <c r="F22" i="14"/>
  <c r="F22" i="1"/>
  <c r="F21" i="13"/>
  <c r="F21" i="1"/>
  <c r="F21" i="15"/>
  <c r="F21" i="14"/>
  <c r="F8" i="15"/>
  <c r="N9" i="15" s="1"/>
  <c r="D23" i="15" s="1"/>
  <c r="H23" i="15" s="1"/>
  <c r="F8" i="1"/>
  <c r="N9" i="1" s="1"/>
  <c r="D23" i="1" s="1"/>
  <c r="F8" i="13"/>
  <c r="N9" i="13" s="1"/>
  <c r="D23" i="13" s="1"/>
  <c r="F8" i="14"/>
  <c r="N9" i="14" s="1"/>
  <c r="D23" i="14" s="1"/>
  <c r="F10" i="15"/>
  <c r="N11" i="15" s="1"/>
  <c r="D25" i="15" s="1"/>
  <c r="F10" i="13"/>
  <c r="N11" i="13" s="1"/>
  <c r="D25" i="13" s="1"/>
  <c r="F10" i="14"/>
  <c r="N11" i="14" s="1"/>
  <c r="D25" i="14" s="1"/>
  <c r="F10" i="1"/>
  <c r="N11" i="1" s="1"/>
  <c r="D25" i="1" s="1"/>
  <c r="F7" i="1"/>
  <c r="N8" i="1" s="1"/>
  <c r="D22" i="1" s="1"/>
  <c r="F7" i="15"/>
  <c r="N8" i="15" s="1"/>
  <c r="D22" i="15" s="1"/>
  <c r="H22" i="15" s="1"/>
  <c r="F7" i="13"/>
  <c r="N8" i="13" s="1"/>
  <c r="D22" i="13" s="1"/>
  <c r="H22" i="13" s="1"/>
  <c r="F7" i="14"/>
  <c r="N8" i="14" s="1"/>
  <c r="D22" i="14" s="1"/>
  <c r="H22" i="14" s="1"/>
  <c r="F25" i="1"/>
  <c r="F25" i="15"/>
  <c r="F25" i="13"/>
  <c r="F25" i="14"/>
  <c r="F9" i="1"/>
  <c r="N10" i="1" s="1"/>
  <c r="D24" i="1" s="1"/>
  <c r="F9" i="14"/>
  <c r="N10" i="14" s="1"/>
  <c r="D24" i="14" s="1"/>
  <c r="F9" i="15"/>
  <c r="N10" i="15" s="1"/>
  <c r="D24" i="15" s="1"/>
  <c r="F9" i="13"/>
  <c r="N10" i="13" s="1"/>
  <c r="D24" i="13" s="1"/>
  <c r="F6" i="14"/>
  <c r="N7" i="14" s="1"/>
  <c r="D21" i="14" s="1"/>
  <c r="F6" i="1"/>
  <c r="N7" i="1" s="1"/>
  <c r="D21" i="1" s="1"/>
  <c r="F6" i="15"/>
  <c r="N7" i="15" s="1"/>
  <c r="D21" i="15" s="1"/>
  <c r="H21" i="15" s="1"/>
  <c r="F6" i="13"/>
  <c r="N7" i="13" s="1"/>
  <c r="D21" i="13" s="1"/>
  <c r="F12" i="14"/>
  <c r="F12" i="15"/>
  <c r="F12" i="1"/>
  <c r="F12" i="13"/>
  <c r="F18" i="1"/>
  <c r="F18" i="14"/>
  <c r="F18" i="15"/>
  <c r="F18" i="13"/>
  <c r="F4" i="1"/>
  <c r="N5" i="1" s="1"/>
  <c r="D19" i="1" s="1"/>
  <c r="H19" i="1" s="1"/>
  <c r="F4" i="14"/>
  <c r="N5" i="14" s="1"/>
  <c r="D19" i="14" s="1"/>
  <c r="F4" i="15"/>
  <c r="N5" i="15" s="1"/>
  <c r="D19" i="15" s="1"/>
  <c r="F4" i="13"/>
  <c r="N5" i="13" s="1"/>
  <c r="D19" i="13" s="1"/>
  <c r="C13" i="15"/>
  <c r="D13" i="15"/>
  <c r="H5" i="15"/>
  <c r="I4" i="15" s="1"/>
  <c r="M4" i="15" s="1"/>
  <c r="D13" i="13"/>
  <c r="C13" i="14"/>
  <c r="I4" i="13"/>
  <c r="J4" i="13" s="1"/>
  <c r="N4" i="13" s="1"/>
  <c r="H5" i="14"/>
  <c r="I4" i="14" s="1"/>
  <c r="J4" i="14" s="1"/>
  <c r="N4" i="14" s="1"/>
  <c r="C13" i="13"/>
  <c r="D13" i="14"/>
  <c r="I4" i="1"/>
  <c r="M4" i="1" s="1"/>
  <c r="C3" i="10"/>
  <c r="D3" i="10"/>
  <c r="M22" i="15" l="1"/>
  <c r="M22" i="13"/>
  <c r="M24" i="14"/>
  <c r="M23" i="14"/>
  <c r="M24" i="15"/>
  <c r="M24" i="13"/>
  <c r="E5" i="1"/>
  <c r="M6" i="1" s="1"/>
  <c r="C20" i="1" s="1"/>
  <c r="M21" i="1" s="1"/>
  <c r="E5" i="15"/>
  <c r="M6" i="15" s="1"/>
  <c r="C20" i="15" s="1"/>
  <c r="M21" i="15" s="1"/>
  <c r="E5" i="14"/>
  <c r="M6" i="14" s="1"/>
  <c r="C20" i="14" s="1"/>
  <c r="M21" i="14" s="1"/>
  <c r="E5" i="13"/>
  <c r="M6" i="13" s="1"/>
  <c r="C20" i="13" s="1"/>
  <c r="M21" i="13" s="1"/>
  <c r="M12" i="14"/>
  <c r="C26" i="14" s="1"/>
  <c r="M26" i="14" s="1"/>
  <c r="E19" i="13"/>
  <c r="M20" i="13" s="1"/>
  <c r="E19" i="1"/>
  <c r="M20" i="1" s="1"/>
  <c r="E19" i="15"/>
  <c r="M20" i="15" s="1"/>
  <c r="E19" i="14"/>
  <c r="M20" i="14" s="1"/>
  <c r="M12" i="15"/>
  <c r="C26" i="15" s="1"/>
  <c r="M26" i="15" s="1"/>
  <c r="N25" i="15"/>
  <c r="N25" i="1"/>
  <c r="N12" i="1"/>
  <c r="N22" i="14"/>
  <c r="N25" i="13"/>
  <c r="N22" i="13"/>
  <c r="N24" i="1"/>
  <c r="N23" i="15"/>
  <c r="N24" i="14"/>
  <c r="H22" i="1"/>
  <c r="N23" i="1"/>
  <c r="H21" i="1"/>
  <c r="N22" i="1"/>
  <c r="H23" i="14"/>
  <c r="N23" i="14"/>
  <c r="N23" i="13"/>
  <c r="N24" i="15"/>
  <c r="N24" i="13"/>
  <c r="H23" i="13"/>
  <c r="N22" i="15"/>
  <c r="H21" i="13"/>
  <c r="H21" i="14"/>
  <c r="N25" i="14"/>
  <c r="N12" i="14"/>
  <c r="D26" i="14" s="1"/>
  <c r="N26" i="14" s="1"/>
  <c r="F19" i="14"/>
  <c r="N20" i="14" s="1"/>
  <c r="F19" i="15"/>
  <c r="N20" i="15" s="1"/>
  <c r="F19" i="13"/>
  <c r="N20" i="13" s="1"/>
  <c r="F19" i="1"/>
  <c r="N20" i="1" s="1"/>
  <c r="F5" i="15"/>
  <c r="N6" i="15" s="1"/>
  <c r="D20" i="15" s="1"/>
  <c r="F5" i="13"/>
  <c r="N6" i="13" s="1"/>
  <c r="D20" i="13" s="1"/>
  <c r="N21" i="13" s="1"/>
  <c r="F5" i="1"/>
  <c r="N6" i="1" s="1"/>
  <c r="D20" i="1" s="1"/>
  <c r="N21" i="1" s="1"/>
  <c r="F5" i="14"/>
  <c r="N6" i="14" s="1"/>
  <c r="D20" i="14" s="1"/>
  <c r="N12" i="13"/>
  <c r="D26" i="13" s="1"/>
  <c r="N26" i="13" s="1"/>
  <c r="N12" i="15"/>
  <c r="D26" i="15" s="1"/>
  <c r="N26" i="15" s="1"/>
  <c r="H19" i="13"/>
  <c r="H19" i="14"/>
  <c r="M4" i="14"/>
  <c r="C18" i="14" s="1"/>
  <c r="J4" i="15"/>
  <c r="N4" i="15" s="1"/>
  <c r="D18" i="15" s="1"/>
  <c r="M4" i="13"/>
  <c r="C18" i="13" s="1"/>
  <c r="H19" i="15"/>
  <c r="D18" i="13"/>
  <c r="C18" i="15"/>
  <c r="D18" i="14"/>
  <c r="J4" i="1"/>
  <c r="N4" i="1" s="1"/>
  <c r="H23" i="1"/>
  <c r="C18" i="1"/>
  <c r="D26" i="1"/>
  <c r="C26" i="1"/>
  <c r="M13" i="15" l="1"/>
  <c r="M13" i="1"/>
  <c r="N13" i="14"/>
  <c r="N13" i="1"/>
  <c r="N21" i="15"/>
  <c r="H20" i="15"/>
  <c r="I18" i="15" s="1"/>
  <c r="H20" i="13"/>
  <c r="I18" i="13" s="1"/>
  <c r="M18" i="13" s="1"/>
  <c r="N13" i="13"/>
  <c r="H20" i="1"/>
  <c r="I18" i="1" s="1"/>
  <c r="M18" i="1" s="1"/>
  <c r="N21" i="14"/>
  <c r="H20" i="14"/>
  <c r="I18" i="14" s="1"/>
  <c r="M18" i="14" s="1"/>
  <c r="N13" i="15"/>
  <c r="M13" i="14"/>
  <c r="M13" i="13"/>
  <c r="D18" i="1"/>
  <c r="D27" i="1" s="1"/>
  <c r="D27" i="13"/>
  <c r="N19" i="13"/>
  <c r="M19" i="13"/>
  <c r="C27" i="13"/>
  <c r="C27" i="15"/>
  <c r="M19" i="15"/>
  <c r="D27" i="15"/>
  <c r="N19" i="15"/>
  <c r="D27" i="14"/>
  <c r="N19" i="14"/>
  <c r="C27" i="14"/>
  <c r="M19" i="14"/>
  <c r="M26" i="1"/>
  <c r="N26" i="1"/>
  <c r="M19" i="1"/>
  <c r="C27" i="1"/>
  <c r="J18" i="13" l="1"/>
  <c r="N18" i="13" s="1"/>
  <c r="N27" i="13" s="1"/>
  <c r="M18" i="15"/>
  <c r="M27" i="15" s="1"/>
  <c r="J18" i="15"/>
  <c r="N18" i="15" s="1"/>
  <c r="N27" i="15" s="1"/>
  <c r="J18" i="14"/>
  <c r="N18" i="14" s="1"/>
  <c r="N27" i="14" s="1"/>
  <c r="M27" i="14"/>
  <c r="M27" i="13"/>
  <c r="M27" i="1"/>
  <c r="N19" i="1"/>
  <c r="J18" i="1"/>
  <c r="N18" i="1" s="1"/>
  <c r="N27" i="1" l="1"/>
</calcChain>
</file>

<file path=xl/sharedStrings.xml><?xml version="1.0" encoding="utf-8"?>
<sst xmlns="http://schemas.openxmlformats.org/spreadsheetml/2006/main" count="374" uniqueCount="44">
  <si>
    <t>Faixa Etária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</si>
  <si>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</si>
  <si>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</si>
  <si>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</si>
  <si>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</si>
  <si>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</si>
  <si>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</si>
  <si>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</si>
  <si>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</si>
  <si>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</si>
  <si>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</si>
  <si>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</si>
  <si>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</si>
  <si>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Masculino</t>
  </si>
  <si>
    <t>Feminino</t>
  </si>
  <si>
    <t>Sexo</t>
  </si>
  <si>
    <t>População 2022</t>
  </si>
  <si>
    <t>0 a 9 anos</t>
  </si>
  <si>
    <t>2022 a 2031</t>
  </si>
  <si>
    <t>2032 a 2041</t>
  </si>
  <si>
    <t>Taxa de Sobrivência 2022 A 2031</t>
  </si>
  <si>
    <t>Saldo Migratório Anual</t>
  </si>
  <si>
    <t>População 2032</t>
  </si>
  <si>
    <t>10 a 19 anos</t>
  </si>
  <si>
    <t>População Feminina</t>
  </si>
  <si>
    <t>População Masculina</t>
  </si>
  <si>
    <t>Idade calculada, anos, classe</t>
  </si>
  <si>
    <t>Saldo Migratório masculino</t>
  </si>
  <si>
    <t>Saldo Migratório Feminino</t>
  </si>
  <si>
    <t>População 2042</t>
  </si>
  <si>
    <t>Taxa de Fertilidade Média por Mulher 2022 a 2031</t>
  </si>
  <si>
    <t>Taxa de Fertilidade Média por Mulher 2032 a 2041</t>
  </si>
  <si>
    <t>Masculinos</t>
  </si>
  <si>
    <t>Femininos</t>
  </si>
  <si>
    <t>Masculina</t>
  </si>
  <si>
    <t>Feminina</t>
  </si>
  <si>
    <t>Nascidos Vivos entre 2022 a 2031 segundo sexo</t>
  </si>
  <si>
    <t>Nascimentos entre 2022 e 2031 segundo Faixa Etária da Mãe</t>
  </si>
  <si>
    <t>Taxa de Sobrivência 2032 A 2041</t>
  </si>
  <si>
    <t>Nascimentos entre 2032 e 2041 segundo Faixa Etária da Mãe</t>
  </si>
  <si>
    <t>Nascidos Vivos entre 2032 a 2041 segundo sexo</t>
  </si>
  <si>
    <t>Nascimentos Masculinos:</t>
  </si>
  <si>
    <t>Nascimentos Femininos: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</si>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</sst>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????_-;_-@_-"/>
    <numFmt numFmtId="166" formatCode="_-* #,##0_-;\-* #,##0_-;_-* &quot;-&quot;??_-;_-@_-"/>
    <numFmt numFmtId="167" formatCode="0.0000000000"/>
  </numFmts>
  <fonts count="4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2" applyNumberFormat="1" applyFont="1" applyFill="1"/>
    <xf numFmtId="164" fontId="0" fillId="2" borderId="0" xfId="2" applyNumberFormat="1" applyFont="1" applyFill="1"/>
    <xf numFmtId="165" fontId="0" fillId="0" borderId="1" xfId="0" applyNumberFormat="1" applyBorder="1"/>
    <xf numFmtId="166" fontId="0" fillId="0" borderId="1" xfId="2" applyNumberFormat="1" applyFont="1" applyBorder="1"/>
    <xf numFmtId="1" fontId="0" fillId="0" borderId="1" xfId="0" applyNumberFormat="1" applyBorder="1"/>
    <xf numFmtId="167" fontId="0" fillId="0" borderId="1" xfId="0" applyNumberFormat="1" applyBorder="1"/>
    <xf numFmtId="167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167" fontId="0" fillId="4" borderId="1" xfId="0" applyNumberFormat="1" applyFill="1" applyBorder="1"/>
    <xf numFmtId="165" fontId="0" fillId="4" borderId="1" xfId="0" applyNumberFormat="1" applyFill="1" applyBorder="1"/>
    <xf numFmtId="166" fontId="0" fillId="4" borderId="1" xfId="2" applyNumberFormat="1" applyFont="1" applyFill="1" applyBorder="1"/>
    <xf numFmtId="1" fontId="3" fillId="0" borderId="1" xfId="0" applyNumberFormat="1" applyFont="1" applyBorder="1"/>
    <xf numFmtId="166" fontId="3" fillId="0" borderId="1" xfId="2" applyNumberFormat="1" applyFont="1" applyBorder="1"/>
    <xf numFmtId="167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147ABDA-B46A-4148-99A7-52390225B484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6A5D-920F-41BD-B2CC-AB016EC110D3}">
  <dimension ref="B1:Q27"/>
  <sheetViews>
    <sheetView topLeftCell="D1" workbookViewId="0">
      <selection activeCell="M27" sqref="M27:N27"/>
    </sheetView>
  </sheetViews>
  <sheetFormatPr defaultRowHeight="14.4" x14ac:dyDescent="0.3"/>
  <cols>
    <col min="2" max="2" width="13.44140625" bestFit="1" customWidth="1"/>
    <col min="3" max="4" width="13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C2" s="23" t="s">
        <v>16</v>
      </c>
      <c r="D2" s="23"/>
      <c r="E2" s="23" t="s">
        <v>20</v>
      </c>
      <c r="F2" s="23"/>
      <c r="G2" s="23" t="s">
        <v>30</v>
      </c>
      <c r="H2" s="23" t="s">
        <v>37</v>
      </c>
      <c r="I2" s="23" t="s">
        <v>36</v>
      </c>
      <c r="J2" s="23"/>
      <c r="K2" s="23" t="s">
        <v>21</v>
      </c>
      <c r="L2" s="23"/>
      <c r="M2" s="23" t="s">
        <v>22</v>
      </c>
      <c r="N2" s="23"/>
      <c r="P2" t="s">
        <v>42</v>
      </c>
      <c r="Q2" s="2">
        <v>0.49</v>
      </c>
    </row>
    <row r="3" spans="2:17" ht="28.8" customHeight="1" x14ac:dyDescent="0.3">
      <c r="B3" s="13" t="s">
        <v>0</v>
      </c>
      <c r="C3" s="13" t="s">
        <v>34</v>
      </c>
      <c r="D3" s="13" t="s">
        <v>35</v>
      </c>
      <c r="E3" s="13" t="s">
        <v>34</v>
      </c>
      <c r="F3" s="13" t="s">
        <v>35</v>
      </c>
      <c r="G3" s="23"/>
      <c r="H3" s="23"/>
      <c r="I3" s="12" t="s">
        <v>32</v>
      </c>
      <c r="J3" s="12" t="s">
        <v>33</v>
      </c>
      <c r="K3" s="13" t="s">
        <v>13</v>
      </c>
      <c r="L3" s="13" t="s">
        <v>14</v>
      </c>
      <c r="M3" s="13" t="s">
        <v>34</v>
      </c>
      <c r="N3" s="13" t="s">
        <v>35</v>
      </c>
    </row>
    <row r="4" spans="2:17" x14ac:dyDescent="0.3">
      <c r="B4" s="15" t="s">
        <v>17</v>
      </c>
      <c r="C4" s="19">
        <f>VLOOKUP(B4,'População Ano Base 2022'!B$2:D$15,2,FALSE)</f>
        <v>221162</v>
      </c>
      <c r="D4" s="19">
        <f>VLOOKUP(B4,'População Ano Base 2022'!B$2:D$15,3,FALSE)</f>
        <v>213040</v>
      </c>
      <c r="E4" s="16">
        <f>VLOOKUP(B4,Sobrevivência!B$13:D$23,2,FALSE)</f>
        <v>0.9912862574832787</v>
      </c>
      <c r="F4" s="16">
        <f>VLOOKUP(B4,Sobrevivência!B$2:C$12,2,FALSE)</f>
        <v>0.99225723074202132</v>
      </c>
      <c r="G4" s="16"/>
      <c r="H4" s="16"/>
      <c r="I4" s="18">
        <f>(Q1*(SUM(H5:H9)))</f>
        <v>212297.32590562862</v>
      </c>
      <c r="J4" s="18">
        <f>(SUM(H5:H9)-I4)</f>
        <v>203971.94057599612</v>
      </c>
      <c r="K4" s="16">
        <f>VLOOKUP(B4,'Saldo Migratório'!A$2:C$12,2,FALSE)</f>
        <v>-12.6</v>
      </c>
      <c r="L4" s="16">
        <f>VLOOKUP(B4,'Saldo Migratório'!A$2:C$12,3,FALSE)</f>
        <v>19</v>
      </c>
      <c r="M4" s="19">
        <f>I4+(K4*10)</f>
        <v>212171.32590562862</v>
      </c>
      <c r="N4" s="19">
        <f>J4+(L4*10)</f>
        <v>204161.94057599612</v>
      </c>
    </row>
    <row r="5" spans="2:17" x14ac:dyDescent="0.3">
      <c r="B5" s="14" t="s">
        <v>23</v>
      </c>
      <c r="C5" s="8">
        <f>VLOOKUP(B5,'População Ano Base 2022'!B$2:D$15,2,FALSE)</f>
        <v>236348</v>
      </c>
      <c r="D5" s="8">
        <f>VLOOKUP(B5,'População Ano Base 2022'!B$2:D$15,3,FALSE)</f>
        <v>228263</v>
      </c>
      <c r="E5" s="1">
        <f>VLOOKUP(B5,Sobrevivência!B$13:D$23,2,FALSE)</f>
        <v>0.98879516464290673</v>
      </c>
      <c r="F5" s="1">
        <f>VLOOKUP(B5,Sobrevivência!B$2:C$12,2,FALSE)</f>
        <v>0.99736796588593624</v>
      </c>
      <c r="G5" s="10">
        <f>VLOOKUP(B5,Fertilidade!A$2:C$6,2,FALSE)</f>
        <v>1.8432095627005558E-2</v>
      </c>
      <c r="H5" s="7">
        <f t="shared" ref="H5:H9" si="0">G5*D5*10</f>
        <v>42073.654441071696</v>
      </c>
      <c r="I5" s="7"/>
      <c r="J5" s="7"/>
      <c r="K5" s="1">
        <f>VLOOKUP(B5,'Saldo Migratório'!A$2:C$12,2,FALSE)</f>
        <v>325.39999999999998</v>
      </c>
      <c r="L5" s="1">
        <f>VLOOKUP(B5,'Saldo Migratório'!A$2:C$12,3,FALSE)</f>
        <v>457.2</v>
      </c>
      <c r="M5" s="8">
        <f t="shared" ref="M5:M11" si="1">(C4*E4)+(K5*10)</f>
        <v>222488.85127751689</v>
      </c>
      <c r="N5" s="8">
        <f t="shared" ref="N5:N11" si="2">(D4*F4)+(L5*10)</f>
        <v>215962.48043728023</v>
      </c>
    </row>
    <row r="6" spans="2:17" x14ac:dyDescent="0.3">
      <c r="B6" s="15" t="s">
        <v>6</v>
      </c>
      <c r="C6" s="19">
        <f>VLOOKUP(B6,'População Ano Base 2022'!B$2:D$15,2,FALSE)</f>
        <v>278848</v>
      </c>
      <c r="D6" s="19">
        <f>VLOOKUP(B6,'População Ano Base 2022'!B$2:D$15,3,FALSE)</f>
        <v>278572</v>
      </c>
      <c r="E6" s="16">
        <f>VLOOKUP(B6,Sobrevivência!B$13:D$23,2,FALSE)</f>
        <v>0.97352812190979554</v>
      </c>
      <c r="F6" s="16">
        <f>VLOOKUP(B6,Sobrevivência!B$2:C$12,2,FALSE)</f>
        <v>0.99500624493394174</v>
      </c>
      <c r="G6" s="17">
        <f>VLOOKUP(B6,Fertilidade!A$2:C$6,2,FALSE)</f>
        <v>6.398697094430493E-2</v>
      </c>
      <c r="H6" s="18">
        <f t="shared" si="0"/>
        <v>178249.78469896913</v>
      </c>
      <c r="I6" s="18"/>
      <c r="J6" s="18"/>
      <c r="K6" s="16">
        <f>VLOOKUP(B6,'Saldo Migratório'!A$2:C$12,2,FALSE)</f>
        <v>562.6</v>
      </c>
      <c r="L6" s="16">
        <f>VLOOKUP(B6,'Saldo Migratório'!A$2:C$12,3,FALSE)</f>
        <v>414</v>
      </c>
      <c r="M6" s="19">
        <f t="shared" si="1"/>
        <v>239325.75957302173</v>
      </c>
      <c r="N6" s="19">
        <f t="shared" si="2"/>
        <v>231802.20399702145</v>
      </c>
    </row>
    <row r="7" spans="2:17" x14ac:dyDescent="0.3">
      <c r="B7" s="14" t="s">
        <v>7</v>
      </c>
      <c r="C7" s="8">
        <f>VLOOKUP(B7,'População Ano Base 2022'!B$2:D$15,2,FALSE)</f>
        <v>280289</v>
      </c>
      <c r="D7" s="8">
        <f>VLOOKUP(B7,'População Ano Base 2022'!B$2:D$15,3,FALSE)</f>
        <v>293800</v>
      </c>
      <c r="E7" s="1">
        <f>VLOOKUP(B7,Sobrevivência!B$13:D$23,2,FALSE)</f>
        <v>0.97438783086315617</v>
      </c>
      <c r="F7" s="1">
        <f>VLOOKUP(B7,Sobrevivência!B$2:C$12,2,FALSE)</f>
        <v>0.99094382194748831</v>
      </c>
      <c r="G7" s="10">
        <f>VLOOKUP(B7,Fertilidade!A$2:C$6,2,FALSE)</f>
        <v>6.0794643025223284E-2</v>
      </c>
      <c r="H7" s="7">
        <f t="shared" si="0"/>
        <v>178614.661208106</v>
      </c>
      <c r="I7" s="7"/>
      <c r="J7" s="7"/>
      <c r="K7" s="1">
        <f>VLOOKUP(B7,'Saldo Migratório'!A$2:C$12,2,FALSE)</f>
        <v>-487.6</v>
      </c>
      <c r="L7" s="1">
        <f>VLOOKUP(B7,'Saldo Migratório'!A$2:C$12,3,FALSE)</f>
        <v>-526.4</v>
      </c>
      <c r="M7" s="8">
        <f t="shared" si="1"/>
        <v>266590.36973830266</v>
      </c>
      <c r="N7" s="8">
        <f t="shared" si="2"/>
        <v>271916.87966373801</v>
      </c>
    </row>
    <row r="8" spans="2:17" x14ac:dyDescent="0.3">
      <c r="B8" s="15" t="s">
        <v>8</v>
      </c>
      <c r="C8" s="19">
        <f>VLOOKUP(B8,'População Ano Base 2022'!B$2:D$15,2,FALSE)</f>
        <v>261639</v>
      </c>
      <c r="D8" s="19">
        <f>VLOOKUP(B8,'População Ano Base 2022'!B$2:D$15,3,FALSE)</f>
        <v>281965</v>
      </c>
      <c r="E8" s="16">
        <f>VLOOKUP(B8,Sobrevivência!B$13:D$23,2,FALSE)</f>
        <v>0.96290743374514098</v>
      </c>
      <c r="F8" s="16">
        <f>VLOOKUP(B8,Sobrevivência!B$2:C$12,2,FALSE)</f>
        <v>0.98190344911467287</v>
      </c>
      <c r="G8" s="17">
        <f>VLOOKUP(B8,Fertilidade!A$2:C$6,2,FALSE)</f>
        <v>6.1392414349771083E-3</v>
      </c>
      <c r="H8" s="18">
        <f t="shared" si="0"/>
        <v>17310.512112133205</v>
      </c>
      <c r="I8" s="18"/>
      <c r="J8" s="18"/>
      <c r="K8" s="16">
        <f>VLOOKUP(B8,'Saldo Migratório'!A$2:C$12,2,FALSE)</f>
        <v>-38.6</v>
      </c>
      <c r="L8" s="16">
        <f>VLOOKUP(B8,'Saldo Migratório'!A$2:C$12,3,FALSE)</f>
        <v>-152.4</v>
      </c>
      <c r="M8" s="19">
        <f t="shared" si="1"/>
        <v>272724.19072480319</v>
      </c>
      <c r="N8" s="19">
        <f t="shared" si="2"/>
        <v>289615.29488817207</v>
      </c>
    </row>
    <row r="9" spans="2:17" x14ac:dyDescent="0.3">
      <c r="B9" s="14" t="s">
        <v>9</v>
      </c>
      <c r="C9" s="8">
        <f>VLOOKUP(B9,'População Ano Base 2022'!B$2:D$15,2,FALSE)</f>
        <v>205547</v>
      </c>
      <c r="D9" s="8">
        <f>VLOOKUP(B9,'População Ano Base 2022'!B$2:D$15,3,FALSE)</f>
        <v>234356</v>
      </c>
      <c r="E9" s="1">
        <f>VLOOKUP(B9,Sobrevivência!B$13:D$23,2,FALSE)</f>
        <v>0.92073127206798255</v>
      </c>
      <c r="F9" s="1">
        <f>VLOOKUP(B9,Sobrevivência!B$2:C$12,2,FALSE)</f>
        <v>0.96002314871923145</v>
      </c>
      <c r="G9" s="10">
        <f>VLOOKUP(B9,Fertilidade!A$2:C$6,2,FALSE)</f>
        <v>8.8130968887829804E-6</v>
      </c>
      <c r="H9" s="7">
        <f t="shared" si="0"/>
        <v>20.654021344676245</v>
      </c>
      <c r="I9" s="7"/>
      <c r="J9" s="7"/>
      <c r="K9" s="1">
        <f>VLOOKUP(B9,'Saldo Migratório'!A$2:C$12,2,FALSE)</f>
        <v>-204.2</v>
      </c>
      <c r="L9" s="1">
        <f>VLOOKUP(B9,'Saldo Migratório'!A$2:C$12,3,FALSE)</f>
        <v>-359</v>
      </c>
      <c r="M9" s="8">
        <f t="shared" si="1"/>
        <v>249892.13805764494</v>
      </c>
      <c r="N9" s="8">
        <f t="shared" si="2"/>
        <v>273272.40602961875</v>
      </c>
    </row>
    <row r="10" spans="2:17" x14ac:dyDescent="0.3">
      <c r="B10" s="15" t="s">
        <v>10</v>
      </c>
      <c r="C10" s="19">
        <f>VLOOKUP(B10,'População Ano Base 2022'!B$2:D$15,2,FALSE)</f>
        <v>140120</v>
      </c>
      <c r="D10" s="19">
        <f>VLOOKUP(B10,'População Ano Base 2022'!B$2:D$15,3,FALSE)</f>
        <v>174706</v>
      </c>
      <c r="E10" s="16">
        <f>VLOOKUP(B10,Sobrevivência!B$13:D$23,2,FALSE)</f>
        <v>0.84979311476057262</v>
      </c>
      <c r="F10" s="16">
        <f>VLOOKUP(B10,Sobrevivência!B$2:C$12,2,FALSE)</f>
        <v>0.9136610097623471</v>
      </c>
      <c r="G10" s="17"/>
      <c r="H10" s="16"/>
      <c r="I10" s="16"/>
      <c r="J10" s="16"/>
      <c r="K10" s="16">
        <f>VLOOKUP(B10,'Saldo Migratório'!A$2:C$12,2,FALSE)</f>
        <v>-92.6</v>
      </c>
      <c r="L10" s="16">
        <f>VLOOKUP(B10,'Saldo Migratório'!A$2:C$12,3,FALSE)</f>
        <v>-129</v>
      </c>
      <c r="M10" s="19">
        <f t="shared" si="1"/>
        <v>188327.55077975761</v>
      </c>
      <c r="N10" s="19">
        <f t="shared" si="2"/>
        <v>223697.1850412442</v>
      </c>
    </row>
    <row r="11" spans="2:17" x14ac:dyDescent="0.3">
      <c r="B11" s="14" t="s">
        <v>11</v>
      </c>
      <c r="C11" s="8">
        <f>VLOOKUP(B11,'População Ano Base 2022'!B$2:D$15,2,FALSE)</f>
        <v>69260</v>
      </c>
      <c r="D11" s="8">
        <f>VLOOKUP(B11,'População Ano Base 2022'!B$2:D$15,3,FALSE)</f>
        <v>93580</v>
      </c>
      <c r="E11" s="1">
        <f>VLOOKUP(B11,Sobrevivência!B$13:D$23,2,FALSE)</f>
        <v>0.68449708351149396</v>
      </c>
      <c r="F11" s="1">
        <f>VLOOKUP(B11,Sobrevivência!B$2:C$12,2,FALSE)</f>
        <v>0.79233748088838318</v>
      </c>
      <c r="G11" s="10"/>
      <c r="H11" s="1"/>
      <c r="I11" s="1"/>
      <c r="J11" s="1"/>
      <c r="K11" s="1">
        <f>VLOOKUP(B11,'Saldo Migratório'!A$2:C$12,2,FALSE)</f>
        <v>-40.6</v>
      </c>
      <c r="L11" s="1">
        <f>VLOOKUP(B11,'Saldo Migratório'!A$2:C$12,3,FALSE)</f>
        <v>37.4</v>
      </c>
      <c r="M11" s="8">
        <f t="shared" si="1"/>
        <v>118667.01124025144</v>
      </c>
      <c r="N11" s="8">
        <f t="shared" si="2"/>
        <v>159996.0603715406</v>
      </c>
    </row>
    <row r="12" spans="2:17" x14ac:dyDescent="0.3">
      <c r="B12" s="15" t="s">
        <v>12</v>
      </c>
      <c r="C12" s="19">
        <f>VLOOKUP(B12,'População Ano Base 2022'!B$2:D$15,2,FALSE)</f>
        <v>24792</v>
      </c>
      <c r="D12" s="19">
        <f>VLOOKUP(B12,'População Ano Base 2022'!B$2:D$15,3,FALSE)</f>
        <v>43971</v>
      </c>
      <c r="E12" s="16">
        <f>VLOOKUP(B12,Sobrevivência!B$13:D$23,2,FALSE)</f>
        <v>0.31228653613183183</v>
      </c>
      <c r="F12" s="16">
        <f>VLOOKUP(B12,Sobrevivência!B$2:C$12,2,FALSE)</f>
        <v>0.40891262724326166</v>
      </c>
      <c r="G12" s="17"/>
      <c r="H12" s="16"/>
      <c r="I12" s="16"/>
      <c r="J12" s="16"/>
      <c r="K12" s="16">
        <f>VLOOKUP(B12,'Saldo Migratório'!A$2:C$12,2,FALSE)</f>
        <v>27.4</v>
      </c>
      <c r="L12" s="16">
        <f>VLOOKUP(B12,'Saldo Migratório'!A$2:C$12,3,FALSE)</f>
        <v>38.6</v>
      </c>
      <c r="M12" s="19">
        <f>(C11*E11)+(C12*E12)+(K12*10)</f>
        <v>55424.475807786446</v>
      </c>
      <c r="N12" s="19">
        <f>(D11*F11)+(D12*F12)+(L12*10)</f>
        <v>92513.238594048351</v>
      </c>
    </row>
    <row r="13" spans="2:17" x14ac:dyDescent="0.3">
      <c r="B13" s="14" t="s">
        <v>43</v>
      </c>
      <c r="C13" s="21">
        <f>SUM(C4:C12)</f>
        <v>1718005</v>
      </c>
      <c r="D13" s="21">
        <f>SUM(D4:D12)</f>
        <v>1842253</v>
      </c>
      <c r="E13" s="22"/>
      <c r="F13" s="22"/>
      <c r="G13" s="22"/>
      <c r="H13" s="14"/>
      <c r="I13" s="14"/>
      <c r="J13" s="14"/>
      <c r="K13" s="20">
        <f>SUM(K4:K12)</f>
        <v>39.199999999999946</v>
      </c>
      <c r="L13" s="20">
        <f>SUM(L4:L12)</f>
        <v>-200.59999999999991</v>
      </c>
      <c r="M13" s="21">
        <f>SUM(M4:M12)</f>
        <v>1825611.6731047134</v>
      </c>
      <c r="N13" s="21">
        <f>SUM(N4:N12)</f>
        <v>1962937.6895986598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C16" s="23" t="s">
        <v>22</v>
      </c>
      <c r="D16" s="23"/>
      <c r="E16" s="23" t="s">
        <v>38</v>
      </c>
      <c r="F16" s="23"/>
      <c r="G16" s="23" t="s">
        <v>31</v>
      </c>
      <c r="H16" s="23" t="s">
        <v>39</v>
      </c>
      <c r="I16" s="23" t="s">
        <v>40</v>
      </c>
      <c r="J16" s="23"/>
      <c r="K16" s="23" t="s">
        <v>21</v>
      </c>
      <c r="L16" s="23"/>
      <c r="M16" s="23" t="s">
        <v>29</v>
      </c>
      <c r="N16" s="23"/>
    </row>
    <row r="17" spans="2:14" x14ac:dyDescent="0.3">
      <c r="B17" s="13" t="s">
        <v>0</v>
      </c>
      <c r="C17" s="13" t="s">
        <v>34</v>
      </c>
      <c r="D17" s="13" t="s">
        <v>35</v>
      </c>
      <c r="E17" s="13" t="s">
        <v>34</v>
      </c>
      <c r="F17" s="13" t="s">
        <v>35</v>
      </c>
      <c r="G17" s="23"/>
      <c r="H17" s="23"/>
      <c r="I17" s="12" t="s">
        <v>32</v>
      </c>
      <c r="J17" s="12" t="s">
        <v>33</v>
      </c>
      <c r="K17" s="13" t="s">
        <v>13</v>
      </c>
      <c r="L17" s="13" t="s">
        <v>14</v>
      </c>
      <c r="M17" s="13" t="s">
        <v>34</v>
      </c>
      <c r="N17" s="13" t="s">
        <v>35</v>
      </c>
    </row>
    <row r="18" spans="2:14" x14ac:dyDescent="0.3">
      <c r="B18" s="15" t="s">
        <v>17</v>
      </c>
      <c r="C18" s="19">
        <f t="shared" ref="C18:C26" si="3">M4</f>
        <v>212171.32590562862</v>
      </c>
      <c r="D18" s="19">
        <f t="shared" ref="D18:D26" si="4">N4</f>
        <v>204161.94057599612</v>
      </c>
      <c r="E18" s="16">
        <f>VLOOKUP(B18,Sobrevivência!B$13:D$23,3,FALSE)</f>
        <v>0.99423889937182963</v>
      </c>
      <c r="F18" s="16">
        <f>VLOOKUP(B18,Sobrevivência!B$2:D$12,3,FALSE)</f>
        <v>0.99466462841506087</v>
      </c>
      <c r="G18" s="16"/>
      <c r="H18" s="16"/>
      <c r="I18" s="18">
        <f>(Q1*(SUM(H19:H23)))</f>
        <v>175064.81265345388</v>
      </c>
      <c r="J18" s="18">
        <f>(SUM(H19:H23)-I18)</f>
        <v>168199.52588273017</v>
      </c>
      <c r="K18" s="16">
        <f>VLOOKUP(B18,'Saldo Migratório'!A$2:C$12,2,FALSE)</f>
        <v>-12.6</v>
      </c>
      <c r="L18" s="16">
        <f>VLOOKUP(B18,'Saldo Migratório'!A$2:C$12,3,FALSE)</f>
        <v>19</v>
      </c>
      <c r="M18" s="19">
        <f>I18+(K18*10)</f>
        <v>174938.81265345388</v>
      </c>
      <c r="N18" s="19">
        <f>J18+(L18*10)</f>
        <v>168389.52588273017</v>
      </c>
    </row>
    <row r="19" spans="2:14" x14ac:dyDescent="0.3">
      <c r="B19" s="14" t="s">
        <v>23</v>
      </c>
      <c r="C19" s="8">
        <f t="shared" si="3"/>
        <v>222488.85127751689</v>
      </c>
      <c r="D19" s="8">
        <f t="shared" si="4"/>
        <v>215962.48043728023</v>
      </c>
      <c r="E19" s="1">
        <f>VLOOKUP(B19,Sobrevivência!B$13:D$23,3,FALSE)</f>
        <v>0.98938039768910446</v>
      </c>
      <c r="F19" s="1">
        <f>VLOOKUP(B19,Sobrevivência!B$2:D$12,3,FALSE)</f>
        <v>0.9978190983904105</v>
      </c>
      <c r="G19" s="10">
        <f>VLOOKUP(B19,Fertilidade!A$2:C$6,3,FALSE)</f>
        <v>1.342628161006741E-2</v>
      </c>
      <c r="H19" s="7">
        <f>G19*D19*10</f>
        <v>28995.730795595984</v>
      </c>
      <c r="I19" s="7"/>
      <c r="J19" s="7"/>
      <c r="K19" s="1">
        <f>VLOOKUP(B19,'Saldo Migratório'!A$2:C$12,2,FALSE)</f>
        <v>325.39999999999998</v>
      </c>
      <c r="L19" s="1">
        <f>VLOOKUP(B19,'Saldo Migratório'!A$2:C$12,3,FALSE)</f>
        <v>457.2</v>
      </c>
      <c r="M19" s="8">
        <f t="shared" ref="M19:N25" si="5">(C18*E18)+(K19*10)</f>
        <v>214202.98554667397</v>
      </c>
      <c r="N19" s="8">
        <f t="shared" si="5"/>
        <v>207644.66075952092</v>
      </c>
    </row>
    <row r="20" spans="2:14" x14ac:dyDescent="0.3">
      <c r="B20" s="15" t="s">
        <v>6</v>
      </c>
      <c r="C20" s="19">
        <f t="shared" si="3"/>
        <v>239325.75957302173</v>
      </c>
      <c r="D20" s="19">
        <f t="shared" si="4"/>
        <v>231802.20399702145</v>
      </c>
      <c r="E20" s="16">
        <f>VLOOKUP(B20,Sobrevivência!B$13:D$23,3,FALSE)</f>
        <v>0.97474820131174134</v>
      </c>
      <c r="F20" s="16">
        <f>VLOOKUP(B20,Sobrevivência!B$2:D$12,3,FALSE)</f>
        <v>0.99570399384533614</v>
      </c>
      <c r="G20" s="17">
        <f>VLOOKUP(B20,Fertilidade!A$2:C$6,3,FALSE)</f>
        <v>5.263173739184869E-2</v>
      </c>
      <c r="H20" s="18">
        <f>G20*D20*10</f>
        <v>122001.52727622972</v>
      </c>
      <c r="I20" s="18"/>
      <c r="J20" s="18"/>
      <c r="K20" s="16">
        <f>VLOOKUP(B20,'Saldo Migratório'!A$2:C$12,2,FALSE)</f>
        <v>562.6</v>
      </c>
      <c r="L20" s="16">
        <f>VLOOKUP(B20,'Saldo Migratório'!A$2:C$12,3,FALSE)</f>
        <v>414</v>
      </c>
      <c r="M20" s="19">
        <f t="shared" si="5"/>
        <v>225752.10815834167</v>
      </c>
      <c r="N20" s="19">
        <f t="shared" si="5"/>
        <v>219631.48751608364</v>
      </c>
    </row>
    <row r="21" spans="2:14" x14ac:dyDescent="0.3">
      <c r="B21" s="14" t="s">
        <v>7</v>
      </c>
      <c r="C21" s="8">
        <f t="shared" si="3"/>
        <v>266590.36973830266</v>
      </c>
      <c r="D21" s="8">
        <f t="shared" si="4"/>
        <v>271916.87966373801</v>
      </c>
      <c r="E21" s="1">
        <f>VLOOKUP(B21,Sobrevivência!B$13:D$23,3,FALSE)</f>
        <v>0.97748088396840549</v>
      </c>
      <c r="F21" s="1">
        <f>VLOOKUP(B21,Sobrevivência!B$2:D$12,3,FALSE)</f>
        <v>0.99202587485943672</v>
      </c>
      <c r="G21" s="10">
        <f>VLOOKUP(B21,Fertilidade!A$2:C$6,3,FALSE)</f>
        <v>6.3838376972849997E-2</v>
      </c>
      <c r="H21" s="7">
        <f>G21*D21*10</f>
        <v>173587.32269254798</v>
      </c>
      <c r="I21" s="7"/>
      <c r="J21" s="7"/>
      <c r="K21" s="1">
        <f>VLOOKUP(B21,'Saldo Migratório'!A$2:C$12,2,FALSE)</f>
        <v>-487.6</v>
      </c>
      <c r="L21" s="1">
        <f>VLOOKUP(B21,'Saldo Migratório'!A$2:C$12,3,FALSE)</f>
        <v>-526.4</v>
      </c>
      <c r="M21" s="8">
        <f t="shared" si="5"/>
        <v>228406.3536713692</v>
      </c>
      <c r="N21" s="8">
        <f t="shared" si="5"/>
        <v>225542.3803019856</v>
      </c>
    </row>
    <row r="22" spans="2:14" x14ac:dyDescent="0.3">
      <c r="B22" s="15" t="s">
        <v>8</v>
      </c>
      <c r="C22" s="19">
        <f t="shared" si="3"/>
        <v>272724.19072480319</v>
      </c>
      <c r="D22" s="19">
        <f t="shared" si="4"/>
        <v>289615.29488817207</v>
      </c>
      <c r="E22" s="16">
        <f>VLOOKUP(B22,Sobrevivência!B$13:D$23,3,FALSE)</f>
        <v>0.96921293295985023</v>
      </c>
      <c r="F22" s="16">
        <f>VLOOKUP(B22,Sobrevivência!B$2:D$12,3,FALSE)</f>
        <v>0.98487029451306041</v>
      </c>
      <c r="G22" s="17">
        <f>VLOOKUP(B22,Fertilidade!A$2:C$6,3,FALSE)</f>
        <v>6.4446695739007777E-3</v>
      </c>
      <c r="H22" s="18">
        <f>G22*D22*10</f>
        <v>18664.74879102104</v>
      </c>
      <c r="I22" s="18"/>
      <c r="J22" s="18"/>
      <c r="K22" s="16">
        <f>VLOOKUP(B22,'Saldo Migratório'!A$2:C$12,2,FALSE)</f>
        <v>-38.6</v>
      </c>
      <c r="L22" s="16">
        <f>VLOOKUP(B22,'Saldo Migratório'!A$2:C$12,3,FALSE)</f>
        <v>-152.4</v>
      </c>
      <c r="M22" s="19">
        <f t="shared" si="5"/>
        <v>260200.99026926013</v>
      </c>
      <c r="N22" s="19">
        <f t="shared" si="5"/>
        <v>268224.5804374679</v>
      </c>
    </row>
    <row r="23" spans="2:14" x14ac:dyDescent="0.3">
      <c r="B23" s="14" t="s">
        <v>9</v>
      </c>
      <c r="C23" s="8">
        <f t="shared" si="3"/>
        <v>249892.13805764494</v>
      </c>
      <c r="D23" s="8">
        <f t="shared" si="4"/>
        <v>273272.40602961875</v>
      </c>
      <c r="E23" s="1">
        <f>VLOOKUP(B23,Sobrevivência!B$13:D$23,3,FALSE)</f>
        <v>0.93241549200839191</v>
      </c>
      <c r="F23" s="1">
        <f>VLOOKUP(B23,Sobrevivência!B$2:D$12,3,FALSE)</f>
        <v>0.96762693994837279</v>
      </c>
      <c r="G23" s="10">
        <f>VLOOKUP(B23,Fertilidade!A$2:C$6,3,FALSE)</f>
        <v>5.49231479581834E-6</v>
      </c>
      <c r="H23" s="7">
        <f>G23*D23*10</f>
        <v>15.008980789253521</v>
      </c>
      <c r="I23" s="7"/>
      <c r="J23" s="7"/>
      <c r="K23" s="1">
        <f>VLOOKUP(B23,'Saldo Migratório'!A$2:C$12,2,FALSE)</f>
        <v>-204.2</v>
      </c>
      <c r="L23" s="1">
        <f>VLOOKUP(B23,'Saldo Migratório'!A$2:C$12,3,FALSE)</f>
        <v>-359</v>
      </c>
      <c r="M23" s="8">
        <f t="shared" si="5"/>
        <v>262285.81278148806</v>
      </c>
      <c r="N23" s="8">
        <f t="shared" si="5"/>
        <v>281643.50077200087</v>
      </c>
    </row>
    <row r="24" spans="2:14" x14ac:dyDescent="0.3">
      <c r="B24" s="15" t="s">
        <v>10</v>
      </c>
      <c r="C24" s="19">
        <f t="shared" si="3"/>
        <v>188327.55077975761</v>
      </c>
      <c r="D24" s="19">
        <f t="shared" si="4"/>
        <v>223697.1850412442</v>
      </c>
      <c r="E24" s="16">
        <f>VLOOKUP(B24,Sobrevivência!B$13:D$23,3,FALSE)</f>
        <v>0.87792706214562921</v>
      </c>
      <c r="F24" s="16">
        <f>VLOOKUP(B24,Sobrevivência!B$2:D$12,3,FALSE)</f>
        <v>0.93293134807423539</v>
      </c>
      <c r="G24" s="17"/>
      <c r="H24" s="16"/>
      <c r="I24" s="16"/>
      <c r="J24" s="16"/>
      <c r="K24" s="16">
        <f>VLOOKUP(B24,'Saldo Migratório'!A$2:C$12,2,FALSE)</f>
        <v>-92.6</v>
      </c>
      <c r="L24" s="16">
        <f>VLOOKUP(B24,'Saldo Migratório'!A$2:C$12,3,FALSE)</f>
        <v>-129</v>
      </c>
      <c r="M24" s="19">
        <f t="shared" si="5"/>
        <v>232077.30085604801</v>
      </c>
      <c r="N24" s="19">
        <f t="shared" si="5"/>
        <v>263135.74201876926</v>
      </c>
    </row>
    <row r="25" spans="2:14" x14ac:dyDescent="0.3">
      <c r="B25" s="14" t="s">
        <v>11</v>
      </c>
      <c r="C25" s="8">
        <f t="shared" si="3"/>
        <v>118667.01124025144</v>
      </c>
      <c r="D25" s="8">
        <f t="shared" si="4"/>
        <v>159996.0603715406</v>
      </c>
      <c r="E25" s="1">
        <f>VLOOKUP(B25,Sobrevivência!B$13:D$23,3,FALSE)</f>
        <v>0.73386900742305616</v>
      </c>
      <c r="F25" s="1">
        <f>VLOOKUP(B25,Sobrevivência!B$2:D$12,3,FALSE)</f>
        <v>0.83121172265394971</v>
      </c>
      <c r="G25" s="10"/>
      <c r="H25" s="1"/>
      <c r="I25" s="1"/>
      <c r="J25" s="1"/>
      <c r="K25" s="1">
        <f>VLOOKUP(B25,'Saldo Migratório'!A$2:C$12,2,FALSE)</f>
        <v>-40.6</v>
      </c>
      <c r="L25" s="1">
        <f>VLOOKUP(B25,'Saldo Migratório'!A$2:C$12,3,FALSE)</f>
        <v>37.4</v>
      </c>
      <c r="M25" s="8">
        <f t="shared" si="5"/>
        <v>164931.85337715442</v>
      </c>
      <c r="N25" s="8">
        <f t="shared" si="5"/>
        <v>209068.11640093965</v>
      </c>
    </row>
    <row r="26" spans="2:14" x14ac:dyDescent="0.3">
      <c r="B26" s="15" t="s">
        <v>12</v>
      </c>
      <c r="C26" s="19">
        <f t="shared" si="3"/>
        <v>55424.475807786446</v>
      </c>
      <c r="D26" s="19">
        <f t="shared" si="4"/>
        <v>92513.238594048351</v>
      </c>
      <c r="E26" s="16">
        <f>VLOOKUP(B26,Sobrevivência!B$13:D$23,3,FALSE)</f>
        <v>0.34966355113055769</v>
      </c>
      <c r="F26" s="16">
        <f>VLOOKUP(B26,Sobrevivência!B$2:D$12,3,FALSE)</f>
        <v>0.44691152980235938</v>
      </c>
      <c r="G26" s="17"/>
      <c r="H26" s="16"/>
      <c r="I26" s="16"/>
      <c r="J26" s="16"/>
      <c r="K26" s="16">
        <f>VLOOKUP(B26,'Saldo Migratório'!A$2:C$12,2,FALSE)</f>
        <v>27.4</v>
      </c>
      <c r="L26" s="16">
        <f>VLOOKUP(B26,'Saldo Migratório'!A$2:C$12,3,FALSE)</f>
        <v>38.6</v>
      </c>
      <c r="M26" s="19">
        <f>(C25*E25)+(C26*E26)+(K26*10)</f>
        <v>106739.96078324426</v>
      </c>
      <c r="N26" s="19">
        <f>(D25*F25)+(D26*F26)+(L26*10)</f>
        <v>174721.83394631045</v>
      </c>
    </row>
    <row r="27" spans="2:14" x14ac:dyDescent="0.3">
      <c r="B27" s="14" t="s">
        <v>43</v>
      </c>
      <c r="C27" s="21">
        <f>SUM(C18:C26)</f>
        <v>1825611.6731047134</v>
      </c>
      <c r="D27" s="21">
        <f>SUM(D18:D26)</f>
        <v>1962937.6895986598</v>
      </c>
      <c r="E27" s="22"/>
      <c r="F27" s="22"/>
      <c r="G27" s="22"/>
      <c r="H27" s="14"/>
      <c r="I27" s="14"/>
      <c r="J27" s="14"/>
      <c r="K27" s="20">
        <f>SUM(K18:K26)</f>
        <v>39.199999999999946</v>
      </c>
      <c r="L27" s="20">
        <f>SUM(L18:L26)</f>
        <v>-200.59999999999991</v>
      </c>
      <c r="M27" s="21">
        <f>SUM(M18:M26)</f>
        <v>1869536.1780970336</v>
      </c>
      <c r="N27" s="21">
        <f>SUM(N18:N26)</f>
        <v>2018001.8280358086</v>
      </c>
    </row>
  </sheetData>
  <mergeCells count="14">
    <mergeCell ref="C16:D16"/>
    <mergeCell ref="E16:F16"/>
    <mergeCell ref="K16:L16"/>
    <mergeCell ref="M16:N16"/>
    <mergeCell ref="G16:G17"/>
    <mergeCell ref="H16:H17"/>
    <mergeCell ref="I16:J16"/>
    <mergeCell ref="C2:D2"/>
    <mergeCell ref="E2:F2"/>
    <mergeCell ref="M2:N2"/>
    <mergeCell ref="K2:L2"/>
    <mergeCell ref="G2:G3"/>
    <mergeCell ref="H2:H3"/>
    <mergeCell ref="I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5DD9-1FA8-4456-8058-D591B5A73A13}">
  <dimension ref="B1:Q27"/>
  <sheetViews>
    <sheetView topLeftCell="D3" workbookViewId="0">
      <selection activeCell="M27" sqref="M27:N27"/>
    </sheetView>
  </sheetViews>
  <sheetFormatPr defaultRowHeight="14.4" x14ac:dyDescent="0.3"/>
  <cols>
    <col min="2" max="2" width="13.44140625" bestFit="1" customWidth="1"/>
    <col min="3" max="4" width="13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C2" s="23" t="s">
        <v>16</v>
      </c>
      <c r="D2" s="23"/>
      <c r="E2" s="23" t="s">
        <v>20</v>
      </c>
      <c r="F2" s="23"/>
      <c r="G2" s="24" t="s">
        <v>30</v>
      </c>
      <c r="H2" s="24" t="s">
        <v>37</v>
      </c>
      <c r="I2" s="26" t="s">
        <v>36</v>
      </c>
      <c r="J2" s="27"/>
      <c r="K2" s="26" t="s">
        <v>21</v>
      </c>
      <c r="L2" s="27"/>
      <c r="M2" s="23" t="s">
        <v>22</v>
      </c>
      <c r="N2" s="23"/>
      <c r="P2" t="s">
        <v>42</v>
      </c>
      <c r="Q2" s="2">
        <v>0.49</v>
      </c>
    </row>
    <row r="3" spans="2:17" ht="28.8" customHeight="1" x14ac:dyDescent="0.3">
      <c r="B3" s="13" t="s">
        <v>0</v>
      </c>
      <c r="C3" s="13" t="s">
        <v>34</v>
      </c>
      <c r="D3" s="13" t="s">
        <v>35</v>
      </c>
      <c r="E3" s="13" t="s">
        <v>34</v>
      </c>
      <c r="F3" s="13" t="s">
        <v>35</v>
      </c>
      <c r="G3" s="25"/>
      <c r="H3" s="25"/>
      <c r="I3" s="12" t="s">
        <v>32</v>
      </c>
      <c r="J3" s="12" t="s">
        <v>33</v>
      </c>
      <c r="K3" s="13" t="s">
        <v>13</v>
      </c>
      <c r="L3" s="13" t="s">
        <v>14</v>
      </c>
      <c r="M3" s="13" t="s">
        <v>34</v>
      </c>
      <c r="N3" s="13" t="s">
        <v>35</v>
      </c>
    </row>
    <row r="4" spans="2:17" x14ac:dyDescent="0.3">
      <c r="B4" s="15" t="s">
        <v>17</v>
      </c>
      <c r="C4" s="19">
        <f>VLOOKUP(B4,'População Ano Base 2022'!B$2:D$15,2,FALSE)</f>
        <v>221162</v>
      </c>
      <c r="D4" s="19">
        <f>VLOOKUP(B4,'População Ano Base 2022'!B$2:D$15,3,FALSE)</f>
        <v>213040</v>
      </c>
      <c r="E4" s="16">
        <f>VLOOKUP(B4,Sobrevivência!B$13:D$23,2,FALSE)</f>
        <v>0.9912862574832787</v>
      </c>
      <c r="F4" s="16">
        <f>VLOOKUP(B4,Sobrevivência!B$2:C$12,2,FALSE)</f>
        <v>0.99225723074202132</v>
      </c>
      <c r="G4" s="16"/>
      <c r="H4" s="16"/>
      <c r="I4" s="18">
        <f>(Q1*(SUM(H5:H9)))</f>
        <v>212297.32590562862</v>
      </c>
      <c r="J4" s="18">
        <f>(SUM(H5:H9)-I4)</f>
        <v>203971.94057599612</v>
      </c>
      <c r="K4" s="16">
        <v>50</v>
      </c>
      <c r="L4" s="16">
        <v>50</v>
      </c>
      <c r="M4" s="19">
        <f>I4+(K4*10)</f>
        <v>212797.32590562862</v>
      </c>
      <c r="N4" s="19">
        <f>J4+(L4*10)</f>
        <v>204471.94057599612</v>
      </c>
    </row>
    <row r="5" spans="2:17" x14ac:dyDescent="0.3">
      <c r="B5" s="14" t="s">
        <v>23</v>
      </c>
      <c r="C5" s="8">
        <f>VLOOKUP(B5,'População Ano Base 2022'!B$2:D$15,2,FALSE)</f>
        <v>236348</v>
      </c>
      <c r="D5" s="8">
        <f>VLOOKUP(B5,'População Ano Base 2022'!B$2:D$15,3,FALSE)</f>
        <v>228263</v>
      </c>
      <c r="E5" s="1">
        <f>VLOOKUP(B5,Sobrevivência!B$13:D$23,2,FALSE)</f>
        <v>0.98879516464290673</v>
      </c>
      <c r="F5" s="1">
        <f>VLOOKUP(B5,Sobrevivência!B$2:C$12,2,FALSE)</f>
        <v>0.99736796588593624</v>
      </c>
      <c r="G5" s="10">
        <f>VLOOKUP(B5,Fertilidade!A$2:C$6,2,FALSE)</f>
        <v>1.8432095627005558E-2</v>
      </c>
      <c r="H5" s="7">
        <f t="shared" ref="H5:H9" si="0">G5*D5*10</f>
        <v>42073.654441071696</v>
      </c>
      <c r="I5" s="7"/>
      <c r="J5" s="7"/>
      <c r="K5" s="1">
        <v>200</v>
      </c>
      <c r="L5" s="1">
        <v>200</v>
      </c>
      <c r="M5" s="8">
        <f t="shared" ref="M5:N11" si="1">(C4*E4)+(K5*10)</f>
        <v>221234.85127751689</v>
      </c>
      <c r="N5" s="8">
        <f t="shared" si="1"/>
        <v>213390.48043728023</v>
      </c>
    </row>
    <row r="6" spans="2:17" x14ac:dyDescent="0.3">
      <c r="B6" s="15" t="s">
        <v>6</v>
      </c>
      <c r="C6" s="19">
        <f>VLOOKUP(B6,'População Ano Base 2022'!B$2:D$15,2,FALSE)</f>
        <v>278848</v>
      </c>
      <c r="D6" s="19">
        <f>VLOOKUP(B6,'População Ano Base 2022'!B$2:D$15,3,FALSE)</f>
        <v>278572</v>
      </c>
      <c r="E6" s="16">
        <f>VLOOKUP(B6,Sobrevivência!B$13:D$23,2,FALSE)</f>
        <v>0.97352812190979554</v>
      </c>
      <c r="F6" s="16">
        <f>VLOOKUP(B6,Sobrevivência!B$2:C$12,2,FALSE)</f>
        <v>0.99500624493394174</v>
      </c>
      <c r="G6" s="17">
        <f>VLOOKUP(B6,Fertilidade!A$2:C$6,2,FALSE)</f>
        <v>6.398697094430493E-2</v>
      </c>
      <c r="H6" s="18">
        <f t="shared" si="0"/>
        <v>178249.78469896913</v>
      </c>
      <c r="I6" s="18"/>
      <c r="J6" s="18"/>
      <c r="K6" s="16">
        <v>250</v>
      </c>
      <c r="L6" s="16">
        <v>250</v>
      </c>
      <c r="M6" s="19">
        <f t="shared" si="1"/>
        <v>236199.75957302173</v>
      </c>
      <c r="N6" s="19">
        <f t="shared" si="1"/>
        <v>230162.20399702145</v>
      </c>
    </row>
    <row r="7" spans="2:17" x14ac:dyDescent="0.3">
      <c r="B7" s="14" t="s">
        <v>7</v>
      </c>
      <c r="C7" s="8">
        <f>VLOOKUP(B7,'População Ano Base 2022'!B$2:D$15,2,FALSE)</f>
        <v>280289</v>
      </c>
      <c r="D7" s="8">
        <f>VLOOKUP(B7,'População Ano Base 2022'!B$2:D$15,3,FALSE)</f>
        <v>293800</v>
      </c>
      <c r="E7" s="1">
        <f>VLOOKUP(B7,Sobrevivência!B$13:D$23,2,FALSE)</f>
        <v>0.97438783086315617</v>
      </c>
      <c r="F7" s="1">
        <f>VLOOKUP(B7,Sobrevivência!B$2:C$12,2,FALSE)</f>
        <v>0.99094382194748831</v>
      </c>
      <c r="G7" s="10">
        <f>VLOOKUP(B7,Fertilidade!A$2:C$6,2,FALSE)</f>
        <v>6.0794643025223284E-2</v>
      </c>
      <c r="H7" s="7">
        <f t="shared" si="0"/>
        <v>178614.661208106</v>
      </c>
      <c r="I7" s="7"/>
      <c r="J7" s="7"/>
      <c r="K7" s="1">
        <v>250</v>
      </c>
      <c r="L7" s="1">
        <v>250</v>
      </c>
      <c r="M7" s="8">
        <f t="shared" si="1"/>
        <v>273966.36973830266</v>
      </c>
      <c r="N7" s="8">
        <f t="shared" si="1"/>
        <v>279680.87966373801</v>
      </c>
    </row>
    <row r="8" spans="2:17" x14ac:dyDescent="0.3">
      <c r="B8" s="15" t="s">
        <v>8</v>
      </c>
      <c r="C8" s="19">
        <f>VLOOKUP(B8,'População Ano Base 2022'!B$2:D$15,2,FALSE)</f>
        <v>261639</v>
      </c>
      <c r="D8" s="19">
        <f>VLOOKUP(B8,'População Ano Base 2022'!B$2:D$15,3,FALSE)</f>
        <v>281965</v>
      </c>
      <c r="E8" s="16">
        <f>VLOOKUP(B8,Sobrevivência!B$13:D$23,2,FALSE)</f>
        <v>0.96290743374514098</v>
      </c>
      <c r="F8" s="16">
        <f>VLOOKUP(B8,Sobrevivência!B$2:C$12,2,FALSE)</f>
        <v>0.98190344911467287</v>
      </c>
      <c r="G8" s="17">
        <f>VLOOKUP(B8,Fertilidade!A$2:C$6,2,FALSE)</f>
        <v>6.1392414349771083E-3</v>
      </c>
      <c r="H8" s="18">
        <f t="shared" si="0"/>
        <v>17310.512112133205</v>
      </c>
      <c r="I8" s="18"/>
      <c r="J8" s="18"/>
      <c r="K8" s="16">
        <v>150</v>
      </c>
      <c r="L8" s="16">
        <v>150</v>
      </c>
      <c r="M8" s="19">
        <f t="shared" si="1"/>
        <v>274610.19072480319</v>
      </c>
      <c r="N8" s="19">
        <f t="shared" si="1"/>
        <v>292639.29488817207</v>
      </c>
    </row>
    <row r="9" spans="2:17" x14ac:dyDescent="0.3">
      <c r="B9" s="14" t="s">
        <v>9</v>
      </c>
      <c r="C9" s="8">
        <f>VLOOKUP(B9,'População Ano Base 2022'!B$2:D$15,2,FALSE)</f>
        <v>205547</v>
      </c>
      <c r="D9" s="8">
        <f>VLOOKUP(B9,'População Ano Base 2022'!B$2:D$15,3,FALSE)</f>
        <v>234356</v>
      </c>
      <c r="E9" s="1">
        <f>VLOOKUP(B9,Sobrevivência!B$13:D$23,2,FALSE)</f>
        <v>0.92073127206798255</v>
      </c>
      <c r="F9" s="1">
        <f>VLOOKUP(B9,Sobrevivência!B$2:C$12,2,FALSE)</f>
        <v>0.96002314871923145</v>
      </c>
      <c r="G9" s="10">
        <f>VLOOKUP(B9,Fertilidade!A$2:C$6,2,FALSE)</f>
        <v>8.8130968887829804E-6</v>
      </c>
      <c r="H9" s="7">
        <f t="shared" si="0"/>
        <v>20.654021344676245</v>
      </c>
      <c r="I9" s="7"/>
      <c r="J9" s="7"/>
      <c r="K9" s="1">
        <v>50</v>
      </c>
      <c r="L9" s="1">
        <v>50</v>
      </c>
      <c r="M9" s="8">
        <f t="shared" si="1"/>
        <v>252434.13805764494</v>
      </c>
      <c r="N9" s="8">
        <f t="shared" si="1"/>
        <v>277362.40602961875</v>
      </c>
    </row>
    <row r="10" spans="2:17" x14ac:dyDescent="0.3">
      <c r="B10" s="15" t="s">
        <v>10</v>
      </c>
      <c r="C10" s="19">
        <f>VLOOKUP(B10,'População Ano Base 2022'!B$2:D$15,2,FALSE)</f>
        <v>140120</v>
      </c>
      <c r="D10" s="19">
        <f>VLOOKUP(B10,'População Ano Base 2022'!B$2:D$15,3,FALSE)</f>
        <v>174706</v>
      </c>
      <c r="E10" s="16">
        <f>VLOOKUP(B10,Sobrevivência!B$13:D$23,2,FALSE)</f>
        <v>0.84979311476057262</v>
      </c>
      <c r="F10" s="16">
        <f>VLOOKUP(B10,Sobrevivência!B$2:C$12,2,FALSE)</f>
        <v>0.9136610097623471</v>
      </c>
      <c r="G10" s="17"/>
      <c r="H10" s="16"/>
      <c r="I10" s="16"/>
      <c r="J10" s="16"/>
      <c r="K10" s="16">
        <v>50</v>
      </c>
      <c r="L10" s="16">
        <v>50</v>
      </c>
      <c r="M10" s="19">
        <f t="shared" si="1"/>
        <v>189753.55077975761</v>
      </c>
      <c r="N10" s="19">
        <f t="shared" si="1"/>
        <v>225487.1850412442</v>
      </c>
    </row>
    <row r="11" spans="2:17" x14ac:dyDescent="0.3">
      <c r="B11" s="14" t="s">
        <v>11</v>
      </c>
      <c r="C11" s="8">
        <f>VLOOKUP(B11,'População Ano Base 2022'!B$2:D$15,2,FALSE)</f>
        <v>69260</v>
      </c>
      <c r="D11" s="8">
        <f>VLOOKUP(B11,'População Ano Base 2022'!B$2:D$15,3,FALSE)</f>
        <v>93580</v>
      </c>
      <c r="E11" s="1">
        <f>VLOOKUP(B11,Sobrevivência!B$13:D$23,2,FALSE)</f>
        <v>0.68449708351149396</v>
      </c>
      <c r="F11" s="1">
        <f>VLOOKUP(B11,Sobrevivência!B$2:C$12,2,FALSE)</f>
        <v>0.79233748088838318</v>
      </c>
      <c r="G11" s="10"/>
      <c r="H11" s="1"/>
      <c r="I11" s="1"/>
      <c r="J11" s="1"/>
      <c r="K11" s="1">
        <v>0</v>
      </c>
      <c r="L11" s="1">
        <v>0</v>
      </c>
      <c r="M11" s="8">
        <f t="shared" si="1"/>
        <v>119073.01124025144</v>
      </c>
      <c r="N11" s="8">
        <f t="shared" si="1"/>
        <v>159622.0603715406</v>
      </c>
    </row>
    <row r="12" spans="2:17" x14ac:dyDescent="0.3">
      <c r="B12" s="15" t="s">
        <v>12</v>
      </c>
      <c r="C12" s="19">
        <f>VLOOKUP(B12,'População Ano Base 2022'!B$2:D$15,2,FALSE)</f>
        <v>24792</v>
      </c>
      <c r="D12" s="19">
        <f>VLOOKUP(B12,'População Ano Base 2022'!B$2:D$15,3,FALSE)</f>
        <v>43971</v>
      </c>
      <c r="E12" s="16">
        <f>VLOOKUP(B12,Sobrevivência!B$13:D$23,2,FALSE)</f>
        <v>0.31228653613183183</v>
      </c>
      <c r="F12" s="16">
        <f>VLOOKUP(B12,Sobrevivência!B$2:C$12,2,FALSE)</f>
        <v>0.40891262724326166</v>
      </c>
      <c r="G12" s="17"/>
      <c r="H12" s="16"/>
      <c r="I12" s="16"/>
      <c r="J12" s="16"/>
      <c r="K12" s="16">
        <v>0</v>
      </c>
      <c r="L12" s="16">
        <v>0</v>
      </c>
      <c r="M12" s="19">
        <f>(C11*E11)+(C12*E12)+(K12*10)</f>
        <v>55150.475807786446</v>
      </c>
      <c r="N12" s="19">
        <f>(D11*F11)+(D12*F12)+(L12*10)</f>
        <v>92127.238594048351</v>
      </c>
    </row>
    <row r="13" spans="2:17" x14ac:dyDescent="0.3">
      <c r="B13" s="14" t="s">
        <v>43</v>
      </c>
      <c r="C13" s="21">
        <f>SUM(C4:C12)</f>
        <v>1718005</v>
      </c>
      <c r="D13" s="21">
        <f>SUM(D4:D12)</f>
        <v>1842253</v>
      </c>
      <c r="E13" s="10"/>
      <c r="F13" s="10"/>
      <c r="G13" s="10"/>
      <c r="H13" s="1"/>
      <c r="I13" s="1"/>
      <c r="J13" s="1"/>
      <c r="K13" s="9">
        <v>1000</v>
      </c>
      <c r="L13" s="9">
        <v>1000</v>
      </c>
      <c r="M13" s="8">
        <f>SUM(M4:M12)</f>
        <v>1835219.6731047134</v>
      </c>
      <c r="N13" s="8">
        <f>SUM(N4:N12)</f>
        <v>1974943.6895986598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C16" s="23" t="s">
        <v>22</v>
      </c>
      <c r="D16" s="23"/>
      <c r="E16" s="23" t="s">
        <v>38</v>
      </c>
      <c r="F16" s="23"/>
      <c r="G16" s="24" t="s">
        <v>31</v>
      </c>
      <c r="H16" s="24" t="s">
        <v>39</v>
      </c>
      <c r="I16" s="26" t="s">
        <v>40</v>
      </c>
      <c r="J16" s="27"/>
      <c r="K16" s="26" t="s">
        <v>21</v>
      </c>
      <c r="L16" s="27"/>
      <c r="M16" s="23" t="s">
        <v>29</v>
      </c>
      <c r="N16" s="23"/>
    </row>
    <row r="17" spans="2:14" x14ac:dyDescent="0.3">
      <c r="B17" s="13" t="s">
        <v>0</v>
      </c>
      <c r="C17" s="13" t="s">
        <v>34</v>
      </c>
      <c r="D17" s="13" t="s">
        <v>35</v>
      </c>
      <c r="E17" s="13" t="s">
        <v>34</v>
      </c>
      <c r="F17" s="13" t="s">
        <v>35</v>
      </c>
      <c r="G17" s="25"/>
      <c r="H17" s="25"/>
      <c r="I17" s="12" t="s">
        <v>32</v>
      </c>
      <c r="J17" s="12" t="s">
        <v>33</v>
      </c>
      <c r="K17" s="13" t="s">
        <v>13</v>
      </c>
      <c r="L17" s="13" t="s">
        <v>14</v>
      </c>
      <c r="M17" s="13" t="s">
        <v>34</v>
      </c>
      <c r="N17" s="13" t="s">
        <v>35</v>
      </c>
    </row>
    <row r="18" spans="2:14" x14ac:dyDescent="0.3">
      <c r="B18" s="15" t="s">
        <v>17</v>
      </c>
      <c r="C18" s="19">
        <f t="shared" ref="C18:C26" si="2">M4</f>
        <v>212797.32590562862</v>
      </c>
      <c r="D18" s="19">
        <f t="shared" ref="D18:D26" si="3">N4</f>
        <v>204471.94057599612</v>
      </c>
      <c r="E18" s="16">
        <f>VLOOKUP(B18,Sobrevivência!B$13:D$23,3,FALSE)</f>
        <v>0.99423889937182963</v>
      </c>
      <c r="F18" s="16">
        <f>VLOOKUP(B18,Sobrevivência!B$2:D$12,3,FALSE)</f>
        <v>0.99466462841506087</v>
      </c>
      <c r="G18" s="16"/>
      <c r="H18" s="16"/>
      <c r="I18" s="18">
        <f>(Q1*(SUM(H19:H23)))</f>
        <v>177075.76232697145</v>
      </c>
      <c r="J18" s="18">
        <f>(SUM(H19:H23)-I18)</f>
        <v>170131.61478473729</v>
      </c>
      <c r="K18" s="16">
        <f>K4/2</f>
        <v>25</v>
      </c>
      <c r="L18" s="16">
        <f>L4/2</f>
        <v>25</v>
      </c>
      <c r="M18" s="19">
        <f>I18+(K18*10)</f>
        <v>177325.76232697145</v>
      </c>
      <c r="N18" s="19">
        <f>J18+(L18*10)</f>
        <v>170381.61478473729</v>
      </c>
    </row>
    <row r="19" spans="2:14" x14ac:dyDescent="0.3">
      <c r="B19" s="14" t="s">
        <v>23</v>
      </c>
      <c r="C19" s="8">
        <f t="shared" si="2"/>
        <v>221234.85127751689</v>
      </c>
      <c r="D19" s="8">
        <f t="shared" si="3"/>
        <v>213390.48043728023</v>
      </c>
      <c r="E19" s="1">
        <f>VLOOKUP(B19,Sobrevivência!B$13:D$23,3,FALSE)</f>
        <v>0.98938039768910446</v>
      </c>
      <c r="F19" s="1">
        <f>VLOOKUP(B19,Sobrevivência!B$2:D$12,3,FALSE)</f>
        <v>0.9978190983904105</v>
      </c>
      <c r="G19" s="10">
        <f>VLOOKUP(B19,Fertilidade!A$2:C$6,3,FALSE)</f>
        <v>1.342628161006741E-2</v>
      </c>
      <c r="H19" s="7">
        <f>G19*D19*10</f>
        <v>28650.406832585049</v>
      </c>
      <c r="I19" s="7"/>
      <c r="J19" s="7"/>
      <c r="K19" s="1">
        <f t="shared" ref="K19:L26" si="4">K5/2</f>
        <v>100</v>
      </c>
      <c r="L19" s="1">
        <f t="shared" si="4"/>
        <v>100</v>
      </c>
      <c r="M19" s="8">
        <f t="shared" ref="M19:N25" si="5">(C18*E18)+(K19*10)</f>
        <v>212571.37909768074</v>
      </c>
      <c r="N19" s="8">
        <f t="shared" si="5"/>
        <v>204381.00679432959</v>
      </c>
    </row>
    <row r="20" spans="2:14" x14ac:dyDescent="0.3">
      <c r="B20" s="15" t="s">
        <v>6</v>
      </c>
      <c r="C20" s="19">
        <f t="shared" si="2"/>
        <v>236199.75957302173</v>
      </c>
      <c r="D20" s="19">
        <f t="shared" si="3"/>
        <v>230162.20399702145</v>
      </c>
      <c r="E20" s="16">
        <f>VLOOKUP(B20,Sobrevivência!B$13:D$23,3,FALSE)</f>
        <v>0.97474820131174134</v>
      </c>
      <c r="F20" s="16">
        <f>VLOOKUP(B20,Sobrevivência!B$2:D$12,3,FALSE)</f>
        <v>0.99570399384533614</v>
      </c>
      <c r="G20" s="17">
        <f>VLOOKUP(B20,Fertilidade!A$2:C$6,3,FALSE)</f>
        <v>5.263173739184869E-2</v>
      </c>
      <c r="H20" s="18">
        <f>G20*D20*10</f>
        <v>121138.36678300341</v>
      </c>
      <c r="I20" s="18"/>
      <c r="J20" s="18"/>
      <c r="K20" s="16">
        <f t="shared" si="4"/>
        <v>125</v>
      </c>
      <c r="L20" s="16">
        <f t="shared" si="4"/>
        <v>125</v>
      </c>
      <c r="M20" s="19">
        <f t="shared" si="5"/>
        <v>220135.42513963956</v>
      </c>
      <c r="N20" s="19">
        <f t="shared" si="5"/>
        <v>214175.09679502348</v>
      </c>
    </row>
    <row r="21" spans="2:14" x14ac:dyDescent="0.3">
      <c r="B21" s="14" t="s">
        <v>7</v>
      </c>
      <c r="C21" s="8">
        <f t="shared" si="2"/>
        <v>273966.36973830266</v>
      </c>
      <c r="D21" s="8">
        <f t="shared" si="3"/>
        <v>279680.87966373801</v>
      </c>
      <c r="E21" s="1">
        <f>VLOOKUP(B21,Sobrevivência!B$13:D$23,3,FALSE)</f>
        <v>0.97748088396840549</v>
      </c>
      <c r="F21" s="1">
        <f>VLOOKUP(B21,Sobrevivência!B$2:D$12,3,FALSE)</f>
        <v>0.99202587485943672</v>
      </c>
      <c r="G21" s="10">
        <f>VLOOKUP(B21,Fertilidade!A$2:C$6,3,FALSE)</f>
        <v>6.3838376972849997E-2</v>
      </c>
      <c r="H21" s="7">
        <f>G21*D21*10</f>
        <v>178543.73428072006</v>
      </c>
      <c r="I21" s="7"/>
      <c r="J21" s="7"/>
      <c r="K21" s="1">
        <f t="shared" si="4"/>
        <v>125</v>
      </c>
      <c r="L21" s="1">
        <f t="shared" si="4"/>
        <v>125</v>
      </c>
      <c r="M21" s="8">
        <f t="shared" si="5"/>
        <v>231485.29079406869</v>
      </c>
      <c r="N21" s="8">
        <f t="shared" si="5"/>
        <v>230423.42575207926</v>
      </c>
    </row>
    <row r="22" spans="2:14" x14ac:dyDescent="0.3">
      <c r="B22" s="15" t="s">
        <v>8</v>
      </c>
      <c r="C22" s="19">
        <f t="shared" si="2"/>
        <v>274610.19072480319</v>
      </c>
      <c r="D22" s="19">
        <f t="shared" si="3"/>
        <v>292639.29488817207</v>
      </c>
      <c r="E22" s="16">
        <f>VLOOKUP(B22,Sobrevivência!B$13:D$23,3,FALSE)</f>
        <v>0.96921293295985023</v>
      </c>
      <c r="F22" s="16">
        <f>VLOOKUP(B22,Sobrevivência!B$2:D$12,3,FALSE)</f>
        <v>0.98487029451306041</v>
      </c>
      <c r="G22" s="17">
        <f>VLOOKUP(B22,Fertilidade!A$2:C$6,3,FALSE)</f>
        <v>6.4446695739007777E-3</v>
      </c>
      <c r="H22" s="18">
        <f>G22*D22*10</f>
        <v>18859.635598935798</v>
      </c>
      <c r="I22" s="18"/>
      <c r="J22" s="18"/>
      <c r="K22" s="16">
        <f t="shared" si="4"/>
        <v>75</v>
      </c>
      <c r="L22" s="16">
        <f t="shared" si="4"/>
        <v>75</v>
      </c>
      <c r="M22" s="19">
        <f t="shared" si="5"/>
        <v>268546.8892694111</v>
      </c>
      <c r="N22" s="19">
        <f t="shared" si="5"/>
        <v>278200.66932987655</v>
      </c>
    </row>
    <row r="23" spans="2:14" x14ac:dyDescent="0.3">
      <c r="B23" s="14" t="s">
        <v>9</v>
      </c>
      <c r="C23" s="8">
        <f t="shared" si="2"/>
        <v>252434.13805764494</v>
      </c>
      <c r="D23" s="8">
        <f t="shared" si="3"/>
        <v>277362.40602961875</v>
      </c>
      <c r="E23" s="1">
        <f>VLOOKUP(B23,Sobrevivência!B$13:D$23,3,FALSE)</f>
        <v>0.93241549200839191</v>
      </c>
      <c r="F23" s="1">
        <f>VLOOKUP(B23,Sobrevivência!B$2:D$12,3,FALSE)</f>
        <v>0.96762693994837279</v>
      </c>
      <c r="G23" s="10">
        <f>VLOOKUP(B23,Fertilidade!A$2:C$6,3,FALSE)</f>
        <v>5.49231479581834E-6</v>
      </c>
      <c r="H23" s="7">
        <f>G23*D23*10</f>
        <v>15.233616464402491</v>
      </c>
      <c r="I23" s="7"/>
      <c r="J23" s="7"/>
      <c r="K23" s="1">
        <f t="shared" si="4"/>
        <v>25</v>
      </c>
      <c r="L23" s="1">
        <f t="shared" si="4"/>
        <v>25</v>
      </c>
      <c r="M23" s="8">
        <f t="shared" si="5"/>
        <v>266405.74837305036</v>
      </c>
      <c r="N23" s="8">
        <f t="shared" si="5"/>
        <v>288461.74854260834</v>
      </c>
    </row>
    <row r="24" spans="2:14" x14ac:dyDescent="0.3">
      <c r="B24" s="15" t="s">
        <v>10</v>
      </c>
      <c r="C24" s="19">
        <f t="shared" si="2"/>
        <v>189753.55077975761</v>
      </c>
      <c r="D24" s="19">
        <f t="shared" si="3"/>
        <v>225487.1850412442</v>
      </c>
      <c r="E24" s="16">
        <f>VLOOKUP(B24,Sobrevivência!B$13:D$23,3,FALSE)</f>
        <v>0.87792706214562921</v>
      </c>
      <c r="F24" s="16">
        <f>VLOOKUP(B24,Sobrevivência!B$2:D$12,3,FALSE)</f>
        <v>0.93293134807423539</v>
      </c>
      <c r="G24" s="17"/>
      <c r="H24" s="16"/>
      <c r="I24" s="16"/>
      <c r="J24" s="16"/>
      <c r="K24" s="16">
        <f t="shared" si="4"/>
        <v>25</v>
      </c>
      <c r="L24" s="16">
        <f t="shared" si="4"/>
        <v>25</v>
      </c>
      <c r="M24" s="19">
        <f t="shared" si="5"/>
        <v>235623.50103673333</v>
      </c>
      <c r="N24" s="19">
        <f t="shared" si="5"/>
        <v>268633.33620315808</v>
      </c>
    </row>
    <row r="25" spans="2:14" x14ac:dyDescent="0.3">
      <c r="B25" s="14" t="s">
        <v>11</v>
      </c>
      <c r="C25" s="8">
        <f t="shared" si="2"/>
        <v>119073.01124025144</v>
      </c>
      <c r="D25" s="8">
        <f t="shared" si="3"/>
        <v>159622.0603715406</v>
      </c>
      <c r="E25" s="1">
        <f>VLOOKUP(B25,Sobrevivência!B$13:D$23,3,FALSE)</f>
        <v>0.73386900742305616</v>
      </c>
      <c r="F25" s="1">
        <f>VLOOKUP(B25,Sobrevivência!B$2:D$12,3,FALSE)</f>
        <v>0.83121172265394971</v>
      </c>
      <c r="G25" s="10"/>
      <c r="H25" s="1"/>
      <c r="I25" s="1"/>
      <c r="J25" s="1"/>
      <c r="K25" s="1">
        <f t="shared" si="4"/>
        <v>0</v>
      </c>
      <c r="L25" s="1">
        <f t="shared" si="4"/>
        <v>0</v>
      </c>
      <c r="M25" s="8">
        <f t="shared" si="5"/>
        <v>166589.77736777408</v>
      </c>
      <c r="N25" s="8">
        <f t="shared" si="5"/>
        <v>210364.06351399253</v>
      </c>
    </row>
    <row r="26" spans="2:14" x14ac:dyDescent="0.3">
      <c r="B26" s="15" t="s">
        <v>12</v>
      </c>
      <c r="C26" s="19">
        <f t="shared" si="2"/>
        <v>55150.475807786446</v>
      </c>
      <c r="D26" s="19">
        <f t="shared" si="3"/>
        <v>92127.238594048351</v>
      </c>
      <c r="E26" s="16">
        <f>VLOOKUP(B26,Sobrevivência!B$13:D$23,3,FALSE)</f>
        <v>0.34966355113055769</v>
      </c>
      <c r="F26" s="16">
        <f>VLOOKUP(B26,Sobrevivência!B$2:D$12,3,FALSE)</f>
        <v>0.44691152980235938</v>
      </c>
      <c r="G26" s="17"/>
      <c r="H26" s="16"/>
      <c r="I26" s="16"/>
      <c r="J26" s="16"/>
      <c r="K26" s="16">
        <f t="shared" si="4"/>
        <v>0</v>
      </c>
      <c r="L26" s="16">
        <f t="shared" si="4"/>
        <v>0</v>
      </c>
      <c r="M26" s="19">
        <f>(C25*E25)+(C26*E26)+(K26*10)</f>
        <v>106668.10378724826</v>
      </c>
      <c r="N26" s="19">
        <f>(D25*F25)+(D26*F26)+(L26*10)</f>
        <v>173852.45291153414</v>
      </c>
    </row>
    <row r="27" spans="2:14" x14ac:dyDescent="0.3">
      <c r="B27" s="14" t="s">
        <v>43</v>
      </c>
      <c r="C27" s="21">
        <f>SUM(C18:C26)</f>
        <v>1835219.6731047134</v>
      </c>
      <c r="D27" s="21">
        <f>SUM(D18:D26)</f>
        <v>1974943.6895986598</v>
      </c>
      <c r="E27" s="10"/>
      <c r="F27" s="10"/>
      <c r="G27" s="10"/>
      <c r="H27" s="1"/>
      <c r="I27" s="1"/>
      <c r="J27" s="1"/>
      <c r="K27" s="9">
        <v>500</v>
      </c>
      <c r="L27" s="9">
        <v>500</v>
      </c>
      <c r="M27" s="8">
        <f>SUM(M18:M26)</f>
        <v>1885351.8771925778</v>
      </c>
      <c r="N27" s="8">
        <f>SUM(N18:N26)</f>
        <v>2038873.414627339</v>
      </c>
    </row>
  </sheetData>
  <mergeCells count="14">
    <mergeCell ref="M2:N2"/>
    <mergeCell ref="C16:D16"/>
    <mergeCell ref="E16:F16"/>
    <mergeCell ref="G16:G17"/>
    <mergeCell ref="H16:H17"/>
    <mergeCell ref="I16:J16"/>
    <mergeCell ref="K16:L16"/>
    <mergeCell ref="M16:N16"/>
    <mergeCell ref="C2:D2"/>
    <mergeCell ref="E2:F2"/>
    <mergeCell ref="G2:G3"/>
    <mergeCell ref="H2:H3"/>
    <mergeCell ref="I2:J2"/>
    <mergeCell ref="K2:L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A6E6-E087-443C-9034-34902BE603A9}">
  <dimension ref="B1:Q27"/>
  <sheetViews>
    <sheetView topLeftCell="D11" workbookViewId="0">
      <selection activeCell="M27" sqref="M27:N27"/>
    </sheetView>
  </sheetViews>
  <sheetFormatPr defaultRowHeight="14.4" x14ac:dyDescent="0.3"/>
  <cols>
    <col min="2" max="2" width="13.44140625" bestFit="1" customWidth="1"/>
    <col min="3" max="4" width="13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C2" s="23" t="s">
        <v>16</v>
      </c>
      <c r="D2" s="23"/>
      <c r="E2" s="23" t="s">
        <v>20</v>
      </c>
      <c r="F2" s="23"/>
      <c r="G2" s="24" t="s">
        <v>30</v>
      </c>
      <c r="H2" s="24" t="s">
        <v>37</v>
      </c>
      <c r="I2" s="26" t="s">
        <v>36</v>
      </c>
      <c r="J2" s="27"/>
      <c r="K2" s="26" t="s">
        <v>21</v>
      </c>
      <c r="L2" s="27"/>
      <c r="M2" s="23" t="s">
        <v>22</v>
      </c>
      <c r="N2" s="23"/>
      <c r="P2" t="s">
        <v>42</v>
      </c>
      <c r="Q2" s="2">
        <v>0.49</v>
      </c>
    </row>
    <row r="3" spans="2:17" ht="28.8" customHeight="1" x14ac:dyDescent="0.3">
      <c r="B3" s="13" t="s">
        <v>0</v>
      </c>
      <c r="C3" s="13" t="s">
        <v>34</v>
      </c>
      <c r="D3" s="13" t="s">
        <v>35</v>
      </c>
      <c r="E3" s="13" t="s">
        <v>34</v>
      </c>
      <c r="F3" s="13" t="s">
        <v>35</v>
      </c>
      <c r="G3" s="25"/>
      <c r="H3" s="25"/>
      <c r="I3" s="12" t="s">
        <v>32</v>
      </c>
      <c r="J3" s="12" t="s">
        <v>33</v>
      </c>
      <c r="K3" s="13" t="s">
        <v>13</v>
      </c>
      <c r="L3" s="13" t="s">
        <v>14</v>
      </c>
      <c r="M3" s="13" t="s">
        <v>34</v>
      </c>
      <c r="N3" s="13" t="s">
        <v>35</v>
      </c>
    </row>
    <row r="4" spans="2:17" x14ac:dyDescent="0.3">
      <c r="B4" s="15" t="s">
        <v>17</v>
      </c>
      <c r="C4" s="19">
        <f>VLOOKUP(B4,'População Ano Base 2022'!B$2:D$15,2,FALSE)</f>
        <v>221162</v>
      </c>
      <c r="D4" s="19">
        <f>VLOOKUP(B4,'População Ano Base 2022'!B$2:D$15,3,FALSE)</f>
        <v>213040</v>
      </c>
      <c r="E4" s="16">
        <f>VLOOKUP(B4,Sobrevivência!B$13:D$23,2,FALSE)</f>
        <v>0.9912862574832787</v>
      </c>
      <c r="F4" s="16">
        <f>VLOOKUP(B4,Sobrevivência!B$2:C$12,2,FALSE)</f>
        <v>0.99225723074202132</v>
      </c>
      <c r="G4" s="16"/>
      <c r="H4" s="16"/>
      <c r="I4" s="18">
        <f>(Q1*(SUM(H5:H9)))</f>
        <v>212297.32590562862</v>
      </c>
      <c r="J4" s="18">
        <f>(SUM(H5:H9)-I4)</f>
        <v>203971.94057599612</v>
      </c>
      <c r="K4" s="16">
        <v>150</v>
      </c>
      <c r="L4" s="16">
        <v>150</v>
      </c>
      <c r="M4" s="19">
        <f>I4+(K4*10)</f>
        <v>213797.32590562862</v>
      </c>
      <c r="N4" s="19">
        <f>J4+(L4*10)</f>
        <v>205471.94057599612</v>
      </c>
    </row>
    <row r="5" spans="2:17" x14ac:dyDescent="0.3">
      <c r="B5" s="14" t="s">
        <v>23</v>
      </c>
      <c r="C5" s="8">
        <f>VLOOKUP(B5,'População Ano Base 2022'!B$2:D$15,2,FALSE)</f>
        <v>236348</v>
      </c>
      <c r="D5" s="8">
        <f>VLOOKUP(B5,'População Ano Base 2022'!B$2:D$15,3,FALSE)</f>
        <v>228263</v>
      </c>
      <c r="E5" s="1">
        <f>VLOOKUP(B5,Sobrevivência!B$13:D$23,2,FALSE)</f>
        <v>0.98879516464290673</v>
      </c>
      <c r="F5" s="1">
        <f>VLOOKUP(B5,Sobrevivência!B$2:C$12,2,FALSE)</f>
        <v>0.99736796588593624</v>
      </c>
      <c r="G5" s="10">
        <f>VLOOKUP(B5,Fertilidade!A$2:C$6,2,FALSE)</f>
        <v>1.8432095627005558E-2</v>
      </c>
      <c r="H5" s="7">
        <f t="shared" ref="H5:H9" si="0">G5*D5*10</f>
        <v>42073.654441071696</v>
      </c>
      <c r="I5" s="7"/>
      <c r="J5" s="7"/>
      <c r="K5" s="1">
        <v>600</v>
      </c>
      <c r="L5" s="1">
        <v>600</v>
      </c>
      <c r="M5" s="8">
        <f t="shared" ref="M5:N11" si="1">(C4*E4)+(K5*10)</f>
        <v>225234.85127751689</v>
      </c>
      <c r="N5" s="8">
        <f t="shared" si="1"/>
        <v>217390.48043728023</v>
      </c>
    </row>
    <row r="6" spans="2:17" x14ac:dyDescent="0.3">
      <c r="B6" s="15" t="s">
        <v>6</v>
      </c>
      <c r="C6" s="19">
        <f>VLOOKUP(B6,'População Ano Base 2022'!B$2:D$15,2,FALSE)</f>
        <v>278848</v>
      </c>
      <c r="D6" s="19">
        <f>VLOOKUP(B6,'População Ano Base 2022'!B$2:D$15,3,FALSE)</f>
        <v>278572</v>
      </c>
      <c r="E6" s="16">
        <f>VLOOKUP(B6,Sobrevivência!B$13:D$23,2,FALSE)</f>
        <v>0.97352812190979554</v>
      </c>
      <c r="F6" s="16">
        <f>VLOOKUP(B6,Sobrevivência!B$2:C$12,2,FALSE)</f>
        <v>0.99500624493394174</v>
      </c>
      <c r="G6" s="17">
        <f>VLOOKUP(B6,Fertilidade!A$2:C$6,2,FALSE)</f>
        <v>6.398697094430493E-2</v>
      </c>
      <c r="H6" s="18">
        <f t="shared" si="0"/>
        <v>178249.78469896913</v>
      </c>
      <c r="I6" s="18"/>
      <c r="J6" s="18"/>
      <c r="K6" s="16">
        <v>750</v>
      </c>
      <c r="L6" s="16">
        <v>750</v>
      </c>
      <c r="M6" s="19">
        <f t="shared" si="1"/>
        <v>241199.75957302173</v>
      </c>
      <c r="N6" s="19">
        <f t="shared" si="1"/>
        <v>235162.20399702145</v>
      </c>
    </row>
    <row r="7" spans="2:17" x14ac:dyDescent="0.3">
      <c r="B7" s="14" t="s">
        <v>7</v>
      </c>
      <c r="C7" s="8">
        <f>VLOOKUP(B7,'População Ano Base 2022'!B$2:D$15,2,FALSE)</f>
        <v>280289</v>
      </c>
      <c r="D7" s="8">
        <f>VLOOKUP(B7,'População Ano Base 2022'!B$2:D$15,3,FALSE)</f>
        <v>293800</v>
      </c>
      <c r="E7" s="1">
        <f>VLOOKUP(B7,Sobrevivência!B$13:D$23,2,FALSE)</f>
        <v>0.97438783086315617</v>
      </c>
      <c r="F7" s="1">
        <f>VLOOKUP(B7,Sobrevivência!B$2:C$12,2,FALSE)</f>
        <v>0.99094382194748831</v>
      </c>
      <c r="G7" s="10">
        <f>VLOOKUP(B7,Fertilidade!A$2:C$6,2,FALSE)</f>
        <v>6.0794643025223284E-2</v>
      </c>
      <c r="H7" s="7">
        <f t="shared" si="0"/>
        <v>178614.661208106</v>
      </c>
      <c r="I7" s="7"/>
      <c r="J7" s="7"/>
      <c r="K7" s="1">
        <v>750</v>
      </c>
      <c r="L7" s="1">
        <v>750</v>
      </c>
      <c r="M7" s="8">
        <f t="shared" si="1"/>
        <v>278966.36973830266</v>
      </c>
      <c r="N7" s="8">
        <f t="shared" si="1"/>
        <v>284680.87966373801</v>
      </c>
    </row>
    <row r="8" spans="2:17" x14ac:dyDescent="0.3">
      <c r="B8" s="15" t="s">
        <v>8</v>
      </c>
      <c r="C8" s="19">
        <f>VLOOKUP(B8,'População Ano Base 2022'!B$2:D$15,2,FALSE)</f>
        <v>261639</v>
      </c>
      <c r="D8" s="19">
        <f>VLOOKUP(B8,'População Ano Base 2022'!B$2:D$15,3,FALSE)</f>
        <v>281965</v>
      </c>
      <c r="E8" s="16">
        <f>VLOOKUP(B8,Sobrevivência!B$13:D$23,2,FALSE)</f>
        <v>0.96290743374514098</v>
      </c>
      <c r="F8" s="16">
        <f>VLOOKUP(B8,Sobrevivência!B$2:C$12,2,FALSE)</f>
        <v>0.98190344911467287</v>
      </c>
      <c r="G8" s="17">
        <f>VLOOKUP(B8,Fertilidade!A$2:C$6,2,FALSE)</f>
        <v>6.1392414349771083E-3</v>
      </c>
      <c r="H8" s="18">
        <f t="shared" si="0"/>
        <v>17310.512112133205</v>
      </c>
      <c r="I8" s="18"/>
      <c r="J8" s="18"/>
      <c r="K8" s="16">
        <v>450</v>
      </c>
      <c r="L8" s="16">
        <v>450</v>
      </c>
      <c r="M8" s="19">
        <f t="shared" si="1"/>
        <v>277610.19072480319</v>
      </c>
      <c r="N8" s="19">
        <f t="shared" si="1"/>
        <v>295639.29488817207</v>
      </c>
    </row>
    <row r="9" spans="2:17" x14ac:dyDescent="0.3">
      <c r="B9" s="14" t="s">
        <v>9</v>
      </c>
      <c r="C9" s="8">
        <f>VLOOKUP(B9,'População Ano Base 2022'!B$2:D$15,2,FALSE)</f>
        <v>205547</v>
      </c>
      <c r="D9" s="8">
        <f>VLOOKUP(B9,'População Ano Base 2022'!B$2:D$15,3,FALSE)</f>
        <v>234356</v>
      </c>
      <c r="E9" s="1">
        <f>VLOOKUP(B9,Sobrevivência!B$13:D$23,2,FALSE)</f>
        <v>0.92073127206798255</v>
      </c>
      <c r="F9" s="1">
        <f>VLOOKUP(B9,Sobrevivência!B$2:C$12,2,FALSE)</f>
        <v>0.96002314871923145</v>
      </c>
      <c r="G9" s="10">
        <f>VLOOKUP(B9,Fertilidade!A$2:C$6,2,FALSE)</f>
        <v>8.8130968887829804E-6</v>
      </c>
      <c r="H9" s="7">
        <f t="shared" si="0"/>
        <v>20.654021344676245</v>
      </c>
      <c r="I9" s="7"/>
      <c r="J9" s="7"/>
      <c r="K9" s="1">
        <v>150</v>
      </c>
      <c r="L9" s="1">
        <v>150</v>
      </c>
      <c r="M9" s="8">
        <f t="shared" si="1"/>
        <v>253434.13805764494</v>
      </c>
      <c r="N9" s="8">
        <f t="shared" si="1"/>
        <v>278362.40602961875</v>
      </c>
    </row>
    <row r="10" spans="2:17" x14ac:dyDescent="0.3">
      <c r="B10" s="15" t="s">
        <v>10</v>
      </c>
      <c r="C10" s="19">
        <f>VLOOKUP(B10,'População Ano Base 2022'!B$2:D$15,2,FALSE)</f>
        <v>140120</v>
      </c>
      <c r="D10" s="19">
        <f>VLOOKUP(B10,'População Ano Base 2022'!B$2:D$15,3,FALSE)</f>
        <v>174706</v>
      </c>
      <c r="E10" s="16">
        <f>VLOOKUP(B10,Sobrevivência!B$13:D$23,2,FALSE)</f>
        <v>0.84979311476057262</v>
      </c>
      <c r="F10" s="16">
        <f>VLOOKUP(B10,Sobrevivência!B$2:C$12,2,FALSE)</f>
        <v>0.9136610097623471</v>
      </c>
      <c r="G10" s="17"/>
      <c r="H10" s="16"/>
      <c r="I10" s="16"/>
      <c r="J10" s="16"/>
      <c r="K10" s="16">
        <v>150</v>
      </c>
      <c r="L10" s="16">
        <v>150</v>
      </c>
      <c r="M10" s="19">
        <f t="shared" si="1"/>
        <v>190753.55077975761</v>
      </c>
      <c r="N10" s="19">
        <f t="shared" si="1"/>
        <v>226487.1850412442</v>
      </c>
    </row>
    <row r="11" spans="2:17" x14ac:dyDescent="0.3">
      <c r="B11" s="14" t="s">
        <v>11</v>
      </c>
      <c r="C11" s="8">
        <f>VLOOKUP(B11,'População Ano Base 2022'!B$2:D$15,2,FALSE)</f>
        <v>69260</v>
      </c>
      <c r="D11" s="8">
        <f>VLOOKUP(B11,'População Ano Base 2022'!B$2:D$15,3,FALSE)</f>
        <v>93580</v>
      </c>
      <c r="E11" s="1">
        <f>VLOOKUP(B11,Sobrevivência!B$13:D$23,2,FALSE)</f>
        <v>0.68449708351149396</v>
      </c>
      <c r="F11" s="1">
        <f>VLOOKUP(B11,Sobrevivência!B$2:C$12,2,FALSE)</f>
        <v>0.79233748088838318</v>
      </c>
      <c r="G11" s="10"/>
      <c r="H11" s="1"/>
      <c r="I11" s="1"/>
      <c r="J11" s="1"/>
      <c r="K11" s="1">
        <v>0</v>
      </c>
      <c r="L11" s="1">
        <v>0</v>
      </c>
      <c r="M11" s="8">
        <f t="shared" si="1"/>
        <v>119073.01124025144</v>
      </c>
      <c r="N11" s="8">
        <f t="shared" si="1"/>
        <v>159622.0603715406</v>
      </c>
    </row>
    <row r="12" spans="2:17" x14ac:dyDescent="0.3">
      <c r="B12" s="15" t="s">
        <v>12</v>
      </c>
      <c r="C12" s="19">
        <f>VLOOKUP(B12,'População Ano Base 2022'!B$2:D$15,2,FALSE)</f>
        <v>24792</v>
      </c>
      <c r="D12" s="19">
        <f>VLOOKUP(B12,'População Ano Base 2022'!B$2:D$15,3,FALSE)</f>
        <v>43971</v>
      </c>
      <c r="E12" s="16">
        <f>VLOOKUP(B12,Sobrevivência!B$13:D$23,2,FALSE)</f>
        <v>0.31228653613183183</v>
      </c>
      <c r="F12" s="16">
        <f>VLOOKUP(B12,Sobrevivência!B$2:C$12,2,FALSE)</f>
        <v>0.40891262724326166</v>
      </c>
      <c r="G12" s="17"/>
      <c r="H12" s="16"/>
      <c r="I12" s="16"/>
      <c r="J12" s="16"/>
      <c r="K12" s="16">
        <v>0</v>
      </c>
      <c r="L12" s="16">
        <v>0</v>
      </c>
      <c r="M12" s="19">
        <f>(C11*E11)+(C12*E12)+(K12*10)</f>
        <v>55150.475807786446</v>
      </c>
      <c r="N12" s="19">
        <f>(D11*F11)+(D12*F12)+(L12*10)</f>
        <v>92127.238594048351</v>
      </c>
    </row>
    <row r="13" spans="2:17" x14ac:dyDescent="0.3">
      <c r="B13" s="14" t="s">
        <v>43</v>
      </c>
      <c r="C13" s="21">
        <f>SUM(C4:C12)</f>
        <v>1718005</v>
      </c>
      <c r="D13" s="21">
        <f>SUM(D4:D12)</f>
        <v>1842253</v>
      </c>
      <c r="E13" s="10"/>
      <c r="F13" s="10"/>
      <c r="G13" s="10"/>
      <c r="H13" s="1"/>
      <c r="I13" s="1"/>
      <c r="J13" s="1"/>
      <c r="K13" s="9">
        <f>SUM(K4:K12)</f>
        <v>3000</v>
      </c>
      <c r="L13" s="9">
        <f>SUM(L4:L12)</f>
        <v>3000</v>
      </c>
      <c r="M13" s="21">
        <f>SUM(M4:M12)</f>
        <v>1855219.6731047134</v>
      </c>
      <c r="N13" s="21">
        <f>SUM(N4:N12)</f>
        <v>1994943.6895986598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C16" s="23" t="s">
        <v>22</v>
      </c>
      <c r="D16" s="23"/>
      <c r="E16" s="23" t="s">
        <v>38</v>
      </c>
      <c r="F16" s="23"/>
      <c r="G16" s="24" t="s">
        <v>31</v>
      </c>
      <c r="H16" s="24" t="s">
        <v>39</v>
      </c>
      <c r="I16" s="26" t="s">
        <v>40</v>
      </c>
      <c r="J16" s="27"/>
      <c r="K16" s="26" t="s">
        <v>21</v>
      </c>
      <c r="L16" s="27"/>
      <c r="M16" s="23" t="s">
        <v>29</v>
      </c>
      <c r="N16" s="23"/>
    </row>
    <row r="17" spans="2:14" x14ac:dyDescent="0.3">
      <c r="B17" s="13" t="s">
        <v>0</v>
      </c>
      <c r="C17" s="13" t="s">
        <v>34</v>
      </c>
      <c r="D17" s="13" t="s">
        <v>35</v>
      </c>
      <c r="E17" s="13" t="s">
        <v>34</v>
      </c>
      <c r="F17" s="13" t="s">
        <v>35</v>
      </c>
      <c r="G17" s="25"/>
      <c r="H17" s="25"/>
      <c r="I17" s="12" t="s">
        <v>32</v>
      </c>
      <c r="J17" s="12" t="s">
        <v>33</v>
      </c>
      <c r="K17" s="13" t="s">
        <v>13</v>
      </c>
      <c r="L17" s="13" t="s">
        <v>14</v>
      </c>
      <c r="M17" s="13" t="s">
        <v>34</v>
      </c>
      <c r="N17" s="13" t="s">
        <v>35</v>
      </c>
    </row>
    <row r="18" spans="2:14" x14ac:dyDescent="0.3">
      <c r="B18" s="15" t="s">
        <v>17</v>
      </c>
      <c r="C18" s="19">
        <f t="shared" ref="C18:C26" si="2">M4</f>
        <v>213797.32590562862</v>
      </c>
      <c r="D18" s="19">
        <f t="shared" ref="D18:D26" si="3">N4</f>
        <v>205471.94057599612</v>
      </c>
      <c r="E18" s="16">
        <f>VLOOKUP(B18,Sobrevivência!B$13:D$23,3,FALSE)</f>
        <v>0.99423889937182963</v>
      </c>
      <c r="F18" s="16">
        <f>VLOOKUP(B18,Sobrevivência!B$2:D$12,3,FALSE)</f>
        <v>0.99466462841506087</v>
      </c>
      <c r="G18" s="16"/>
      <c r="H18" s="16"/>
      <c r="I18" s="18">
        <f>(Q1*(SUM(H19:H23)))</f>
        <v>180418.27784340279</v>
      </c>
      <c r="J18" s="18">
        <f>(SUM(H19:H23)-I18)</f>
        <v>173343.05126130857</v>
      </c>
      <c r="K18" s="16">
        <f>K4/2</f>
        <v>75</v>
      </c>
      <c r="L18" s="16">
        <f>L4/2</f>
        <v>75</v>
      </c>
      <c r="M18" s="19">
        <f>I18+(K18*10)</f>
        <v>181168.27784340279</v>
      </c>
      <c r="N18" s="19">
        <f>J18+(L18*10)</f>
        <v>174093.05126130857</v>
      </c>
    </row>
    <row r="19" spans="2:14" x14ac:dyDescent="0.3">
      <c r="B19" s="14" t="s">
        <v>23</v>
      </c>
      <c r="C19" s="8">
        <f t="shared" si="2"/>
        <v>225234.85127751689</v>
      </c>
      <c r="D19" s="8">
        <f t="shared" si="3"/>
        <v>217390.48043728023</v>
      </c>
      <c r="E19" s="1">
        <f>VLOOKUP(B19,Sobrevivência!B$13:D$23,3,FALSE)</f>
        <v>0.98938039768910446</v>
      </c>
      <c r="F19" s="1">
        <f>VLOOKUP(B19,Sobrevivência!B$2:D$12,3,FALSE)</f>
        <v>0.9978190983904105</v>
      </c>
      <c r="G19" s="10">
        <f>VLOOKUP(B19,Fertilidade!A$2:C$6,3,FALSE)</f>
        <v>1.342628161006741E-2</v>
      </c>
      <c r="H19" s="7">
        <f>G19*D19*10</f>
        <v>29187.45809698775</v>
      </c>
      <c r="I19" s="7"/>
      <c r="J19" s="7"/>
      <c r="K19" s="1">
        <f t="shared" ref="K19:L26" si="4">K5/2</f>
        <v>300</v>
      </c>
      <c r="L19" s="1">
        <f t="shared" si="4"/>
        <v>300</v>
      </c>
      <c r="M19" s="8">
        <f t="shared" ref="M19:N25" si="5">(C18*E18)+(K19*10)</f>
        <v>215565.61799705256</v>
      </c>
      <c r="N19" s="8">
        <f t="shared" si="5"/>
        <v>207375.67142274466</v>
      </c>
    </row>
    <row r="20" spans="2:14" x14ac:dyDescent="0.3">
      <c r="B20" s="15" t="s">
        <v>6</v>
      </c>
      <c r="C20" s="19">
        <f t="shared" si="2"/>
        <v>241199.75957302173</v>
      </c>
      <c r="D20" s="19">
        <f t="shared" si="3"/>
        <v>235162.20399702145</v>
      </c>
      <c r="E20" s="16">
        <f>VLOOKUP(B20,Sobrevivência!B$13:D$23,3,FALSE)</f>
        <v>0.97474820131174134</v>
      </c>
      <c r="F20" s="16">
        <f>VLOOKUP(B20,Sobrevivência!B$2:D$12,3,FALSE)</f>
        <v>0.99570399384533614</v>
      </c>
      <c r="G20" s="17">
        <f>VLOOKUP(B20,Fertilidade!A$2:C$6,3,FALSE)</f>
        <v>5.263173739184869E-2</v>
      </c>
      <c r="H20" s="18">
        <f>G20*D20*10</f>
        <v>123769.95365259584</v>
      </c>
      <c r="I20" s="18"/>
      <c r="J20" s="18"/>
      <c r="K20" s="16">
        <f t="shared" si="4"/>
        <v>375</v>
      </c>
      <c r="L20" s="16">
        <f t="shared" si="4"/>
        <v>375</v>
      </c>
      <c r="M20" s="19">
        <f t="shared" si="5"/>
        <v>226592.94673039595</v>
      </c>
      <c r="N20" s="19">
        <f t="shared" si="5"/>
        <v>220666.37318858513</v>
      </c>
    </row>
    <row r="21" spans="2:14" x14ac:dyDescent="0.3">
      <c r="B21" s="14" t="s">
        <v>7</v>
      </c>
      <c r="C21" s="8">
        <f t="shared" si="2"/>
        <v>278966.36973830266</v>
      </c>
      <c r="D21" s="8">
        <f t="shared" si="3"/>
        <v>284680.87966373801</v>
      </c>
      <c r="E21" s="1">
        <f>VLOOKUP(B21,Sobrevivência!B$13:D$23,3,FALSE)</f>
        <v>0.97748088396840549</v>
      </c>
      <c r="F21" s="1">
        <f>VLOOKUP(B21,Sobrevivência!B$2:D$12,3,FALSE)</f>
        <v>0.99202587485943672</v>
      </c>
      <c r="G21" s="10">
        <f>VLOOKUP(B21,Fertilidade!A$2:C$6,3,FALSE)</f>
        <v>6.3838376972849997E-2</v>
      </c>
      <c r="H21" s="7">
        <f>G21*D21*10</f>
        <v>181735.65312936256</v>
      </c>
      <c r="I21" s="7"/>
      <c r="J21" s="7"/>
      <c r="K21" s="1">
        <f t="shared" si="4"/>
        <v>375</v>
      </c>
      <c r="L21" s="1">
        <f t="shared" si="4"/>
        <v>375</v>
      </c>
      <c r="M21" s="8">
        <f t="shared" si="5"/>
        <v>238859.03180062739</v>
      </c>
      <c r="N21" s="8">
        <f t="shared" si="5"/>
        <v>237901.94572130594</v>
      </c>
    </row>
    <row r="22" spans="2:14" x14ac:dyDescent="0.3">
      <c r="B22" s="15" t="s">
        <v>8</v>
      </c>
      <c r="C22" s="19">
        <f t="shared" si="2"/>
        <v>277610.19072480319</v>
      </c>
      <c r="D22" s="19">
        <f t="shared" si="3"/>
        <v>295639.29488817207</v>
      </c>
      <c r="E22" s="16">
        <f>VLOOKUP(B22,Sobrevivência!B$13:D$23,3,FALSE)</f>
        <v>0.96921293295985023</v>
      </c>
      <c r="F22" s="16">
        <f>VLOOKUP(B22,Sobrevivência!B$2:D$12,3,FALSE)</f>
        <v>0.98487029451306041</v>
      </c>
      <c r="G22" s="17">
        <f>VLOOKUP(B22,Fertilidade!A$2:C$6,3,FALSE)</f>
        <v>6.4446695739007777E-3</v>
      </c>
      <c r="H22" s="18">
        <f>G22*D22*10</f>
        <v>19052.975686152822</v>
      </c>
      <c r="I22" s="18"/>
      <c r="J22" s="18"/>
      <c r="K22" s="16">
        <f t="shared" si="4"/>
        <v>225</v>
      </c>
      <c r="L22" s="16">
        <f t="shared" si="4"/>
        <v>225</v>
      </c>
      <c r="M22" s="19">
        <f t="shared" si="5"/>
        <v>274934.2936892531</v>
      </c>
      <c r="N22" s="19">
        <f t="shared" si="5"/>
        <v>284660.79870417371</v>
      </c>
    </row>
    <row r="23" spans="2:14" x14ac:dyDescent="0.3">
      <c r="B23" s="14" t="s">
        <v>9</v>
      </c>
      <c r="C23" s="8">
        <f t="shared" si="2"/>
        <v>253434.13805764494</v>
      </c>
      <c r="D23" s="8">
        <f t="shared" si="3"/>
        <v>278362.40602961875</v>
      </c>
      <c r="E23" s="1">
        <f>VLOOKUP(B23,Sobrevivência!B$13:D$23,3,FALSE)</f>
        <v>0.93241549200839191</v>
      </c>
      <c r="F23" s="1">
        <f>VLOOKUP(B23,Sobrevivência!B$2:D$12,3,FALSE)</f>
        <v>0.96762693994837279</v>
      </c>
      <c r="G23" s="10">
        <f>VLOOKUP(B23,Fertilidade!A$2:C$6,3,FALSE)</f>
        <v>5.49231479581834E-6</v>
      </c>
      <c r="H23" s="7">
        <f>G23*D23*10</f>
        <v>15.288539612360674</v>
      </c>
      <c r="I23" s="7"/>
      <c r="J23" s="7"/>
      <c r="K23" s="1">
        <f t="shared" si="4"/>
        <v>75</v>
      </c>
      <c r="L23" s="1">
        <f t="shared" si="4"/>
        <v>75</v>
      </c>
      <c r="M23" s="8">
        <f t="shared" si="5"/>
        <v>269813.38717192993</v>
      </c>
      <c r="N23" s="8">
        <f t="shared" si="5"/>
        <v>291916.35942614754</v>
      </c>
    </row>
    <row r="24" spans="2:14" x14ac:dyDescent="0.3">
      <c r="B24" s="15" t="s">
        <v>10</v>
      </c>
      <c r="C24" s="19">
        <f t="shared" si="2"/>
        <v>190753.55077975761</v>
      </c>
      <c r="D24" s="19">
        <f t="shared" si="3"/>
        <v>226487.1850412442</v>
      </c>
      <c r="E24" s="16">
        <f>VLOOKUP(B24,Sobrevivência!B$13:D$23,3,FALSE)</f>
        <v>0.87792706214562921</v>
      </c>
      <c r="F24" s="16">
        <f>VLOOKUP(B24,Sobrevivência!B$2:D$12,3,FALSE)</f>
        <v>0.93293134807423539</v>
      </c>
      <c r="G24" s="17"/>
      <c r="H24" s="16"/>
      <c r="I24" s="16"/>
      <c r="J24" s="16"/>
      <c r="K24" s="16">
        <f t="shared" si="4"/>
        <v>75</v>
      </c>
      <c r="L24" s="16">
        <f t="shared" si="4"/>
        <v>75</v>
      </c>
      <c r="M24" s="19">
        <f t="shared" si="5"/>
        <v>237055.91652874174</v>
      </c>
      <c r="N24" s="19">
        <f t="shared" si="5"/>
        <v>270100.96314310649</v>
      </c>
    </row>
    <row r="25" spans="2:14" x14ac:dyDescent="0.3">
      <c r="B25" s="14" t="s">
        <v>11</v>
      </c>
      <c r="C25" s="8">
        <f t="shared" si="2"/>
        <v>119073.01124025144</v>
      </c>
      <c r="D25" s="8">
        <f t="shared" si="3"/>
        <v>159622.0603715406</v>
      </c>
      <c r="E25" s="1">
        <f>VLOOKUP(B25,Sobrevivência!B$13:D$23,3,FALSE)</f>
        <v>0.73386900742305616</v>
      </c>
      <c r="F25" s="1">
        <f>VLOOKUP(B25,Sobrevivência!B$2:D$12,3,FALSE)</f>
        <v>0.83121172265394971</v>
      </c>
      <c r="G25" s="10"/>
      <c r="H25" s="1"/>
      <c r="I25" s="1"/>
      <c r="J25" s="1"/>
      <c r="K25" s="1">
        <f t="shared" si="4"/>
        <v>0</v>
      </c>
      <c r="L25" s="1">
        <f t="shared" si="4"/>
        <v>0</v>
      </c>
      <c r="M25" s="8">
        <f t="shared" si="5"/>
        <v>167467.70442991969</v>
      </c>
      <c r="N25" s="8">
        <f t="shared" si="5"/>
        <v>211296.99486206676</v>
      </c>
    </row>
    <row r="26" spans="2:14" x14ac:dyDescent="0.3">
      <c r="B26" s="15" t="s">
        <v>12</v>
      </c>
      <c r="C26" s="19">
        <f t="shared" si="2"/>
        <v>55150.475807786446</v>
      </c>
      <c r="D26" s="19">
        <f t="shared" si="3"/>
        <v>92127.238594048351</v>
      </c>
      <c r="E26" s="16">
        <f>VLOOKUP(B26,Sobrevivência!B$13:D$23,3,FALSE)</f>
        <v>0.34966355113055769</v>
      </c>
      <c r="F26" s="16">
        <f>VLOOKUP(B26,Sobrevivência!B$2:D$12,3,FALSE)</f>
        <v>0.44691152980235938</v>
      </c>
      <c r="G26" s="17"/>
      <c r="H26" s="16"/>
      <c r="I26" s="16"/>
      <c r="J26" s="16"/>
      <c r="K26" s="16">
        <f t="shared" si="4"/>
        <v>0</v>
      </c>
      <c r="L26" s="16">
        <f t="shared" si="4"/>
        <v>0</v>
      </c>
      <c r="M26" s="19">
        <f>(C25*E25)+(C26*E26)+(K26*10)</f>
        <v>106668.10378724826</v>
      </c>
      <c r="N26" s="19">
        <f>(D25*F25)+(D26*F26)+(L26*10)</f>
        <v>173852.45291153414</v>
      </c>
    </row>
    <row r="27" spans="2:14" x14ac:dyDescent="0.3">
      <c r="B27" s="14" t="s">
        <v>43</v>
      </c>
      <c r="C27" s="21">
        <f>SUM(C18:C26)</f>
        <v>1855219.6731047134</v>
      </c>
      <c r="D27" s="21">
        <f>SUM(D18:D26)</f>
        <v>1994943.6895986598</v>
      </c>
      <c r="E27" s="10"/>
      <c r="F27" s="10"/>
      <c r="G27" s="10"/>
      <c r="H27" s="1"/>
      <c r="I27" s="1"/>
      <c r="J27" s="1"/>
      <c r="K27" s="9">
        <f>SUM(K18:K26)</f>
        <v>1500</v>
      </c>
      <c r="L27" s="9">
        <f>SUM(L18:L26)</f>
        <v>1500</v>
      </c>
      <c r="M27" s="21">
        <f>SUM(M18:M26)</f>
        <v>1918125.2799785715</v>
      </c>
      <c r="N27" s="21">
        <f>SUM(N18:N26)</f>
        <v>2071864.6106409731</v>
      </c>
    </row>
  </sheetData>
  <mergeCells count="14">
    <mergeCell ref="M2:N2"/>
    <mergeCell ref="C16:D16"/>
    <mergeCell ref="E16:F16"/>
    <mergeCell ref="G16:G17"/>
    <mergeCell ref="H16:H17"/>
    <mergeCell ref="I16:J16"/>
    <mergeCell ref="K16:L16"/>
    <mergeCell ref="M16:N16"/>
    <mergeCell ref="C2:D2"/>
    <mergeCell ref="E2:F2"/>
    <mergeCell ref="G2:G3"/>
    <mergeCell ref="H2:H3"/>
    <mergeCell ref="I2:J2"/>
    <mergeCell ref="K2:L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9B05-4EB5-47B5-A42B-C3AFCFEAB534}">
  <dimension ref="B1:Q27"/>
  <sheetViews>
    <sheetView tabSelected="1" topLeftCell="A3" workbookViewId="0">
      <selection activeCell="C13" sqref="C13"/>
    </sheetView>
  </sheetViews>
  <sheetFormatPr defaultRowHeight="14.4" x14ac:dyDescent="0.3"/>
  <cols>
    <col min="2" max="2" width="13.44140625" bestFit="1" customWidth="1"/>
    <col min="3" max="4" width="13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2:17" x14ac:dyDescent="0.3">
      <c r="P1" t="s">
        <v>41</v>
      </c>
      <c r="Q1" s="2">
        <v>0.51</v>
      </c>
    </row>
    <row r="2" spans="2:17" ht="28.2" customHeight="1" x14ac:dyDescent="0.3">
      <c r="C2" s="23" t="s">
        <v>16</v>
      </c>
      <c r="D2" s="23"/>
      <c r="E2" s="23" t="s">
        <v>20</v>
      </c>
      <c r="F2" s="23"/>
      <c r="G2" s="24" t="s">
        <v>30</v>
      </c>
      <c r="H2" s="24" t="s">
        <v>37</v>
      </c>
      <c r="I2" s="26" t="s">
        <v>36</v>
      </c>
      <c r="J2" s="27"/>
      <c r="K2" s="26" t="s">
        <v>21</v>
      </c>
      <c r="L2" s="27"/>
      <c r="M2" s="23" t="s">
        <v>22</v>
      </c>
      <c r="N2" s="23"/>
      <c r="P2" t="s">
        <v>42</v>
      </c>
      <c r="Q2" s="2">
        <v>0.49</v>
      </c>
    </row>
    <row r="3" spans="2:17" ht="28.8" customHeight="1" x14ac:dyDescent="0.3">
      <c r="B3" s="13" t="s">
        <v>0</v>
      </c>
      <c r="C3" s="13" t="s">
        <v>34</v>
      </c>
      <c r="D3" s="13" t="s">
        <v>35</v>
      </c>
      <c r="E3" s="13" t="s">
        <v>34</v>
      </c>
      <c r="F3" s="13" t="s">
        <v>35</v>
      </c>
      <c r="G3" s="25"/>
      <c r="H3" s="25"/>
      <c r="I3" s="12" t="s">
        <v>32</v>
      </c>
      <c r="J3" s="12" t="s">
        <v>33</v>
      </c>
      <c r="K3" s="13" t="s">
        <v>13</v>
      </c>
      <c r="L3" s="13" t="s">
        <v>14</v>
      </c>
      <c r="M3" s="13" t="s">
        <v>34</v>
      </c>
      <c r="N3" s="13" t="s">
        <v>35</v>
      </c>
    </row>
    <row r="4" spans="2:17" x14ac:dyDescent="0.3">
      <c r="B4" s="15" t="s">
        <v>17</v>
      </c>
      <c r="C4" s="19">
        <f>VLOOKUP(B4,'População Ano Base 2022'!B$2:D$15,2,FALSE)</f>
        <v>221162</v>
      </c>
      <c r="D4" s="19">
        <f>VLOOKUP(B4,'População Ano Base 2022'!B$2:D$15,3,FALSE)</f>
        <v>213040</v>
      </c>
      <c r="E4" s="16">
        <f>VLOOKUP(B4,Sobrevivência!B$13:D$23,2,FALSE)</f>
        <v>0.9912862574832787</v>
      </c>
      <c r="F4" s="16">
        <f>VLOOKUP(B4,Sobrevivência!B$2:C$12,2,FALSE)</f>
        <v>0.99225723074202132</v>
      </c>
      <c r="G4" s="16"/>
      <c r="H4" s="16"/>
      <c r="I4" s="18">
        <f>(Q1*(SUM(H5:H9)))</f>
        <v>212297.32590562862</v>
      </c>
      <c r="J4" s="18">
        <f>(SUM(H5:H9)-I4)</f>
        <v>203971.94057599612</v>
      </c>
      <c r="K4" s="16">
        <v>500</v>
      </c>
      <c r="L4" s="16">
        <v>500</v>
      </c>
      <c r="M4" s="19">
        <f>I4+(K4*10)</f>
        <v>217297.32590562862</v>
      </c>
      <c r="N4" s="19">
        <f>J4+(L4*10)</f>
        <v>208971.94057599612</v>
      </c>
    </row>
    <row r="5" spans="2:17" x14ac:dyDescent="0.3">
      <c r="B5" s="14" t="s">
        <v>23</v>
      </c>
      <c r="C5" s="8">
        <f>VLOOKUP(B5,'População Ano Base 2022'!B$2:D$15,2,FALSE)</f>
        <v>236348</v>
      </c>
      <c r="D5" s="8">
        <f>VLOOKUP(B5,'População Ano Base 2022'!B$2:D$15,3,FALSE)</f>
        <v>228263</v>
      </c>
      <c r="E5" s="1">
        <f>VLOOKUP(B5,Sobrevivência!B$13:D$23,2,FALSE)</f>
        <v>0.98879516464290673</v>
      </c>
      <c r="F5" s="1">
        <f>VLOOKUP(B5,Sobrevivência!B$2:C$12,2,FALSE)</f>
        <v>0.99736796588593624</v>
      </c>
      <c r="G5" s="10">
        <f>VLOOKUP(B5,Fertilidade!A$2:C$6,2,FALSE)</f>
        <v>1.8432095627005558E-2</v>
      </c>
      <c r="H5" s="7">
        <f t="shared" ref="H5:H9" si="0">G5*D5*10</f>
        <v>42073.654441071696</v>
      </c>
      <c r="I5" s="7"/>
      <c r="J5" s="7"/>
      <c r="K5" s="1">
        <v>2000</v>
      </c>
      <c r="L5" s="1">
        <v>2000</v>
      </c>
      <c r="M5" s="8">
        <f t="shared" ref="M5:N11" si="1">(C4*E4)+(K5*10)</f>
        <v>239234.85127751689</v>
      </c>
      <c r="N5" s="8">
        <f t="shared" si="1"/>
        <v>231390.48043728023</v>
      </c>
    </row>
    <row r="6" spans="2:17" x14ac:dyDescent="0.3">
      <c r="B6" s="15" t="s">
        <v>6</v>
      </c>
      <c r="C6" s="19">
        <f>VLOOKUP(B6,'População Ano Base 2022'!B$2:D$15,2,FALSE)</f>
        <v>278848</v>
      </c>
      <c r="D6" s="19">
        <f>VLOOKUP(B6,'População Ano Base 2022'!B$2:D$15,3,FALSE)</f>
        <v>278572</v>
      </c>
      <c r="E6" s="16">
        <f>VLOOKUP(B6,Sobrevivência!B$13:D$23,2,FALSE)</f>
        <v>0.97352812190979554</v>
      </c>
      <c r="F6" s="16">
        <f>VLOOKUP(B6,Sobrevivência!B$2:C$12,2,FALSE)</f>
        <v>0.99500624493394174</v>
      </c>
      <c r="G6" s="17">
        <f>VLOOKUP(B6,Fertilidade!A$2:C$6,2,FALSE)</f>
        <v>6.398697094430493E-2</v>
      </c>
      <c r="H6" s="18">
        <f t="shared" si="0"/>
        <v>178249.78469896913</v>
      </c>
      <c r="I6" s="18"/>
      <c r="J6" s="18"/>
      <c r="K6" s="16">
        <v>2500</v>
      </c>
      <c r="L6" s="16">
        <v>2500</v>
      </c>
      <c r="M6" s="19">
        <f t="shared" si="1"/>
        <v>258699.75957302173</v>
      </c>
      <c r="N6" s="19">
        <f t="shared" si="1"/>
        <v>252662.20399702145</v>
      </c>
    </row>
    <row r="7" spans="2:17" x14ac:dyDescent="0.3">
      <c r="B7" s="14" t="s">
        <v>7</v>
      </c>
      <c r="C7" s="8">
        <f>VLOOKUP(B7,'População Ano Base 2022'!B$2:D$15,2,FALSE)</f>
        <v>280289</v>
      </c>
      <c r="D7" s="8">
        <f>VLOOKUP(B7,'População Ano Base 2022'!B$2:D$15,3,FALSE)</f>
        <v>293800</v>
      </c>
      <c r="E7" s="1">
        <f>VLOOKUP(B7,Sobrevivência!B$13:D$23,2,FALSE)</f>
        <v>0.97438783086315617</v>
      </c>
      <c r="F7" s="1">
        <f>VLOOKUP(B7,Sobrevivência!B$2:C$12,2,FALSE)</f>
        <v>0.99094382194748831</v>
      </c>
      <c r="G7" s="10">
        <f>VLOOKUP(B7,Fertilidade!A$2:C$6,2,FALSE)</f>
        <v>6.0794643025223284E-2</v>
      </c>
      <c r="H7" s="7">
        <f t="shared" si="0"/>
        <v>178614.661208106</v>
      </c>
      <c r="I7" s="7"/>
      <c r="J7" s="7"/>
      <c r="K7" s="1">
        <v>2500</v>
      </c>
      <c r="L7" s="1">
        <v>2500</v>
      </c>
      <c r="M7" s="8">
        <f t="shared" si="1"/>
        <v>296466.36973830266</v>
      </c>
      <c r="N7" s="8">
        <f t="shared" si="1"/>
        <v>302180.87966373801</v>
      </c>
    </row>
    <row r="8" spans="2:17" x14ac:dyDescent="0.3">
      <c r="B8" s="15" t="s">
        <v>8</v>
      </c>
      <c r="C8" s="19">
        <f>VLOOKUP(B8,'População Ano Base 2022'!B$2:D$15,2,FALSE)</f>
        <v>261639</v>
      </c>
      <c r="D8" s="19">
        <f>VLOOKUP(B8,'População Ano Base 2022'!B$2:D$15,3,FALSE)</f>
        <v>281965</v>
      </c>
      <c r="E8" s="16">
        <f>VLOOKUP(B8,Sobrevivência!B$13:D$23,2,FALSE)</f>
        <v>0.96290743374514098</v>
      </c>
      <c r="F8" s="16">
        <f>VLOOKUP(B8,Sobrevivência!B$2:C$12,2,FALSE)</f>
        <v>0.98190344911467287</v>
      </c>
      <c r="G8" s="17">
        <f>VLOOKUP(B8,Fertilidade!A$2:C$6,2,FALSE)</f>
        <v>6.1392414349771083E-3</v>
      </c>
      <c r="H8" s="18">
        <f t="shared" si="0"/>
        <v>17310.512112133205</v>
      </c>
      <c r="I8" s="18"/>
      <c r="J8" s="18"/>
      <c r="K8" s="16">
        <v>1500</v>
      </c>
      <c r="L8" s="16">
        <v>1500</v>
      </c>
      <c r="M8" s="19">
        <f t="shared" si="1"/>
        <v>288110.19072480319</v>
      </c>
      <c r="N8" s="19">
        <f t="shared" si="1"/>
        <v>306139.29488817207</v>
      </c>
    </row>
    <row r="9" spans="2:17" x14ac:dyDescent="0.3">
      <c r="B9" s="14" t="s">
        <v>9</v>
      </c>
      <c r="C9" s="8">
        <f>VLOOKUP(B9,'População Ano Base 2022'!B$2:D$15,2,FALSE)</f>
        <v>205547</v>
      </c>
      <c r="D9" s="8">
        <f>VLOOKUP(B9,'População Ano Base 2022'!B$2:D$15,3,FALSE)</f>
        <v>234356</v>
      </c>
      <c r="E9" s="1">
        <f>VLOOKUP(B9,Sobrevivência!B$13:D$23,2,FALSE)</f>
        <v>0.92073127206798255</v>
      </c>
      <c r="F9" s="1">
        <f>VLOOKUP(B9,Sobrevivência!B$2:C$12,2,FALSE)</f>
        <v>0.96002314871923145</v>
      </c>
      <c r="G9" s="10">
        <f>VLOOKUP(B9,Fertilidade!A$2:C$6,2,FALSE)</f>
        <v>8.8130968887829804E-6</v>
      </c>
      <c r="H9" s="7">
        <f t="shared" si="0"/>
        <v>20.654021344676245</v>
      </c>
      <c r="I9" s="7"/>
      <c r="J9" s="7"/>
      <c r="K9" s="1">
        <v>500</v>
      </c>
      <c r="L9" s="1">
        <v>500</v>
      </c>
      <c r="M9" s="8">
        <f t="shared" si="1"/>
        <v>256934.13805764494</v>
      </c>
      <c r="N9" s="8">
        <f t="shared" si="1"/>
        <v>281862.40602961875</v>
      </c>
    </row>
    <row r="10" spans="2:17" x14ac:dyDescent="0.3">
      <c r="B10" s="15" t="s">
        <v>10</v>
      </c>
      <c r="C10" s="19">
        <f>VLOOKUP(B10,'População Ano Base 2022'!B$2:D$15,2,FALSE)</f>
        <v>140120</v>
      </c>
      <c r="D10" s="19">
        <f>VLOOKUP(B10,'População Ano Base 2022'!B$2:D$15,3,FALSE)</f>
        <v>174706</v>
      </c>
      <c r="E10" s="16">
        <f>VLOOKUP(B10,Sobrevivência!B$13:D$23,2,FALSE)</f>
        <v>0.84979311476057262</v>
      </c>
      <c r="F10" s="16">
        <f>VLOOKUP(B10,Sobrevivência!B$2:C$12,2,FALSE)</f>
        <v>0.9136610097623471</v>
      </c>
      <c r="G10" s="17"/>
      <c r="H10" s="16"/>
      <c r="I10" s="16"/>
      <c r="J10" s="16"/>
      <c r="K10" s="16">
        <v>500</v>
      </c>
      <c r="L10" s="16">
        <v>500</v>
      </c>
      <c r="M10" s="19">
        <f t="shared" si="1"/>
        <v>194253.55077975761</v>
      </c>
      <c r="N10" s="19">
        <f t="shared" si="1"/>
        <v>229987.1850412442</v>
      </c>
    </row>
    <row r="11" spans="2:17" x14ac:dyDescent="0.3">
      <c r="B11" s="14" t="s">
        <v>11</v>
      </c>
      <c r="C11" s="8">
        <f>VLOOKUP(B11,'População Ano Base 2022'!B$2:D$15,2,FALSE)</f>
        <v>69260</v>
      </c>
      <c r="D11" s="8">
        <f>VLOOKUP(B11,'População Ano Base 2022'!B$2:D$15,3,FALSE)</f>
        <v>93580</v>
      </c>
      <c r="E11" s="1">
        <f>VLOOKUP(B11,Sobrevivência!B$13:D$23,2,FALSE)</f>
        <v>0.68449708351149396</v>
      </c>
      <c r="F11" s="1">
        <f>VLOOKUP(B11,Sobrevivência!B$2:C$12,2,FALSE)</f>
        <v>0.79233748088838318</v>
      </c>
      <c r="G11" s="10"/>
      <c r="H11" s="1"/>
      <c r="I11" s="1"/>
      <c r="J11" s="1"/>
      <c r="K11" s="1">
        <v>0</v>
      </c>
      <c r="L11" s="1">
        <v>0</v>
      </c>
      <c r="M11" s="8">
        <f t="shared" si="1"/>
        <v>119073.01124025144</v>
      </c>
      <c r="N11" s="8">
        <f t="shared" si="1"/>
        <v>159622.0603715406</v>
      </c>
    </row>
    <row r="12" spans="2:17" x14ac:dyDescent="0.3">
      <c r="B12" s="15" t="s">
        <v>12</v>
      </c>
      <c r="C12" s="19">
        <f>VLOOKUP(B12,'População Ano Base 2022'!B$2:D$15,2,FALSE)</f>
        <v>24792</v>
      </c>
      <c r="D12" s="19">
        <f>VLOOKUP(B12,'População Ano Base 2022'!B$2:D$15,3,FALSE)</f>
        <v>43971</v>
      </c>
      <c r="E12" s="16">
        <f>VLOOKUP(B12,Sobrevivência!B$13:D$23,2,FALSE)</f>
        <v>0.31228653613183183</v>
      </c>
      <c r="F12" s="16">
        <f>VLOOKUP(B12,Sobrevivência!B$2:C$12,2,FALSE)</f>
        <v>0.40891262724326166</v>
      </c>
      <c r="G12" s="17"/>
      <c r="H12" s="16"/>
      <c r="I12" s="16"/>
      <c r="J12" s="16"/>
      <c r="K12" s="16">
        <v>0</v>
      </c>
      <c r="L12" s="16">
        <v>0</v>
      </c>
      <c r="M12" s="19">
        <f>(C11*E11)+(C12*E12)+(K12*10)</f>
        <v>55150.475807786446</v>
      </c>
      <c r="N12" s="19">
        <f>(D11*F11)+(D12*F12)+(L12*10)</f>
        <v>92127.238594048351</v>
      </c>
    </row>
    <row r="13" spans="2:17" x14ac:dyDescent="0.3">
      <c r="B13" s="14" t="s">
        <v>43</v>
      </c>
      <c r="C13" s="21">
        <f>SUM(C4:C12)</f>
        <v>1718005</v>
      </c>
      <c r="D13" s="21">
        <f>SUM(D4:D12)</f>
        <v>1842253</v>
      </c>
      <c r="E13" s="10"/>
      <c r="F13" s="10"/>
      <c r="G13" s="10"/>
      <c r="H13" s="1"/>
      <c r="I13" s="1"/>
      <c r="J13" s="1"/>
      <c r="K13" s="9">
        <v>10000</v>
      </c>
      <c r="L13" s="9">
        <v>10000</v>
      </c>
      <c r="M13" s="21">
        <f>SUM(M4:M12)</f>
        <v>1925219.6731047134</v>
      </c>
      <c r="N13" s="21">
        <f>SUM(N4:N12)</f>
        <v>2064943.6895986598</v>
      </c>
    </row>
    <row r="14" spans="2:17" x14ac:dyDescent="0.3">
      <c r="G14" s="11"/>
    </row>
    <row r="15" spans="2:17" x14ac:dyDescent="0.3">
      <c r="G15" s="11"/>
    </row>
    <row r="16" spans="2:17" ht="31.2" customHeight="1" x14ac:dyDescent="0.3">
      <c r="C16" s="23" t="s">
        <v>22</v>
      </c>
      <c r="D16" s="23"/>
      <c r="E16" s="23" t="s">
        <v>38</v>
      </c>
      <c r="F16" s="23"/>
      <c r="G16" s="24" t="s">
        <v>31</v>
      </c>
      <c r="H16" s="24" t="s">
        <v>39</v>
      </c>
      <c r="I16" s="26" t="s">
        <v>40</v>
      </c>
      <c r="J16" s="27"/>
      <c r="K16" s="26" t="s">
        <v>21</v>
      </c>
      <c r="L16" s="27"/>
      <c r="M16" s="23" t="s">
        <v>29</v>
      </c>
      <c r="N16" s="23"/>
    </row>
    <row r="17" spans="2:14" x14ac:dyDescent="0.3">
      <c r="B17" s="13" t="s">
        <v>0</v>
      </c>
      <c r="C17" s="13" t="s">
        <v>34</v>
      </c>
      <c r="D17" s="13" t="s">
        <v>35</v>
      </c>
      <c r="E17" s="13" t="s">
        <v>34</v>
      </c>
      <c r="F17" s="13" t="s">
        <v>35</v>
      </c>
      <c r="G17" s="25"/>
      <c r="H17" s="25"/>
      <c r="I17" s="12" t="s">
        <v>32</v>
      </c>
      <c r="J17" s="12" t="s">
        <v>33</v>
      </c>
      <c r="K17" s="13" t="s">
        <v>13</v>
      </c>
      <c r="L17" s="13" t="s">
        <v>14</v>
      </c>
      <c r="M17" s="13" t="s">
        <v>34</v>
      </c>
      <c r="N17" s="13" t="s">
        <v>35</v>
      </c>
    </row>
    <row r="18" spans="2:14" x14ac:dyDescent="0.3">
      <c r="B18" s="15" t="s">
        <v>17</v>
      </c>
      <c r="C18" s="19">
        <f t="shared" ref="C18:C26" si="2">M4</f>
        <v>217297.32590562862</v>
      </c>
      <c r="D18" s="19">
        <f t="shared" ref="D18:D26" si="3">N4</f>
        <v>208971.94057599612</v>
      </c>
      <c r="E18" s="16">
        <f>VLOOKUP(B18,Sobrevivência!B$13:D$23,3,FALSE)</f>
        <v>0.99423889937182963</v>
      </c>
      <c r="F18" s="16">
        <f>VLOOKUP(B18,Sobrevivência!B$2:D$12,3,FALSE)</f>
        <v>0.99466462841506087</v>
      </c>
      <c r="G18" s="16"/>
      <c r="H18" s="16"/>
      <c r="I18" s="18">
        <f>(Q1*(SUM(H19:H23)))</f>
        <v>192117.08215091244</v>
      </c>
      <c r="J18" s="18">
        <f>(SUM(H19:H23)-I18)</f>
        <v>184583.07892930805</v>
      </c>
      <c r="K18" s="16">
        <f>K4/2</f>
        <v>250</v>
      </c>
      <c r="L18" s="16">
        <f>L4/2</f>
        <v>250</v>
      </c>
      <c r="M18" s="19">
        <f>I18+(K18*10)</f>
        <v>194617.08215091244</v>
      </c>
      <c r="N18" s="19">
        <f>J18+(L18*10)</f>
        <v>187083.07892930805</v>
      </c>
    </row>
    <row r="19" spans="2:14" x14ac:dyDescent="0.3">
      <c r="B19" s="14" t="s">
        <v>23</v>
      </c>
      <c r="C19" s="8">
        <f t="shared" si="2"/>
        <v>239234.85127751689</v>
      </c>
      <c r="D19" s="8">
        <f t="shared" si="3"/>
        <v>231390.48043728023</v>
      </c>
      <c r="E19" s="1">
        <f>VLOOKUP(B19,Sobrevivência!B$13:D$23,3,FALSE)</f>
        <v>0.98938039768910446</v>
      </c>
      <c r="F19" s="1">
        <f>VLOOKUP(B19,Sobrevivência!B$2:D$12,3,FALSE)</f>
        <v>0.9978190983904105</v>
      </c>
      <c r="G19" s="10">
        <f>VLOOKUP(B19,Fertilidade!A$2:C$6,3,FALSE)</f>
        <v>1.342628161006741E-2</v>
      </c>
      <c r="H19" s="7">
        <f>G19*D19*10</f>
        <v>31067.137522397185</v>
      </c>
      <c r="I19" s="7"/>
      <c r="J19" s="7"/>
      <c r="K19" s="1">
        <f t="shared" ref="K19:L26" si="4">K5/2</f>
        <v>1000</v>
      </c>
      <c r="L19" s="1">
        <f t="shared" si="4"/>
        <v>1000</v>
      </c>
      <c r="M19" s="8">
        <f t="shared" ref="M19:N25" si="5">(C18*E18)+(K19*10)</f>
        <v>226045.45414485395</v>
      </c>
      <c r="N19" s="8">
        <f t="shared" si="5"/>
        <v>217856.99762219738</v>
      </c>
    </row>
    <row r="20" spans="2:14" x14ac:dyDescent="0.3">
      <c r="B20" s="15" t="s">
        <v>6</v>
      </c>
      <c r="C20" s="19">
        <f t="shared" si="2"/>
        <v>258699.75957302173</v>
      </c>
      <c r="D20" s="19">
        <f t="shared" si="3"/>
        <v>252662.20399702145</v>
      </c>
      <c r="E20" s="16">
        <f>VLOOKUP(B20,Sobrevivência!B$13:D$23,3,FALSE)</f>
        <v>0.97474820131174134</v>
      </c>
      <c r="F20" s="16">
        <f>VLOOKUP(B20,Sobrevivência!B$2:D$12,3,FALSE)</f>
        <v>0.99570399384533614</v>
      </c>
      <c r="G20" s="17">
        <f>VLOOKUP(B20,Fertilidade!A$2:C$6,3,FALSE)</f>
        <v>5.263173739184869E-2</v>
      </c>
      <c r="H20" s="18">
        <f>G20*D20*10</f>
        <v>132980.50769616934</v>
      </c>
      <c r="I20" s="18"/>
      <c r="J20" s="18"/>
      <c r="K20" s="16">
        <f t="shared" si="4"/>
        <v>1250</v>
      </c>
      <c r="L20" s="16">
        <f t="shared" si="4"/>
        <v>1250</v>
      </c>
      <c r="M20" s="19">
        <f t="shared" si="5"/>
        <v>249194.27229804342</v>
      </c>
      <c r="N20" s="19">
        <f t="shared" si="5"/>
        <v>243385.84056605087</v>
      </c>
    </row>
    <row r="21" spans="2:14" x14ac:dyDescent="0.3">
      <c r="B21" s="14" t="s">
        <v>7</v>
      </c>
      <c r="C21" s="8">
        <f t="shared" si="2"/>
        <v>296466.36973830266</v>
      </c>
      <c r="D21" s="8">
        <f t="shared" si="3"/>
        <v>302180.87966373801</v>
      </c>
      <c r="E21" s="1">
        <f>VLOOKUP(B21,Sobrevivência!B$13:D$23,3,FALSE)</f>
        <v>0.97748088396840549</v>
      </c>
      <c r="F21" s="1">
        <f>VLOOKUP(B21,Sobrevivência!B$2:D$12,3,FALSE)</f>
        <v>0.99202587485943672</v>
      </c>
      <c r="G21" s="10">
        <f>VLOOKUP(B21,Fertilidade!A$2:C$6,3,FALSE)</f>
        <v>6.3838376972849997E-2</v>
      </c>
      <c r="H21" s="7">
        <f>G21*D21*10</f>
        <v>192907.36909961127</v>
      </c>
      <c r="I21" s="7"/>
      <c r="J21" s="7"/>
      <c r="K21" s="1">
        <f t="shared" si="4"/>
        <v>1250</v>
      </c>
      <c r="L21" s="1">
        <f t="shared" si="4"/>
        <v>1250</v>
      </c>
      <c r="M21" s="8">
        <f t="shared" si="5"/>
        <v>264667.12532358291</v>
      </c>
      <c r="N21" s="8">
        <f t="shared" si="5"/>
        <v>264076.76561359933</v>
      </c>
    </row>
    <row r="22" spans="2:14" x14ac:dyDescent="0.3">
      <c r="B22" s="15" t="s">
        <v>8</v>
      </c>
      <c r="C22" s="19">
        <f t="shared" si="2"/>
        <v>288110.19072480319</v>
      </c>
      <c r="D22" s="19">
        <f t="shared" si="3"/>
        <v>306139.29488817207</v>
      </c>
      <c r="E22" s="16">
        <f>VLOOKUP(B22,Sobrevivência!B$13:D$23,3,FALSE)</f>
        <v>0.96921293295985023</v>
      </c>
      <c r="F22" s="16">
        <f>VLOOKUP(B22,Sobrevivência!B$2:D$12,3,FALSE)</f>
        <v>0.98487029451306041</v>
      </c>
      <c r="G22" s="17">
        <f>VLOOKUP(B22,Fertilidade!A$2:C$6,3,FALSE)</f>
        <v>6.4446695739007777E-3</v>
      </c>
      <c r="H22" s="18">
        <f>G22*D22*10</f>
        <v>19729.665991412403</v>
      </c>
      <c r="I22" s="18"/>
      <c r="J22" s="18"/>
      <c r="K22" s="16">
        <f t="shared" si="4"/>
        <v>750</v>
      </c>
      <c r="L22" s="16">
        <f t="shared" si="4"/>
        <v>750</v>
      </c>
      <c r="M22" s="19">
        <f t="shared" si="5"/>
        <v>297290.20915870025</v>
      </c>
      <c r="N22" s="19">
        <f t="shared" si="5"/>
        <v>307271.25151421386</v>
      </c>
    </row>
    <row r="23" spans="2:14" x14ac:dyDescent="0.3">
      <c r="B23" s="14" t="s">
        <v>9</v>
      </c>
      <c r="C23" s="8">
        <f t="shared" si="2"/>
        <v>256934.13805764494</v>
      </c>
      <c r="D23" s="8">
        <f t="shared" si="3"/>
        <v>281862.40602961875</v>
      </c>
      <c r="E23" s="1">
        <f>VLOOKUP(B23,Sobrevivência!B$13:D$23,3,FALSE)</f>
        <v>0.93241549200839191</v>
      </c>
      <c r="F23" s="1">
        <f>VLOOKUP(B23,Sobrevivência!B$2:D$12,3,FALSE)</f>
        <v>0.96762693994837279</v>
      </c>
      <c r="G23" s="10">
        <f>VLOOKUP(B23,Fertilidade!A$2:C$6,3,FALSE)</f>
        <v>5.49231479581834E-6</v>
      </c>
      <c r="H23" s="7">
        <f>G23*D23*10</f>
        <v>15.480770630214316</v>
      </c>
      <c r="I23" s="7"/>
      <c r="J23" s="7"/>
      <c r="K23" s="1">
        <f t="shared" si="4"/>
        <v>250</v>
      </c>
      <c r="L23" s="1">
        <f t="shared" si="4"/>
        <v>250</v>
      </c>
      <c r="M23" s="8">
        <f t="shared" si="5"/>
        <v>281740.12296800833</v>
      </c>
      <c r="N23" s="8">
        <f t="shared" si="5"/>
        <v>304007.49751853466</v>
      </c>
    </row>
    <row r="24" spans="2:14" x14ac:dyDescent="0.3">
      <c r="B24" s="15" t="s">
        <v>10</v>
      </c>
      <c r="C24" s="19">
        <f t="shared" si="2"/>
        <v>194253.55077975761</v>
      </c>
      <c r="D24" s="19">
        <f t="shared" si="3"/>
        <v>229987.1850412442</v>
      </c>
      <c r="E24" s="16">
        <f>VLOOKUP(B24,Sobrevivência!B$13:D$23,3,FALSE)</f>
        <v>0.87792706214562921</v>
      </c>
      <c r="F24" s="16">
        <f>VLOOKUP(B24,Sobrevivência!B$2:D$12,3,FALSE)</f>
        <v>0.93293134807423539</v>
      </c>
      <c r="G24" s="17"/>
      <c r="H24" s="16"/>
      <c r="I24" s="16"/>
      <c r="J24" s="16"/>
      <c r="K24" s="16">
        <f t="shared" si="4"/>
        <v>250</v>
      </c>
      <c r="L24" s="16">
        <f t="shared" si="4"/>
        <v>250</v>
      </c>
      <c r="M24" s="19">
        <f t="shared" si="5"/>
        <v>242069.37075077111</v>
      </c>
      <c r="N24" s="19">
        <f t="shared" si="5"/>
        <v>275237.65743292577</v>
      </c>
    </row>
    <row r="25" spans="2:14" x14ac:dyDescent="0.3">
      <c r="B25" s="14" t="s">
        <v>11</v>
      </c>
      <c r="C25" s="8">
        <f t="shared" si="2"/>
        <v>119073.01124025144</v>
      </c>
      <c r="D25" s="8">
        <f t="shared" si="3"/>
        <v>159622.0603715406</v>
      </c>
      <c r="E25" s="1">
        <f>VLOOKUP(B25,Sobrevivência!B$13:D$23,3,FALSE)</f>
        <v>0.73386900742305616</v>
      </c>
      <c r="F25" s="1">
        <f>VLOOKUP(B25,Sobrevivência!B$2:D$12,3,FALSE)</f>
        <v>0.83121172265394971</v>
      </c>
      <c r="G25" s="10"/>
      <c r="H25" s="1"/>
      <c r="I25" s="1"/>
      <c r="J25" s="1"/>
      <c r="K25" s="1">
        <f t="shared" si="4"/>
        <v>0</v>
      </c>
      <c r="L25" s="1">
        <f t="shared" si="4"/>
        <v>0</v>
      </c>
      <c r="M25" s="8">
        <f t="shared" si="5"/>
        <v>170540.4491474294</v>
      </c>
      <c r="N25" s="8">
        <f t="shared" si="5"/>
        <v>214562.25458032658</v>
      </c>
    </row>
    <row r="26" spans="2:14" x14ac:dyDescent="0.3">
      <c r="B26" s="15" t="s">
        <v>12</v>
      </c>
      <c r="C26" s="19">
        <f t="shared" si="2"/>
        <v>55150.475807786446</v>
      </c>
      <c r="D26" s="19">
        <f t="shared" si="3"/>
        <v>92127.238594048351</v>
      </c>
      <c r="E26" s="16">
        <f>VLOOKUP(B26,Sobrevivência!B$13:D$23,3,FALSE)</f>
        <v>0.34966355113055769</v>
      </c>
      <c r="F26" s="16">
        <f>VLOOKUP(B26,Sobrevivência!B$2:D$12,3,FALSE)</f>
        <v>0.44691152980235938</v>
      </c>
      <c r="G26" s="17"/>
      <c r="H26" s="16"/>
      <c r="I26" s="16"/>
      <c r="J26" s="16"/>
      <c r="K26" s="16">
        <f t="shared" si="4"/>
        <v>0</v>
      </c>
      <c r="L26" s="16">
        <f t="shared" si="4"/>
        <v>0</v>
      </c>
      <c r="M26" s="19">
        <f>(C25*E25)+(C26*E26)+(K26*10)</f>
        <v>106668.10378724826</v>
      </c>
      <c r="N26" s="19">
        <f>(D25*F25)+(D26*F26)+(L26*10)</f>
        <v>173852.45291153414</v>
      </c>
    </row>
    <row r="27" spans="2:14" x14ac:dyDescent="0.3">
      <c r="B27" s="14" t="s">
        <v>43</v>
      </c>
      <c r="C27" s="21">
        <f>SUM(C18:C26)</f>
        <v>1925219.6731047134</v>
      </c>
      <c r="D27" s="21">
        <f>SUM(D18:D26)</f>
        <v>2064943.6895986598</v>
      </c>
      <c r="E27" s="10"/>
      <c r="F27" s="10"/>
      <c r="G27" s="10"/>
      <c r="H27" s="1"/>
      <c r="I27" s="1"/>
      <c r="J27" s="1"/>
      <c r="K27" s="9">
        <f>SUM(K18:K26)</f>
        <v>5000</v>
      </c>
      <c r="L27" s="9">
        <f>SUM(L18:L26)</f>
        <v>5000</v>
      </c>
      <c r="M27" s="21">
        <f>SUM(M18:M26)</f>
        <v>2032832.1897295499</v>
      </c>
      <c r="N27" s="21">
        <f>SUM(N18:N26)</f>
        <v>2187333.7966886908</v>
      </c>
    </row>
  </sheetData>
  <mergeCells count="14">
    <mergeCell ref="M16:N16"/>
    <mergeCell ref="C16:D16"/>
    <mergeCell ref="E16:F16"/>
    <mergeCell ref="G16:G17"/>
    <mergeCell ref="H16:H17"/>
    <mergeCell ref="I16:J16"/>
    <mergeCell ref="K16:L16"/>
    <mergeCell ref="M2:N2"/>
    <mergeCell ref="C2:D2"/>
    <mergeCell ref="E2:F2"/>
    <mergeCell ref="G2:G3"/>
    <mergeCell ref="H2:H3"/>
    <mergeCell ref="I2:J2"/>
    <mergeCell ref="K2:L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BCF2-8E0D-403D-94B7-814BE45DF2B6}">
  <dimension ref="A1:C12"/>
  <sheetViews>
    <sheetView workbookViewId="0">
      <selection activeCell="B3" sqref="B3"/>
    </sheetView>
  </sheetViews>
  <sheetFormatPr defaultRowHeight="14.4" x14ac:dyDescent="0.3"/>
  <cols>
    <col min="1" max="1" width="25.77734375" bestFit="1" customWidth="1"/>
    <col min="2" max="2" width="24.88671875" bestFit="1" customWidth="1"/>
    <col min="3" max="3" width="24.109375" bestFit="1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17</v>
      </c>
      <c r="B2">
        <v>-12.6</v>
      </c>
      <c r="C2">
        <v>19</v>
      </c>
    </row>
    <row r="3" spans="1:3" x14ac:dyDescent="0.3">
      <c r="A3" t="s">
        <v>23</v>
      </c>
      <c r="B3">
        <f>SUM(B4:B5)</f>
        <v>325.39999999999998</v>
      </c>
      <c r="C3">
        <f>SUM(C4:C5)</f>
        <v>457.2</v>
      </c>
    </row>
    <row r="4" spans="1:3" x14ac:dyDescent="0.3">
      <c r="A4" t="s">
        <v>4</v>
      </c>
      <c r="B4">
        <v>-62.6</v>
      </c>
      <c r="C4">
        <v>-40.799999999999997</v>
      </c>
    </row>
    <row r="5" spans="1:3" x14ac:dyDescent="0.3">
      <c r="A5" t="s">
        <v>5</v>
      </c>
      <c r="B5">
        <v>388</v>
      </c>
      <c r="C5">
        <v>498</v>
      </c>
    </row>
    <row r="6" spans="1:3" x14ac:dyDescent="0.3">
      <c r="A6" t="s">
        <v>6</v>
      </c>
      <c r="B6">
        <v>562.6</v>
      </c>
      <c r="C6">
        <v>414</v>
      </c>
    </row>
    <row r="7" spans="1:3" x14ac:dyDescent="0.3">
      <c r="A7" t="s">
        <v>7</v>
      </c>
      <c r="B7">
        <v>-487.6</v>
      </c>
      <c r="C7">
        <v>-526.4</v>
      </c>
    </row>
    <row r="8" spans="1:3" x14ac:dyDescent="0.3">
      <c r="A8" t="s">
        <v>8</v>
      </c>
      <c r="B8">
        <v>-38.6</v>
      </c>
      <c r="C8">
        <v>-152.4</v>
      </c>
    </row>
    <row r="9" spans="1:3" x14ac:dyDescent="0.3">
      <c r="A9" t="s">
        <v>9</v>
      </c>
      <c r="B9">
        <v>-204.2</v>
      </c>
      <c r="C9">
        <v>-359</v>
      </c>
    </row>
    <row r="10" spans="1:3" x14ac:dyDescent="0.3">
      <c r="A10" t="s">
        <v>10</v>
      </c>
      <c r="B10">
        <v>-92.6</v>
      </c>
      <c r="C10">
        <v>-129</v>
      </c>
    </row>
    <row r="11" spans="1:3" x14ac:dyDescent="0.3">
      <c r="A11" t="s">
        <v>11</v>
      </c>
      <c r="B11">
        <v>-40.6</v>
      </c>
      <c r="C11">
        <v>37.4</v>
      </c>
    </row>
    <row r="12" spans="1:3" x14ac:dyDescent="0.3">
      <c r="A12" t="s">
        <v>12</v>
      </c>
      <c r="B12">
        <v>27.4</v>
      </c>
      <c r="C12">
        <v>38.6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1711-DA75-4C28-BF0A-CF569AC5775F}">
  <dimension ref="A1:D15"/>
  <sheetViews>
    <sheetView workbookViewId="0">
      <selection activeCell="D3" sqref="D3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3" width="19.109375" bestFit="1" customWidth="1"/>
    <col min="4" max="4" width="18.5546875" bestFit="1" customWidth="1"/>
  </cols>
  <sheetData>
    <row r="1" spans="1:4" x14ac:dyDescent="0.3">
      <c r="A1" t="s">
        <v>15</v>
      </c>
      <c r="B1" t="s">
        <v>0</v>
      </c>
      <c r="C1" t="s">
        <v>25</v>
      </c>
      <c r="D1" t="s">
        <v>24</v>
      </c>
    </row>
    <row r="2" spans="1:4" x14ac:dyDescent="0.3">
      <c r="B2" t="s">
        <v>17</v>
      </c>
      <c r="C2">
        <f>SUM(C3:C5)</f>
        <v>221162</v>
      </c>
      <c r="D2">
        <f>SUM(D3:D5)</f>
        <v>213040</v>
      </c>
    </row>
    <row r="3" spans="1:4" x14ac:dyDescent="0.3">
      <c r="B3" t="s">
        <v>1</v>
      </c>
      <c r="C3">
        <v>18488</v>
      </c>
      <c r="D3">
        <v>18157</v>
      </c>
    </row>
    <row r="4" spans="1:4" x14ac:dyDescent="0.3">
      <c r="B4" t="s">
        <v>2</v>
      </c>
      <c r="C4">
        <v>83644</v>
      </c>
      <c r="D4">
        <v>80782</v>
      </c>
    </row>
    <row r="5" spans="1:4" x14ac:dyDescent="0.3">
      <c r="B5" t="s">
        <v>3</v>
      </c>
      <c r="C5">
        <v>119030</v>
      </c>
      <c r="D5">
        <v>114101</v>
      </c>
    </row>
    <row r="6" spans="1:4" x14ac:dyDescent="0.3">
      <c r="B6" t="s">
        <v>23</v>
      </c>
      <c r="C6">
        <f>SUM(C7:C8)</f>
        <v>236348</v>
      </c>
      <c r="D6">
        <f>SUM(D7:D8)</f>
        <v>228263</v>
      </c>
    </row>
    <row r="7" spans="1:4" x14ac:dyDescent="0.3">
      <c r="B7" t="s">
        <v>4</v>
      </c>
      <c r="C7">
        <v>117496</v>
      </c>
      <c r="D7">
        <v>112566</v>
      </c>
    </row>
    <row r="8" spans="1:4" x14ac:dyDescent="0.3">
      <c r="B8" t="s">
        <v>5</v>
      </c>
      <c r="C8">
        <v>118852</v>
      </c>
      <c r="D8">
        <v>115697</v>
      </c>
    </row>
    <row r="9" spans="1:4" x14ac:dyDescent="0.3">
      <c r="B9" t="s">
        <v>6</v>
      </c>
      <c r="C9">
        <v>278848</v>
      </c>
      <c r="D9">
        <v>278572</v>
      </c>
    </row>
    <row r="10" spans="1:4" x14ac:dyDescent="0.3">
      <c r="B10" t="s">
        <v>7</v>
      </c>
      <c r="C10">
        <v>280289</v>
      </c>
      <c r="D10">
        <v>293800</v>
      </c>
    </row>
    <row r="11" spans="1:4" x14ac:dyDescent="0.3">
      <c r="B11" t="s">
        <v>8</v>
      </c>
      <c r="C11">
        <v>261639</v>
      </c>
      <c r="D11">
        <v>281965</v>
      </c>
    </row>
    <row r="12" spans="1:4" x14ac:dyDescent="0.3">
      <c r="B12" t="s">
        <v>9</v>
      </c>
      <c r="C12">
        <v>205547</v>
      </c>
      <c r="D12">
        <v>234356</v>
      </c>
    </row>
    <row r="13" spans="1:4" x14ac:dyDescent="0.3">
      <c r="B13" t="s">
        <v>10</v>
      </c>
      <c r="C13">
        <v>140120</v>
      </c>
      <c r="D13">
        <v>174706</v>
      </c>
    </row>
    <row r="14" spans="1:4" x14ac:dyDescent="0.3">
      <c r="B14" t="s">
        <v>11</v>
      </c>
      <c r="C14">
        <v>69260</v>
      </c>
      <c r="D14">
        <v>93580</v>
      </c>
    </row>
    <row r="15" spans="1:4" x14ac:dyDescent="0.3">
      <c r="B15" t="s">
        <v>12</v>
      </c>
      <c r="C15">
        <v>24792</v>
      </c>
      <c r="D15">
        <v>43971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C18-993B-4C31-B14A-19485BEB80BA}">
  <dimension ref="A1:X6"/>
  <sheetViews>
    <sheetView topLeftCell="H1" workbookViewId="0">
      <selection activeCell="X4" sqref="X4"/>
    </sheetView>
  </sheetViews>
  <sheetFormatPr defaultRowHeight="14.4" x14ac:dyDescent="0.3"/>
  <cols>
    <col min="1" max="1" width="11.21875" bestFit="1" customWidth="1"/>
    <col min="2" max="3" width="11.21875" customWidth="1"/>
    <col min="4" max="24" width="12" bestFit="1" customWidth="1"/>
  </cols>
  <sheetData>
    <row r="1" spans="1:24" x14ac:dyDescent="0.3">
      <c r="A1" t="s">
        <v>0</v>
      </c>
      <c r="B1" s="3" t="s">
        <v>18</v>
      </c>
      <c r="C1" s="4" t="s">
        <v>19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</row>
    <row r="2" spans="1:24" x14ac:dyDescent="0.3">
      <c r="A2" t="s">
        <v>23</v>
      </c>
      <c r="B2" s="6">
        <f>AVERAGE(D2,E2,F2,G2,H2,I2,J2,K2,L2,M2)/1000</f>
        <v>1.8432095627005558E-2</v>
      </c>
      <c r="C2" s="5">
        <f>AVERAGE(N2,O2,P2,Q2,R2,S2,T2,U2,V2,W2)/1000</f>
        <v>1.342628161006741E-2</v>
      </c>
      <c r="D2">
        <v>21.169271401902598</v>
      </c>
      <c r="E2">
        <v>20.508977780424601</v>
      </c>
      <c r="F2">
        <v>19.869279467036701</v>
      </c>
      <c r="G2">
        <v>19.249534070685002</v>
      </c>
      <c r="H2">
        <v>18.649119237222401</v>
      </c>
      <c r="I2">
        <v>18.067432024434702</v>
      </c>
      <c r="J2">
        <v>17.5038882965599</v>
      </c>
      <c r="K2">
        <v>16.957922137694201</v>
      </c>
      <c r="L2">
        <v>16.428985283493599</v>
      </c>
      <c r="M2">
        <v>15.9165465706019</v>
      </c>
      <c r="N2">
        <v>15.420091403251099</v>
      </c>
      <c r="O2">
        <v>14.939121236499901</v>
      </c>
      <c r="P2">
        <v>14.47315307559</v>
      </c>
      <c r="Q2">
        <v>14.021718990918201</v>
      </c>
      <c r="R2">
        <v>13.584365648137201</v>
      </c>
      <c r="S2">
        <v>13.160653852912899</v>
      </c>
      <c r="T2">
        <v>12.7501581098815</v>
      </c>
      <c r="U2">
        <v>12.3524661953627</v>
      </c>
      <c r="V2">
        <v>11.967178743401201</v>
      </c>
      <c r="W2">
        <v>11.593908844719399</v>
      </c>
      <c r="X2">
        <v>11.2322816581797</v>
      </c>
    </row>
    <row r="3" spans="1:24" x14ac:dyDescent="0.3">
      <c r="A3" t="s">
        <v>6</v>
      </c>
      <c r="B3" s="6">
        <f t="shared" ref="B3:B6" si="0">AVERAGE(D3,E3,F3,G3,H3,I3,J3,K3,L3,M3)/1000</f>
        <v>6.398697094430493E-2</v>
      </c>
      <c r="C3" s="5">
        <f t="shared" ref="C3:C6" si="1">AVERAGE(N3,O3,P3,Q3,R3,S3,T3,U3,V3,W3)/1000</f>
        <v>5.263173739184869E-2</v>
      </c>
      <c r="D3">
        <v>69.756997355799498</v>
      </c>
      <c r="E3">
        <v>68.407448769940999</v>
      </c>
      <c r="F3">
        <v>67.084009125903805</v>
      </c>
      <c r="G3">
        <v>65.786173308977595</v>
      </c>
      <c r="H3">
        <v>64.513445976616396</v>
      </c>
      <c r="I3">
        <v>63.265341369382099</v>
      </c>
      <c r="J3">
        <v>62.0413831255457</v>
      </c>
      <c r="K3">
        <v>60.841104099275</v>
      </c>
      <c r="L3">
        <v>59.664046182340101</v>
      </c>
      <c r="M3">
        <v>58.509760129268201</v>
      </c>
      <c r="N3">
        <v>57.377805385880599</v>
      </c>
      <c r="O3">
        <v>56.267749921147399</v>
      </c>
      <c r="P3">
        <v>55.179170062295299</v>
      </c>
      <c r="Q3">
        <v>54.111650333104599</v>
      </c>
      <c r="R3">
        <v>53.064783295335801</v>
      </c>
      <c r="S3">
        <v>52.038169393223001</v>
      </c>
      <c r="T3">
        <v>51.031416800976402</v>
      </c>
      <c r="U3">
        <v>50.0441412732348</v>
      </c>
      <c r="V3">
        <v>49.075965998411597</v>
      </c>
      <c r="W3">
        <v>48.126521454877299</v>
      </c>
      <c r="X3">
        <v>47.195445269925699</v>
      </c>
    </row>
    <row r="4" spans="1:24" x14ac:dyDescent="0.3">
      <c r="A4" t="s">
        <v>7</v>
      </c>
      <c r="B4" s="6">
        <f t="shared" si="0"/>
        <v>6.0794643025223284E-2</v>
      </c>
      <c r="C4" s="5">
        <f t="shared" si="1"/>
        <v>6.3838376972849997E-2</v>
      </c>
      <c r="D4">
        <v>59.466875783004198</v>
      </c>
      <c r="E4">
        <v>59.758099209739797</v>
      </c>
      <c r="F4">
        <v>60.050748826823501</v>
      </c>
      <c r="G4">
        <v>60.344831618648698</v>
      </c>
      <c r="H4">
        <v>60.640354603812597</v>
      </c>
      <c r="I4">
        <v>60.9373248352844</v>
      </c>
      <c r="J4">
        <v>61.235749400573297</v>
      </c>
      <c r="K4">
        <v>61.535635421897702</v>
      </c>
      <c r="L4">
        <v>61.836990056355198</v>
      </c>
      <c r="M4">
        <v>62.1398204960934</v>
      </c>
      <c r="N4">
        <v>62.444133968481701</v>
      </c>
      <c r="O4">
        <v>62.7499377362834</v>
      </c>
      <c r="P4">
        <v>63.057239097829402</v>
      </c>
      <c r="Q4">
        <v>63.366045387192301</v>
      </c>
      <c r="R4">
        <v>63.676363974361401</v>
      </c>
      <c r="S4">
        <v>63.988202265418501</v>
      </c>
      <c r="T4">
        <v>64.301567702714806</v>
      </c>
      <c r="U4">
        <v>64.616467765048398</v>
      </c>
      <c r="V4">
        <v>64.932909967843003</v>
      </c>
      <c r="W4">
        <v>65.250901863327002</v>
      </c>
      <c r="X4">
        <v>65.570451040713905</v>
      </c>
    </row>
    <row r="5" spans="1:24" x14ac:dyDescent="0.3">
      <c r="A5" t="s">
        <v>8</v>
      </c>
      <c r="B5" s="6">
        <f t="shared" si="0"/>
        <v>6.1392414349771083E-3</v>
      </c>
      <c r="C5" s="5">
        <f t="shared" si="1"/>
        <v>6.4446695739007777E-3</v>
      </c>
      <c r="D5">
        <v>6.0059789992766603</v>
      </c>
      <c r="E5">
        <v>6.0352102392613398</v>
      </c>
      <c r="F5">
        <v>6.0645837483733596</v>
      </c>
      <c r="G5">
        <v>6.0941002190398699</v>
      </c>
      <c r="H5">
        <v>6.1237603470581199</v>
      </c>
      <c r="I5">
        <v>6.1535648316117699</v>
      </c>
      <c r="J5">
        <v>6.1835143752874604</v>
      </c>
      <c r="K5">
        <v>6.2136096840913204</v>
      </c>
      <c r="L5">
        <v>6.2438514674656398</v>
      </c>
      <c r="M5">
        <v>6.2742404383055499</v>
      </c>
      <c r="N5">
        <v>6.3047773129759097</v>
      </c>
      <c r="O5">
        <v>6.3354628113280897</v>
      </c>
      <c r="P5">
        <v>6.3662976567170304</v>
      </c>
      <c r="Q5">
        <v>6.3972825760182497</v>
      </c>
      <c r="R5">
        <v>6.4284182996449699</v>
      </c>
      <c r="S5">
        <v>6.4597055615653796</v>
      </c>
      <c r="T5">
        <v>6.4911450993198798</v>
      </c>
      <c r="U5">
        <v>6.5227376540385098</v>
      </c>
      <c r="V5">
        <v>6.5544839704584001</v>
      </c>
      <c r="W5">
        <v>6.5863847969413598</v>
      </c>
      <c r="X5">
        <v>6.6184408854914496</v>
      </c>
    </row>
    <row r="6" spans="1:24" x14ac:dyDescent="0.3">
      <c r="A6" t="s">
        <v>9</v>
      </c>
      <c r="B6" s="6">
        <f t="shared" si="0"/>
        <v>8.8130968887829804E-6</v>
      </c>
      <c r="C6" s="5">
        <f t="shared" si="1"/>
        <v>5.49231479581834E-6</v>
      </c>
      <c r="D6">
        <v>1.0803085593345901E-2</v>
      </c>
      <c r="E6">
        <v>1.03041104366365E-2</v>
      </c>
      <c r="F6">
        <v>9.8281820478954892E-3</v>
      </c>
      <c r="G6">
        <v>9.3742359382267496E-3</v>
      </c>
      <c r="H6">
        <v>8.9412567855678797E-3</v>
      </c>
      <c r="I6">
        <v>8.5282761637623505E-3</v>
      </c>
      <c r="J6">
        <v>8.1343703765217202E-3</v>
      </c>
      <c r="K6">
        <v>7.7586583914331497E-3</v>
      </c>
      <c r="L6">
        <v>7.4002998693915301E-3</v>
      </c>
      <c r="M6">
        <v>7.0584932850485203E-3</v>
      </c>
      <c r="N6">
        <v>6.7324741340747396E-3</v>
      </c>
      <c r="O6">
        <v>6.4215132232251998E-3</v>
      </c>
      <c r="P6">
        <v>6.1249150393837002E-3</v>
      </c>
      <c r="Q6">
        <v>5.8420161939380004E-3</v>
      </c>
      <c r="R6">
        <v>5.5721839390066004E-3</v>
      </c>
      <c r="S6">
        <v>5.3148147521983099E-3</v>
      </c>
      <c r="T6">
        <v>5.0693329867392504E-3</v>
      </c>
      <c r="U6">
        <v>4.8351895839480402E-3</v>
      </c>
      <c r="V6">
        <v>4.6118608451795103E-3</v>
      </c>
      <c r="W6">
        <v>4.3988472604900497E-3</v>
      </c>
      <c r="X6">
        <v>4.1956723914048696E-3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57BC-4C48-45CB-A0EF-BC35C75EC918}">
  <dimension ref="A1:W27"/>
  <sheetViews>
    <sheetView workbookViewId="0">
      <selection activeCell="C5" sqref="C5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23" width="12" bestFit="1" customWidth="1"/>
  </cols>
  <sheetData>
    <row r="1" spans="1:23" x14ac:dyDescent="0.3">
      <c r="A1" t="s">
        <v>15</v>
      </c>
      <c r="B1" t="s">
        <v>0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</row>
    <row r="2" spans="1:23" x14ac:dyDescent="0.3">
      <c r="A2" t="s">
        <v>14</v>
      </c>
      <c r="B2" t="s">
        <v>1</v>
      </c>
      <c r="C2">
        <v>7.6338276934805096</v>
      </c>
      <c r="D2">
        <v>7.37142590570389</v>
      </c>
      <c r="E2">
        <v>7.1180437999260002</v>
      </c>
      <c r="F2">
        <v>6.8733713376213998</v>
      </c>
      <c r="G2">
        <v>6.6371091373906097</v>
      </c>
      <c r="H2">
        <v>6.4089681086368104</v>
      </c>
      <c r="I2">
        <v>6.1886690978344197</v>
      </c>
      <c r="J2">
        <v>5.9759425469565901</v>
      </c>
      <c r="K2">
        <v>5.7705281636438803</v>
      </c>
      <c r="L2">
        <v>5.5721746027102599</v>
      </c>
      <c r="M2">
        <v>5.3806391585970301</v>
      </c>
      <c r="N2">
        <v>5.1956874683980798</v>
      </c>
      <c r="O2">
        <v>5.0170932250932898</v>
      </c>
      <c r="P2">
        <v>4.8446379006391096</v>
      </c>
      <c r="Q2">
        <v>4.6781104785774703</v>
      </c>
      <c r="R2">
        <v>4.5173071958358797</v>
      </c>
      <c r="S2">
        <v>4.3620312934028398</v>
      </c>
      <c r="T2">
        <v>4.2120927755733097</v>
      </c>
      <c r="U2">
        <v>4.0673081774698696</v>
      </c>
      <c r="V2">
        <v>3.9275003405549702</v>
      </c>
      <c r="W2">
        <v>3.7924981958595798</v>
      </c>
    </row>
    <row r="3" spans="1:23" x14ac:dyDescent="0.3">
      <c r="A3" t="s">
        <v>14</v>
      </c>
      <c r="B3" t="s">
        <v>2</v>
      </c>
      <c r="C3">
        <v>0.23722437491037099</v>
      </c>
      <c r="D3">
        <v>0.224966095892002</v>
      </c>
      <c r="E3">
        <v>0.21334124842782801</v>
      </c>
      <c r="F3">
        <v>0.20231710071811801</v>
      </c>
      <c r="G3">
        <v>0.191862612338806</v>
      </c>
      <c r="H3">
        <v>0.18194834684171801</v>
      </c>
      <c r="I3">
        <v>0.172546388871086</v>
      </c>
      <c r="J3">
        <v>0.16363026556296101</v>
      </c>
      <c r="K3">
        <v>0.15517487200621399</v>
      </c>
      <c r="L3">
        <v>0.14715640055524901</v>
      </c>
      <c r="M3">
        <v>0.139552273795398</v>
      </c>
      <c r="N3">
        <v>0.13234108097224001</v>
      </c>
      <c r="O3">
        <v>0.12550251770586701</v>
      </c>
      <c r="P3">
        <v>0.119017328820334</v>
      </c>
      <c r="Q3">
        <v>0.112867254127328</v>
      </c>
      <c r="R3">
        <v>0.1070349770114</v>
      </c>
      <c r="S3">
        <v>0.101504075671999</v>
      </c>
      <c r="T3">
        <v>9.6258976885000597E-2</v>
      </c>
      <c r="U3">
        <v>9.1284912153562894E-2</v>
      </c>
      <c r="V3">
        <v>8.6567876124830898E-2</v>
      </c>
      <c r="W3">
        <v>8.2094587155404103E-2</v>
      </c>
    </row>
    <row r="4" spans="1:23" x14ac:dyDescent="0.3">
      <c r="A4" t="s">
        <v>14</v>
      </c>
      <c r="B4" t="s">
        <v>3</v>
      </c>
      <c r="C4">
        <v>0.112913438529018</v>
      </c>
      <c r="D4">
        <v>0.107595608529551</v>
      </c>
      <c r="E4">
        <v>0.10252822981623499</v>
      </c>
      <c r="F4">
        <v>9.7699507005098205E-2</v>
      </c>
      <c r="G4">
        <v>9.3098200233705394E-2</v>
      </c>
      <c r="H4">
        <v>8.8713598998026E-2</v>
      </c>
      <c r="I4">
        <v>8.4535497221494602E-2</v>
      </c>
      <c r="J4">
        <v>8.0554169498233796E-2</v>
      </c>
      <c r="K4">
        <v>7.6760348455136795E-2</v>
      </c>
      <c r="L4">
        <v>7.3145203180118606E-2</v>
      </c>
      <c r="M4">
        <v>6.9700318666320399E-2</v>
      </c>
      <c r="N4">
        <v>6.6417676224421199E-2</v>
      </c>
      <c r="O4">
        <v>6.3289634817460402E-2</v>
      </c>
      <c r="P4">
        <v>6.0308913274726698E-2</v>
      </c>
      <c r="Q4">
        <v>5.7468573343309702E-2</v>
      </c>
      <c r="R4">
        <v>5.4762003537864798E-2</v>
      </c>
      <c r="S4">
        <v>5.2182903750998301E-2</v>
      </c>
      <c r="T4">
        <v>4.9725270588449402E-2</v>
      </c>
      <c r="U4">
        <v>4.7383383394934399E-2</v>
      </c>
      <c r="V4">
        <v>4.51517909381247E-2</v>
      </c>
      <c r="W4">
        <v>4.30252987197631E-2</v>
      </c>
    </row>
    <row r="5" spans="1:23" x14ac:dyDescent="0.3">
      <c r="A5" t="s">
        <v>14</v>
      </c>
      <c r="B5" t="s">
        <v>17</v>
      </c>
      <c r="C5">
        <f t="shared" ref="C5:W5" si="0">((C2*1)+(C3*4)+(C4*5))/10</f>
        <v>0.91472923857670829</v>
      </c>
      <c r="D5">
        <f t="shared" si="0"/>
        <v>0.88092683319196519</v>
      </c>
      <c r="E5">
        <f t="shared" si="0"/>
        <v>0.84840499427184868</v>
      </c>
      <c r="F5">
        <f t="shared" si="0"/>
        <v>0.81711372755193623</v>
      </c>
      <c r="G5">
        <f t="shared" si="0"/>
        <v>0.78700505879143612</v>
      </c>
      <c r="H5">
        <f t="shared" si="0"/>
        <v>0.75803294909938124</v>
      </c>
      <c r="I5">
        <f t="shared" si="0"/>
        <v>0.73015321394262367</v>
      </c>
      <c r="J5">
        <f t="shared" si="0"/>
        <v>0.7033234456699603</v>
      </c>
      <c r="K5">
        <f t="shared" si="0"/>
        <v>0.67750293939444206</v>
      </c>
      <c r="L5">
        <f t="shared" si="0"/>
        <v>0.65265262208318497</v>
      </c>
      <c r="M5">
        <f t="shared" si="0"/>
        <v>0.6287349847110224</v>
      </c>
      <c r="N5">
        <f t="shared" si="0"/>
        <v>0.60571401734091457</v>
      </c>
      <c r="O5">
        <f t="shared" si="0"/>
        <v>0.583555147000406</v>
      </c>
      <c r="P5">
        <f t="shared" si="0"/>
        <v>0.56222517822940787</v>
      </c>
      <c r="Q5">
        <f t="shared" si="0"/>
        <v>0.54169223618033302</v>
      </c>
      <c r="R5">
        <f t="shared" si="0"/>
        <v>0.52192571215708039</v>
      </c>
      <c r="S5">
        <f t="shared" si="0"/>
        <v>0.50289621148458274</v>
      </c>
      <c r="T5">
        <f t="shared" si="0"/>
        <v>0.4845755036055559</v>
      </c>
      <c r="U5">
        <f t="shared" si="0"/>
        <v>0.46693647430587931</v>
      </c>
      <c r="V5">
        <f t="shared" si="0"/>
        <v>0.44995307997449174</v>
      </c>
      <c r="W5">
        <f t="shared" si="0"/>
        <v>0.43360030380800119</v>
      </c>
    </row>
    <row r="6" spans="1:23" x14ac:dyDescent="0.3">
      <c r="A6" t="s">
        <v>14</v>
      </c>
      <c r="B6" t="s">
        <v>4</v>
      </c>
      <c r="C6">
        <v>0.161413474270834</v>
      </c>
      <c r="D6">
        <v>0.156808999139327</v>
      </c>
      <c r="E6">
        <v>0.15233587110466201</v>
      </c>
      <c r="F6">
        <v>0.14799034336413999</v>
      </c>
      <c r="G6">
        <v>0.14376877599622601</v>
      </c>
      <c r="H6">
        <v>0.13966763291165801</v>
      </c>
      <c r="I6">
        <v>0.13568347889153501</v>
      </c>
      <c r="J6">
        <v>0.13181297670988901</v>
      </c>
      <c r="K6">
        <v>0.128052884338342</v>
      </c>
      <c r="L6">
        <v>0.124400052230507</v>
      </c>
      <c r="M6">
        <v>0.12085142068384699</v>
      </c>
      <c r="N6">
        <v>0.11740401727678999</v>
      </c>
      <c r="O6">
        <v>0.114054954378962</v>
      </c>
      <c r="P6">
        <v>0.110801426732429</v>
      </c>
      <c r="Q6">
        <v>0.10764070910194801</v>
      </c>
      <c r="R6">
        <v>0.104570153992242</v>
      </c>
      <c r="S6">
        <v>0.101587189430391</v>
      </c>
      <c r="T6">
        <v>9.8689316811485905E-2</v>
      </c>
      <c r="U6">
        <v>9.5874108805731301E-2</v>
      </c>
      <c r="V6">
        <v>9.3139207325259599E-2</v>
      </c>
      <c r="W6">
        <v>9.0482321548934194E-2</v>
      </c>
    </row>
    <row r="7" spans="1:23" x14ac:dyDescent="0.3">
      <c r="A7" t="s">
        <v>14</v>
      </c>
      <c r="B7" t="s">
        <v>5</v>
      </c>
      <c r="C7">
        <v>0.41206271722475302</v>
      </c>
      <c r="D7">
        <v>0.40579457176419198</v>
      </c>
      <c r="E7">
        <v>0.39962177501117502</v>
      </c>
      <c r="F7">
        <v>0.39354287655647402</v>
      </c>
      <c r="G7">
        <v>0.38755644805394501</v>
      </c>
      <c r="H7">
        <v>0.38166108288492001</v>
      </c>
      <c r="I7">
        <v>0.37585539582769201</v>
      </c>
      <c r="J7">
        <v>0.370138022732033</v>
      </c>
      <c r="K7">
        <v>0.36450762019866501</v>
      </c>
      <c r="L7">
        <v>0.3589628652636</v>
      </c>
      <c r="M7">
        <v>0.35350245508729</v>
      </c>
      <c r="N7">
        <v>0.348125106648498</v>
      </c>
      <c r="O7">
        <v>0.34282955644283403</v>
      </c>
      <c r="P7">
        <v>0.337614560185865</v>
      </c>
      <c r="Q7">
        <v>0.33247889252075502</v>
      </c>
      <c r="R7">
        <v>0.32742134673034201</v>
      </c>
      <c r="S7">
        <v>0.322440734453597</v>
      </c>
      <c r="T7">
        <v>0.31753588540639899</v>
      </c>
      <c r="U7">
        <v>0.31270564710655901</v>
      </c>
      <c r="V7">
        <v>0.30794888460301501</v>
      </c>
      <c r="W7">
        <v>0.30326448020916602</v>
      </c>
    </row>
    <row r="8" spans="1:23" x14ac:dyDescent="0.3">
      <c r="A8" t="s">
        <v>14</v>
      </c>
      <c r="B8" t="s">
        <v>6</v>
      </c>
      <c r="C8">
        <v>0.53514590018751795</v>
      </c>
      <c r="D8">
        <v>0.52713552206980396</v>
      </c>
      <c r="E8">
        <v>0.51924504799613902</v>
      </c>
      <c r="F8">
        <v>0.51147268317237404</v>
      </c>
      <c r="G8">
        <v>0.50381665966989198</v>
      </c>
      <c r="H8">
        <v>0.49627523602347101</v>
      </c>
      <c r="I8">
        <v>0.48884669683516202</v>
      </c>
      <c r="J8">
        <v>0.48152935238410199</v>
      </c>
      <c r="K8">
        <v>0.474321538242158</v>
      </c>
      <c r="L8">
        <v>0.46722161489533998</v>
      </c>
      <c r="M8">
        <v>0.46022796737086302</v>
      </c>
      <c r="N8">
        <v>0.453339004869803</v>
      </c>
      <c r="O8">
        <v>0.446553160405251</v>
      </c>
      <c r="P8">
        <v>0.43986889044587602</v>
      </c>
      <c r="Q8">
        <v>0.433284674564831</v>
      </c>
      <c r="R8">
        <v>0.42679901509391099</v>
      </c>
      <c r="S8">
        <v>0.42041043678288997</v>
      </c>
      <c r="T8">
        <v>0.41411748646395002</v>
      </c>
      <c r="U8">
        <v>0.40791873272114598</v>
      </c>
      <c r="V8">
        <v>0.401812765564806</v>
      </c>
      <c r="W8">
        <v>0.39579819611081102</v>
      </c>
    </row>
    <row r="9" spans="1:23" x14ac:dyDescent="0.3">
      <c r="A9" t="s">
        <v>14</v>
      </c>
      <c r="B9" t="s">
        <v>7</v>
      </c>
      <c r="C9">
        <v>0.96248184760313604</v>
      </c>
      <c r="D9">
        <v>0.95026572509954998</v>
      </c>
      <c r="E9">
        <v>0.93820465346720305</v>
      </c>
      <c r="F9">
        <v>0.92629666475164296</v>
      </c>
      <c r="G9">
        <v>0.91453981597631395</v>
      </c>
      <c r="H9">
        <v>0.90293218882553095</v>
      </c>
      <c r="I9">
        <v>0.89147188933147503</v>
      </c>
      <c r="J9">
        <v>0.880157047565164</v>
      </c>
      <c r="K9">
        <v>0.86898581733133995</v>
      </c>
      <c r="L9">
        <v>0.85795637586723905</v>
      </c>
      <c r="M9">
        <v>0.84706692354517499</v>
      </c>
      <c r="N9">
        <v>0.83631568357890096</v>
      </c>
      <c r="O9">
        <v>0.82570090173370303</v>
      </c>
      <c r="P9">
        <v>0.81522084604016498</v>
      </c>
      <c r="Q9">
        <v>0.80487380651157103</v>
      </c>
      <c r="R9">
        <v>0.79465809486489503</v>
      </c>
      <c r="S9">
        <v>0.784572044245332</v>
      </c>
      <c r="T9">
        <v>0.77461400895432098</v>
      </c>
      <c r="U9">
        <v>0.76478236418102397</v>
      </c>
      <c r="V9">
        <v>0.75507550573721705</v>
      </c>
      <c r="W9">
        <v>0.74549184979553496</v>
      </c>
    </row>
    <row r="10" spans="1:23" x14ac:dyDescent="0.3">
      <c r="A10" t="s">
        <v>14</v>
      </c>
      <c r="B10" t="s">
        <v>8</v>
      </c>
      <c r="C10">
        <v>1.97621275008963</v>
      </c>
      <c r="D10">
        <v>1.94087873093219</v>
      </c>
      <c r="E10">
        <v>1.90617647215064</v>
      </c>
      <c r="F10">
        <v>1.8720946780819701</v>
      </c>
      <c r="G10">
        <v>1.83862225502586</v>
      </c>
      <c r="H10">
        <v>1.8057483076336001</v>
      </c>
      <c r="I10">
        <v>1.77346213536164</v>
      </c>
      <c r="J10">
        <v>1.74175322898858</v>
      </c>
      <c r="K10">
        <v>1.7106112671943201</v>
      </c>
      <c r="L10">
        <v>1.6800261132005401</v>
      </c>
      <c r="M10">
        <v>1.64998781147107</v>
      </c>
      <c r="N10">
        <v>1.62048658447139</v>
      </c>
      <c r="O10">
        <v>1.5915128294860099</v>
      </c>
      <c r="P10">
        <v>1.5630571154927599</v>
      </c>
      <c r="Q10">
        <v>1.5351101800929801</v>
      </c>
      <c r="R10">
        <v>1.50766292649656</v>
      </c>
      <c r="S10">
        <v>1.4807064205609699</v>
      </c>
      <c r="T10">
        <v>1.45423188788312</v>
      </c>
      <c r="U10">
        <v>1.4282307109432999</v>
      </c>
      <c r="V10">
        <v>1.40269442630015</v>
      </c>
      <c r="W10">
        <v>1.3776147218357999</v>
      </c>
    </row>
    <row r="11" spans="1:23" x14ac:dyDescent="0.3">
      <c r="A11" t="s">
        <v>14</v>
      </c>
      <c r="B11" t="s">
        <v>9</v>
      </c>
      <c r="C11">
        <v>4.4755324718301903</v>
      </c>
      <c r="D11">
        <v>4.38055517796787</v>
      </c>
      <c r="E11">
        <v>4.2875934401105997</v>
      </c>
      <c r="F11">
        <v>4.1966044852350199</v>
      </c>
      <c r="G11">
        <v>4.1075464480233901</v>
      </c>
      <c r="H11">
        <v>4.0203783516007796</v>
      </c>
      <c r="I11">
        <v>3.9350600886809799</v>
      </c>
      <c r="J11">
        <v>3.8515524031126298</v>
      </c>
      <c r="K11">
        <v>3.7698168718168401</v>
      </c>
      <c r="L11">
        <v>3.6898158871082498</v>
      </c>
      <c r="M11">
        <v>3.6115126393911301</v>
      </c>
      <c r="N11">
        <v>3.5348711002227899</v>
      </c>
      <c r="O11">
        <v>3.4598560057364001</v>
      </c>
      <c r="P11">
        <v>3.38643284041552</v>
      </c>
      <c r="Q11">
        <v>3.3145678212130898</v>
      </c>
      <c r="R11">
        <v>3.2442278820073298</v>
      </c>
      <c r="S11">
        <v>3.1753806583875299</v>
      </c>
      <c r="T11">
        <v>3.10799447276277</v>
      </c>
      <c r="U11">
        <v>3.0420383197865499</v>
      </c>
      <c r="V11">
        <v>2.9774818520908402</v>
      </c>
      <c r="W11">
        <v>2.91429536632279</v>
      </c>
    </row>
    <row r="12" spans="1:23" x14ac:dyDescent="0.3">
      <c r="A12" t="s">
        <v>14</v>
      </c>
      <c r="B12" t="s">
        <v>10</v>
      </c>
      <c r="C12">
        <v>10.084075579883599</v>
      </c>
      <c r="D12">
        <v>9.8234870287171496</v>
      </c>
      <c r="E12">
        <v>9.5696325001649694</v>
      </c>
      <c r="F12">
        <v>9.3223379763726193</v>
      </c>
      <c r="G12">
        <v>9.0814339363837604</v>
      </c>
      <c r="H12">
        <v>8.8467552399331897</v>
      </c>
      <c r="I12">
        <v>8.6181410142428003</v>
      </c>
      <c r="J12">
        <v>8.3954345437429403</v>
      </c>
      <c r="K12">
        <v>8.1784831626435093</v>
      </c>
      <c r="L12">
        <v>7.9671381502812402</v>
      </c>
      <c r="M12">
        <v>7.76125462917134</v>
      </c>
      <c r="N12">
        <v>7.5606914656936404</v>
      </c>
      <c r="O12">
        <v>7.3653111733451802</v>
      </c>
      <c r="P12">
        <v>7.1749798184928899</v>
      </c>
      <c r="Q12">
        <v>6.9895669285618096</v>
      </c>
      <c r="R12">
        <v>6.80894540259583</v>
      </c>
      <c r="S12">
        <v>6.6329914241296697</v>
      </c>
      <c r="T12">
        <v>6.4615843763124596</v>
      </c>
      <c r="U12">
        <v>6.29460675922458</v>
      </c>
      <c r="V12">
        <v>6.1319441093312097</v>
      </c>
      <c r="W12">
        <v>5.9734849210173202</v>
      </c>
    </row>
    <row r="13" spans="1:23" x14ac:dyDescent="0.3">
      <c r="A13" t="s">
        <v>14</v>
      </c>
      <c r="B13" t="s">
        <v>11</v>
      </c>
      <c r="C13">
        <v>25.437937404207901</v>
      </c>
      <c r="D13">
        <v>24.864544587028401</v>
      </c>
      <c r="E13">
        <v>24.304076533266901</v>
      </c>
      <c r="F13">
        <v>23.756241907726402</v>
      </c>
      <c r="G13">
        <v>23.220755942153701</v>
      </c>
      <c r="H13">
        <v>22.697340287215098</v>
      </c>
      <c r="I13">
        <v>22.185722867808401</v>
      </c>
      <c r="J13">
        <v>21.685637741636501</v>
      </c>
      <c r="K13">
        <v>21.1968249609683</v>
      </c>
      <c r="L13">
        <v>20.719030437516899</v>
      </c>
      <c r="M13">
        <v>20.252005810361702</v>
      </c>
      <c r="N13">
        <v>19.795508316849599</v>
      </c>
      <c r="O13">
        <v>19.349300666404499</v>
      </c>
      <c r="P13">
        <v>18.913150917182801</v>
      </c>
      <c r="Q13">
        <v>18.486832355507602</v>
      </c>
      <c r="R13">
        <v>18.070123378022</v>
      </c>
      <c r="S13">
        <v>17.6628073764977</v>
      </c>
      <c r="T13">
        <v>17.264672625240902</v>
      </c>
      <c r="U13">
        <v>16.875512171035599</v>
      </c>
      <c r="V13">
        <v>16.495123725567598</v>
      </c>
      <c r="W13">
        <v>16.123309560274301</v>
      </c>
    </row>
    <row r="14" spans="1:23" x14ac:dyDescent="0.3">
      <c r="A14" t="s">
        <v>14</v>
      </c>
      <c r="B14" t="s">
        <v>12</v>
      </c>
      <c r="C14">
        <v>89.451306003420896</v>
      </c>
      <c r="D14">
        <v>88.558831406459802</v>
      </c>
      <c r="E14">
        <v>87.675261217291194</v>
      </c>
      <c r="F14">
        <v>86.800506594755305</v>
      </c>
      <c r="G14">
        <v>85.934479584079696</v>
      </c>
      <c r="H14">
        <v>85.0770931080351</v>
      </c>
      <c r="I14">
        <v>84.228260958180101</v>
      </c>
      <c r="J14">
        <v>83.387897786193406</v>
      </c>
      <c r="K14">
        <v>82.555919095291799</v>
      </c>
      <c r="L14">
        <v>81.732241231734307</v>
      </c>
      <c r="M14">
        <v>80.916781376411095</v>
      </c>
      <c r="N14">
        <v>80.109457536516203</v>
      </c>
      <c r="O14">
        <v>79.310188537302906</v>
      </c>
      <c r="P14">
        <v>78.518894013922406</v>
      </c>
      <c r="Q14">
        <v>77.735494403342898</v>
      </c>
      <c r="R14">
        <v>76.9599109363498</v>
      </c>
      <c r="S14">
        <v>76.192065629625603</v>
      </c>
      <c r="T14">
        <v>75.431881277908701</v>
      </c>
      <c r="U14">
        <v>74.679281446231101</v>
      </c>
      <c r="V14">
        <v>73.934190462232294</v>
      </c>
      <c r="W14">
        <v>73.196533408551005</v>
      </c>
    </row>
    <row r="15" spans="1:23" x14ac:dyDescent="0.3">
      <c r="A15" t="s">
        <v>13</v>
      </c>
      <c r="B15" t="s">
        <v>1</v>
      </c>
      <c r="C15">
        <v>8.4813258317713895</v>
      </c>
      <c r="D15">
        <v>8.14457407239634</v>
      </c>
      <c r="E15">
        <v>7.8211930701047399</v>
      </c>
      <c r="F15">
        <v>7.51065193785589</v>
      </c>
      <c r="G15">
        <v>7.2124408675239398</v>
      </c>
      <c r="H15">
        <v>6.92607029295778</v>
      </c>
      <c r="I15">
        <v>6.6510700862717398</v>
      </c>
      <c r="J15">
        <v>6.3869887860476</v>
      </c>
      <c r="K15">
        <v>6.1333928561809401</v>
      </c>
      <c r="L15">
        <v>5.8898659741549997</v>
      </c>
      <c r="M15">
        <v>5.6560083475737999</v>
      </c>
      <c r="N15">
        <v>5.4314360578322001</v>
      </c>
      <c r="O15">
        <v>5.2157804298457897</v>
      </c>
      <c r="P15">
        <v>5.0086874268055199</v>
      </c>
      <c r="Q15">
        <v>4.8098170689638202</v>
      </c>
      <c r="R15">
        <v>4.6188428754977302</v>
      </c>
      <c r="S15">
        <v>4.4354513285329604</v>
      </c>
      <c r="T15">
        <v>4.2593413584489701</v>
      </c>
      <c r="U15">
        <v>4.0902238496199299</v>
      </c>
      <c r="V15">
        <v>3.9278211657803799</v>
      </c>
      <c r="W15">
        <v>3.7718666942363002</v>
      </c>
    </row>
    <row r="16" spans="1:23" x14ac:dyDescent="0.3">
      <c r="A16" t="s">
        <v>13</v>
      </c>
      <c r="B16" t="s">
        <v>2</v>
      </c>
      <c r="C16">
        <v>0.324295981415684</v>
      </c>
      <c r="D16">
        <v>0.31036383734463902</v>
      </c>
      <c r="E16">
        <v>0.29703023488230901</v>
      </c>
      <c r="F16">
        <v>0.28426945996375602</v>
      </c>
      <c r="G16">
        <v>0.27205690323109399</v>
      </c>
      <c r="H16">
        <v>0.26036901257394901</v>
      </c>
      <c r="I16">
        <v>0.24918324770883901</v>
      </c>
      <c r="J16">
        <v>0.238478036709876</v>
      </c>
      <c r="K16">
        <v>0.22823273440696801</v>
      </c>
      <c r="L16">
        <v>0.21842758257127301</v>
      </c>
      <c r="M16">
        <v>0.209043671811145</v>
      </c>
      <c r="N16">
        <v>0.200062905105066</v>
      </c>
      <c r="O16">
        <v>0.19146796290125601</v>
      </c>
      <c r="P16">
        <v>0.18324226971663801</v>
      </c>
      <c r="Q16">
        <v>0.17536996217075701</v>
      </c>
      <c r="R16">
        <v>0.167835858392996</v>
      </c>
      <c r="S16">
        <v>0.16062542874409599</v>
      </c>
      <c r="T16">
        <v>0.153724767795517</v>
      </c>
      <c r="U16">
        <v>0.147120567512598</v>
      </c>
      <c r="V16">
        <v>0.14080009158979501</v>
      </c>
      <c r="W16">
        <v>0.13475115088851999</v>
      </c>
    </row>
    <row r="17" spans="1:23" x14ac:dyDescent="0.3">
      <c r="A17" t="s">
        <v>13</v>
      </c>
      <c r="B17" t="s">
        <v>3</v>
      </c>
      <c r="C17">
        <v>0.13865514000519</v>
      </c>
      <c r="D17">
        <v>0.13188637045843801</v>
      </c>
      <c r="E17">
        <v>0.12544803396433299</v>
      </c>
      <c r="F17">
        <v>0.119323999673459</v>
      </c>
      <c r="G17">
        <v>0.11349892420091599</v>
      </c>
      <c r="H17">
        <v>0.107958213184422</v>
      </c>
      <c r="I17">
        <v>0.102687984719058</v>
      </c>
      <c r="J17">
        <v>9.7675034577017594E-2</v>
      </c>
      <c r="K17">
        <v>9.2906803125243895E-2</v>
      </c>
      <c r="L17">
        <v>8.8371343858052995E-2</v>
      </c>
      <c r="M17">
        <v>8.4057293465910898E-2</v>
      </c>
      <c r="N17">
        <v>7.9953843365372798E-2</v>
      </c>
      <c r="O17">
        <v>7.6050712618852795E-2</v>
      </c>
      <c r="P17">
        <v>7.2338122176378195E-2</v>
      </c>
      <c r="Q17">
        <v>6.8806770374790896E-2</v>
      </c>
      <c r="R17">
        <v>6.5447809633012499E-2</v>
      </c>
      <c r="S17">
        <v>6.2252824284983202E-2</v>
      </c>
      <c r="T17">
        <v>5.9213809494736702E-2</v>
      </c>
      <c r="U17">
        <v>5.6323151200784301E-2</v>
      </c>
      <c r="V17">
        <v>5.3573607039560399E-2</v>
      </c>
      <c r="W17">
        <v>5.0958288200132998E-2</v>
      </c>
    </row>
    <row r="18" spans="1:23" x14ac:dyDescent="0.3">
      <c r="A18" t="s">
        <v>13</v>
      </c>
      <c r="B18" t="s">
        <v>17</v>
      </c>
      <c r="C18">
        <f t="shared" ref="C18:W18" si="1">((C15*1)+(C16*4)+(C17*5))/10</f>
        <v>1.0471785457460077</v>
      </c>
      <c r="D18">
        <f t="shared" si="1"/>
        <v>1.0045461274067087</v>
      </c>
      <c r="E18">
        <f t="shared" si="1"/>
        <v>0.96365541794556397</v>
      </c>
      <c r="F18">
        <f t="shared" si="1"/>
        <v>0.9244349776078209</v>
      </c>
      <c r="G18">
        <f t="shared" si="1"/>
        <v>0.8868163101452895</v>
      </c>
      <c r="H18">
        <f t="shared" si="1"/>
        <v>0.8507337409175687</v>
      </c>
      <c r="I18">
        <f t="shared" si="1"/>
        <v>0.81612430007023851</v>
      </c>
      <c r="J18">
        <f t="shared" si="1"/>
        <v>0.78292761057721916</v>
      </c>
      <c r="K18">
        <f t="shared" si="1"/>
        <v>0.7510857809435032</v>
      </c>
      <c r="L18">
        <f t="shared" si="1"/>
        <v>0.72054330237303565</v>
      </c>
      <c r="M18">
        <f t="shared" si="1"/>
        <v>0.69124695021479343</v>
      </c>
      <c r="N18">
        <f t="shared" si="1"/>
        <v>0.66314568950793285</v>
      </c>
      <c r="O18">
        <f t="shared" si="1"/>
        <v>0.63619058445450771</v>
      </c>
      <c r="P18">
        <f t="shared" si="1"/>
        <v>0.61033471165539632</v>
      </c>
      <c r="Q18">
        <f t="shared" si="1"/>
        <v>0.58553307695208023</v>
      </c>
      <c r="R18">
        <f t="shared" si="1"/>
        <v>0.56174253572347765</v>
      </c>
      <c r="S18">
        <f t="shared" si="1"/>
        <v>0.53892171649342602</v>
      </c>
      <c r="T18">
        <f t="shared" si="1"/>
        <v>0.5170309477104722</v>
      </c>
      <c r="U18">
        <f t="shared" si="1"/>
        <v>0.49603218756742429</v>
      </c>
      <c r="V18">
        <f t="shared" si="1"/>
        <v>0.47588895673373621</v>
      </c>
      <c r="W18">
        <f t="shared" si="1"/>
        <v>0.45656627387910459</v>
      </c>
    </row>
    <row r="19" spans="1:23" x14ac:dyDescent="0.3">
      <c r="A19" t="s">
        <v>13</v>
      </c>
      <c r="B19" t="s">
        <v>4</v>
      </c>
      <c r="C19">
        <v>0.25129681809195398</v>
      </c>
      <c r="D19">
        <v>0.24323186810379499</v>
      </c>
      <c r="E19">
        <v>0.23542574916174899</v>
      </c>
      <c r="F19">
        <v>0.22787015451741199</v>
      </c>
      <c r="G19">
        <v>0.22055704401354401</v>
      </c>
      <c r="H19">
        <v>0.21347863552826599</v>
      </c>
      <c r="I19">
        <v>0.20662739669385399</v>
      </c>
      <c r="J19">
        <v>0.199996036881293</v>
      </c>
      <c r="K19">
        <v>0.193577499442083</v>
      </c>
      <c r="L19">
        <v>0.18736495419902299</v>
      </c>
      <c r="M19">
        <v>0.18135179017799699</v>
      </c>
      <c r="N19">
        <v>0.175531608573018</v>
      </c>
      <c r="O19">
        <v>0.16989821593704599</v>
      </c>
      <c r="P19">
        <v>0.16444561759133899</v>
      </c>
      <c r="Q19">
        <v>0.15916801124631599</v>
      </c>
      <c r="R19">
        <v>0.15405978082715299</v>
      </c>
      <c r="S19">
        <v>0.14911549049752801</v>
      </c>
      <c r="T19">
        <v>0.14432987887516999</v>
      </c>
      <c r="U19">
        <v>0.13969785343305199</v>
      </c>
      <c r="V19">
        <v>0.13521448508025999</v>
      </c>
      <c r="W19">
        <v>0.13087500291679</v>
      </c>
    </row>
    <row r="20" spans="1:23" x14ac:dyDescent="0.3">
      <c r="A20" t="s">
        <v>13</v>
      </c>
      <c r="B20" t="s">
        <v>5</v>
      </c>
      <c r="C20">
        <v>2.0682540615532199</v>
      </c>
      <c r="D20">
        <v>2.0623524762684502</v>
      </c>
      <c r="E20">
        <v>2.0564677306502901</v>
      </c>
      <c r="F20">
        <v>2.0505997766482</v>
      </c>
      <c r="G20">
        <v>2.0447485663487601</v>
      </c>
      <c r="H20">
        <v>2.03891405197523</v>
      </c>
      <c r="I20">
        <v>2.0330961858872398</v>
      </c>
      <c r="J20">
        <v>2.0272949205803301</v>
      </c>
      <c r="K20">
        <v>2.0215102086856001</v>
      </c>
      <c r="L20">
        <v>2.0157420029692998</v>
      </c>
      <c r="M20">
        <v>2.0099902563324799</v>
      </c>
      <c r="N20">
        <v>2.0042549218105701</v>
      </c>
      <c r="O20">
        <v>1.998535952573</v>
      </c>
      <c r="P20">
        <v>1.9928333019228499</v>
      </c>
      <c r="Q20">
        <v>1.9871469232964201</v>
      </c>
      <c r="R20">
        <v>1.9814767702628999</v>
      </c>
      <c r="S20">
        <v>1.9758227965239401</v>
      </c>
      <c r="T20">
        <v>1.97018495591333</v>
      </c>
      <c r="U20">
        <v>1.96456320239656</v>
      </c>
      <c r="V20">
        <v>1.9589574900705</v>
      </c>
      <c r="W20">
        <v>1.9533677731629799</v>
      </c>
    </row>
    <row r="21" spans="1:23" x14ac:dyDescent="0.3">
      <c r="A21" t="s">
        <v>13</v>
      </c>
      <c r="B21" t="s">
        <v>6</v>
      </c>
      <c r="C21">
        <v>2.73719222343325</v>
      </c>
      <c r="D21">
        <v>2.7241542475350302</v>
      </c>
      <c r="E21">
        <v>2.71117837499005</v>
      </c>
      <c r="F21">
        <v>2.6982643099834802</v>
      </c>
      <c r="G21">
        <v>2.68541175810955</v>
      </c>
      <c r="H21">
        <v>2.6726204263648201</v>
      </c>
      <c r="I21">
        <v>2.6598900231415099</v>
      </c>
      <c r="J21">
        <v>2.6472202582208202</v>
      </c>
      <c r="K21">
        <v>2.6346108427663699</v>
      </c>
      <c r="L21">
        <v>2.62206148931757</v>
      </c>
      <c r="M21">
        <v>2.60957191178308</v>
      </c>
      <c r="N21">
        <v>2.5971418254343002</v>
      </c>
      <c r="O21">
        <v>2.5847709468988498</v>
      </c>
      <c r="P21">
        <v>2.5724589941541498</v>
      </c>
      <c r="Q21">
        <v>2.5602056865209399</v>
      </c>
      <c r="R21">
        <v>2.54801074465695</v>
      </c>
      <c r="S21">
        <v>2.5358738905504601</v>
      </c>
      <c r="T21">
        <v>2.523794847514</v>
      </c>
      <c r="U21">
        <v>2.5117733401780402</v>
      </c>
      <c r="V21">
        <v>2.4998090944847098</v>
      </c>
      <c r="W21">
        <v>2.4879018376815401</v>
      </c>
    </row>
    <row r="22" spans="1:23" x14ac:dyDescent="0.3">
      <c r="A22" t="s">
        <v>13</v>
      </c>
      <c r="B22" t="s">
        <v>7</v>
      </c>
      <c r="C22">
        <v>2.7455609656809399</v>
      </c>
      <c r="D22">
        <v>2.7100664313855898</v>
      </c>
      <c r="E22">
        <v>2.6750307694229298</v>
      </c>
      <c r="F22">
        <v>2.6404480475044498</v>
      </c>
      <c r="G22">
        <v>2.6063124100341102</v>
      </c>
      <c r="H22">
        <v>2.5726180771168301</v>
      </c>
      <c r="I22">
        <v>2.5393593435798798</v>
      </c>
      <c r="J22">
        <v>2.5065305780068199</v>
      </c>
      <c r="K22">
        <v>2.4741262217840001</v>
      </c>
      <c r="L22">
        <v>2.4421407881593802</v>
      </c>
      <c r="M22">
        <v>2.4105688613135099</v>
      </c>
      <c r="N22">
        <v>2.3794050954424599</v>
      </c>
      <c r="O22">
        <v>2.3486442138527299</v>
      </c>
      <c r="P22">
        <v>2.3182810080677601</v>
      </c>
      <c r="Q22">
        <v>2.28831033694602</v>
      </c>
      <c r="R22">
        <v>2.2587271258105202</v>
      </c>
      <c r="S22">
        <v>2.2295263655895501</v>
      </c>
      <c r="T22">
        <v>2.2007031119685299</v>
      </c>
      <c r="U22">
        <v>2.1722524845528501</v>
      </c>
      <c r="V22">
        <v>2.1441696660414902</v>
      </c>
      <c r="W22">
        <v>2.11644990141136</v>
      </c>
    </row>
    <row r="23" spans="1:23" x14ac:dyDescent="0.3">
      <c r="A23" t="s">
        <v>13</v>
      </c>
      <c r="B23" t="s">
        <v>8</v>
      </c>
      <c r="C23">
        <v>4.1019277530892504</v>
      </c>
      <c r="D23">
        <v>4.02503295384059</v>
      </c>
      <c r="E23">
        <v>3.9495796256531901</v>
      </c>
      <c r="F23">
        <v>3.8755407466889098</v>
      </c>
      <c r="G23">
        <v>3.8028898016613599</v>
      </c>
      <c r="H23">
        <v>3.7316007723401299</v>
      </c>
      <c r="I23">
        <v>3.6616481282329398</v>
      </c>
      <c r="J23">
        <v>3.59300681744251</v>
      </c>
      <c r="K23">
        <v>3.5256522576947802</v>
      </c>
      <c r="L23">
        <v>3.4595603275353901</v>
      </c>
      <c r="M23">
        <v>3.3947073576911202</v>
      </c>
      <c r="N23">
        <v>3.3310701225932999</v>
      </c>
      <c r="O23">
        <v>3.2686258320601098</v>
      </c>
      <c r="P23">
        <v>3.2073521231348501</v>
      </c>
      <c r="Q23">
        <v>3.1472270520771</v>
      </c>
      <c r="R23">
        <v>3.0882290865041599</v>
      </c>
      <c r="S23">
        <v>3.0303370976797002</v>
      </c>
      <c r="T23">
        <v>2.9735303529469599</v>
      </c>
      <c r="U23">
        <v>2.9177885083039299</v>
      </c>
      <c r="V23">
        <v>2.8630916011175098</v>
      </c>
      <c r="W23">
        <v>2.8094200429744798</v>
      </c>
    </row>
    <row r="24" spans="1:23" x14ac:dyDescent="0.3">
      <c r="A24" t="s">
        <v>13</v>
      </c>
      <c r="B24" t="s">
        <v>9</v>
      </c>
      <c r="C24">
        <v>8.8488278972192607</v>
      </c>
      <c r="D24">
        <v>8.7039690297920593</v>
      </c>
      <c r="E24">
        <v>8.5614815602173309</v>
      </c>
      <c r="F24">
        <v>8.4213266677595904</v>
      </c>
      <c r="G24">
        <v>8.2834661671943692</v>
      </c>
      <c r="H24">
        <v>8.1478624984047094</v>
      </c>
      <c r="I24">
        <v>8.0144787161478206</v>
      </c>
      <c r="J24">
        <v>7.8832784799893796</v>
      </c>
      <c r="K24">
        <v>7.7542260444025999</v>
      </c>
      <c r="L24">
        <v>7.6272862490292903</v>
      </c>
      <c r="M24">
        <v>7.5024245091004804</v>
      </c>
      <c r="N24">
        <v>7.3796068060137499</v>
      </c>
      <c r="O24">
        <v>7.2587996780648396</v>
      </c>
      <c r="P24">
        <v>7.1399702113310903</v>
      </c>
      <c r="Q24">
        <v>7.0230860307039196</v>
      </c>
      <c r="R24">
        <v>6.9081152910683103</v>
      </c>
      <c r="S24">
        <v>6.7950266686265604</v>
      </c>
      <c r="T24">
        <v>6.6837893523641299</v>
      </c>
      <c r="U24">
        <v>6.5743730356551504</v>
      </c>
      <c r="V24">
        <v>6.4667479080053996</v>
      </c>
      <c r="W24">
        <v>6.3608846469304297</v>
      </c>
    </row>
    <row r="25" spans="1:23" x14ac:dyDescent="0.3">
      <c r="A25" t="s">
        <v>13</v>
      </c>
      <c r="B25" t="s">
        <v>10</v>
      </c>
      <c r="C25">
        <v>17.801152505835802</v>
      </c>
      <c r="D25">
        <v>17.410927986042999</v>
      </c>
      <c r="E25">
        <v>17.0292576975448</v>
      </c>
      <c r="F25">
        <v>16.655954120415501</v>
      </c>
      <c r="G25">
        <v>16.290833845410798</v>
      </c>
      <c r="H25">
        <v>15.933717483856899</v>
      </c>
      <c r="I25">
        <v>15.584429579514</v>
      </c>
      <c r="J25">
        <v>15.2427985223721</v>
      </c>
      <c r="K25">
        <v>14.9086564643373</v>
      </c>
      <c r="L25">
        <v>14.5818392367648</v>
      </c>
      <c r="M25">
        <v>14.2621862698011</v>
      </c>
      <c r="N25">
        <v>13.949540513493799</v>
      </c>
      <c r="O25">
        <v>13.643748360630401</v>
      </c>
      <c r="P25">
        <v>13.3446595712694</v>
      </c>
      <c r="Q25">
        <v>13.0521271989249</v>
      </c>
      <c r="R25">
        <v>12.7660075183702</v>
      </c>
      <c r="S25">
        <v>12.486159955023099</v>
      </c>
      <c r="T25">
        <v>12.2124470158801</v>
      </c>
      <c r="U25">
        <v>11.944734221963801</v>
      </c>
      <c r="V25">
        <v>11.682890042251801</v>
      </c>
      <c r="W25">
        <v>11.4267858290535</v>
      </c>
    </row>
    <row r="26" spans="1:23" x14ac:dyDescent="0.3">
      <c r="A26" t="s">
        <v>13</v>
      </c>
      <c r="B26" t="s">
        <v>11</v>
      </c>
      <c r="C26">
        <v>40.622808705460201</v>
      </c>
      <c r="D26">
        <v>39.820277899551797</v>
      </c>
      <c r="E26">
        <v>39.033601627462097</v>
      </c>
      <c r="F26">
        <v>38.262466672251897</v>
      </c>
      <c r="G26">
        <v>37.506566004792703</v>
      </c>
      <c r="H26">
        <v>36.7655986615218</v>
      </c>
      <c r="I26">
        <v>36.039269624613802</v>
      </c>
      <c r="J26">
        <v>35.327289704517703</v>
      </c>
      <c r="K26">
        <v>34.629375424816097</v>
      </c>
      <c r="L26">
        <v>33.945248909358099</v>
      </c>
      <c r="M26">
        <v>33.274637771622402</v>
      </c>
      <c r="N26">
        <v>32.6172750062658</v>
      </c>
      <c r="O26">
        <v>31.9728988828148</v>
      </c>
      <c r="P26">
        <v>31.341252841456701</v>
      </c>
      <c r="Q26">
        <v>30.7220853908896</v>
      </c>
      <c r="R26">
        <v>30.115150008191002</v>
      </c>
      <c r="S26">
        <v>29.520205040663999</v>
      </c>
      <c r="T26">
        <v>28.937013609622401</v>
      </c>
      <c r="U26">
        <v>28.365343516077399</v>
      </c>
      <c r="V26">
        <v>27.8049671482866</v>
      </c>
      <c r="W26">
        <v>27.2556613911302</v>
      </c>
    </row>
    <row r="27" spans="1:23" x14ac:dyDescent="0.3">
      <c r="A27" t="s">
        <v>13</v>
      </c>
      <c r="B27" t="s">
        <v>12</v>
      </c>
      <c r="C27">
        <v>114.69926426279601</v>
      </c>
      <c r="D27">
        <v>113.59625926289399</v>
      </c>
      <c r="E27">
        <v>112.503861306007</v>
      </c>
      <c r="F27">
        <v>111.42196838954899</v>
      </c>
      <c r="G27">
        <v>110.350479491844</v>
      </c>
      <c r="H27">
        <v>109.289294562686</v>
      </c>
      <c r="I27">
        <v>108.238314514007</v>
      </c>
      <c r="J27">
        <v>107.197441210614</v>
      </c>
      <c r="K27">
        <v>106.166577461034</v>
      </c>
      <c r="L27">
        <v>105.145627008434</v>
      </c>
      <c r="M27">
        <v>104.13449452163501</v>
      </c>
      <c r="N27">
        <v>103.133085586208</v>
      </c>
      <c r="O27">
        <v>102.141306695663</v>
      </c>
      <c r="P27">
        <v>101.159065242712</v>
      </c>
      <c r="Q27">
        <v>100.186269510627</v>
      </c>
      <c r="R27">
        <v>99.222828664672704</v>
      </c>
      <c r="S27">
        <v>98.268652743624102</v>
      </c>
      <c r="T27">
        <v>97.323652651369699</v>
      </c>
      <c r="U27">
        <v>96.387740148589998</v>
      </c>
      <c r="V27">
        <v>95.460827844518306</v>
      </c>
      <c r="W27">
        <v>94.542829188781099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B9B5-462A-46C3-A008-68C221286EDB}">
  <dimension ref="A1:Y24"/>
  <sheetViews>
    <sheetView workbookViewId="0">
      <selection activeCell="L21" sqref="L21"/>
    </sheetView>
  </sheetViews>
  <sheetFormatPr defaultRowHeight="14.4" x14ac:dyDescent="0.3"/>
  <cols>
    <col min="1" max="1" width="9.6640625" bestFit="1" customWidth="1"/>
    <col min="2" max="2" width="13.44140625" bestFit="1" customWidth="1"/>
    <col min="3" max="4" width="13.44140625" customWidth="1"/>
    <col min="5" max="6" width="12" bestFit="1" customWidth="1"/>
  </cols>
  <sheetData>
    <row r="1" spans="1:25" x14ac:dyDescent="0.3">
      <c r="A1" t="s">
        <v>15</v>
      </c>
      <c r="B1" t="s">
        <v>0</v>
      </c>
      <c r="C1" s="3" t="s">
        <v>18</v>
      </c>
      <c r="D1" s="4" t="s">
        <v>19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</row>
    <row r="2" spans="1:25" x14ac:dyDescent="0.3">
      <c r="A2" t="s">
        <v>14</v>
      </c>
      <c r="B2" t="s">
        <v>17</v>
      </c>
      <c r="C2" s="3">
        <f>E2*F2*G2*H2*I2*J2*K2*L2*M2*N2</f>
        <v>0.99225723074202132</v>
      </c>
      <c r="D2" s="4">
        <f t="shared" ref="D2:D22" si="0">O2*P2*Q2*R2*S2*T2*U2*V2*W2*X2</f>
        <v>0.99466462841506087</v>
      </c>
      <c r="E2">
        <f>1-(Mortalidade!C5/1000)</f>
        <v>0.99908527076142328</v>
      </c>
      <c r="F2">
        <f>1-(Mortalidade!D5/1000)</f>
        <v>0.99911907316680804</v>
      </c>
      <c r="G2">
        <f>1-(Mortalidade!E5/1000)</f>
        <v>0.99915159500572814</v>
      </c>
      <c r="H2">
        <f>1-(Mortalidade!F5/1000)</f>
        <v>0.99918288627244811</v>
      </c>
      <c r="I2">
        <f>1-(Mortalidade!G5/1000)</f>
        <v>0.99921299494120852</v>
      </c>
      <c r="J2">
        <f>1-(Mortalidade!H5/1000)</f>
        <v>0.99924196705090063</v>
      </c>
      <c r="K2">
        <f>1-(Mortalidade!I5/1000)</f>
        <v>0.99926984678605735</v>
      </c>
      <c r="L2">
        <f>1-(Mortalidade!J5/1000)</f>
        <v>0.99929667655433008</v>
      </c>
      <c r="M2">
        <f>1-(Mortalidade!K5/1000)</f>
        <v>0.99932249706060561</v>
      </c>
      <c r="N2">
        <f>1-(Mortalidade!L5/1000)</f>
        <v>0.99934734737791686</v>
      </c>
      <c r="O2">
        <f>1-(Mortalidade!M5/1000)</f>
        <v>0.99937126501528895</v>
      </c>
      <c r="P2">
        <f>1-(Mortalidade!N5/1000)</f>
        <v>0.99939428598265911</v>
      </c>
      <c r="Q2">
        <f>1-(Mortalidade!O5/1000)</f>
        <v>0.99941644485299963</v>
      </c>
      <c r="R2">
        <f>1-(Mortalidade!P5/1000)</f>
        <v>0.99943777482177054</v>
      </c>
      <c r="S2">
        <f>1-(Mortalidade!Q5/1000)</f>
        <v>0.99945830776381972</v>
      </c>
      <c r="T2">
        <f>1-(Mortalidade!R5/1000)</f>
        <v>0.99947807428784297</v>
      </c>
      <c r="U2">
        <f>1-(Mortalidade!S5/1000)</f>
        <v>0.99949710378851542</v>
      </c>
      <c r="V2">
        <f>1-(Mortalidade!T5/1000)</f>
        <v>0.99951542449639441</v>
      </c>
      <c r="W2">
        <f>1-(Mortalidade!U5/1000)</f>
        <v>0.99953306352569415</v>
      </c>
      <c r="X2">
        <f>1-(Mortalidade!V5/1000)</f>
        <v>0.99955004692002547</v>
      </c>
      <c r="Y2">
        <f>1-(Mortalidade!W5/1000)</f>
        <v>0.99956639969619199</v>
      </c>
    </row>
    <row r="3" spans="1:25" x14ac:dyDescent="0.3">
      <c r="A3" t="s">
        <v>14</v>
      </c>
      <c r="B3" t="s">
        <v>23</v>
      </c>
      <c r="C3" s="3">
        <f>AVERAGE(C4:C5)</f>
        <v>0.99736796588593624</v>
      </c>
      <c r="D3" s="4">
        <f>AVERAGE(D4:D5)</f>
        <v>0.9978190983904105</v>
      </c>
    </row>
    <row r="4" spans="1:25" x14ac:dyDescent="0.3">
      <c r="A4" t="s">
        <v>14</v>
      </c>
      <c r="B4" t="s">
        <v>4</v>
      </c>
      <c r="C4" s="3">
        <f t="shared" ref="C4:C23" si="1">E4*F4*G4*H4*I4*J4*K4*L4*M4*N4</f>
        <v>0.99857897432335541</v>
      </c>
      <c r="D4" s="4">
        <f t="shared" si="0"/>
        <v>0.99893589698992113</v>
      </c>
      <c r="E4">
        <f>1-(Mortalidade!C6/1000)</f>
        <v>0.99983858652572921</v>
      </c>
      <c r="F4">
        <f>1-(Mortalidade!D6/1000)</f>
        <v>0.99984319100086072</v>
      </c>
      <c r="G4">
        <f>1-(Mortalidade!E6/1000)</f>
        <v>0.99984766412889536</v>
      </c>
      <c r="H4">
        <f>1-(Mortalidade!F6/1000)</f>
        <v>0.9998520096566359</v>
      </c>
      <c r="I4">
        <f>1-(Mortalidade!G6/1000)</f>
        <v>0.9998562312240038</v>
      </c>
      <c r="J4">
        <f>1-(Mortalidade!H6/1000)</f>
        <v>0.99986033236708838</v>
      </c>
      <c r="K4">
        <f>1-(Mortalidade!I6/1000)</f>
        <v>0.99986431652110852</v>
      </c>
      <c r="L4">
        <f>1-(Mortalidade!J6/1000)</f>
        <v>0.99986818702329006</v>
      </c>
      <c r="M4">
        <f>1-(Mortalidade!K6/1000)</f>
        <v>0.99987194711566163</v>
      </c>
      <c r="N4">
        <f>1-(Mortalidade!L6/1000)</f>
        <v>0.99987559994776953</v>
      </c>
      <c r="O4">
        <f>1-(Mortalidade!M6/1000)</f>
        <v>0.99987914857931615</v>
      </c>
      <c r="P4">
        <f>1-(Mortalidade!N6/1000)</f>
        <v>0.99988259598272322</v>
      </c>
      <c r="Q4">
        <f>1-(Mortalidade!O6/1000)</f>
        <v>0.99988594504562101</v>
      </c>
      <c r="R4">
        <f>1-(Mortalidade!P6/1000)</f>
        <v>0.99988919857326752</v>
      </c>
      <c r="S4">
        <f>1-(Mortalidade!Q6/1000)</f>
        <v>0.99989235929089804</v>
      </c>
      <c r="T4">
        <f>1-(Mortalidade!R6/1000)</f>
        <v>0.99989542984600777</v>
      </c>
      <c r="U4">
        <f>1-(Mortalidade!S6/1000)</f>
        <v>0.99989841281056957</v>
      </c>
      <c r="V4">
        <f>1-(Mortalidade!T6/1000)</f>
        <v>0.99990131068318855</v>
      </c>
      <c r="W4">
        <f>1-(Mortalidade!U6/1000)</f>
        <v>0.99990412589119426</v>
      </c>
      <c r="X4">
        <f>1-(Mortalidade!V6/1000)</f>
        <v>0.99990686079267477</v>
      </c>
      <c r="Y4">
        <f>1-(Mortalidade!W6/1000)</f>
        <v>0.99990951767845104</v>
      </c>
    </row>
    <row r="5" spans="1:25" x14ac:dyDescent="0.3">
      <c r="A5" t="s">
        <v>14</v>
      </c>
      <c r="B5" t="s">
        <v>5</v>
      </c>
      <c r="C5" s="3">
        <f t="shared" si="1"/>
        <v>0.99615695744851707</v>
      </c>
      <c r="D5" s="4">
        <f t="shared" si="0"/>
        <v>0.99670229979089986</v>
      </c>
      <c r="E5">
        <f>1-(Mortalidade!C7/1000)</f>
        <v>0.99958793728277529</v>
      </c>
      <c r="F5">
        <f>1-(Mortalidade!D7/1000)</f>
        <v>0.99959420542823585</v>
      </c>
      <c r="G5">
        <f>1-(Mortalidade!E7/1000)</f>
        <v>0.99960037822498882</v>
      </c>
      <c r="H5">
        <f>1-(Mortalidade!F7/1000)</f>
        <v>0.99960645712344354</v>
      </c>
      <c r="I5">
        <f>1-(Mortalidade!G7/1000)</f>
        <v>0.99961244355194601</v>
      </c>
      <c r="J5">
        <f>1-(Mortalidade!H7/1000)</f>
        <v>0.99961833891711505</v>
      </c>
      <c r="K5">
        <f>1-(Mortalidade!I7/1000)</f>
        <v>0.99962414460417226</v>
      </c>
      <c r="L5">
        <f>1-(Mortalidade!J7/1000)</f>
        <v>0.999629861977268</v>
      </c>
      <c r="M5">
        <f>1-(Mortalidade!K7/1000)</f>
        <v>0.99963549237980132</v>
      </c>
      <c r="N5">
        <f>1-(Mortalidade!L7/1000)</f>
        <v>0.9996410371347364</v>
      </c>
      <c r="O5">
        <f>1-(Mortalidade!M7/1000)</f>
        <v>0.99964649754491275</v>
      </c>
      <c r="P5">
        <f>1-(Mortalidade!N7/1000)</f>
        <v>0.9996518748933515</v>
      </c>
      <c r="Q5">
        <f>1-(Mortalidade!O7/1000)</f>
        <v>0.99965717044355717</v>
      </c>
      <c r="R5">
        <f>1-(Mortalidade!P7/1000)</f>
        <v>0.99966238543981412</v>
      </c>
      <c r="S5">
        <f>1-(Mortalidade!Q7/1000)</f>
        <v>0.99966752110747925</v>
      </c>
      <c r="T5">
        <f>1-(Mortalidade!R7/1000)</f>
        <v>0.99967257865326964</v>
      </c>
      <c r="U5">
        <f>1-(Mortalidade!S7/1000)</f>
        <v>0.99967755926554636</v>
      </c>
      <c r="V5">
        <f>1-(Mortalidade!T7/1000)</f>
        <v>0.99968246411459361</v>
      </c>
      <c r="W5">
        <f>1-(Mortalidade!U7/1000)</f>
        <v>0.9996872943528935</v>
      </c>
      <c r="X5">
        <f>1-(Mortalidade!V7/1000)</f>
        <v>0.99969205111539694</v>
      </c>
      <c r="Y5">
        <f>1-(Mortalidade!W7/1000)</f>
        <v>0.99969673551979088</v>
      </c>
    </row>
    <row r="6" spans="1:25" x14ac:dyDescent="0.3">
      <c r="A6" t="s">
        <v>14</v>
      </c>
      <c r="B6" t="s">
        <v>6</v>
      </c>
      <c r="C6" s="3">
        <f t="shared" si="1"/>
        <v>0.99500624493394174</v>
      </c>
      <c r="D6" s="4">
        <f t="shared" si="0"/>
        <v>0.99570399384533614</v>
      </c>
      <c r="E6">
        <f>1-(Mortalidade!C8/1000)</f>
        <v>0.99946485409981245</v>
      </c>
      <c r="F6">
        <f>1-(Mortalidade!D8/1000)</f>
        <v>0.99947286447793016</v>
      </c>
      <c r="G6">
        <f>1-(Mortalidade!E8/1000)</f>
        <v>0.99948075495200384</v>
      </c>
      <c r="H6">
        <f>1-(Mortalidade!F8/1000)</f>
        <v>0.99948852731682758</v>
      </c>
      <c r="I6">
        <f>1-(Mortalidade!G8/1000)</f>
        <v>0.99949618334033008</v>
      </c>
      <c r="J6">
        <f>1-(Mortalidade!H8/1000)</f>
        <v>0.99950372476397653</v>
      </c>
      <c r="K6">
        <f>1-(Mortalidade!I8/1000)</f>
        <v>0.99951115330316487</v>
      </c>
      <c r="L6">
        <f>1-(Mortalidade!J8/1000)</f>
        <v>0.9995184706476159</v>
      </c>
      <c r="M6">
        <f>1-(Mortalidade!K8/1000)</f>
        <v>0.99952567846175788</v>
      </c>
      <c r="N6">
        <f>1-(Mortalidade!L8/1000)</f>
        <v>0.99953277838510468</v>
      </c>
      <c r="O6">
        <f>1-(Mortalidade!M8/1000)</f>
        <v>0.99953977203262911</v>
      </c>
      <c r="P6">
        <f>1-(Mortalidade!N8/1000)</f>
        <v>0.99954666099513023</v>
      </c>
      <c r="Q6">
        <f>1-(Mortalidade!O8/1000)</f>
        <v>0.99955344683959479</v>
      </c>
      <c r="R6">
        <f>1-(Mortalidade!P8/1000)</f>
        <v>0.99956013110955411</v>
      </c>
      <c r="S6">
        <f>1-(Mortalidade!Q8/1000)</f>
        <v>0.99956671532543517</v>
      </c>
      <c r="T6">
        <f>1-(Mortalidade!R8/1000)</f>
        <v>0.9995732009849061</v>
      </c>
      <c r="U6">
        <f>1-(Mortalidade!S8/1000)</f>
        <v>0.99957958956321713</v>
      </c>
      <c r="V6">
        <f>1-(Mortalidade!T8/1000)</f>
        <v>0.99958588251353608</v>
      </c>
      <c r="W6">
        <f>1-(Mortalidade!U8/1000)</f>
        <v>0.99959208126727883</v>
      </c>
      <c r="X6">
        <f>1-(Mortalidade!V8/1000)</f>
        <v>0.99959818723443516</v>
      </c>
      <c r="Y6">
        <f>1-(Mortalidade!W8/1000)</f>
        <v>0.9996042018038892</v>
      </c>
    </row>
    <row r="7" spans="1:25" x14ac:dyDescent="0.3">
      <c r="A7" t="s">
        <v>14</v>
      </c>
      <c r="B7" t="s">
        <v>7</v>
      </c>
      <c r="C7" s="3">
        <f t="shared" si="1"/>
        <v>0.99094382194748831</v>
      </c>
      <c r="D7" s="4">
        <f t="shared" si="0"/>
        <v>0.99202587485943672</v>
      </c>
      <c r="E7">
        <f>1-(Mortalidade!C9/1000)</f>
        <v>0.99903751815239683</v>
      </c>
      <c r="F7">
        <f>1-(Mortalidade!D9/1000)</f>
        <v>0.9990497342749004</v>
      </c>
      <c r="G7">
        <f>1-(Mortalidade!E9/1000)</f>
        <v>0.99906179534653283</v>
      </c>
      <c r="H7">
        <f>1-(Mortalidade!F9/1000)</f>
        <v>0.99907370333524836</v>
      </c>
      <c r="I7">
        <f>1-(Mortalidade!G9/1000)</f>
        <v>0.99908546018402367</v>
      </c>
      <c r="J7">
        <f>1-(Mortalidade!H9/1000)</f>
        <v>0.99909706781117447</v>
      </c>
      <c r="K7">
        <f>1-(Mortalidade!I9/1000)</f>
        <v>0.99910852811066853</v>
      </c>
      <c r="L7">
        <f>1-(Mortalidade!J9/1000)</f>
        <v>0.99911984295243483</v>
      </c>
      <c r="M7">
        <f>1-(Mortalidade!K9/1000)</f>
        <v>0.9991310141826687</v>
      </c>
      <c r="N7">
        <f>1-(Mortalidade!L9/1000)</f>
        <v>0.99914204362413273</v>
      </c>
      <c r="O7">
        <f>1-(Mortalidade!M9/1000)</f>
        <v>0.99915293307645481</v>
      </c>
      <c r="P7">
        <f>1-(Mortalidade!N9/1000)</f>
        <v>0.99916368431642111</v>
      </c>
      <c r="Q7">
        <f>1-(Mortalidade!O9/1000)</f>
        <v>0.99917429909826627</v>
      </c>
      <c r="R7">
        <f>1-(Mortalidade!P9/1000)</f>
        <v>0.99918477915395987</v>
      </c>
      <c r="S7">
        <f>1-(Mortalidade!Q9/1000)</f>
        <v>0.99919512619348838</v>
      </c>
      <c r="T7">
        <f>1-(Mortalidade!R9/1000)</f>
        <v>0.9992053419051351</v>
      </c>
      <c r="U7">
        <f>1-(Mortalidade!S9/1000)</f>
        <v>0.99921542795575469</v>
      </c>
      <c r="V7">
        <f>1-(Mortalidade!T9/1000)</f>
        <v>0.99922538599104571</v>
      </c>
      <c r="W7">
        <f>1-(Mortalidade!U9/1000)</f>
        <v>0.99923521763581902</v>
      </c>
      <c r="X7">
        <f>1-(Mortalidade!V9/1000)</f>
        <v>0.99924492449426283</v>
      </c>
      <c r="Y7">
        <f>1-(Mortalidade!W9/1000)</f>
        <v>0.99925450815020445</v>
      </c>
    </row>
    <row r="8" spans="1:25" x14ac:dyDescent="0.3">
      <c r="A8" t="s">
        <v>14</v>
      </c>
      <c r="B8" t="s">
        <v>8</v>
      </c>
      <c r="C8" s="3">
        <f t="shared" si="1"/>
        <v>0.98190344911467287</v>
      </c>
      <c r="D8" s="4">
        <f t="shared" si="0"/>
        <v>0.98487029451306041</v>
      </c>
      <c r="E8">
        <f>1-(Mortalidade!C10/1000)</f>
        <v>0.99802378724991037</v>
      </c>
      <c r="F8">
        <f>1-(Mortalidade!D10/1000)</f>
        <v>0.99805912126906782</v>
      </c>
      <c r="G8">
        <f>1-(Mortalidade!E10/1000)</f>
        <v>0.99809382352784937</v>
      </c>
      <c r="H8">
        <f>1-(Mortalidade!F10/1000)</f>
        <v>0.99812790532191809</v>
      </c>
      <c r="I8">
        <f>1-(Mortalidade!G10/1000)</f>
        <v>0.99816137774497415</v>
      </c>
      <c r="J8">
        <f>1-(Mortalidade!H10/1000)</f>
        <v>0.99819425169236642</v>
      </c>
      <c r="K8">
        <f>1-(Mortalidade!I10/1000)</f>
        <v>0.99822653786463833</v>
      </c>
      <c r="L8">
        <f>1-(Mortalidade!J10/1000)</f>
        <v>0.99825824677101138</v>
      </c>
      <c r="M8">
        <f>1-(Mortalidade!K10/1000)</f>
        <v>0.9982893887328057</v>
      </c>
      <c r="N8">
        <f>1-(Mortalidade!L10/1000)</f>
        <v>0.99831997388679949</v>
      </c>
      <c r="O8">
        <f>1-(Mortalidade!M10/1000)</f>
        <v>0.99835001218852892</v>
      </c>
      <c r="P8">
        <f>1-(Mortalidade!N10/1000)</f>
        <v>0.99837951341552866</v>
      </c>
      <c r="Q8">
        <f>1-(Mortalidade!O10/1000)</f>
        <v>0.998408487170514</v>
      </c>
      <c r="R8">
        <f>1-(Mortalidade!P10/1000)</f>
        <v>0.99843694288450724</v>
      </c>
      <c r="S8">
        <f>1-(Mortalidade!Q10/1000)</f>
        <v>0.998464889819907</v>
      </c>
      <c r="T8">
        <f>1-(Mortalidade!R10/1000)</f>
        <v>0.99849233707350349</v>
      </c>
      <c r="U8">
        <f>1-(Mortalidade!S10/1000)</f>
        <v>0.99851929357943903</v>
      </c>
      <c r="V8">
        <f>1-(Mortalidade!T10/1000)</f>
        <v>0.99854576811211693</v>
      </c>
      <c r="W8">
        <f>1-(Mortalidade!U10/1000)</f>
        <v>0.99857176928905667</v>
      </c>
      <c r="X8">
        <f>1-(Mortalidade!V10/1000)</f>
        <v>0.99859730557369986</v>
      </c>
      <c r="Y8">
        <f>1-(Mortalidade!W10/1000)</f>
        <v>0.99862238527816416</v>
      </c>
    </row>
    <row r="9" spans="1:25" x14ac:dyDescent="0.3">
      <c r="A9" t="s">
        <v>14</v>
      </c>
      <c r="B9" t="s">
        <v>9</v>
      </c>
      <c r="C9" s="3">
        <f t="shared" si="1"/>
        <v>0.96002314871923145</v>
      </c>
      <c r="D9" s="4">
        <f t="shared" si="0"/>
        <v>0.96762693994837279</v>
      </c>
      <c r="E9">
        <f>1-(Mortalidade!C11/1000)</f>
        <v>0.99552446752816981</v>
      </c>
      <c r="F9">
        <f>1-(Mortalidade!D11/1000)</f>
        <v>0.99561944482203213</v>
      </c>
      <c r="G9">
        <f>1-(Mortalidade!E11/1000)</f>
        <v>0.99571240655988935</v>
      </c>
      <c r="H9">
        <f>1-(Mortalidade!F11/1000)</f>
        <v>0.99580339551476493</v>
      </c>
      <c r="I9">
        <f>1-(Mortalidade!G11/1000)</f>
        <v>0.99589245355197664</v>
      </c>
      <c r="J9">
        <f>1-(Mortalidade!H11/1000)</f>
        <v>0.99597962164839926</v>
      </c>
      <c r="K9">
        <f>1-(Mortalidade!I11/1000)</f>
        <v>0.99606493991131906</v>
      </c>
      <c r="L9">
        <f>1-(Mortalidade!J11/1000)</f>
        <v>0.99614844759688737</v>
      </c>
      <c r="M9">
        <f>1-(Mortalidade!K11/1000)</f>
        <v>0.99623018312818312</v>
      </c>
      <c r="N9">
        <f>1-(Mortalidade!L11/1000)</f>
        <v>0.99631018411289174</v>
      </c>
      <c r="O9">
        <f>1-(Mortalidade!M11/1000)</f>
        <v>0.99638848736060892</v>
      </c>
      <c r="P9">
        <f>1-(Mortalidade!N11/1000)</f>
        <v>0.99646512889977723</v>
      </c>
      <c r="Q9">
        <f>1-(Mortalidade!O11/1000)</f>
        <v>0.99654014399426361</v>
      </c>
      <c r="R9">
        <f>1-(Mortalidade!P11/1000)</f>
        <v>0.99661356715958449</v>
      </c>
      <c r="S9">
        <f>1-(Mortalidade!Q11/1000)</f>
        <v>0.99668543217878691</v>
      </c>
      <c r="T9">
        <f>1-(Mortalidade!R11/1000)</f>
        <v>0.99675577211799271</v>
      </c>
      <c r="U9">
        <f>1-(Mortalidade!S11/1000)</f>
        <v>0.99682461934161248</v>
      </c>
      <c r="V9">
        <f>1-(Mortalidade!T11/1000)</f>
        <v>0.99689200552723722</v>
      </c>
      <c r="W9">
        <f>1-(Mortalidade!U11/1000)</f>
        <v>0.99695796168021344</v>
      </c>
      <c r="X9">
        <f>1-(Mortalidade!V11/1000)</f>
        <v>0.99702251814790921</v>
      </c>
      <c r="Y9">
        <f>1-(Mortalidade!W11/1000)</f>
        <v>0.99708570463367718</v>
      </c>
    </row>
    <row r="10" spans="1:25" x14ac:dyDescent="0.3">
      <c r="A10" t="s">
        <v>14</v>
      </c>
      <c r="B10" t="s">
        <v>10</v>
      </c>
      <c r="C10" s="3">
        <f t="shared" si="1"/>
        <v>0.9136610097623471</v>
      </c>
      <c r="D10" s="4">
        <f t="shared" si="0"/>
        <v>0.93293134807423539</v>
      </c>
      <c r="E10">
        <f>1-(Mortalidade!C12/1000)</f>
        <v>0.98991592442011644</v>
      </c>
      <c r="F10">
        <f>1-(Mortalidade!D12/1000)</f>
        <v>0.99017651297128284</v>
      </c>
      <c r="G10">
        <f>1-(Mortalidade!E12/1000)</f>
        <v>0.99043036749983504</v>
      </c>
      <c r="H10">
        <f>1-(Mortalidade!F12/1000)</f>
        <v>0.99067766202362739</v>
      </c>
      <c r="I10">
        <f>1-(Mortalidade!G12/1000)</f>
        <v>0.99091856606361628</v>
      </c>
      <c r="J10">
        <f>1-(Mortalidade!H12/1000)</f>
        <v>0.99115324476006683</v>
      </c>
      <c r="K10">
        <f>1-(Mortalidade!I12/1000)</f>
        <v>0.99138185898575715</v>
      </c>
      <c r="L10">
        <f>1-(Mortalidade!J12/1000)</f>
        <v>0.99160456545625708</v>
      </c>
      <c r="M10">
        <f>1-(Mortalidade!K12/1000)</f>
        <v>0.99182151683735653</v>
      </c>
      <c r="N10">
        <f>1-(Mortalidade!L12/1000)</f>
        <v>0.99203286184971873</v>
      </c>
      <c r="O10">
        <f>1-(Mortalidade!M12/1000)</f>
        <v>0.99223874537082868</v>
      </c>
      <c r="P10">
        <f>1-(Mortalidade!N12/1000)</f>
        <v>0.9924393085343064</v>
      </c>
      <c r="Q10">
        <f>1-(Mortalidade!O12/1000)</f>
        <v>0.99263468882665484</v>
      </c>
      <c r="R10">
        <f>1-(Mortalidade!P12/1000)</f>
        <v>0.99282502018150709</v>
      </c>
      <c r="S10">
        <f>1-(Mortalidade!Q12/1000)</f>
        <v>0.99301043307143821</v>
      </c>
      <c r="T10">
        <f>1-(Mortalidade!R12/1000)</f>
        <v>0.9931910545974042</v>
      </c>
      <c r="U10">
        <f>1-(Mortalidade!S12/1000)</f>
        <v>0.99336700857587035</v>
      </c>
      <c r="V10">
        <f>1-(Mortalidade!T12/1000)</f>
        <v>0.9935384156236875</v>
      </c>
      <c r="W10">
        <f>1-(Mortalidade!U12/1000)</f>
        <v>0.99370539324077545</v>
      </c>
      <c r="X10">
        <f>1-(Mortalidade!V12/1000)</f>
        <v>0.99386805589066884</v>
      </c>
      <c r="Y10">
        <f>1-(Mortalidade!W12/1000)</f>
        <v>0.99402651507898265</v>
      </c>
    </row>
    <row r="11" spans="1:25" x14ac:dyDescent="0.3">
      <c r="A11" t="s">
        <v>14</v>
      </c>
      <c r="B11" t="s">
        <v>11</v>
      </c>
      <c r="C11" s="3">
        <f t="shared" si="1"/>
        <v>0.79233748088838318</v>
      </c>
      <c r="D11" s="4">
        <f t="shared" si="0"/>
        <v>0.83121172265394971</v>
      </c>
      <c r="E11">
        <f>1-(Mortalidade!C13/1000)</f>
        <v>0.97456206259579214</v>
      </c>
      <c r="F11">
        <f>1-(Mortalidade!D13/1000)</f>
        <v>0.97513545541297164</v>
      </c>
      <c r="G11">
        <f>1-(Mortalidade!E13/1000)</f>
        <v>0.97569592346673306</v>
      </c>
      <c r="H11">
        <f>1-(Mortalidade!F13/1000)</f>
        <v>0.97624375809227359</v>
      </c>
      <c r="I11">
        <f>1-(Mortalidade!G13/1000)</f>
        <v>0.97677924405784633</v>
      </c>
      <c r="J11">
        <f>1-(Mortalidade!H13/1000)</f>
        <v>0.97730265971278485</v>
      </c>
      <c r="K11">
        <f>1-(Mortalidade!I13/1000)</f>
        <v>0.9778142771321916</v>
      </c>
      <c r="L11">
        <f>1-(Mortalidade!J13/1000)</f>
        <v>0.97831436225836355</v>
      </c>
      <c r="M11">
        <f>1-(Mortalidade!K13/1000)</f>
        <v>0.97880317503903169</v>
      </c>
      <c r="N11">
        <f>1-(Mortalidade!L13/1000)</f>
        <v>0.97928096956248312</v>
      </c>
      <c r="O11">
        <f>1-(Mortalidade!M13/1000)</f>
        <v>0.97974799418963832</v>
      </c>
      <c r="P11">
        <f>1-(Mortalidade!N13/1000)</f>
        <v>0.98020449168315038</v>
      </c>
      <c r="Q11">
        <f>1-(Mortalidade!O13/1000)</f>
        <v>0.9806506993335955</v>
      </c>
      <c r="R11">
        <f>1-(Mortalidade!P13/1000)</f>
        <v>0.98108684908281718</v>
      </c>
      <c r="S11">
        <f>1-(Mortalidade!Q13/1000)</f>
        <v>0.98151316764449237</v>
      </c>
      <c r="T11">
        <f>1-(Mortalidade!R13/1000)</f>
        <v>0.98192987662197795</v>
      </c>
      <c r="U11">
        <f>1-(Mortalidade!S13/1000)</f>
        <v>0.98233719262350228</v>
      </c>
      <c r="V11">
        <f>1-(Mortalidade!T13/1000)</f>
        <v>0.9827353273747591</v>
      </c>
      <c r="W11">
        <f>1-(Mortalidade!U13/1000)</f>
        <v>0.98312448782896444</v>
      </c>
      <c r="X11">
        <f>1-(Mortalidade!V13/1000)</f>
        <v>0.98350487627443239</v>
      </c>
      <c r="Y11">
        <f>1-(Mortalidade!W13/1000)</f>
        <v>0.9838766904397257</v>
      </c>
    </row>
    <row r="12" spans="1:25" x14ac:dyDescent="0.3">
      <c r="A12" t="s">
        <v>14</v>
      </c>
      <c r="B12" t="s">
        <v>12</v>
      </c>
      <c r="C12" s="3">
        <f t="shared" si="1"/>
        <v>0.40891262724326166</v>
      </c>
      <c r="D12" s="4">
        <f t="shared" si="0"/>
        <v>0.44691152980235938</v>
      </c>
      <c r="E12">
        <f>1-(Mortalidade!C14/1000)</f>
        <v>0.91054869399657912</v>
      </c>
      <c r="F12">
        <f>1-(Mortalidade!D14/1000)</f>
        <v>0.91144116859354019</v>
      </c>
      <c r="G12">
        <f>1-(Mortalidade!E14/1000)</f>
        <v>0.91232473878270881</v>
      </c>
      <c r="H12">
        <f>1-(Mortalidade!F14/1000)</f>
        <v>0.91319949340524476</v>
      </c>
      <c r="I12">
        <f>1-(Mortalidade!G14/1000)</f>
        <v>0.91406552041592026</v>
      </c>
      <c r="J12">
        <f>1-(Mortalidade!H14/1000)</f>
        <v>0.91492290689196487</v>
      </c>
      <c r="K12">
        <f>1-(Mortalidade!I14/1000)</f>
        <v>0.91577173904181985</v>
      </c>
      <c r="L12">
        <f>1-(Mortalidade!J14/1000)</f>
        <v>0.91661210221380662</v>
      </c>
      <c r="M12">
        <f>1-(Mortalidade!K14/1000)</f>
        <v>0.91744408090470819</v>
      </c>
      <c r="N12">
        <f>1-(Mortalidade!L14/1000)</f>
        <v>0.91826775876826572</v>
      </c>
      <c r="O12">
        <f>1-(Mortalidade!M14/1000)</f>
        <v>0.91908321862358888</v>
      </c>
      <c r="P12">
        <f>1-(Mortalidade!N14/1000)</f>
        <v>0.91989054246348378</v>
      </c>
      <c r="Q12">
        <f>1-(Mortalidade!O14/1000)</f>
        <v>0.92068981146269713</v>
      </c>
      <c r="R12">
        <f>1-(Mortalidade!P14/1000)</f>
        <v>0.92148110598607758</v>
      </c>
      <c r="S12">
        <f>1-(Mortalidade!Q14/1000)</f>
        <v>0.92226450559665707</v>
      </c>
      <c r="T12">
        <f>1-(Mortalidade!R14/1000)</f>
        <v>0.9230400890636502</v>
      </c>
      <c r="U12">
        <f>1-(Mortalidade!S14/1000)</f>
        <v>0.92380793437037445</v>
      </c>
      <c r="V12">
        <f>1-(Mortalidade!T14/1000)</f>
        <v>0.92456811872209133</v>
      </c>
      <c r="W12">
        <f>1-(Mortalidade!U14/1000)</f>
        <v>0.92532071855376885</v>
      </c>
      <c r="X12">
        <f>1-(Mortalidade!V14/1000)</f>
        <v>0.92606580953776774</v>
      </c>
      <c r="Y12">
        <f>1-(Mortalidade!W14/1000)</f>
        <v>0.92680346659144897</v>
      </c>
    </row>
    <row r="13" spans="1:25" x14ac:dyDescent="0.3">
      <c r="A13" t="s">
        <v>13</v>
      </c>
      <c r="B13" t="s">
        <v>17</v>
      </c>
      <c r="C13" s="3">
        <f t="shared" si="1"/>
        <v>0.9912862574832787</v>
      </c>
      <c r="D13" s="4">
        <f t="shared" si="0"/>
        <v>0.99423889937182963</v>
      </c>
      <c r="E13">
        <f>1-(Mortalidade!C18/1000)</f>
        <v>0.99895282145425401</v>
      </c>
      <c r="F13">
        <f>1-(Mortalidade!D18/1000)</f>
        <v>0.99899545387259325</v>
      </c>
      <c r="G13">
        <f>1-(Mortalidade!E18/1000)</f>
        <v>0.99903634458205448</v>
      </c>
      <c r="H13">
        <f>1-(Mortalidade!F18/1000)</f>
        <v>0.99907556502239214</v>
      </c>
      <c r="I13">
        <f>1-(Mortalidade!G18/1000)</f>
        <v>0.99911318368985469</v>
      </c>
      <c r="J13">
        <f>1-(Mortalidade!H18/1000)</f>
        <v>0.9991492662590824</v>
      </c>
      <c r="K13">
        <f>1-(Mortalidade!I18/1000)</f>
        <v>0.99918387569992972</v>
      </c>
      <c r="L13">
        <f>1-(Mortalidade!J18/1000)</f>
        <v>0.99921707238942281</v>
      </c>
      <c r="M13">
        <f>1-(Mortalidade!K18/1000)</f>
        <v>0.99924891421905648</v>
      </c>
      <c r="N13">
        <f>1-(Mortalidade!L18/1000)</f>
        <v>0.99927945669762697</v>
      </c>
      <c r="O13">
        <f>1-(Mortalidade!M18/1000)</f>
        <v>0.99930875304978517</v>
      </c>
      <c r="P13">
        <f>1-(Mortalidade!N18/1000)</f>
        <v>0.99933685431049202</v>
      </c>
      <c r="Q13">
        <f>1-(Mortalidade!O18/1000)</f>
        <v>0.99936380941554548</v>
      </c>
      <c r="R13">
        <f>1-(Mortalidade!P18/1000)</f>
        <v>0.99938966528834461</v>
      </c>
      <c r="S13">
        <f>1-(Mortalidade!Q18/1000)</f>
        <v>0.99941446692304792</v>
      </c>
      <c r="T13">
        <f>1-(Mortalidade!R18/1000)</f>
        <v>0.9994382574642765</v>
      </c>
      <c r="U13">
        <f>1-(Mortalidade!S18/1000)</f>
        <v>0.99946107828350661</v>
      </c>
      <c r="V13">
        <f>1-(Mortalidade!T18/1000)</f>
        <v>0.9994829690522895</v>
      </c>
      <c r="W13">
        <f>1-(Mortalidade!U18/1000)</f>
        <v>0.99950396781243256</v>
      </c>
      <c r="X13">
        <f>1-(Mortalidade!V18/1000)</f>
        <v>0.99952411104326622</v>
      </c>
      <c r="Y13">
        <f>1-(Mortalidade!W18/1000)</f>
        <v>0.99954343372612087</v>
      </c>
    </row>
    <row r="14" spans="1:25" x14ac:dyDescent="0.3">
      <c r="A14" t="s">
        <v>13</v>
      </c>
      <c r="B14" t="s">
        <v>23</v>
      </c>
      <c r="C14" s="3">
        <f>AVERAGE(C15:C16)</f>
        <v>0.98879516464290673</v>
      </c>
      <c r="D14" s="4">
        <f>AVERAGE(D15:D16)</f>
        <v>0.98938039768910446</v>
      </c>
    </row>
    <row r="15" spans="1:25" x14ac:dyDescent="0.3">
      <c r="A15" t="s">
        <v>13</v>
      </c>
      <c r="B15" t="s">
        <v>4</v>
      </c>
      <c r="C15" s="3">
        <f t="shared" si="1"/>
        <v>0.99782270797858741</v>
      </c>
      <c r="D15" s="4">
        <f t="shared" si="0"/>
        <v>0.9984282989015868</v>
      </c>
      <c r="E15">
        <f>1-(Mortalidade!C19/1000)</f>
        <v>0.999748703181908</v>
      </c>
      <c r="F15">
        <f>1-(Mortalidade!D19/1000)</f>
        <v>0.99975676813189618</v>
      </c>
      <c r="G15">
        <f>1-(Mortalidade!E19/1000)</f>
        <v>0.9997645742508382</v>
      </c>
      <c r="H15">
        <f>1-(Mortalidade!F19/1000)</f>
        <v>0.99977212984548258</v>
      </c>
      <c r="I15">
        <f>1-(Mortalidade!G19/1000)</f>
        <v>0.99977944295598642</v>
      </c>
      <c r="J15">
        <f>1-(Mortalidade!H19/1000)</f>
        <v>0.99978652136447177</v>
      </c>
      <c r="K15">
        <f>1-(Mortalidade!I19/1000)</f>
        <v>0.99979337260330614</v>
      </c>
      <c r="L15">
        <f>1-(Mortalidade!J19/1000)</f>
        <v>0.99980000396311874</v>
      </c>
      <c r="M15">
        <f>1-(Mortalidade!K19/1000)</f>
        <v>0.99980642250055796</v>
      </c>
      <c r="N15">
        <f>1-(Mortalidade!L19/1000)</f>
        <v>0.99981263504580098</v>
      </c>
      <c r="O15">
        <f>1-(Mortalidade!M19/1000)</f>
        <v>0.99981864820982203</v>
      </c>
      <c r="P15">
        <f>1-(Mortalidade!N19/1000)</f>
        <v>0.99982446839142702</v>
      </c>
      <c r="Q15">
        <f>1-(Mortalidade!O19/1000)</f>
        <v>0.99983010178406295</v>
      </c>
      <c r="R15">
        <f>1-(Mortalidade!P19/1000)</f>
        <v>0.99983555438240868</v>
      </c>
      <c r="S15">
        <f>1-(Mortalidade!Q19/1000)</f>
        <v>0.99984083198875373</v>
      </c>
      <c r="T15">
        <f>1-(Mortalidade!R19/1000)</f>
        <v>0.99984594021917284</v>
      </c>
      <c r="U15">
        <f>1-(Mortalidade!S19/1000)</f>
        <v>0.99985088450950244</v>
      </c>
      <c r="V15">
        <f>1-(Mortalidade!T19/1000)</f>
        <v>0.99985567012112486</v>
      </c>
      <c r="W15">
        <f>1-(Mortalidade!U19/1000)</f>
        <v>0.99986030214656696</v>
      </c>
      <c r="X15">
        <f>1-(Mortalidade!V19/1000)</f>
        <v>0.99986478551491975</v>
      </c>
      <c r="Y15">
        <f>1-(Mortalidade!W19/1000)</f>
        <v>0.99986912499708325</v>
      </c>
    </row>
    <row r="16" spans="1:25" x14ac:dyDescent="0.3">
      <c r="A16" t="s">
        <v>13</v>
      </c>
      <c r="B16" t="s">
        <v>5</v>
      </c>
      <c r="C16" s="3">
        <f t="shared" si="1"/>
        <v>0.97976762130722617</v>
      </c>
      <c r="D16" s="4">
        <f t="shared" si="0"/>
        <v>0.98033249647662224</v>
      </c>
      <c r="E16">
        <f>1-(Mortalidade!C20/1000)</f>
        <v>0.9979317459384468</v>
      </c>
      <c r="F16">
        <f>1-(Mortalidade!D20/1000)</f>
        <v>0.9979376475237316</v>
      </c>
      <c r="G16">
        <f>1-(Mortalidade!E20/1000)</f>
        <v>0.99794353226934973</v>
      </c>
      <c r="H16">
        <f>1-(Mortalidade!F20/1000)</f>
        <v>0.99794940022335177</v>
      </c>
      <c r="I16">
        <f>1-(Mortalidade!G20/1000)</f>
        <v>0.99795525143365127</v>
      </c>
      <c r="J16">
        <f>1-(Mortalidade!H20/1000)</f>
        <v>0.9979610859480248</v>
      </c>
      <c r="K16">
        <f>1-(Mortalidade!I20/1000)</f>
        <v>0.99796690381411279</v>
      </c>
      <c r="L16">
        <f>1-(Mortalidade!J20/1000)</f>
        <v>0.99797270507941971</v>
      </c>
      <c r="M16">
        <f>1-(Mortalidade!K20/1000)</f>
        <v>0.99797848979131443</v>
      </c>
      <c r="N16">
        <f>1-(Mortalidade!L20/1000)</f>
        <v>0.99798425799703072</v>
      </c>
      <c r="O16">
        <f>1-(Mortalidade!M20/1000)</f>
        <v>0.99799000974366747</v>
      </c>
      <c r="P16">
        <f>1-(Mortalidade!N20/1000)</f>
        <v>0.99799574507818944</v>
      </c>
      <c r="Q16">
        <f>1-(Mortalidade!O20/1000)</f>
        <v>0.99800146404742696</v>
      </c>
      <c r="R16">
        <f>1-(Mortalidade!P20/1000)</f>
        <v>0.9980071666980771</v>
      </c>
      <c r="S16">
        <f>1-(Mortalidade!Q20/1000)</f>
        <v>0.99801285307670362</v>
      </c>
      <c r="T16">
        <f>1-(Mortalidade!R20/1000)</f>
        <v>0.99801852322973705</v>
      </c>
      <c r="U16">
        <f>1-(Mortalidade!S20/1000)</f>
        <v>0.99802417720347603</v>
      </c>
      <c r="V16">
        <f>1-(Mortalidade!T20/1000)</f>
        <v>0.99802981504408672</v>
      </c>
      <c r="W16">
        <f>1-(Mortalidade!U20/1000)</f>
        <v>0.99803543679760343</v>
      </c>
      <c r="X16">
        <f>1-(Mortalidade!V20/1000)</f>
        <v>0.99804104250992953</v>
      </c>
      <c r="Y16">
        <f>1-(Mortalidade!W20/1000)</f>
        <v>0.99804663222683698</v>
      </c>
    </row>
    <row r="17" spans="1:25" x14ac:dyDescent="0.3">
      <c r="A17" t="s">
        <v>13</v>
      </c>
      <c r="B17" t="s">
        <v>6</v>
      </c>
      <c r="C17" s="3">
        <f t="shared" si="1"/>
        <v>0.97352812190979554</v>
      </c>
      <c r="D17" s="4">
        <f t="shared" si="0"/>
        <v>0.97474820131174134</v>
      </c>
      <c r="E17">
        <f>1-(Mortalidade!C21/1000)</f>
        <v>0.99726280777656673</v>
      </c>
      <c r="F17">
        <f>1-(Mortalidade!D21/1000)</f>
        <v>0.99727584575246497</v>
      </c>
      <c r="G17">
        <f>1-(Mortalidade!E21/1000)</f>
        <v>0.99728882162500998</v>
      </c>
      <c r="H17">
        <f>1-(Mortalidade!F21/1000)</f>
        <v>0.99730173569001657</v>
      </c>
      <c r="I17">
        <f>1-(Mortalidade!G21/1000)</f>
        <v>0.99731458824189045</v>
      </c>
      <c r="J17">
        <f>1-(Mortalidade!H21/1000)</f>
        <v>0.99732737957363515</v>
      </c>
      <c r="K17">
        <f>1-(Mortalidade!I21/1000)</f>
        <v>0.99734010997685851</v>
      </c>
      <c r="L17">
        <f>1-(Mortalidade!J21/1000)</f>
        <v>0.99735277974177916</v>
      </c>
      <c r="M17">
        <f>1-(Mortalidade!K21/1000)</f>
        <v>0.99736538915723361</v>
      </c>
      <c r="N17">
        <f>1-(Mortalidade!L21/1000)</f>
        <v>0.99737793851068246</v>
      </c>
      <c r="O17">
        <f>1-(Mortalidade!M21/1000)</f>
        <v>0.99739042808821687</v>
      </c>
      <c r="P17">
        <f>1-(Mortalidade!N21/1000)</f>
        <v>0.99740285817456575</v>
      </c>
      <c r="Q17">
        <f>1-(Mortalidade!O21/1000)</f>
        <v>0.9974152290531012</v>
      </c>
      <c r="R17">
        <f>1-(Mortalidade!P21/1000)</f>
        <v>0.99742754100584585</v>
      </c>
      <c r="S17">
        <f>1-(Mortalidade!Q21/1000)</f>
        <v>0.99743979431347907</v>
      </c>
      <c r="T17">
        <f>1-(Mortalidade!R21/1000)</f>
        <v>0.99745198925534306</v>
      </c>
      <c r="U17">
        <f>1-(Mortalidade!S21/1000)</f>
        <v>0.99746412610944957</v>
      </c>
      <c r="V17">
        <f>1-(Mortalidade!T21/1000)</f>
        <v>0.99747620515248603</v>
      </c>
      <c r="W17">
        <f>1-(Mortalidade!U21/1000)</f>
        <v>0.99748822665982195</v>
      </c>
      <c r="X17">
        <f>1-(Mortalidade!V21/1000)</f>
        <v>0.99750019090551534</v>
      </c>
      <c r="Y17">
        <f>1-(Mortalidade!W21/1000)</f>
        <v>0.99751209816231845</v>
      </c>
    </row>
    <row r="18" spans="1:25" x14ac:dyDescent="0.3">
      <c r="A18" t="s">
        <v>13</v>
      </c>
      <c r="B18" t="s">
        <v>7</v>
      </c>
      <c r="C18" s="3">
        <f t="shared" si="1"/>
        <v>0.97438783086315617</v>
      </c>
      <c r="D18" s="4">
        <f t="shared" si="0"/>
        <v>0.97748088396840549</v>
      </c>
      <c r="E18">
        <f>1-(Mortalidade!C22/1000)</f>
        <v>0.9972544390343191</v>
      </c>
      <c r="F18">
        <f>1-(Mortalidade!D22/1000)</f>
        <v>0.9972899335686144</v>
      </c>
      <c r="G18">
        <f>1-(Mortalidade!E22/1000)</f>
        <v>0.99732496923057712</v>
      </c>
      <c r="H18">
        <f>1-(Mortalidade!F22/1000)</f>
        <v>0.99735955195249559</v>
      </c>
      <c r="I18">
        <f>1-(Mortalidade!G22/1000)</f>
        <v>0.99739368758996594</v>
      </c>
      <c r="J18">
        <f>1-(Mortalidade!H22/1000)</f>
        <v>0.99742738192288316</v>
      </c>
      <c r="K18">
        <f>1-(Mortalidade!I22/1000)</f>
        <v>0.99746064065642015</v>
      </c>
      <c r="L18">
        <f>1-(Mortalidade!J22/1000)</f>
        <v>0.99749346942199313</v>
      </c>
      <c r="M18">
        <f>1-(Mortalidade!K22/1000)</f>
        <v>0.997525873778216</v>
      </c>
      <c r="N18">
        <f>1-(Mortalidade!L22/1000)</f>
        <v>0.99755785921184059</v>
      </c>
      <c r="O18">
        <f>1-(Mortalidade!M22/1000)</f>
        <v>0.99758943113868648</v>
      </c>
      <c r="P18">
        <f>1-(Mortalidade!N22/1000)</f>
        <v>0.99762059490455757</v>
      </c>
      <c r="Q18">
        <f>1-(Mortalidade!O22/1000)</f>
        <v>0.99765135578614728</v>
      </c>
      <c r="R18">
        <f>1-(Mortalidade!P22/1000)</f>
        <v>0.99768171899193225</v>
      </c>
      <c r="S18">
        <f>1-(Mortalidade!Q22/1000)</f>
        <v>0.99771168966305401</v>
      </c>
      <c r="T18">
        <f>1-(Mortalidade!R22/1000)</f>
        <v>0.99774127287418946</v>
      </c>
      <c r="U18">
        <f>1-(Mortalidade!S22/1000)</f>
        <v>0.9977704736344104</v>
      </c>
      <c r="V18">
        <f>1-(Mortalidade!T22/1000)</f>
        <v>0.99779929688803148</v>
      </c>
      <c r="W18">
        <f>1-(Mortalidade!U22/1000)</f>
        <v>0.99782774751544712</v>
      </c>
      <c r="X18">
        <f>1-(Mortalidade!V22/1000)</f>
        <v>0.99785583033395853</v>
      </c>
      <c r="Y18">
        <f>1-(Mortalidade!W22/1000)</f>
        <v>0.99788355009858865</v>
      </c>
    </row>
    <row r="19" spans="1:25" x14ac:dyDescent="0.3">
      <c r="A19" t="s">
        <v>13</v>
      </c>
      <c r="B19" t="s">
        <v>8</v>
      </c>
      <c r="C19" s="3">
        <f t="shared" si="1"/>
        <v>0.96290743374514098</v>
      </c>
      <c r="D19" s="4">
        <f t="shared" si="0"/>
        <v>0.96921293295985023</v>
      </c>
      <c r="E19">
        <f>1-(Mortalidade!C23/1000)</f>
        <v>0.99589807224691074</v>
      </c>
      <c r="F19">
        <f>1-(Mortalidade!D23/1000)</f>
        <v>0.9959749670461594</v>
      </c>
      <c r="G19">
        <f>1-(Mortalidade!E23/1000)</f>
        <v>0.99605042037434677</v>
      </c>
      <c r="H19">
        <f>1-(Mortalidade!F23/1000)</f>
        <v>0.99612445925331106</v>
      </c>
      <c r="I19">
        <f>1-(Mortalidade!G23/1000)</f>
        <v>0.99619711019833868</v>
      </c>
      <c r="J19">
        <f>1-(Mortalidade!H23/1000)</f>
        <v>0.99626839922765986</v>
      </c>
      <c r="K19">
        <f>1-(Mortalidade!I23/1000)</f>
        <v>0.99633835187176711</v>
      </c>
      <c r="L19">
        <f>1-(Mortalidade!J23/1000)</f>
        <v>0.99640699318255754</v>
      </c>
      <c r="M19">
        <f>1-(Mortalidade!K23/1000)</f>
        <v>0.99647434774230526</v>
      </c>
      <c r="N19">
        <f>1-(Mortalidade!L23/1000)</f>
        <v>0.99654043967246464</v>
      </c>
      <c r="O19">
        <f>1-(Mortalidade!M23/1000)</f>
        <v>0.9966052926423089</v>
      </c>
      <c r="P19">
        <f>1-(Mortalidade!N23/1000)</f>
        <v>0.99666892987740674</v>
      </c>
      <c r="Q19">
        <f>1-(Mortalidade!O23/1000)</f>
        <v>0.99673137416793989</v>
      </c>
      <c r="R19">
        <f>1-(Mortalidade!P23/1000)</f>
        <v>0.99679264787686517</v>
      </c>
      <c r="S19">
        <f>1-(Mortalidade!Q23/1000)</f>
        <v>0.99685277294792285</v>
      </c>
      <c r="T19">
        <f>1-(Mortalidade!R23/1000)</f>
        <v>0.99691177091349581</v>
      </c>
      <c r="U19">
        <f>1-(Mortalidade!S23/1000)</f>
        <v>0.99696966290232025</v>
      </c>
      <c r="V19">
        <f>1-(Mortalidade!T23/1000)</f>
        <v>0.99702646964705299</v>
      </c>
      <c r="W19">
        <f>1-(Mortalidade!U23/1000)</f>
        <v>0.99708221149169607</v>
      </c>
      <c r="X19">
        <f>1-(Mortalidade!V23/1000)</f>
        <v>0.99713690839888247</v>
      </c>
      <c r="Y19">
        <f>1-(Mortalidade!W23/1000)</f>
        <v>0.99719057995702554</v>
      </c>
    </row>
    <row r="20" spans="1:25" x14ac:dyDescent="0.3">
      <c r="A20" t="s">
        <v>13</v>
      </c>
      <c r="B20" t="s">
        <v>9</v>
      </c>
      <c r="C20" s="3">
        <f t="shared" si="1"/>
        <v>0.92073127206798255</v>
      </c>
      <c r="D20" s="4">
        <f t="shared" si="0"/>
        <v>0.93241549200839191</v>
      </c>
      <c r="E20">
        <f>1-(Mortalidade!C24/1000)</f>
        <v>0.9911511721027807</v>
      </c>
      <c r="F20">
        <f>1-(Mortalidade!D24/1000)</f>
        <v>0.99129603097020791</v>
      </c>
      <c r="G20">
        <f>1-(Mortalidade!E24/1000)</f>
        <v>0.9914385184397827</v>
      </c>
      <c r="H20">
        <f>1-(Mortalidade!F24/1000)</f>
        <v>0.99157867333224037</v>
      </c>
      <c r="I20">
        <f>1-(Mortalidade!G24/1000)</f>
        <v>0.99171653383280567</v>
      </c>
      <c r="J20">
        <f>1-(Mortalidade!H24/1000)</f>
        <v>0.99185213750159529</v>
      </c>
      <c r="K20">
        <f>1-(Mortalidade!I24/1000)</f>
        <v>0.9919855212838522</v>
      </c>
      <c r="L20">
        <f>1-(Mortalidade!J24/1000)</f>
        <v>0.99211672152001062</v>
      </c>
      <c r="M20">
        <f>1-(Mortalidade!K24/1000)</f>
        <v>0.99224577395559743</v>
      </c>
      <c r="N20">
        <f>1-(Mortalidade!L24/1000)</f>
        <v>0.99237271375097069</v>
      </c>
      <c r="O20">
        <f>1-(Mortalidade!M24/1000)</f>
        <v>0.99249757549089956</v>
      </c>
      <c r="P20">
        <f>1-(Mortalidade!N24/1000)</f>
        <v>0.99262039319398621</v>
      </c>
      <c r="Q20">
        <f>1-(Mortalidade!O24/1000)</f>
        <v>0.99274120032193514</v>
      </c>
      <c r="R20">
        <f>1-(Mortalidade!P24/1000)</f>
        <v>0.99286002978866894</v>
      </c>
      <c r="S20">
        <f>1-(Mortalidade!Q24/1000)</f>
        <v>0.9929769139692961</v>
      </c>
      <c r="T20">
        <f>1-(Mortalidade!R24/1000)</f>
        <v>0.99309188470893173</v>
      </c>
      <c r="U20">
        <f>1-(Mortalidade!S24/1000)</f>
        <v>0.99320497333137348</v>
      </c>
      <c r="V20">
        <f>1-(Mortalidade!T24/1000)</f>
        <v>0.99331621064763587</v>
      </c>
      <c r="W20">
        <f>1-(Mortalidade!U24/1000)</f>
        <v>0.99342562696434489</v>
      </c>
      <c r="X20">
        <f>1-(Mortalidade!V24/1000)</f>
        <v>0.99353325209199461</v>
      </c>
      <c r="Y20">
        <f>1-(Mortalidade!W24/1000)</f>
        <v>0.99363911535306959</v>
      </c>
    </row>
    <row r="21" spans="1:25" x14ac:dyDescent="0.3">
      <c r="A21" t="s">
        <v>13</v>
      </c>
      <c r="B21" t="s">
        <v>10</v>
      </c>
      <c r="C21" s="3">
        <f t="shared" si="1"/>
        <v>0.84979311476057262</v>
      </c>
      <c r="D21" s="4">
        <f t="shared" si="0"/>
        <v>0.87792706214562921</v>
      </c>
      <c r="E21">
        <f>1-(Mortalidade!C25/1000)</f>
        <v>0.9821988474941642</v>
      </c>
      <c r="F21">
        <f>1-(Mortalidade!D25/1000)</f>
        <v>0.98258907201395695</v>
      </c>
      <c r="G21">
        <f>1-(Mortalidade!E25/1000)</f>
        <v>0.98297074230245518</v>
      </c>
      <c r="H21">
        <f>1-(Mortalidade!F25/1000)</f>
        <v>0.98334404587958446</v>
      </c>
      <c r="I21">
        <f>1-(Mortalidade!G25/1000)</f>
        <v>0.98370916615458925</v>
      </c>
      <c r="J21">
        <f>1-(Mortalidade!H25/1000)</f>
        <v>0.98406628251614314</v>
      </c>
      <c r="K21">
        <f>1-(Mortalidade!I25/1000)</f>
        <v>0.984415570420486</v>
      </c>
      <c r="L21">
        <f>1-(Mortalidade!J25/1000)</f>
        <v>0.98475720147762791</v>
      </c>
      <c r="M21">
        <f>1-(Mortalidade!K25/1000)</f>
        <v>0.98509134353566274</v>
      </c>
      <c r="N21">
        <f>1-(Mortalidade!L25/1000)</f>
        <v>0.98541816076323518</v>
      </c>
      <c r="O21">
        <f>1-(Mortalidade!M25/1000)</f>
        <v>0.98573781373019886</v>
      </c>
      <c r="P21">
        <f>1-(Mortalidade!N25/1000)</f>
        <v>0.98605045948650616</v>
      </c>
      <c r="Q21">
        <f>1-(Mortalidade!O25/1000)</f>
        <v>0.98635625163936957</v>
      </c>
      <c r="R21">
        <f>1-(Mortalidade!P25/1000)</f>
        <v>0.9866553404287306</v>
      </c>
      <c r="S21">
        <f>1-(Mortalidade!Q25/1000)</f>
        <v>0.9869478728010751</v>
      </c>
      <c r="T21">
        <f>1-(Mortalidade!R25/1000)</f>
        <v>0.9872339924816298</v>
      </c>
      <c r="U21">
        <f>1-(Mortalidade!S25/1000)</f>
        <v>0.98751384004497689</v>
      </c>
      <c r="V21">
        <f>1-(Mortalidade!T25/1000)</f>
        <v>0.98778755298411991</v>
      </c>
      <c r="W21">
        <f>1-(Mortalidade!U25/1000)</f>
        <v>0.98805526577803615</v>
      </c>
      <c r="X21">
        <f>1-(Mortalidade!V25/1000)</f>
        <v>0.98831710995774824</v>
      </c>
      <c r="Y21">
        <f>1-(Mortalidade!W25/1000)</f>
        <v>0.98857321417094646</v>
      </c>
    </row>
    <row r="22" spans="1:25" x14ac:dyDescent="0.3">
      <c r="A22" t="s">
        <v>13</v>
      </c>
      <c r="B22" t="s">
        <v>11</v>
      </c>
      <c r="C22" s="3">
        <f t="shared" si="1"/>
        <v>0.68449708351149396</v>
      </c>
      <c r="D22" s="4">
        <f t="shared" si="0"/>
        <v>0.73386900742305616</v>
      </c>
      <c r="E22">
        <f>1-(Mortalidade!C26/1000)</f>
        <v>0.9593771912945398</v>
      </c>
      <c r="F22">
        <f>1-(Mortalidade!D26/1000)</f>
        <v>0.96017972210044822</v>
      </c>
      <c r="G22">
        <f>1-(Mortalidade!E26/1000)</f>
        <v>0.96096639837253794</v>
      </c>
      <c r="H22">
        <f>1-(Mortalidade!F26/1000)</f>
        <v>0.96173753332774814</v>
      </c>
      <c r="I22">
        <f>1-(Mortalidade!G26/1000)</f>
        <v>0.96249343399520726</v>
      </c>
      <c r="J22">
        <f>1-(Mortalidade!H26/1000)</f>
        <v>0.96323440133847815</v>
      </c>
      <c r="K22">
        <f>1-(Mortalidade!I26/1000)</f>
        <v>0.96396073037538621</v>
      </c>
      <c r="L22">
        <f>1-(Mortalidade!J26/1000)</f>
        <v>0.96467271029548229</v>
      </c>
      <c r="M22">
        <f>1-(Mortalidade!K26/1000)</f>
        <v>0.96537062457518386</v>
      </c>
      <c r="N22">
        <f>1-(Mortalidade!L26/1000)</f>
        <v>0.96605475109064187</v>
      </c>
      <c r="O22">
        <f>1-(Mortalidade!M26/1000)</f>
        <v>0.96672536222837757</v>
      </c>
      <c r="P22">
        <f>1-(Mortalidade!N26/1000)</f>
        <v>0.96738272499373423</v>
      </c>
      <c r="Q22">
        <f>1-(Mortalidade!O26/1000)</f>
        <v>0.96802710111718515</v>
      </c>
      <c r="R22">
        <f>1-(Mortalidade!P26/1000)</f>
        <v>0.96865874715854328</v>
      </c>
      <c r="S22">
        <f>1-(Mortalidade!Q26/1000)</f>
        <v>0.96927791460911039</v>
      </c>
      <c r="T22">
        <f>1-(Mortalidade!R26/1000)</f>
        <v>0.96988484999180902</v>
      </c>
      <c r="U22">
        <f>1-(Mortalidade!S26/1000)</f>
        <v>0.97047979495933601</v>
      </c>
      <c r="V22">
        <f>1-(Mortalidade!T26/1000)</f>
        <v>0.97106298639037758</v>
      </c>
      <c r="W22">
        <f>1-(Mortalidade!U26/1000)</f>
        <v>0.97163465648392255</v>
      </c>
      <c r="X22">
        <f>1-(Mortalidade!V26/1000)</f>
        <v>0.97219503285171338</v>
      </c>
      <c r="Y22">
        <f>1-(Mortalidade!W26/1000)</f>
        <v>0.97274433860886977</v>
      </c>
    </row>
    <row r="23" spans="1:25" x14ac:dyDescent="0.3">
      <c r="A23" t="s">
        <v>13</v>
      </c>
      <c r="B23" t="s">
        <v>12</v>
      </c>
      <c r="C23" s="3">
        <f t="shared" si="1"/>
        <v>0.31228653613183183</v>
      </c>
      <c r="D23" s="4">
        <f>O23*P23*Q23*R23*S23*T23*U23*V23*W23*X23</f>
        <v>0.34966355113055769</v>
      </c>
      <c r="E23">
        <f>1-(Mortalidade!C27/1000)</f>
        <v>0.88530073573720403</v>
      </c>
      <c r="F23">
        <f>1-(Mortalidade!D27/1000)</f>
        <v>0.88640374073710604</v>
      </c>
      <c r="G23">
        <f>1-(Mortalidade!E27/1000)</f>
        <v>0.88749613869399302</v>
      </c>
      <c r="H23">
        <f>1-(Mortalidade!F27/1000)</f>
        <v>0.88857803161045101</v>
      </c>
      <c r="I23">
        <f>1-(Mortalidade!G27/1000)</f>
        <v>0.88964952050815604</v>
      </c>
      <c r="J23">
        <f>1-(Mortalidade!H27/1000)</f>
        <v>0.89071070543731401</v>
      </c>
      <c r="K23">
        <f>1-(Mortalidade!I27/1000)</f>
        <v>0.89176168548599299</v>
      </c>
      <c r="L23">
        <f>1-(Mortalidade!J27/1000)</f>
        <v>0.89280255878938597</v>
      </c>
      <c r="M23">
        <f>1-(Mortalidade!K27/1000)</f>
        <v>0.89383342253896603</v>
      </c>
      <c r="N23">
        <f>1-(Mortalidade!L27/1000)</f>
        <v>0.894854372991566</v>
      </c>
      <c r="O23">
        <f>1-(Mortalidade!M27/1000)</f>
        <v>0.89586550547836497</v>
      </c>
      <c r="P23">
        <f>1-(Mortalidade!N27/1000)</f>
        <v>0.89686691441379196</v>
      </c>
      <c r="Q23">
        <f>1-(Mortalidade!O27/1000)</f>
        <v>0.89785869330433699</v>
      </c>
      <c r="R23">
        <f>1-(Mortalidade!P27/1000)</f>
        <v>0.89884093475728799</v>
      </c>
      <c r="S23">
        <f>1-(Mortalidade!Q27/1000)</f>
        <v>0.89981373048937296</v>
      </c>
      <c r="T23">
        <f>1-(Mortalidade!R27/1000)</f>
        <v>0.90077717133532731</v>
      </c>
      <c r="U23">
        <f>1-(Mortalidade!S27/1000)</f>
        <v>0.90173134725637594</v>
      </c>
      <c r="V23">
        <f>1-(Mortalidade!T27/1000)</f>
        <v>0.90267634734863034</v>
      </c>
      <c r="W23">
        <f>1-(Mortalidade!U27/1000)</f>
        <v>0.90361225985141003</v>
      </c>
      <c r="X23">
        <f>1-(Mortalidade!V27/1000)</f>
        <v>0.90453917215548174</v>
      </c>
      <c r="Y23">
        <f>1-(Mortalidade!W27/1000)</f>
        <v>0.9054571708112189</v>
      </c>
    </row>
    <row r="24" spans="1:25" x14ac:dyDescent="0.3">
      <c r="K24">
        <f>M24*D24*O24*P24*Q24*R24*S24*T24*U24*V24</f>
        <v>0</v>
      </c>
      <c r="M24">
        <f>O24*P24*Q24*R24*S24*T24*U24*V24*W24*X24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Cenário 1</vt:lpstr>
      <vt:lpstr>Cenário 2</vt:lpstr>
      <vt:lpstr>Cenário 3</vt:lpstr>
      <vt:lpstr>Cenário 4</vt:lpstr>
      <vt:lpstr>Saldo Migratório</vt:lpstr>
      <vt:lpstr>População Ano Base 2022</vt:lpstr>
      <vt:lpstr>Fertilidade</vt:lpstr>
      <vt:lpstr>Mortalidade</vt:lpstr>
      <vt:lpstr>Sobrevivência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cp:lastPrinted>2023-10-25T15:55:50Z</cp:lastPrinted>
  <dcterms:created xsi:type="dcterms:W3CDTF">2023-09-14T17:52:18Z</dcterms:created>
  <dcterms:modified xsi:type="dcterms:W3CDTF">2024-01-18T02:10:27Z</dcterms:modified>
</cp:coreProperties>
</file>