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ugustogeog\development\playground\geodemography\source\tab\originais\"/>
    </mc:Choice>
  </mc:AlternateContent>
  <xr:revisionPtr revIDLastSave="0" documentId="13_ncr:1_{54435A7A-0216-4669-9A6B-659E5DC1AA64}" xr6:coauthVersionLast="47" xr6:coauthVersionMax="47" xr10:uidLastSave="{00000000-0000-0000-0000-000000000000}"/>
  <bookViews>
    <workbookView xWindow="-28920" yWindow="-105" windowWidth="29040" windowHeight="15720" xr2:uid="{32C4C489-1523-4883-BF56-63223AF476D3}"/>
  </bookViews>
  <sheets>
    <sheet name="Cenário 1" sheetId="1" r:id="rId1"/>
    <sheet name="Cenário 2" sheetId="14" r:id="rId2"/>
    <sheet name="Cenário 3" sheetId="15" r:id="rId3"/>
    <sheet name="Cenário 4" sheetId="13" r:id="rId4"/>
    <sheet name="Saldo Migratório" sheetId="12" r:id="rId5"/>
    <sheet name="População Ano Base 2022" sheetId="11" r:id="rId6"/>
    <sheet name="Fertilidade" sheetId="8" r:id="rId7"/>
    <sheet name="Mortalidade" sheetId="9" r:id="rId8"/>
    <sheet name="Sobrevivênci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3" l="1"/>
  <c r="L18" i="13"/>
  <c r="K19" i="13"/>
  <c r="L19" i="13"/>
  <c r="K20" i="13"/>
  <c r="K27" i="13" s="1"/>
  <c r="L20" i="13"/>
  <c r="K21" i="13"/>
  <c r="L21" i="13"/>
  <c r="K22" i="13"/>
  <c r="L22" i="13"/>
  <c r="K23" i="13"/>
  <c r="L23" i="13"/>
  <c r="L27" i="13" s="1"/>
  <c r="K24" i="13"/>
  <c r="L24" i="13"/>
  <c r="K25" i="13"/>
  <c r="L25" i="13"/>
  <c r="K26" i="13"/>
  <c r="L26" i="13"/>
  <c r="F26" i="13"/>
  <c r="E26" i="13"/>
  <c r="F25" i="13"/>
  <c r="E25" i="13"/>
  <c r="F24" i="13"/>
  <c r="E24" i="13"/>
  <c r="G23" i="13"/>
  <c r="F23" i="13"/>
  <c r="E23" i="13"/>
  <c r="G22" i="13"/>
  <c r="F22" i="13"/>
  <c r="E22" i="13"/>
  <c r="G21" i="13"/>
  <c r="F21" i="13"/>
  <c r="E21" i="13"/>
  <c r="G20" i="13"/>
  <c r="F20" i="13"/>
  <c r="E20" i="13"/>
  <c r="G19" i="13"/>
  <c r="F19" i="13"/>
  <c r="E19" i="13"/>
  <c r="F18" i="13"/>
  <c r="E18" i="13"/>
  <c r="F12" i="13"/>
  <c r="E12" i="13"/>
  <c r="D12" i="13"/>
  <c r="C12" i="13"/>
  <c r="N11" i="13"/>
  <c r="D25" i="13" s="1"/>
  <c r="F11" i="13"/>
  <c r="E11" i="13"/>
  <c r="D11" i="13"/>
  <c r="N12" i="13" s="1"/>
  <c r="D26" i="13" s="1"/>
  <c r="C11" i="13"/>
  <c r="M12" i="13" s="1"/>
  <c r="C26" i="13" s="1"/>
  <c r="F10" i="13"/>
  <c r="E10" i="13"/>
  <c r="D10" i="13"/>
  <c r="C10" i="13"/>
  <c r="M11" i="13" s="1"/>
  <c r="C25" i="13" s="1"/>
  <c r="G9" i="13"/>
  <c r="H9" i="13" s="1"/>
  <c r="F9" i="13"/>
  <c r="E9" i="13"/>
  <c r="D9" i="13"/>
  <c r="N10" i="13" s="1"/>
  <c r="D24" i="13" s="1"/>
  <c r="N25" i="13" s="1"/>
  <c r="C9" i="13"/>
  <c r="M10" i="13" s="1"/>
  <c r="C24" i="13" s="1"/>
  <c r="M25" i="13" s="1"/>
  <c r="H8" i="13"/>
  <c r="G8" i="13"/>
  <c r="F8" i="13"/>
  <c r="N9" i="13" s="1"/>
  <c r="D23" i="13" s="1"/>
  <c r="N24" i="13" s="1"/>
  <c r="E8" i="13"/>
  <c r="D8" i="13"/>
  <c r="C8" i="13"/>
  <c r="M9" i="13" s="1"/>
  <c r="C23" i="13" s="1"/>
  <c r="M24" i="13" s="1"/>
  <c r="G7" i="13"/>
  <c r="H7" i="13" s="1"/>
  <c r="F7" i="13"/>
  <c r="E7" i="13"/>
  <c r="M8" i="13" s="1"/>
  <c r="C22" i="13" s="1"/>
  <c r="D7" i="13"/>
  <c r="N8" i="13" s="1"/>
  <c r="D22" i="13" s="1"/>
  <c r="C7" i="13"/>
  <c r="G6" i="13"/>
  <c r="H6" i="13" s="1"/>
  <c r="F6" i="13"/>
  <c r="E6" i="13"/>
  <c r="M7" i="13" s="1"/>
  <c r="C21" i="13" s="1"/>
  <c r="M22" i="13" s="1"/>
  <c r="D6" i="13"/>
  <c r="N7" i="13" s="1"/>
  <c r="D21" i="13" s="1"/>
  <c r="N22" i="13" s="1"/>
  <c r="C6" i="13"/>
  <c r="H5" i="13"/>
  <c r="G5" i="13"/>
  <c r="F5" i="13"/>
  <c r="N6" i="13" s="1"/>
  <c r="D20" i="13" s="1"/>
  <c r="E5" i="13"/>
  <c r="D5" i="13"/>
  <c r="C5" i="13"/>
  <c r="M6" i="13" s="1"/>
  <c r="C20" i="13" s="1"/>
  <c r="F4" i="13"/>
  <c r="E4" i="13"/>
  <c r="M5" i="13" s="1"/>
  <c r="C19" i="13" s="1"/>
  <c r="M20" i="13" s="1"/>
  <c r="D4" i="13"/>
  <c r="N5" i="13" s="1"/>
  <c r="D19" i="13" s="1"/>
  <c r="N20" i="13" s="1"/>
  <c r="C4" i="13"/>
  <c r="L13" i="15"/>
  <c r="K13" i="15"/>
  <c r="L23" i="15"/>
  <c r="L27" i="15" s="1"/>
  <c r="K27" i="15"/>
  <c r="L26" i="15"/>
  <c r="K26" i="15"/>
  <c r="F26" i="15"/>
  <c r="E26" i="15"/>
  <c r="L25" i="15"/>
  <c r="K25" i="15"/>
  <c r="F25" i="15"/>
  <c r="E25" i="15"/>
  <c r="L24" i="15"/>
  <c r="K24" i="15"/>
  <c r="F24" i="15"/>
  <c r="E24" i="15"/>
  <c r="K23" i="15"/>
  <c r="G23" i="15"/>
  <c r="F23" i="15"/>
  <c r="E23" i="15"/>
  <c r="L22" i="15"/>
  <c r="K22" i="15"/>
  <c r="G22" i="15"/>
  <c r="F22" i="15"/>
  <c r="E22" i="15"/>
  <c r="L21" i="15"/>
  <c r="K21" i="15"/>
  <c r="G21" i="15"/>
  <c r="F21" i="15"/>
  <c r="E21" i="15"/>
  <c r="L20" i="15"/>
  <c r="K20" i="15"/>
  <c r="G20" i="15"/>
  <c r="F20" i="15"/>
  <c r="E20" i="15"/>
  <c r="L19" i="15"/>
  <c r="K19" i="15"/>
  <c r="G19" i="15"/>
  <c r="F19" i="15"/>
  <c r="E19" i="15"/>
  <c r="L18" i="15"/>
  <c r="K18" i="15"/>
  <c r="F18" i="15"/>
  <c r="E18" i="15"/>
  <c r="F12" i="15"/>
  <c r="E12" i="15"/>
  <c r="D12" i="15"/>
  <c r="C12" i="15"/>
  <c r="F11" i="15"/>
  <c r="E11" i="15"/>
  <c r="D11" i="15"/>
  <c r="N12" i="15" s="1"/>
  <c r="D26" i="15" s="1"/>
  <c r="C11" i="15"/>
  <c r="M12" i="15" s="1"/>
  <c r="C26" i="15" s="1"/>
  <c r="F10" i="15"/>
  <c r="N11" i="15" s="1"/>
  <c r="D25" i="15" s="1"/>
  <c r="N26" i="15" s="1"/>
  <c r="E10" i="15"/>
  <c r="D10" i="15"/>
  <c r="C10" i="15"/>
  <c r="M11" i="15" s="1"/>
  <c r="C25" i="15" s="1"/>
  <c r="M26" i="15" s="1"/>
  <c r="H9" i="15"/>
  <c r="G9" i="15"/>
  <c r="F9" i="15"/>
  <c r="E9" i="15"/>
  <c r="D9" i="15"/>
  <c r="N10" i="15" s="1"/>
  <c r="D24" i="15" s="1"/>
  <c r="N25" i="15" s="1"/>
  <c r="C9" i="15"/>
  <c r="M10" i="15" s="1"/>
  <c r="C24" i="15" s="1"/>
  <c r="M25" i="15" s="1"/>
  <c r="G8" i="15"/>
  <c r="H8" i="15" s="1"/>
  <c r="F8" i="15"/>
  <c r="E8" i="15"/>
  <c r="D8" i="15"/>
  <c r="N9" i="15" s="1"/>
  <c r="D23" i="15" s="1"/>
  <c r="N24" i="15" s="1"/>
  <c r="C8" i="15"/>
  <c r="M9" i="15" s="1"/>
  <c r="C23" i="15" s="1"/>
  <c r="M24" i="15" s="1"/>
  <c r="G7" i="15"/>
  <c r="H7" i="15" s="1"/>
  <c r="F7" i="15"/>
  <c r="N8" i="15" s="1"/>
  <c r="D22" i="15" s="1"/>
  <c r="E7" i="15"/>
  <c r="M8" i="15" s="1"/>
  <c r="C22" i="15" s="1"/>
  <c r="M23" i="15" s="1"/>
  <c r="D7" i="15"/>
  <c r="C7" i="15"/>
  <c r="H6" i="15"/>
  <c r="G6" i="15"/>
  <c r="F6" i="15"/>
  <c r="N7" i="15" s="1"/>
  <c r="D21" i="15" s="1"/>
  <c r="E6" i="15"/>
  <c r="D6" i="15"/>
  <c r="C6" i="15"/>
  <c r="M7" i="15" s="1"/>
  <c r="C21" i="15" s="1"/>
  <c r="M22" i="15" s="1"/>
  <c r="G5" i="15"/>
  <c r="H5" i="15" s="1"/>
  <c r="F5" i="15"/>
  <c r="E5" i="15"/>
  <c r="D5" i="15"/>
  <c r="N6" i="15" s="1"/>
  <c r="D20" i="15" s="1"/>
  <c r="C5" i="15"/>
  <c r="M6" i="15" s="1"/>
  <c r="C20" i="15" s="1"/>
  <c r="M21" i="15" s="1"/>
  <c r="F4" i="15"/>
  <c r="N5" i="15" s="1"/>
  <c r="D19" i="15" s="1"/>
  <c r="E4" i="15"/>
  <c r="M5" i="15" s="1"/>
  <c r="C19" i="15" s="1"/>
  <c r="M20" i="15" s="1"/>
  <c r="D4" i="15"/>
  <c r="D13" i="15" s="1"/>
  <c r="C4" i="15"/>
  <c r="C13" i="15" s="1"/>
  <c r="L26" i="14"/>
  <c r="L25" i="14"/>
  <c r="L24" i="14"/>
  <c r="L23" i="14"/>
  <c r="L22" i="14"/>
  <c r="L21" i="14"/>
  <c r="L20" i="14"/>
  <c r="L19" i="14"/>
  <c r="L18" i="14"/>
  <c r="K26" i="14"/>
  <c r="K25" i="14"/>
  <c r="K24" i="14"/>
  <c r="K23" i="14"/>
  <c r="K22" i="14"/>
  <c r="K21" i="14"/>
  <c r="K20" i="14"/>
  <c r="K19" i="14"/>
  <c r="K18" i="14"/>
  <c r="F26" i="14"/>
  <c r="E26" i="14"/>
  <c r="F25" i="14"/>
  <c r="E25" i="14"/>
  <c r="F24" i="14"/>
  <c r="E24" i="14"/>
  <c r="G23" i="14"/>
  <c r="F23" i="14"/>
  <c r="E23" i="14"/>
  <c r="G22" i="14"/>
  <c r="F22" i="14"/>
  <c r="E22" i="14"/>
  <c r="G21" i="14"/>
  <c r="F21" i="14"/>
  <c r="E21" i="14"/>
  <c r="G20" i="14"/>
  <c r="F20" i="14"/>
  <c r="E20" i="14"/>
  <c r="G19" i="14"/>
  <c r="F19" i="14"/>
  <c r="E19" i="14"/>
  <c r="F18" i="14"/>
  <c r="E18" i="14"/>
  <c r="F12" i="14"/>
  <c r="E12" i="14"/>
  <c r="D12" i="14"/>
  <c r="C12" i="14"/>
  <c r="F11" i="14"/>
  <c r="E11" i="14"/>
  <c r="D11" i="14"/>
  <c r="N12" i="14" s="1"/>
  <c r="D26" i="14" s="1"/>
  <c r="C11" i="14"/>
  <c r="M12" i="14" s="1"/>
  <c r="C26" i="14" s="1"/>
  <c r="N10" i="14"/>
  <c r="D24" i="14" s="1"/>
  <c r="N25" i="14" s="1"/>
  <c r="F10" i="14"/>
  <c r="E10" i="14"/>
  <c r="D10" i="14"/>
  <c r="N11" i="14" s="1"/>
  <c r="D25" i="14" s="1"/>
  <c r="C10" i="14"/>
  <c r="M11" i="14" s="1"/>
  <c r="C25" i="14" s="1"/>
  <c r="H9" i="14"/>
  <c r="G9" i="14"/>
  <c r="F9" i="14"/>
  <c r="E9" i="14"/>
  <c r="D9" i="14"/>
  <c r="C9" i="14"/>
  <c r="M10" i="14" s="1"/>
  <c r="C24" i="14" s="1"/>
  <c r="M25" i="14" s="1"/>
  <c r="M8" i="14"/>
  <c r="C22" i="14" s="1"/>
  <c r="M23" i="14" s="1"/>
  <c r="G8" i="14"/>
  <c r="H8" i="14" s="1"/>
  <c r="F8" i="14"/>
  <c r="E8" i="14"/>
  <c r="D8" i="14"/>
  <c r="N9" i="14" s="1"/>
  <c r="D23" i="14" s="1"/>
  <c r="N24" i="14" s="1"/>
  <c r="C8" i="14"/>
  <c r="M9" i="14" s="1"/>
  <c r="C23" i="14" s="1"/>
  <c r="G7" i="14"/>
  <c r="H7" i="14" s="1"/>
  <c r="F7" i="14"/>
  <c r="E7" i="14"/>
  <c r="D7" i="14"/>
  <c r="N8" i="14" s="1"/>
  <c r="D22" i="14" s="1"/>
  <c r="C7" i="14"/>
  <c r="G6" i="14"/>
  <c r="H6" i="14" s="1"/>
  <c r="F6" i="14"/>
  <c r="E6" i="14"/>
  <c r="D6" i="14"/>
  <c r="N7" i="14" s="1"/>
  <c r="D21" i="14" s="1"/>
  <c r="N22" i="14" s="1"/>
  <c r="C6" i="14"/>
  <c r="M7" i="14" s="1"/>
  <c r="C21" i="14" s="1"/>
  <c r="N5" i="14"/>
  <c r="D19" i="14" s="1"/>
  <c r="N20" i="14" s="1"/>
  <c r="G5" i="14"/>
  <c r="H5" i="14" s="1"/>
  <c r="F5" i="14"/>
  <c r="E5" i="14"/>
  <c r="D5" i="14"/>
  <c r="N6" i="14" s="1"/>
  <c r="D20" i="14" s="1"/>
  <c r="C5" i="14"/>
  <c r="M6" i="14" s="1"/>
  <c r="C20" i="14" s="1"/>
  <c r="M21" i="14" s="1"/>
  <c r="F4" i="14"/>
  <c r="E4" i="14"/>
  <c r="D4" i="14"/>
  <c r="D13" i="14" s="1"/>
  <c r="C4" i="14"/>
  <c r="M5" i="14" s="1"/>
  <c r="C19" i="14" s="1"/>
  <c r="M20" i="14" s="1"/>
  <c r="N13" i="1"/>
  <c r="M13" i="1"/>
  <c r="N27" i="1"/>
  <c r="M27" i="1"/>
  <c r="L13" i="1"/>
  <c r="K13" i="1"/>
  <c r="D13" i="1"/>
  <c r="C13" i="1"/>
  <c r="L27" i="1"/>
  <c r="K27" i="1"/>
  <c r="G23" i="1"/>
  <c r="G22" i="1"/>
  <c r="G21" i="1"/>
  <c r="G20" i="1"/>
  <c r="G19" i="1"/>
  <c r="F26" i="1"/>
  <c r="F25" i="1"/>
  <c r="F24" i="1"/>
  <c r="F23" i="1"/>
  <c r="F22" i="1"/>
  <c r="F21" i="1"/>
  <c r="F20" i="1"/>
  <c r="F19" i="1"/>
  <c r="F18" i="1"/>
  <c r="E26" i="1"/>
  <c r="E25" i="1"/>
  <c r="E24" i="1"/>
  <c r="E23" i="1"/>
  <c r="E22" i="1"/>
  <c r="E21" i="1"/>
  <c r="E20" i="1"/>
  <c r="E19" i="1"/>
  <c r="E18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L12" i="1"/>
  <c r="L11" i="1"/>
  <c r="L10" i="1"/>
  <c r="L9" i="1"/>
  <c r="L8" i="1"/>
  <c r="L7" i="1"/>
  <c r="L6" i="1"/>
  <c r="L5" i="1"/>
  <c r="L4" i="1"/>
  <c r="K12" i="1"/>
  <c r="K11" i="1"/>
  <c r="K10" i="1"/>
  <c r="K9" i="1"/>
  <c r="K8" i="1"/>
  <c r="K7" i="1"/>
  <c r="K6" i="1"/>
  <c r="K5" i="1"/>
  <c r="K4" i="1"/>
  <c r="B3" i="12"/>
  <c r="C3" i="12"/>
  <c r="G9" i="1"/>
  <c r="G8" i="1"/>
  <c r="G7" i="1"/>
  <c r="G6" i="1"/>
  <c r="G5" i="1"/>
  <c r="F12" i="1"/>
  <c r="F11" i="1"/>
  <c r="F10" i="1"/>
  <c r="F9" i="1"/>
  <c r="F8" i="1"/>
  <c r="F7" i="1"/>
  <c r="F6" i="1"/>
  <c r="F5" i="1"/>
  <c r="E12" i="1"/>
  <c r="E11" i="1"/>
  <c r="E10" i="1"/>
  <c r="E9" i="1"/>
  <c r="E8" i="1"/>
  <c r="E7" i="1"/>
  <c r="E6" i="1"/>
  <c r="E5" i="1"/>
  <c r="D12" i="1"/>
  <c r="D11" i="1"/>
  <c r="D10" i="1"/>
  <c r="D9" i="1"/>
  <c r="D8" i="1"/>
  <c r="D7" i="1"/>
  <c r="D6" i="1"/>
  <c r="D5" i="1"/>
  <c r="D4" i="1"/>
  <c r="C4" i="1"/>
  <c r="C12" i="1"/>
  <c r="C11" i="1"/>
  <c r="C10" i="1"/>
  <c r="C9" i="1"/>
  <c r="C8" i="1"/>
  <c r="C7" i="1"/>
  <c r="C6" i="1"/>
  <c r="C5" i="1"/>
  <c r="C6" i="11"/>
  <c r="C2" i="11"/>
  <c r="D14" i="10"/>
  <c r="C14" i="10"/>
  <c r="D6" i="11"/>
  <c r="C6" i="8"/>
  <c r="C5" i="8"/>
  <c r="C4" i="8"/>
  <c r="C3" i="8"/>
  <c r="C2" i="8"/>
  <c r="B6" i="8"/>
  <c r="B5" i="8"/>
  <c r="B4" i="8"/>
  <c r="B3" i="8"/>
  <c r="B2" i="8"/>
  <c r="D2" i="11"/>
  <c r="M24" i="10"/>
  <c r="K24" i="10" s="1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3" i="10"/>
  <c r="E22" i="10"/>
  <c r="E21" i="10"/>
  <c r="E20" i="10"/>
  <c r="E19" i="10"/>
  <c r="E18" i="10"/>
  <c r="E17" i="10"/>
  <c r="E16" i="10"/>
  <c r="E15" i="10"/>
  <c r="E13" i="10"/>
  <c r="E12" i="10"/>
  <c r="E11" i="10"/>
  <c r="E10" i="10"/>
  <c r="E9" i="10"/>
  <c r="E8" i="10"/>
  <c r="E7" i="10"/>
  <c r="E6" i="10"/>
  <c r="E5" i="10"/>
  <c r="E4" i="10"/>
  <c r="E2" i="10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M21" i="13" l="1"/>
  <c r="N23" i="13"/>
  <c r="M23" i="13"/>
  <c r="H23" i="13"/>
  <c r="H21" i="13"/>
  <c r="N26" i="13"/>
  <c r="H19" i="13"/>
  <c r="N21" i="13"/>
  <c r="H20" i="13"/>
  <c r="M26" i="13"/>
  <c r="H22" i="13"/>
  <c r="I4" i="13"/>
  <c r="D13" i="13"/>
  <c r="C13" i="13"/>
  <c r="N23" i="15"/>
  <c r="N20" i="15"/>
  <c r="H22" i="15"/>
  <c r="N21" i="15"/>
  <c r="H19" i="15"/>
  <c r="N22" i="15"/>
  <c r="H21" i="15"/>
  <c r="H20" i="15"/>
  <c r="I4" i="15"/>
  <c r="H23" i="15"/>
  <c r="N23" i="14"/>
  <c r="M24" i="14"/>
  <c r="M22" i="14"/>
  <c r="M26" i="14"/>
  <c r="N26" i="14"/>
  <c r="H19" i="14"/>
  <c r="I4" i="14"/>
  <c r="H22" i="14"/>
  <c r="H23" i="14"/>
  <c r="N21" i="14"/>
  <c r="H20" i="14"/>
  <c r="H21" i="14"/>
  <c r="C13" i="14"/>
  <c r="M6" i="1"/>
  <c r="H5" i="1"/>
  <c r="N6" i="1"/>
  <c r="H7" i="1"/>
  <c r="H6" i="1"/>
  <c r="H8" i="1"/>
  <c r="H9" i="1"/>
  <c r="C11" i="10"/>
  <c r="D11" i="10"/>
  <c r="D15" i="10"/>
  <c r="D21" i="10"/>
  <c r="D8" i="10"/>
  <c r="D4" i="10"/>
  <c r="D17" i="10"/>
  <c r="C13" i="10"/>
  <c r="E4" i="1" s="1"/>
  <c r="M5" i="1" s="1"/>
  <c r="C15" i="10"/>
  <c r="D5" i="10"/>
  <c r="D18" i="10"/>
  <c r="C12" i="10"/>
  <c r="C2" i="10"/>
  <c r="F4" i="1" s="1"/>
  <c r="N5" i="1" s="1"/>
  <c r="D19" i="1" s="1"/>
  <c r="C16" i="10"/>
  <c r="C17" i="10"/>
  <c r="M7" i="1" s="1"/>
  <c r="D7" i="10"/>
  <c r="D10" i="10"/>
  <c r="D13" i="10"/>
  <c r="D20" i="10"/>
  <c r="D23" i="10"/>
  <c r="C4" i="10"/>
  <c r="C5" i="10"/>
  <c r="C18" i="10"/>
  <c r="M8" i="1" s="1"/>
  <c r="C6" i="10"/>
  <c r="N7" i="1" s="1"/>
  <c r="D21" i="1" s="1"/>
  <c r="C19" i="10"/>
  <c r="M9" i="1" s="1"/>
  <c r="C7" i="10"/>
  <c r="N8" i="1" s="1"/>
  <c r="D22" i="1" s="1"/>
  <c r="C20" i="10"/>
  <c r="M10" i="1" s="1"/>
  <c r="D2" i="10"/>
  <c r="D6" i="10"/>
  <c r="D9" i="10"/>
  <c r="D12" i="10"/>
  <c r="D19" i="10"/>
  <c r="D22" i="10"/>
  <c r="C8" i="10"/>
  <c r="N9" i="1" s="1"/>
  <c r="C22" i="10"/>
  <c r="C21" i="10"/>
  <c r="M11" i="1" s="1"/>
  <c r="C25" i="1" s="1"/>
  <c r="C9" i="10"/>
  <c r="N10" i="1" s="1"/>
  <c r="C10" i="10"/>
  <c r="N11" i="1" s="1"/>
  <c r="D25" i="1" s="1"/>
  <c r="C23" i="10"/>
  <c r="D16" i="10"/>
  <c r="I18" i="13" l="1"/>
  <c r="J18" i="13"/>
  <c r="N18" i="13" s="1"/>
  <c r="M18" i="13"/>
  <c r="J4" i="13"/>
  <c r="N4" i="13" s="1"/>
  <c r="M4" i="13"/>
  <c r="M4" i="15"/>
  <c r="J4" i="15"/>
  <c r="N4" i="15" s="1"/>
  <c r="I18" i="15"/>
  <c r="M4" i="14"/>
  <c r="J4" i="14"/>
  <c r="N4" i="14" s="1"/>
  <c r="I18" i="14"/>
  <c r="I4" i="1"/>
  <c r="M4" i="1" s="1"/>
  <c r="C21" i="1"/>
  <c r="M22" i="1" s="1"/>
  <c r="D24" i="1"/>
  <c r="N25" i="1" s="1"/>
  <c r="C22" i="1"/>
  <c r="M23" i="1" s="1"/>
  <c r="D23" i="1"/>
  <c r="N24" i="1" s="1"/>
  <c r="C24" i="1"/>
  <c r="M25" i="1" s="1"/>
  <c r="C23" i="1"/>
  <c r="M24" i="1" s="1"/>
  <c r="C19" i="1"/>
  <c r="M20" i="1" s="1"/>
  <c r="D20" i="1"/>
  <c r="N21" i="1" s="1"/>
  <c r="C20" i="1"/>
  <c r="M21" i="1" s="1"/>
  <c r="N20" i="1"/>
  <c r="H19" i="1"/>
  <c r="N23" i="1"/>
  <c r="H22" i="1"/>
  <c r="N22" i="1"/>
  <c r="H21" i="1"/>
  <c r="C3" i="10"/>
  <c r="D3" i="10"/>
  <c r="N12" i="1"/>
  <c r="M12" i="1"/>
  <c r="C18" i="13" l="1"/>
  <c r="M13" i="13"/>
  <c r="D18" i="13"/>
  <c r="N13" i="13"/>
  <c r="J18" i="15"/>
  <c r="N18" i="15" s="1"/>
  <c r="M18" i="15"/>
  <c r="D18" i="15"/>
  <c r="N13" i="15"/>
  <c r="C18" i="15"/>
  <c r="M13" i="15"/>
  <c r="J18" i="14"/>
  <c r="N18" i="14" s="1"/>
  <c r="M18" i="14"/>
  <c r="D18" i="14"/>
  <c r="N13" i="14"/>
  <c r="C18" i="14"/>
  <c r="M13" i="14"/>
  <c r="J4" i="1"/>
  <c r="N4" i="1" s="1"/>
  <c r="H23" i="1"/>
  <c r="C18" i="1"/>
  <c r="D26" i="1"/>
  <c r="D18" i="1"/>
  <c r="C26" i="1"/>
  <c r="H20" i="1"/>
  <c r="D27" i="13" l="1"/>
  <c r="N19" i="13"/>
  <c r="N27" i="13" s="1"/>
  <c r="M19" i="13"/>
  <c r="M27" i="13" s="1"/>
  <c r="C27" i="13"/>
  <c r="M27" i="15"/>
  <c r="C27" i="15"/>
  <c r="M19" i="15"/>
  <c r="D27" i="15"/>
  <c r="N19" i="15"/>
  <c r="N27" i="15"/>
  <c r="D27" i="14"/>
  <c r="N19" i="14"/>
  <c r="N27" i="14" s="1"/>
  <c r="C27" i="14"/>
  <c r="M19" i="14"/>
  <c r="M27" i="14" s="1"/>
  <c r="M26" i="1"/>
  <c r="N19" i="1"/>
  <c r="D27" i="1"/>
  <c r="N26" i="1"/>
  <c r="M19" i="1"/>
  <c r="C27" i="1"/>
  <c r="I18" i="1"/>
  <c r="M18" i="1" s="1"/>
  <c r="J18" i="1" l="1"/>
  <c r="N18" i="1" s="1"/>
</calcChain>
</file>

<file path=xl/sharedStrings.xml><?xml version="1.0" encoding="utf-8"?>
<sst xmlns="http://schemas.openxmlformats.org/spreadsheetml/2006/main" count="388" uniqueCount="44">
  <si>
    <t>Faixa Etária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</si>
  <si>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</si>
  <si>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</si>
  <si>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</si>
  <si>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</si>
  <si>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</si>
  <si>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</si>
  <si>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</si>
  <si>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</si>
  <si>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</si>
  <si>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</si>
  <si>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</si>
  <si>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</si>
  <si>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Masculino</t>
  </si>
  <si>
    <t>Feminino</t>
  </si>
  <si>
    <t>Sexo</t>
  </si>
  <si>
    <t>População 2022</t>
  </si>
  <si>
    <t>0 a 9 anos</t>
  </si>
  <si>
    <t>2022 a 2031</t>
  </si>
  <si>
    <t>2032 a 2041</t>
  </si>
  <si>
    <t>Taxa de Sobrivência 2022 A 2031</t>
  </si>
  <si>
    <t>Saldo Migratório Anual</t>
  </si>
  <si>
    <t>População 2032</t>
  </si>
  <si>
    <t>10 a 19 anos</t>
  </si>
  <si>
    <t>População Feminina</t>
  </si>
  <si>
    <t>População Masculina</t>
  </si>
  <si>
    <t>Idade calculada, anos, classe</t>
  </si>
  <si>
    <t>Saldo Migratório masculino</t>
  </si>
  <si>
    <t>Saldo Migratório Feminino</t>
  </si>
  <si>
    <t>População 2042</t>
  </si>
  <si>
    <t>Taxa de Fertilidade Média por Mulher 2022 a 2031</t>
  </si>
  <si>
    <t>Taxa de Fertilidade Média por Mulher 2032 a 2041</t>
  </si>
  <si>
    <t>Masculinos</t>
  </si>
  <si>
    <t>Femininos</t>
  </si>
  <si>
    <t>Masculina</t>
  </si>
  <si>
    <t>Feminina</t>
  </si>
  <si>
    <t>Nascidos Vivos entre 2022 a 2031 segundo sexo</t>
  </si>
  <si>
    <t>Nascimentos entre 2022 e 2031 segundo Faixa Etária da Mãe</t>
  </si>
  <si>
    <t>Taxa de Sobrivência 2032 A 2041</t>
  </si>
  <si>
    <t>Nascimentos entre 2032 e 2041 segundo Faixa Etária da Mãe</t>
  </si>
  <si>
    <t>Nascidos Vivos entre 2032 a 2041 segundo sexo</t>
  </si>
  <si>
    <t>Nascimentos Masculinos:</t>
  </si>
  <si>
    <t>Nascimentos Femininos: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</si>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</sst>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6" formatCode="_-* #,##0_-;\-* #,##0_-;_-* &quot;-&quot;??????_-;_-@_-"/>
    <numFmt numFmtId="167" formatCode="_-* #,##0_-;\-* #,##0_-;_-* &quot;-&quot;??_-;_-@_-"/>
    <numFmt numFmtId="170" formatCode="0.0000000000"/>
  </numFmts>
  <fonts count="4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2" applyNumberFormat="1" applyFont="1" applyFill="1"/>
    <xf numFmtId="164" fontId="0" fillId="2" borderId="0" xfId="2" applyNumberFormat="1" applyFont="1" applyFill="1"/>
    <xf numFmtId="166" fontId="0" fillId="0" borderId="1" xfId="0" applyNumberFormat="1" applyBorder="1"/>
    <xf numFmtId="167" fontId="0" fillId="0" borderId="1" xfId="2" applyNumberFormat="1" applyFont="1" applyBorder="1"/>
    <xf numFmtId="1" fontId="0" fillId="0" borderId="1" xfId="0" applyNumberFormat="1" applyBorder="1"/>
    <xf numFmtId="170" fontId="0" fillId="0" borderId="1" xfId="0" applyNumberFormat="1" applyBorder="1"/>
    <xf numFmtId="170" fontId="0" fillId="0" borderId="0" xfId="0" applyNumberFormat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170" fontId="0" fillId="4" borderId="1" xfId="0" applyNumberFormat="1" applyFill="1" applyBorder="1"/>
    <xf numFmtId="166" fontId="0" fillId="4" borderId="1" xfId="0" applyNumberFormat="1" applyFill="1" applyBorder="1"/>
    <xf numFmtId="167" fontId="0" fillId="4" borderId="1" xfId="2" applyNumberFormat="1" applyFont="1" applyFill="1" applyBorder="1"/>
    <xf numFmtId="1" fontId="3" fillId="0" borderId="1" xfId="0" applyNumberFormat="1" applyFont="1" applyBorder="1"/>
    <xf numFmtId="167" fontId="3" fillId="0" borderId="1" xfId="2" applyNumberFormat="1" applyFont="1" applyBorder="1"/>
    <xf numFmtId="170" fontId="3" fillId="0" borderId="1" xfId="0" applyNumberFormat="1" applyFont="1" applyBorder="1"/>
  </cellXfs>
  <cellStyles count="3">
    <cellStyle name="Normal" xfId="0" builtinId="0"/>
    <cellStyle name="Normal 2" xfId="1" xr:uid="{0147ABDA-B46A-4148-99A7-52390225B484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6A5D-920F-41BD-B2CC-AB016EC110D3}">
  <dimension ref="B1:Q27"/>
  <sheetViews>
    <sheetView tabSelected="1" workbookViewId="0">
      <selection activeCell="F6" sqref="F6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B2" s="12"/>
      <c r="C2" s="13" t="s">
        <v>16</v>
      </c>
      <c r="D2" s="13"/>
      <c r="E2" s="13" t="s">
        <v>20</v>
      </c>
      <c r="F2" s="13"/>
      <c r="G2" s="13" t="s">
        <v>30</v>
      </c>
      <c r="H2" s="13" t="s">
        <v>37</v>
      </c>
      <c r="I2" s="13" t="s">
        <v>36</v>
      </c>
      <c r="J2" s="13"/>
      <c r="K2" s="13" t="s">
        <v>21</v>
      </c>
      <c r="L2" s="13"/>
      <c r="M2" s="13" t="s">
        <v>22</v>
      </c>
      <c r="N2" s="13"/>
      <c r="P2" t="s">
        <v>42</v>
      </c>
      <c r="Q2" s="2">
        <v>0.49</v>
      </c>
    </row>
    <row r="3" spans="2:17" ht="28.8" customHeight="1" x14ac:dyDescent="0.3">
      <c r="B3" s="17" t="s">
        <v>0</v>
      </c>
      <c r="C3" s="17" t="s">
        <v>34</v>
      </c>
      <c r="D3" s="17" t="s">
        <v>35</v>
      </c>
      <c r="E3" s="17" t="s">
        <v>34</v>
      </c>
      <c r="F3" s="17" t="s">
        <v>35</v>
      </c>
      <c r="G3" s="13"/>
      <c r="H3" s="13"/>
      <c r="I3" s="19" t="s">
        <v>32</v>
      </c>
      <c r="J3" s="19" t="s">
        <v>33</v>
      </c>
      <c r="K3" s="17" t="s">
        <v>13</v>
      </c>
      <c r="L3" s="17" t="s">
        <v>14</v>
      </c>
      <c r="M3" s="17" t="s">
        <v>34</v>
      </c>
      <c r="N3" s="17" t="s">
        <v>35</v>
      </c>
    </row>
    <row r="4" spans="2:17" x14ac:dyDescent="0.3">
      <c r="B4" s="21" t="s">
        <v>17</v>
      </c>
      <c r="C4" s="22">
        <f>VLOOKUP(B4,'População Ano Base 2022'!B$2:D$15,2,FALSE)</f>
        <v>248720</v>
      </c>
      <c r="D4" s="22">
        <f>VLOOKUP(B4,'População Ano Base 2022'!B$2:D$15,3,FALSE)</f>
        <v>237458</v>
      </c>
      <c r="E4" s="22">
        <f>VLOOKUP(B4,Sobrevivência!B$13:D$23,2,FALSE)</f>
        <v>0.99261929793104309</v>
      </c>
      <c r="F4" s="22">
        <f>VLOOKUP(B4,Sobrevivência!B$2:C$12,2,FALSE)</f>
        <v>0.99327710111173018</v>
      </c>
      <c r="G4" s="22"/>
      <c r="H4" s="22"/>
      <c r="I4" s="24">
        <f>(Q1*(SUM(H5:H9)))</f>
        <v>212306.02339634043</v>
      </c>
      <c r="J4" s="24">
        <f>(SUM(H5:H9)-I4)</f>
        <v>203980.2969886408</v>
      </c>
      <c r="K4" s="22">
        <f>VLOOKUP(B4,'Saldo Migratório'!A$2:C$12,2,FALSE)</f>
        <v>-12.6</v>
      </c>
      <c r="L4" s="22">
        <f>VLOOKUP(B4,'Saldo Migratório'!A$2:C$12,3,FALSE)</f>
        <v>19</v>
      </c>
      <c r="M4" s="25">
        <f>I4+(K4*10)</f>
        <v>212180.02339634043</v>
      </c>
      <c r="N4" s="25">
        <f>J4+(L4*10)</f>
        <v>204170.2969886408</v>
      </c>
    </row>
    <row r="5" spans="2:17" x14ac:dyDescent="0.3">
      <c r="B5" s="20" t="s">
        <v>23</v>
      </c>
      <c r="C5" s="1">
        <f>VLOOKUP(B5,'População Ano Base 2022'!B$2:D$15,2,FALSE)</f>
        <v>247412</v>
      </c>
      <c r="D5" s="1">
        <f>VLOOKUP(B5,'População Ano Base 2022'!B$2:D$15,3,FALSE)</f>
        <v>238370</v>
      </c>
      <c r="E5" s="1">
        <f>VLOOKUP(B5,Sobrevivência!B$13:D$23,2,FALSE)</f>
        <v>0.98922302325257494</v>
      </c>
      <c r="F5" s="1">
        <f>VLOOKUP(B5,Sobrevivência!B$2:C$12,2,FALSE)</f>
        <v>0.99744604840059181</v>
      </c>
      <c r="G5" s="10">
        <f>VLOOKUP(B5,Fertilidade!A$2:C$6,2,FALSE)</f>
        <v>1.7947748416081943E-2</v>
      </c>
      <c r="H5" s="7">
        <f t="shared" ref="H5:H9" si="0">G5*D5*10</f>
        <v>42782.047899414531</v>
      </c>
      <c r="I5" s="7"/>
      <c r="J5" s="7"/>
      <c r="K5" s="1">
        <f>VLOOKUP(B5,'Saldo Migratório'!A$2:C$12,2,FALSE)</f>
        <v>325.39999999999998</v>
      </c>
      <c r="L5" s="1">
        <f>VLOOKUP(B5,'Saldo Migratório'!A$2:C$12,3,FALSE)</f>
        <v>457.2</v>
      </c>
      <c r="M5" s="8">
        <f t="shared" ref="M5:M11" si="1">(C4*E4)+(K5*10)</f>
        <v>250138.27178140904</v>
      </c>
      <c r="N5" s="8">
        <f t="shared" ref="N5:N11" si="2">(D4*F4)+(L5*10)</f>
        <v>240433.59387578923</v>
      </c>
    </row>
    <row r="6" spans="2:17" x14ac:dyDescent="0.3">
      <c r="B6" s="21" t="s">
        <v>6</v>
      </c>
      <c r="C6" s="22">
        <f>VLOOKUP(B6,'População Ano Base 2022'!B$2:D$15,2,FALSE)</f>
        <v>288490</v>
      </c>
      <c r="D6" s="22">
        <f>VLOOKUP(B6,'População Ano Base 2022'!B$2:D$15,3,FALSE)</f>
        <v>281189</v>
      </c>
      <c r="E6" s="22">
        <f>VLOOKUP(B6,Sobrevivência!B$13:D$23,2,FALSE)</f>
        <v>0.9741246760479666</v>
      </c>
      <c r="F6" s="22">
        <f>VLOOKUP(B6,Sobrevivência!B$2:C$12,2,FALSE)</f>
        <v>0.99503012523571432</v>
      </c>
      <c r="G6" s="23">
        <f>VLOOKUP(B6,Fertilidade!A$2:C$6,2,FALSE)</f>
        <v>6.3515829841225599E-2</v>
      </c>
      <c r="H6" s="24">
        <f t="shared" si="0"/>
        <v>178599.52677224384</v>
      </c>
      <c r="I6" s="24"/>
      <c r="J6" s="24"/>
      <c r="K6" s="22">
        <f>VLOOKUP(B6,'Saldo Migratório'!A$2:C$12,2,FALSE)</f>
        <v>562.6</v>
      </c>
      <c r="L6" s="22">
        <f>VLOOKUP(B6,'Saldo Migratório'!A$2:C$12,3,FALSE)</f>
        <v>414</v>
      </c>
      <c r="M6" s="25">
        <f t="shared" si="1"/>
        <v>250371.64662896606</v>
      </c>
      <c r="N6" s="25">
        <f t="shared" si="2"/>
        <v>241901.21455724907</v>
      </c>
    </row>
    <row r="7" spans="2:17" x14ac:dyDescent="0.3">
      <c r="B7" s="20" t="s">
        <v>7</v>
      </c>
      <c r="C7" s="1">
        <f>VLOOKUP(B7,'População Ano Base 2022'!B$2:D$15,2,FALSE)</f>
        <v>270358</v>
      </c>
      <c r="D7" s="1">
        <f>VLOOKUP(B7,'População Ano Base 2022'!B$2:D$15,3,FALSE)</f>
        <v>280637</v>
      </c>
      <c r="E7" s="1">
        <f>VLOOKUP(B7,Sobrevivência!B$13:D$23,2,FALSE)</f>
        <v>0.97362616092276055</v>
      </c>
      <c r="F7" s="1">
        <f>VLOOKUP(B7,Sobrevivência!B$2:C$12,2,FALSE)</f>
        <v>0.99057583334217125</v>
      </c>
      <c r="G7" s="10">
        <f>VLOOKUP(B7,Fertilidade!A$2:C$6,2,FALSE)</f>
        <v>6.3297383491807149E-2</v>
      </c>
      <c r="H7" s="7">
        <f t="shared" si="0"/>
        <v>177635.87810990284</v>
      </c>
      <c r="I7" s="7"/>
      <c r="J7" s="7"/>
      <c r="K7" s="1">
        <f>VLOOKUP(B7,'Saldo Migratório'!A$2:C$12,2,FALSE)</f>
        <v>-487.6</v>
      </c>
      <c r="L7" s="1">
        <f>VLOOKUP(B7,'Saldo Migratório'!A$2:C$12,3,FALSE)</f>
        <v>-526.4</v>
      </c>
      <c r="M7" s="8">
        <f t="shared" si="1"/>
        <v>276149.22779307788</v>
      </c>
      <c r="N7" s="8">
        <f t="shared" si="2"/>
        <v>274527.52588490525</v>
      </c>
    </row>
    <row r="8" spans="2:17" x14ac:dyDescent="0.3">
      <c r="B8" s="21" t="s">
        <v>8</v>
      </c>
      <c r="C8" s="22">
        <f>VLOOKUP(B8,'População Ano Base 2022'!B$2:D$15,2,FALSE)</f>
        <v>248253</v>
      </c>
      <c r="D8" s="22">
        <f>VLOOKUP(B8,'População Ano Base 2022'!B$2:D$15,3,FALSE)</f>
        <v>267790</v>
      </c>
      <c r="E8" s="22">
        <f>VLOOKUP(B8,Sobrevivência!B$13:D$23,2,FALSE)</f>
        <v>0.96135436255292206</v>
      </c>
      <c r="F8" s="22">
        <f>VLOOKUP(B8,Sobrevivência!B$2:C$12,2,FALSE)</f>
        <v>0.98107726199380552</v>
      </c>
      <c r="G8" s="23">
        <f>VLOOKUP(B8,Fertilidade!A$2:C$6,2,FALSE)</f>
        <v>6.4412943792130336E-3</v>
      </c>
      <c r="H8" s="24">
        <f t="shared" si="0"/>
        <v>17249.142218094581</v>
      </c>
      <c r="I8" s="24"/>
      <c r="J8" s="24"/>
      <c r="K8" s="22">
        <f>VLOOKUP(B8,'Saldo Migratório'!A$2:C$12,2,FALSE)</f>
        <v>-38.6</v>
      </c>
      <c r="L8" s="22">
        <f>VLOOKUP(B8,'Saldo Migratório'!A$2:C$12,3,FALSE)</f>
        <v>-152.4</v>
      </c>
      <c r="M8" s="25">
        <f t="shared" si="1"/>
        <v>262841.62161475571</v>
      </c>
      <c r="N8" s="25">
        <f t="shared" si="2"/>
        <v>276468.23014164693</v>
      </c>
    </row>
    <row r="9" spans="2:17" x14ac:dyDescent="0.3">
      <c r="B9" s="20" t="s">
        <v>9</v>
      </c>
      <c r="C9" s="1">
        <f>VLOOKUP(B9,'População Ano Base 2022'!B$2:D$15,2,FALSE)</f>
        <v>196435</v>
      </c>
      <c r="D9" s="1">
        <f>VLOOKUP(B9,'População Ano Base 2022'!B$2:D$15,3,FALSE)</f>
        <v>223819</v>
      </c>
      <c r="E9" s="1">
        <f>VLOOKUP(B9,Sobrevivência!B$13:D$23,2,FALSE)</f>
        <v>0.91764928061415196</v>
      </c>
      <c r="F9" s="1">
        <f>VLOOKUP(B9,Sobrevivência!B$2:C$12,2,FALSE)</f>
        <v>0.95843944368163436</v>
      </c>
      <c r="G9" s="10">
        <f>VLOOKUP(B9,Fertilidade!A$2:C$6,2,FALSE)</f>
        <v>8.8130968887829804E-6</v>
      </c>
      <c r="H9" s="7">
        <f t="shared" si="0"/>
        <v>19.725385325505179</v>
      </c>
      <c r="I9" s="7"/>
      <c r="J9" s="7"/>
      <c r="K9" s="1">
        <f>VLOOKUP(B9,'Saldo Migratório'!A$2:C$12,2,FALSE)</f>
        <v>-204.2</v>
      </c>
      <c r="L9" s="1">
        <f>VLOOKUP(B9,'Saldo Migratório'!A$2:C$12,3,FALSE)</f>
        <v>-359</v>
      </c>
      <c r="M9" s="8">
        <f t="shared" si="1"/>
        <v>236617.10456685055</v>
      </c>
      <c r="N9" s="8">
        <f t="shared" si="2"/>
        <v>259132.67998932116</v>
      </c>
    </row>
    <row r="10" spans="2:17" x14ac:dyDescent="0.3">
      <c r="B10" s="21" t="s">
        <v>10</v>
      </c>
      <c r="C10" s="22">
        <f>VLOOKUP(B10,'População Ano Base 2022'!B$2:D$15,2,FALSE)</f>
        <v>133034</v>
      </c>
      <c r="D10" s="22">
        <f>VLOOKUP(B10,'População Ano Base 2022'!B$2:D$15,3,FALSE)</f>
        <v>166719</v>
      </c>
      <c r="E10" s="22">
        <f>VLOOKUP(B10,Sobrevivência!B$13:D$23,2,FALSE)</f>
        <v>0.84354101955584471</v>
      </c>
      <c r="F10" s="22">
        <f>VLOOKUP(B10,Sobrevivência!B$2:C$12,2,FALSE)</f>
        <v>0.91045213857803176</v>
      </c>
      <c r="G10" s="23"/>
      <c r="H10" s="22"/>
      <c r="I10" s="22"/>
      <c r="J10" s="22"/>
      <c r="K10" s="22">
        <f>VLOOKUP(B10,'Saldo Migratório'!A$2:C$12,2,FALSE)</f>
        <v>-92.6</v>
      </c>
      <c r="L10" s="22">
        <f>VLOOKUP(B10,'Saldo Migratório'!A$2:C$12,3,FALSE)</f>
        <v>-129</v>
      </c>
      <c r="M10" s="25">
        <f t="shared" si="1"/>
        <v>179332.43643744095</v>
      </c>
      <c r="N10" s="25">
        <f t="shared" si="2"/>
        <v>213226.95784537971</v>
      </c>
    </row>
    <row r="11" spans="2:17" x14ac:dyDescent="0.3">
      <c r="B11" s="20" t="s">
        <v>11</v>
      </c>
      <c r="C11" s="1">
        <f>VLOOKUP(B11,'População Ano Base 2022'!B$2:D$15,2,FALSE)</f>
        <v>66936</v>
      </c>
      <c r="D11" s="1">
        <f>VLOOKUP(B11,'População Ano Base 2022'!B$2:D$15,3,FALSE)</f>
        <v>92599</v>
      </c>
      <c r="E11" s="1">
        <f>VLOOKUP(B11,Sobrevivência!B$13:D$23,2,FALSE)</f>
        <v>0.67736647051555399</v>
      </c>
      <c r="F11" s="1">
        <f>VLOOKUP(B11,Sobrevivência!B$2:C$12,2,FALSE)</f>
        <v>0.79082940165805615</v>
      </c>
      <c r="G11" s="10"/>
      <c r="H11" s="1"/>
      <c r="I11" s="1"/>
      <c r="J11" s="1"/>
      <c r="K11" s="1">
        <f>VLOOKUP(B11,'Saldo Migratório'!A$2:C$12,2,FALSE)</f>
        <v>-40.6</v>
      </c>
      <c r="L11" s="1">
        <f>VLOOKUP(B11,'Saldo Migratório'!A$2:C$12,3,FALSE)</f>
        <v>37.4</v>
      </c>
      <c r="M11" s="8">
        <f t="shared" si="1"/>
        <v>111813.63599559224</v>
      </c>
      <c r="N11" s="8">
        <f t="shared" si="2"/>
        <v>152163.67009159087</v>
      </c>
    </row>
    <row r="12" spans="2:17" x14ac:dyDescent="0.3">
      <c r="B12" s="21" t="s">
        <v>12</v>
      </c>
      <c r="C12" s="22">
        <f>VLOOKUP(B12,'População Ano Base 2022'!B$2:D$15,2,FALSE)</f>
        <v>25020</v>
      </c>
      <c r="D12" s="22">
        <f>VLOOKUP(B12,'População Ano Base 2022'!B$2:D$15,3,FALSE)</f>
        <v>46127</v>
      </c>
      <c r="E12" s="22">
        <f>VLOOKUP(B12,Sobrevivência!B$13:D$23,2,FALSE)</f>
        <v>0.3152327514090561</v>
      </c>
      <c r="F12" s="22">
        <f>VLOOKUP(B12,Sobrevivência!B$2:C$12,2,FALSE)</f>
        <v>0.42443722500463615</v>
      </c>
      <c r="G12" s="23"/>
      <c r="H12" s="22"/>
      <c r="I12" s="22"/>
      <c r="J12" s="22"/>
      <c r="K12" s="22">
        <f>VLOOKUP(B12,'Saldo Migratório'!A$2:C$12,2,FALSE)</f>
        <v>27.4</v>
      </c>
      <c r="L12" s="22">
        <f>VLOOKUP(B12,'Saldo Migratório'!A$2:C$12,3,FALSE)</f>
        <v>38.6</v>
      </c>
      <c r="M12" s="25">
        <f>(C11*E11)+(C12*E12)+(K12*10)</f>
        <v>53501.325510683702</v>
      </c>
      <c r="N12" s="25">
        <f>(D11*F11)+(D12*F12)+(L12*10)</f>
        <v>93194.027641923196</v>
      </c>
    </row>
    <row r="13" spans="2:17" x14ac:dyDescent="0.3">
      <c r="B13" s="20" t="s">
        <v>43</v>
      </c>
      <c r="C13" s="26">
        <f>SUM(C4:C12)</f>
        <v>1724658</v>
      </c>
      <c r="D13" s="26">
        <f>SUM(D4:D12)</f>
        <v>1834708</v>
      </c>
      <c r="E13" s="28"/>
      <c r="F13" s="28"/>
      <c r="G13" s="28"/>
      <c r="H13" s="20"/>
      <c r="I13" s="20"/>
      <c r="J13" s="20"/>
      <c r="K13" s="26">
        <f>SUM(K4:K12)</f>
        <v>39.199999999999946</v>
      </c>
      <c r="L13" s="26">
        <f>SUM(L4:L12)</f>
        <v>-200.59999999999991</v>
      </c>
      <c r="M13" s="27">
        <f>SUM(M4:M12)</f>
        <v>1832945.2937251164</v>
      </c>
      <c r="N13" s="27">
        <f>SUM(N4:N12)</f>
        <v>1955218.1970164459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B16" s="12"/>
      <c r="C16" s="13" t="s">
        <v>22</v>
      </c>
      <c r="D16" s="13"/>
      <c r="E16" s="13" t="s">
        <v>38</v>
      </c>
      <c r="F16" s="13"/>
      <c r="G16" s="13" t="s">
        <v>31</v>
      </c>
      <c r="H16" s="13" t="s">
        <v>39</v>
      </c>
      <c r="I16" s="13" t="s">
        <v>40</v>
      </c>
      <c r="J16" s="13"/>
      <c r="K16" s="13" t="s">
        <v>21</v>
      </c>
      <c r="L16" s="13"/>
      <c r="M16" s="13" t="s">
        <v>29</v>
      </c>
      <c r="N16" s="13"/>
    </row>
    <row r="17" spans="2:14" x14ac:dyDescent="0.3">
      <c r="B17" s="17" t="s">
        <v>0</v>
      </c>
      <c r="C17" s="17" t="s">
        <v>34</v>
      </c>
      <c r="D17" s="17" t="s">
        <v>35</v>
      </c>
      <c r="E17" s="17" t="s">
        <v>34</v>
      </c>
      <c r="F17" s="17" t="s">
        <v>35</v>
      </c>
      <c r="G17" s="13"/>
      <c r="H17" s="13"/>
      <c r="I17" s="19" t="s">
        <v>32</v>
      </c>
      <c r="J17" s="19" t="s">
        <v>33</v>
      </c>
      <c r="K17" s="17" t="s">
        <v>13</v>
      </c>
      <c r="L17" s="17" t="s">
        <v>14</v>
      </c>
      <c r="M17" s="17" t="s">
        <v>34</v>
      </c>
      <c r="N17" s="17" t="s">
        <v>35</v>
      </c>
    </row>
    <row r="18" spans="2:14" x14ac:dyDescent="0.3">
      <c r="B18" s="21" t="s">
        <v>17</v>
      </c>
      <c r="C18" s="22">
        <f>M4</f>
        <v>212180.02339634043</v>
      </c>
      <c r="D18" s="22">
        <f>N4</f>
        <v>204170.2969886408</v>
      </c>
      <c r="E18" s="22">
        <f>VLOOKUP(B18,Sobrevivência!B$13:D$23,3,FALSE)</f>
        <v>0.99543645751377685</v>
      </c>
      <c r="F18" s="22">
        <f>VLOOKUP(B18,Sobrevivência!B$2:D$12,3,FALSE)</f>
        <v>0.99562796688474553</v>
      </c>
      <c r="G18" s="22"/>
      <c r="H18" s="22"/>
      <c r="I18" s="24">
        <f>(Q1*(SUM(H19:H23)))</f>
        <v>184508.95797680828</v>
      </c>
      <c r="J18" s="24">
        <f>(SUM(H19:H23)-I18)</f>
        <v>177273.31256595303</v>
      </c>
      <c r="K18" s="22">
        <f>VLOOKUP(B18,'Saldo Migratório'!A$2:C$12,2,FALSE)</f>
        <v>-12.6</v>
      </c>
      <c r="L18" s="22">
        <f>VLOOKUP(B18,'Saldo Migratório'!A$2:C$12,3,FALSE)</f>
        <v>19</v>
      </c>
      <c r="M18" s="25">
        <f>I18+(K18*10)</f>
        <v>184382.95797680828</v>
      </c>
      <c r="N18" s="25">
        <f>J18+(L18*10)</f>
        <v>177463.31256595303</v>
      </c>
    </row>
    <row r="19" spans="2:14" x14ac:dyDescent="0.3">
      <c r="B19" s="20" t="s">
        <v>23</v>
      </c>
      <c r="C19" s="1">
        <f>M5</f>
        <v>250138.27178140904</v>
      </c>
      <c r="D19" s="1">
        <f>N5</f>
        <v>240433.59387578923</v>
      </c>
      <c r="E19" s="1">
        <f>VLOOKUP(B19,Sobrevivência!B$13:D$23,3,FALSE)</f>
        <v>0.98995070628308057</v>
      </c>
      <c r="F19" s="1">
        <f>VLOOKUP(B19,Sobrevivência!B$2:D$12,3,FALSE)</f>
        <v>0.99791204065392636</v>
      </c>
      <c r="G19" s="10">
        <f>VLOOKUP(B19,Fertilidade!A$2:C$6,3,FALSE)</f>
        <v>1.2937428798195438E-2</v>
      </c>
      <c r="H19" s="7">
        <f>G19*D19*10</f>
        <v>31105.925014622619</v>
      </c>
      <c r="I19" s="7"/>
      <c r="J19" s="7"/>
      <c r="K19" s="1">
        <f>VLOOKUP(B19,'Saldo Migratório'!A$2:C$12,2,FALSE)</f>
        <v>325.39999999999998</v>
      </c>
      <c r="L19" s="1">
        <f>VLOOKUP(B19,'Saldo Migratório'!A$2:C$12,3,FALSE)</f>
        <v>457.2</v>
      </c>
      <c r="M19" s="8">
        <f>(C18*E18)+(K19*10)</f>
        <v>214465.73084484341</v>
      </c>
      <c r="N19" s="8">
        <f>(D18*F18)+(L19*10)</f>
        <v>207849.65768905511</v>
      </c>
    </row>
    <row r="20" spans="2:14" x14ac:dyDescent="0.3">
      <c r="B20" s="21" t="s">
        <v>6</v>
      </c>
      <c r="C20" s="22">
        <f>M6</f>
        <v>250371.64662896606</v>
      </c>
      <c r="D20" s="22">
        <f>N6</f>
        <v>241901.21455724907</v>
      </c>
      <c r="E20" s="22">
        <f>VLOOKUP(B20,Sobrevivência!B$13:D$23,3,FALSE)</f>
        <v>0.97554236370469993</v>
      </c>
      <c r="F20" s="22">
        <f>VLOOKUP(B20,Sobrevivência!B$2:D$12,3,FALSE)</f>
        <v>0.99573281989206519</v>
      </c>
      <c r="G20" s="23">
        <f>VLOOKUP(B20,Fertilidade!A$2:C$6,3,FALSE)</f>
        <v>5.2087795919790798E-2</v>
      </c>
      <c r="H20" s="24">
        <f>G20*D20*10</f>
        <v>126001.01096607518</v>
      </c>
      <c r="I20" s="24"/>
      <c r="J20" s="24"/>
      <c r="K20" s="22">
        <f>VLOOKUP(B20,'Saldo Migratório'!A$2:C$12,2,FALSE)</f>
        <v>562.6</v>
      </c>
      <c r="L20" s="22">
        <f>VLOOKUP(B20,'Saldo Migratório'!A$2:C$12,3,FALSE)</f>
        <v>414</v>
      </c>
      <c r="M20" s="25">
        <f>(C19*E19)+(K20*10)</f>
        <v>253250.55881843503</v>
      </c>
      <c r="N20" s="25">
        <f>(D19*F19)+(L20*10)</f>
        <v>244071.5783063462</v>
      </c>
    </row>
    <row r="21" spans="2:14" x14ac:dyDescent="0.3">
      <c r="B21" s="20" t="s">
        <v>7</v>
      </c>
      <c r="C21" s="1">
        <f>M7</f>
        <v>276149.22779307788</v>
      </c>
      <c r="D21" s="1">
        <f>N7</f>
        <v>274527.52588490525</v>
      </c>
      <c r="E21" s="1">
        <f>VLOOKUP(B21,Sobrevivência!B$13:D$23,3,FALSE)</f>
        <v>0.97652889706101864</v>
      </c>
      <c r="F21" s="1">
        <f>VLOOKUP(B21,Sobrevivência!B$2:D$12,3,FALSE)</f>
        <v>0.99156276129073706</v>
      </c>
      <c r="G21" s="10">
        <f>VLOOKUP(B21,Fertilidade!A$2:C$6,3,FALSE)</f>
        <v>6.7599996442408813E-2</v>
      </c>
      <c r="H21" s="7">
        <f>G21*D21*10</f>
        <v>185580.59773162886</v>
      </c>
      <c r="I21" s="7"/>
      <c r="J21" s="7"/>
      <c r="K21" s="1">
        <f>VLOOKUP(B21,'Saldo Migratório'!A$2:C$12,2,FALSE)</f>
        <v>-487.6</v>
      </c>
      <c r="L21" s="1">
        <f>VLOOKUP(B21,'Saldo Migratório'!A$2:C$12,3,FALSE)</f>
        <v>-526.4</v>
      </c>
      <c r="M21" s="8">
        <f>(C20*E20)+(K21*10)</f>
        <v>239372.14795705941</v>
      </c>
      <c r="N21" s="8">
        <f>(D20*F20)+(L21*10)</f>
        <v>235604.97850640511</v>
      </c>
    </row>
    <row r="22" spans="2:14" x14ac:dyDescent="0.3">
      <c r="B22" s="21" t="s">
        <v>8</v>
      </c>
      <c r="C22" s="22">
        <f>M8</f>
        <v>262841.62161475571</v>
      </c>
      <c r="D22" s="22">
        <f>N8</f>
        <v>276468.23014164693</v>
      </c>
      <c r="E22" s="22">
        <f>VLOOKUP(B22,Sobrevivência!B$13:D$23,3,FALSE)</f>
        <v>0.96737618065777076</v>
      </c>
      <c r="F22" s="22">
        <f>VLOOKUP(B22,Sobrevivência!B$2:D$12,3,FALSE)</f>
        <v>0.98388223587306545</v>
      </c>
      <c r="G22" s="23">
        <f>VLOOKUP(B22,Fertilidade!A$2:C$6,3,FALSE)</f>
        <v>6.9015179205708481E-3</v>
      </c>
      <c r="H22" s="24">
        <f>G22*D22*10</f>
        <v>19080.504447910818</v>
      </c>
      <c r="I22" s="24"/>
      <c r="J22" s="24"/>
      <c r="K22" s="22">
        <f>VLOOKUP(B22,'Saldo Migratório'!A$2:C$12,2,FALSE)</f>
        <v>-38.6</v>
      </c>
      <c r="L22" s="22">
        <f>VLOOKUP(B22,'Saldo Migratório'!A$2:C$12,3,FALSE)</f>
        <v>-152.4</v>
      </c>
      <c r="M22" s="25">
        <f>(C21*E21)+(K22*10)</f>
        <v>269281.70084102632</v>
      </c>
      <c r="N22" s="25">
        <f>(D21*F21)+(L22*10)</f>
        <v>270687.27161675092</v>
      </c>
    </row>
    <row r="23" spans="2:14" x14ac:dyDescent="0.3">
      <c r="B23" s="20" t="s">
        <v>9</v>
      </c>
      <c r="C23" s="1">
        <f>M9</f>
        <v>236617.10456685055</v>
      </c>
      <c r="D23" s="1">
        <f>N9</f>
        <v>259132.67998932116</v>
      </c>
      <c r="E23" s="1">
        <f>VLOOKUP(B23,Sobrevivência!B$13:D$23,3,FALSE)</f>
        <v>0.92864995891046165</v>
      </c>
      <c r="F23" s="1">
        <f>VLOOKUP(B23,Sobrevivência!B$2:D$12,3,FALSE)</f>
        <v>0.96579626817062569</v>
      </c>
      <c r="G23" s="10">
        <f>VLOOKUP(B23,Fertilidade!A$2:C$6,3,FALSE)</f>
        <v>5.49231479581834E-6</v>
      </c>
      <c r="H23" s="7">
        <f>G23*D23*10</f>
        <v>14.232382523854078</v>
      </c>
      <c r="I23" s="7"/>
      <c r="J23" s="7"/>
      <c r="K23" s="1">
        <f>VLOOKUP(B23,'Saldo Migratório'!A$2:C$12,2,FALSE)</f>
        <v>-204.2</v>
      </c>
      <c r="L23" s="1">
        <f>VLOOKUP(B23,'Saldo Migratório'!A$2:C$12,3,FALSE)</f>
        <v>-359</v>
      </c>
      <c r="M23" s="8">
        <f>(C22*E22)+(K23*10)</f>
        <v>252224.72403557735</v>
      </c>
      <c r="N23" s="8">
        <f>(D22*F22)+(L23*10)</f>
        <v>268422.18041963282</v>
      </c>
    </row>
    <row r="24" spans="2:14" x14ac:dyDescent="0.3">
      <c r="B24" s="21" t="s">
        <v>10</v>
      </c>
      <c r="C24" s="22">
        <f>M10</f>
        <v>179332.43643744095</v>
      </c>
      <c r="D24" s="22">
        <f>N10</f>
        <v>213226.95784537971</v>
      </c>
      <c r="E24" s="22">
        <f>VLOOKUP(B24,Sobrevivência!B$13:D$23,3,FALSE)</f>
        <v>0.87059400695659828</v>
      </c>
      <c r="F24" s="22">
        <f>VLOOKUP(B24,Sobrevivência!B$2:D$12,3,FALSE)</f>
        <v>0.92936409045150525</v>
      </c>
      <c r="G24" s="23"/>
      <c r="H24" s="22"/>
      <c r="I24" s="22"/>
      <c r="J24" s="22"/>
      <c r="K24" s="22">
        <f>VLOOKUP(B24,'Saldo Migratório'!A$2:C$12,2,FALSE)</f>
        <v>-92.6</v>
      </c>
      <c r="L24" s="22">
        <f>VLOOKUP(B24,'Saldo Migratório'!A$2:C$12,3,FALSE)</f>
        <v>-129</v>
      </c>
      <c r="M24" s="25">
        <f>(C23*E23)+(K24*10)</f>
        <v>218808.46443351818</v>
      </c>
      <c r="N24" s="25">
        <f>(D23*F23)+(L24*10)</f>
        <v>248979.37529473935</v>
      </c>
    </row>
    <row r="25" spans="2:14" x14ac:dyDescent="0.3">
      <c r="B25" s="20" t="s">
        <v>11</v>
      </c>
      <c r="C25" s="1">
        <f>M11</f>
        <v>111813.63599559224</v>
      </c>
      <c r="D25" s="1">
        <f>N11</f>
        <v>152163.67009159087</v>
      </c>
      <c r="E25" s="1">
        <f>VLOOKUP(B25,Sobrevivência!B$13:D$23,3,FALSE)</f>
        <v>0.72507762716995994</v>
      </c>
      <c r="F25" s="1">
        <f>VLOOKUP(B25,Sobrevivência!B$2:D$12,3,FALSE)</f>
        <v>0.82944824735625244</v>
      </c>
      <c r="G25" s="10"/>
      <c r="H25" s="1"/>
      <c r="I25" s="1"/>
      <c r="J25" s="1"/>
      <c r="K25" s="1">
        <f>VLOOKUP(B25,'Saldo Migratório'!A$2:C$12,2,FALSE)</f>
        <v>-40.6</v>
      </c>
      <c r="L25" s="1">
        <f>VLOOKUP(B25,'Saldo Migratório'!A$2:C$12,3,FALSE)</f>
        <v>37.4</v>
      </c>
      <c r="M25" s="8">
        <f>(C24*E24)+(K25*10)</f>
        <v>155719.74441536117</v>
      </c>
      <c r="N25" s="8">
        <f>(D24*F24)+(L25*10)</f>
        <v>198539.47773771276</v>
      </c>
    </row>
    <row r="26" spans="2:14" x14ac:dyDescent="0.3">
      <c r="B26" s="21" t="s">
        <v>12</v>
      </c>
      <c r="C26" s="22">
        <f>M12</f>
        <v>53501.325510683702</v>
      </c>
      <c r="D26" s="22">
        <f>N12</f>
        <v>93194.027641923196</v>
      </c>
      <c r="E26" s="22">
        <f>VLOOKUP(B26,Sobrevivência!B$13:D$23,3,FALSE)</f>
        <v>0.35384500972916438</v>
      </c>
      <c r="F26" s="22">
        <f>VLOOKUP(B26,Sobrevivência!B$2:D$12,3,FALSE)</f>
        <v>0.46832538542283225</v>
      </c>
      <c r="G26" s="23"/>
      <c r="H26" s="22"/>
      <c r="I26" s="22"/>
      <c r="J26" s="22"/>
      <c r="K26" s="22">
        <f>VLOOKUP(B26,'Saldo Migratório'!A$2:C$12,2,FALSE)</f>
        <v>27.4</v>
      </c>
      <c r="L26" s="22">
        <f>VLOOKUP(B26,'Saldo Migratório'!A$2:C$12,3,FALSE)</f>
        <v>38.6</v>
      </c>
      <c r="M26" s="25">
        <f>(C25*E25)+(C26*E26)+(K26*10)</f>
        <v>100278.74291878071</v>
      </c>
      <c r="N26" s="25">
        <f>(D25*F25)+(D26*F26)+(L26*10)</f>
        <v>170243.01838327482</v>
      </c>
    </row>
    <row r="27" spans="2:14" x14ac:dyDescent="0.3">
      <c r="B27" s="20" t="s">
        <v>43</v>
      </c>
      <c r="C27" s="26">
        <f>SUM(C18:C26)</f>
        <v>1832945.2937251164</v>
      </c>
      <c r="D27" s="26">
        <f>SUM(D18:D26)</f>
        <v>1955218.1970164459</v>
      </c>
      <c r="E27" s="28"/>
      <c r="F27" s="28"/>
      <c r="G27" s="28"/>
      <c r="H27" s="20"/>
      <c r="I27" s="20"/>
      <c r="J27" s="20"/>
      <c r="K27" s="26">
        <f>SUM(K18:K26)</f>
        <v>39.199999999999946</v>
      </c>
      <c r="L27" s="26">
        <f>SUM(L18:L26)</f>
        <v>-200.59999999999991</v>
      </c>
      <c r="M27" s="27">
        <f>SUM(M18:M26)</f>
        <v>1887784.7722414101</v>
      </c>
      <c r="N27" s="27">
        <f>SUM(N18:N26)</f>
        <v>2021860.8505198699</v>
      </c>
    </row>
  </sheetData>
  <mergeCells count="14">
    <mergeCell ref="C16:D16"/>
    <mergeCell ref="E16:F16"/>
    <mergeCell ref="K16:L16"/>
    <mergeCell ref="M16:N16"/>
    <mergeCell ref="G16:G17"/>
    <mergeCell ref="H16:H17"/>
    <mergeCell ref="I16:J16"/>
    <mergeCell ref="C2:D2"/>
    <mergeCell ref="E2:F2"/>
    <mergeCell ref="M2:N2"/>
    <mergeCell ref="K2:L2"/>
    <mergeCell ref="G2:G3"/>
    <mergeCell ref="H2:H3"/>
    <mergeCell ref="I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5DD9-1FA8-4456-8058-D591B5A73A13}">
  <dimension ref="B1:Q27"/>
  <sheetViews>
    <sheetView workbookViewId="0">
      <selection activeCell="N13" sqref="N13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B2" s="12"/>
      <c r="C2" s="13" t="s">
        <v>16</v>
      </c>
      <c r="D2" s="13"/>
      <c r="E2" s="13" t="s">
        <v>20</v>
      </c>
      <c r="F2" s="13"/>
      <c r="G2" s="14" t="s">
        <v>30</v>
      </c>
      <c r="H2" s="14" t="s">
        <v>37</v>
      </c>
      <c r="I2" s="15" t="s">
        <v>36</v>
      </c>
      <c r="J2" s="16"/>
      <c r="K2" s="15" t="s">
        <v>21</v>
      </c>
      <c r="L2" s="16"/>
      <c r="M2" s="13" t="s">
        <v>22</v>
      </c>
      <c r="N2" s="13"/>
      <c r="P2" t="s">
        <v>42</v>
      </c>
      <c r="Q2" s="2">
        <v>0.49</v>
      </c>
    </row>
    <row r="3" spans="2:17" ht="28.8" customHeight="1" x14ac:dyDescent="0.3">
      <c r="B3" s="17" t="s">
        <v>0</v>
      </c>
      <c r="C3" s="17" t="s">
        <v>34</v>
      </c>
      <c r="D3" s="17" t="s">
        <v>35</v>
      </c>
      <c r="E3" s="17" t="s">
        <v>34</v>
      </c>
      <c r="F3" s="17" t="s">
        <v>35</v>
      </c>
      <c r="G3" s="18"/>
      <c r="H3" s="18"/>
      <c r="I3" s="19" t="s">
        <v>32</v>
      </c>
      <c r="J3" s="19" t="s">
        <v>33</v>
      </c>
      <c r="K3" s="17" t="s">
        <v>13</v>
      </c>
      <c r="L3" s="17" t="s">
        <v>14</v>
      </c>
      <c r="M3" s="17" t="s">
        <v>34</v>
      </c>
      <c r="N3" s="17" t="s">
        <v>35</v>
      </c>
    </row>
    <row r="4" spans="2:17" x14ac:dyDescent="0.3">
      <c r="B4" s="21" t="s">
        <v>17</v>
      </c>
      <c r="C4" s="22">
        <f>VLOOKUP(B4,'População Ano Base 2022'!B$2:D$15,2,FALSE)</f>
        <v>248720</v>
      </c>
      <c r="D4" s="22">
        <f>VLOOKUP(B4,'População Ano Base 2022'!B$2:D$15,3,FALSE)</f>
        <v>237458</v>
      </c>
      <c r="E4" s="22">
        <f>VLOOKUP(B4,Sobrevivência!B$13:D$23,2,FALSE)</f>
        <v>0.99261929793104309</v>
      </c>
      <c r="F4" s="22">
        <f>VLOOKUP(B4,Sobrevivência!B$2:C$12,2,FALSE)</f>
        <v>0.99327710111173018</v>
      </c>
      <c r="G4" s="22"/>
      <c r="H4" s="22"/>
      <c r="I4" s="24">
        <f>(Q1*(SUM(H5:H9)))</f>
        <v>212306.02339634043</v>
      </c>
      <c r="J4" s="24">
        <f>(SUM(H5:H9)-I4)</f>
        <v>203980.2969886408</v>
      </c>
      <c r="K4" s="22">
        <v>50</v>
      </c>
      <c r="L4" s="22">
        <v>50</v>
      </c>
      <c r="M4" s="25">
        <f>I4+(K4*10)</f>
        <v>212806.02339634043</v>
      </c>
      <c r="N4" s="25">
        <f>J4+(L4*10)</f>
        <v>204480.2969886408</v>
      </c>
    </row>
    <row r="5" spans="2:17" x14ac:dyDescent="0.3">
      <c r="B5" s="20" t="s">
        <v>23</v>
      </c>
      <c r="C5" s="1">
        <f>VLOOKUP(B5,'População Ano Base 2022'!B$2:D$15,2,FALSE)</f>
        <v>247412</v>
      </c>
      <c r="D5" s="1">
        <f>VLOOKUP(B5,'População Ano Base 2022'!B$2:D$15,3,FALSE)</f>
        <v>238370</v>
      </c>
      <c r="E5" s="1">
        <f>VLOOKUP(B5,Sobrevivência!B$13:D$23,2,FALSE)</f>
        <v>0.98922302325257494</v>
      </c>
      <c r="F5" s="1">
        <f>VLOOKUP(B5,Sobrevivência!B$2:C$12,2,FALSE)</f>
        <v>0.99744604840059181</v>
      </c>
      <c r="G5" s="10">
        <f>VLOOKUP(B5,Fertilidade!A$2:C$6,2,FALSE)</f>
        <v>1.7947748416081943E-2</v>
      </c>
      <c r="H5" s="7">
        <f t="shared" ref="H5:H9" si="0">G5*D5*10</f>
        <v>42782.047899414531</v>
      </c>
      <c r="I5" s="7"/>
      <c r="J5" s="7"/>
      <c r="K5" s="1">
        <v>200</v>
      </c>
      <c r="L5" s="1">
        <v>200</v>
      </c>
      <c r="M5" s="8">
        <f t="shared" ref="M5:N11" si="1">(C4*E4)+(K5*10)</f>
        <v>248884.27178140904</v>
      </c>
      <c r="N5" s="8">
        <f t="shared" si="1"/>
        <v>237861.59387578923</v>
      </c>
    </row>
    <row r="6" spans="2:17" x14ac:dyDescent="0.3">
      <c r="B6" s="21" t="s">
        <v>6</v>
      </c>
      <c r="C6" s="22">
        <f>VLOOKUP(B6,'População Ano Base 2022'!B$2:D$15,2,FALSE)</f>
        <v>288490</v>
      </c>
      <c r="D6" s="22">
        <f>VLOOKUP(B6,'População Ano Base 2022'!B$2:D$15,3,FALSE)</f>
        <v>281189</v>
      </c>
      <c r="E6" s="22">
        <f>VLOOKUP(B6,Sobrevivência!B$13:D$23,2,FALSE)</f>
        <v>0.9741246760479666</v>
      </c>
      <c r="F6" s="22">
        <f>VLOOKUP(B6,Sobrevivência!B$2:C$12,2,FALSE)</f>
        <v>0.99503012523571432</v>
      </c>
      <c r="G6" s="23">
        <f>VLOOKUP(B6,Fertilidade!A$2:C$6,2,FALSE)</f>
        <v>6.3515829841225599E-2</v>
      </c>
      <c r="H6" s="24">
        <f t="shared" si="0"/>
        <v>178599.52677224384</v>
      </c>
      <c r="I6" s="24"/>
      <c r="J6" s="24"/>
      <c r="K6" s="22">
        <v>250</v>
      </c>
      <c r="L6" s="22">
        <v>250</v>
      </c>
      <c r="M6" s="25">
        <f t="shared" si="1"/>
        <v>247245.64662896606</v>
      </c>
      <c r="N6" s="25">
        <f t="shared" si="1"/>
        <v>240261.21455724907</v>
      </c>
    </row>
    <row r="7" spans="2:17" x14ac:dyDescent="0.3">
      <c r="B7" s="20" t="s">
        <v>7</v>
      </c>
      <c r="C7" s="1">
        <f>VLOOKUP(B7,'População Ano Base 2022'!B$2:D$15,2,FALSE)</f>
        <v>270358</v>
      </c>
      <c r="D7" s="1">
        <f>VLOOKUP(B7,'População Ano Base 2022'!B$2:D$15,3,FALSE)</f>
        <v>280637</v>
      </c>
      <c r="E7" s="1">
        <f>VLOOKUP(B7,Sobrevivência!B$13:D$23,2,FALSE)</f>
        <v>0.97362616092276055</v>
      </c>
      <c r="F7" s="1">
        <f>VLOOKUP(B7,Sobrevivência!B$2:C$12,2,FALSE)</f>
        <v>0.99057583334217125</v>
      </c>
      <c r="G7" s="10">
        <f>VLOOKUP(B7,Fertilidade!A$2:C$6,2,FALSE)</f>
        <v>6.3297383491807149E-2</v>
      </c>
      <c r="H7" s="7">
        <f t="shared" si="0"/>
        <v>177635.87810990284</v>
      </c>
      <c r="I7" s="7"/>
      <c r="J7" s="7"/>
      <c r="K7" s="1">
        <v>250</v>
      </c>
      <c r="L7" s="1">
        <v>250</v>
      </c>
      <c r="M7" s="8">
        <f t="shared" si="1"/>
        <v>283525.22779307788</v>
      </c>
      <c r="N7" s="8">
        <f t="shared" si="1"/>
        <v>282291.52588490525</v>
      </c>
    </row>
    <row r="8" spans="2:17" x14ac:dyDescent="0.3">
      <c r="B8" s="21" t="s">
        <v>8</v>
      </c>
      <c r="C8" s="22">
        <f>VLOOKUP(B8,'População Ano Base 2022'!B$2:D$15,2,FALSE)</f>
        <v>248253</v>
      </c>
      <c r="D8" s="22">
        <f>VLOOKUP(B8,'População Ano Base 2022'!B$2:D$15,3,FALSE)</f>
        <v>267790</v>
      </c>
      <c r="E8" s="22">
        <f>VLOOKUP(B8,Sobrevivência!B$13:D$23,2,FALSE)</f>
        <v>0.96135436255292206</v>
      </c>
      <c r="F8" s="22">
        <f>VLOOKUP(B8,Sobrevivência!B$2:C$12,2,FALSE)</f>
        <v>0.98107726199380552</v>
      </c>
      <c r="G8" s="23">
        <f>VLOOKUP(B8,Fertilidade!A$2:C$6,2,FALSE)</f>
        <v>6.4412943792130336E-3</v>
      </c>
      <c r="H8" s="24">
        <f t="shared" si="0"/>
        <v>17249.142218094581</v>
      </c>
      <c r="I8" s="24"/>
      <c r="J8" s="24"/>
      <c r="K8" s="22">
        <v>150</v>
      </c>
      <c r="L8" s="22">
        <v>150</v>
      </c>
      <c r="M8" s="25">
        <f t="shared" si="1"/>
        <v>264727.62161475571</v>
      </c>
      <c r="N8" s="25">
        <f t="shared" si="1"/>
        <v>279492.23014164693</v>
      </c>
    </row>
    <row r="9" spans="2:17" x14ac:dyDescent="0.3">
      <c r="B9" s="20" t="s">
        <v>9</v>
      </c>
      <c r="C9" s="1">
        <f>VLOOKUP(B9,'População Ano Base 2022'!B$2:D$15,2,FALSE)</f>
        <v>196435</v>
      </c>
      <c r="D9" s="1">
        <f>VLOOKUP(B9,'População Ano Base 2022'!B$2:D$15,3,FALSE)</f>
        <v>223819</v>
      </c>
      <c r="E9" s="1">
        <f>VLOOKUP(B9,Sobrevivência!B$13:D$23,2,FALSE)</f>
        <v>0.91764928061415196</v>
      </c>
      <c r="F9" s="1">
        <f>VLOOKUP(B9,Sobrevivência!B$2:C$12,2,FALSE)</f>
        <v>0.95843944368163436</v>
      </c>
      <c r="G9" s="10">
        <f>VLOOKUP(B9,Fertilidade!A$2:C$6,2,FALSE)</f>
        <v>8.8130968887829804E-6</v>
      </c>
      <c r="H9" s="7">
        <f t="shared" si="0"/>
        <v>19.725385325505179</v>
      </c>
      <c r="I9" s="7"/>
      <c r="J9" s="7"/>
      <c r="K9" s="1">
        <v>50</v>
      </c>
      <c r="L9" s="1">
        <v>50</v>
      </c>
      <c r="M9" s="8">
        <f t="shared" si="1"/>
        <v>239159.10456685055</v>
      </c>
      <c r="N9" s="8">
        <f t="shared" si="1"/>
        <v>263222.67998932116</v>
      </c>
    </row>
    <row r="10" spans="2:17" x14ac:dyDescent="0.3">
      <c r="B10" s="21" t="s">
        <v>10</v>
      </c>
      <c r="C10" s="22">
        <f>VLOOKUP(B10,'População Ano Base 2022'!B$2:D$15,2,FALSE)</f>
        <v>133034</v>
      </c>
      <c r="D10" s="22">
        <f>VLOOKUP(B10,'População Ano Base 2022'!B$2:D$15,3,FALSE)</f>
        <v>166719</v>
      </c>
      <c r="E10" s="22">
        <f>VLOOKUP(B10,Sobrevivência!B$13:D$23,2,FALSE)</f>
        <v>0.84354101955584471</v>
      </c>
      <c r="F10" s="22">
        <f>VLOOKUP(B10,Sobrevivência!B$2:C$12,2,FALSE)</f>
        <v>0.91045213857803176</v>
      </c>
      <c r="G10" s="23"/>
      <c r="H10" s="22"/>
      <c r="I10" s="22"/>
      <c r="J10" s="22"/>
      <c r="K10" s="22">
        <v>50</v>
      </c>
      <c r="L10" s="22">
        <v>50</v>
      </c>
      <c r="M10" s="25">
        <f t="shared" si="1"/>
        <v>180758.43643744095</v>
      </c>
      <c r="N10" s="25">
        <f t="shared" si="1"/>
        <v>215016.95784537971</v>
      </c>
    </row>
    <row r="11" spans="2:17" x14ac:dyDescent="0.3">
      <c r="B11" s="20" t="s">
        <v>11</v>
      </c>
      <c r="C11" s="1">
        <f>VLOOKUP(B11,'População Ano Base 2022'!B$2:D$15,2,FALSE)</f>
        <v>66936</v>
      </c>
      <c r="D11" s="1">
        <f>VLOOKUP(B11,'População Ano Base 2022'!B$2:D$15,3,FALSE)</f>
        <v>92599</v>
      </c>
      <c r="E11" s="1">
        <f>VLOOKUP(B11,Sobrevivência!B$13:D$23,2,FALSE)</f>
        <v>0.67736647051555399</v>
      </c>
      <c r="F11" s="1">
        <f>VLOOKUP(B11,Sobrevivência!B$2:C$12,2,FALSE)</f>
        <v>0.79082940165805615</v>
      </c>
      <c r="G11" s="10"/>
      <c r="H11" s="1"/>
      <c r="I11" s="1"/>
      <c r="J11" s="1"/>
      <c r="K11" s="1">
        <v>0</v>
      </c>
      <c r="L11" s="1">
        <v>0</v>
      </c>
      <c r="M11" s="8">
        <f t="shared" si="1"/>
        <v>112219.63599559224</v>
      </c>
      <c r="N11" s="8">
        <f t="shared" si="1"/>
        <v>151789.67009159087</v>
      </c>
    </row>
    <row r="12" spans="2:17" x14ac:dyDescent="0.3">
      <c r="B12" s="21" t="s">
        <v>12</v>
      </c>
      <c r="C12" s="22">
        <f>VLOOKUP(B12,'População Ano Base 2022'!B$2:D$15,2,FALSE)</f>
        <v>25020</v>
      </c>
      <c r="D12" s="22">
        <f>VLOOKUP(B12,'População Ano Base 2022'!B$2:D$15,3,FALSE)</f>
        <v>46127</v>
      </c>
      <c r="E12" s="22">
        <f>VLOOKUP(B12,Sobrevivência!B$13:D$23,2,FALSE)</f>
        <v>0.3152327514090561</v>
      </c>
      <c r="F12" s="22">
        <f>VLOOKUP(B12,Sobrevivência!B$2:C$12,2,FALSE)</f>
        <v>0.42443722500463615</v>
      </c>
      <c r="G12" s="23"/>
      <c r="H12" s="22"/>
      <c r="I12" s="22"/>
      <c r="J12" s="22"/>
      <c r="K12" s="22">
        <v>0</v>
      </c>
      <c r="L12" s="22">
        <v>0</v>
      </c>
      <c r="M12" s="25">
        <f>(C11*E11)+(C12*E12)+(K12*10)</f>
        <v>53227.325510683702</v>
      </c>
      <c r="N12" s="25">
        <f>(D11*F11)+(D12*F12)+(L12*10)</f>
        <v>92808.027641923196</v>
      </c>
    </row>
    <row r="13" spans="2:17" x14ac:dyDescent="0.3">
      <c r="B13" s="20" t="s">
        <v>43</v>
      </c>
      <c r="C13" s="26">
        <f>SUM(C4:C12)</f>
        <v>1724658</v>
      </c>
      <c r="D13" s="26">
        <f>SUM(D4:D12)</f>
        <v>1834708</v>
      </c>
      <c r="E13" s="10"/>
      <c r="F13" s="10"/>
      <c r="G13" s="10"/>
      <c r="H13" s="1"/>
      <c r="I13" s="1"/>
      <c r="J13" s="1"/>
      <c r="K13" s="9">
        <v>1000</v>
      </c>
      <c r="L13" s="9">
        <v>1000</v>
      </c>
      <c r="M13" s="8">
        <f>SUM(M4:M12)</f>
        <v>1842553.2937251164</v>
      </c>
      <c r="N13" s="8">
        <f>SUM(N4:N12)</f>
        <v>1967224.1970164459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B16" s="12"/>
      <c r="C16" s="13" t="s">
        <v>22</v>
      </c>
      <c r="D16" s="13"/>
      <c r="E16" s="13" t="s">
        <v>38</v>
      </c>
      <c r="F16" s="13"/>
      <c r="G16" s="14" t="s">
        <v>31</v>
      </c>
      <c r="H16" s="14" t="s">
        <v>39</v>
      </c>
      <c r="I16" s="15" t="s">
        <v>40</v>
      </c>
      <c r="J16" s="16"/>
      <c r="K16" s="15" t="s">
        <v>21</v>
      </c>
      <c r="L16" s="16"/>
      <c r="M16" s="13" t="s">
        <v>29</v>
      </c>
      <c r="N16" s="13"/>
    </row>
    <row r="17" spans="2:14" x14ac:dyDescent="0.3">
      <c r="B17" s="17" t="s">
        <v>0</v>
      </c>
      <c r="C17" s="17" t="s">
        <v>34</v>
      </c>
      <c r="D17" s="17" t="s">
        <v>35</v>
      </c>
      <c r="E17" s="17" t="s">
        <v>34</v>
      </c>
      <c r="F17" s="17" t="s">
        <v>35</v>
      </c>
      <c r="G17" s="18"/>
      <c r="H17" s="18"/>
      <c r="I17" s="19" t="s">
        <v>32</v>
      </c>
      <c r="J17" s="19" t="s">
        <v>33</v>
      </c>
      <c r="K17" s="17" t="s">
        <v>13</v>
      </c>
      <c r="L17" s="17" t="s">
        <v>14</v>
      </c>
      <c r="M17" s="17" t="s">
        <v>34</v>
      </c>
      <c r="N17" s="17" t="s">
        <v>35</v>
      </c>
    </row>
    <row r="18" spans="2:14" x14ac:dyDescent="0.3">
      <c r="B18" s="21" t="s">
        <v>17</v>
      </c>
      <c r="C18" s="22">
        <f>M4</f>
        <v>212806.02339634043</v>
      </c>
      <c r="D18" s="22">
        <f>N4</f>
        <v>204480.2969886408</v>
      </c>
      <c r="E18" s="22">
        <f>VLOOKUP(B18,Sobrevivência!B$13:D$23,3,FALSE)</f>
        <v>0.99543645751377685</v>
      </c>
      <c r="F18" s="22">
        <f>VLOOKUP(B18,Sobrevivência!B$2:D$12,3,FALSE)</f>
        <v>0.99562796688474553</v>
      </c>
      <c r="G18" s="22"/>
      <c r="H18" s="22"/>
      <c r="I18" s="24">
        <f>(Q1*(SUM(H19:H23)))</f>
        <v>186686.86184400821</v>
      </c>
      <c r="J18" s="24">
        <f>(SUM(H19:H23)-I18)</f>
        <v>179365.80843836081</v>
      </c>
      <c r="K18" s="22">
        <f>K4/2</f>
        <v>25</v>
      </c>
      <c r="L18" s="22">
        <f>L4/2</f>
        <v>25</v>
      </c>
      <c r="M18" s="25">
        <f>I18+(K18*10)</f>
        <v>186936.86184400821</v>
      </c>
      <c r="N18" s="25">
        <f>J18+(L18*10)</f>
        <v>179615.80843836081</v>
      </c>
    </row>
    <row r="19" spans="2:14" x14ac:dyDescent="0.3">
      <c r="B19" s="20" t="s">
        <v>23</v>
      </c>
      <c r="C19" s="1">
        <f>M5</f>
        <v>248884.27178140904</v>
      </c>
      <c r="D19" s="1">
        <f>N5</f>
        <v>237861.59387578923</v>
      </c>
      <c r="E19" s="1">
        <f>VLOOKUP(B19,Sobrevivência!B$13:D$23,3,FALSE)</f>
        <v>0.98995070628308057</v>
      </c>
      <c r="F19" s="1">
        <f>VLOOKUP(B19,Sobrevivência!B$2:D$12,3,FALSE)</f>
        <v>0.99791204065392636</v>
      </c>
      <c r="G19" s="10">
        <f>VLOOKUP(B19,Fertilidade!A$2:C$6,3,FALSE)</f>
        <v>1.2937428798195438E-2</v>
      </c>
      <c r="H19" s="7">
        <f>G19*D19*10</f>
        <v>30773.174345933032</v>
      </c>
      <c r="I19" s="7"/>
      <c r="J19" s="7"/>
      <c r="K19" s="1">
        <f t="shared" ref="K19:L26" si="2">K5/2</f>
        <v>100</v>
      </c>
      <c r="L19" s="1">
        <f t="shared" si="2"/>
        <v>100</v>
      </c>
      <c r="M19" s="8">
        <f>(C18*E18)+(K19*10)</f>
        <v>212834.87406724703</v>
      </c>
      <c r="N19" s="8">
        <f>(D18*F18)+(L19*10)</f>
        <v>204586.3023587894</v>
      </c>
    </row>
    <row r="20" spans="2:14" x14ac:dyDescent="0.3">
      <c r="B20" s="21" t="s">
        <v>6</v>
      </c>
      <c r="C20" s="22">
        <f>M6</f>
        <v>247245.64662896606</v>
      </c>
      <c r="D20" s="22">
        <f>N6</f>
        <v>240261.21455724907</v>
      </c>
      <c r="E20" s="22">
        <f>VLOOKUP(B20,Sobrevivência!B$13:D$23,3,FALSE)</f>
        <v>0.97554236370469993</v>
      </c>
      <c r="F20" s="22">
        <f>VLOOKUP(B20,Sobrevivência!B$2:D$12,3,FALSE)</f>
        <v>0.99573281989206519</v>
      </c>
      <c r="G20" s="23">
        <f>VLOOKUP(B20,Fertilidade!A$2:C$6,3,FALSE)</f>
        <v>5.2087795919790798E-2</v>
      </c>
      <c r="H20" s="24">
        <f>G20*D20*10</f>
        <v>125146.77111299059</v>
      </c>
      <c r="I20" s="24"/>
      <c r="J20" s="24"/>
      <c r="K20" s="22">
        <f t="shared" si="2"/>
        <v>125</v>
      </c>
      <c r="L20" s="22">
        <f t="shared" si="2"/>
        <v>125</v>
      </c>
      <c r="M20" s="25">
        <f>(C19*E19)+(K20*10)</f>
        <v>247633.16063275607</v>
      </c>
      <c r="N20" s="25">
        <f>(D19*F19)+(L20*10)</f>
        <v>238614.94853778431</v>
      </c>
    </row>
    <row r="21" spans="2:14" x14ac:dyDescent="0.3">
      <c r="B21" s="20" t="s">
        <v>7</v>
      </c>
      <c r="C21" s="1">
        <f>M7</f>
        <v>283525.22779307788</v>
      </c>
      <c r="D21" s="1">
        <f>N7</f>
        <v>282291.52588490525</v>
      </c>
      <c r="E21" s="1">
        <f>VLOOKUP(B21,Sobrevivência!B$13:D$23,3,FALSE)</f>
        <v>0.97652889706101864</v>
      </c>
      <c r="F21" s="1">
        <f>VLOOKUP(B21,Sobrevivência!B$2:D$12,3,FALSE)</f>
        <v>0.99156276129073706</v>
      </c>
      <c r="G21" s="10">
        <f>VLOOKUP(B21,Fertilidade!A$2:C$6,3,FALSE)</f>
        <v>6.7599996442408813E-2</v>
      </c>
      <c r="H21" s="7">
        <f>G21*D21*10</f>
        <v>190829.06145541751</v>
      </c>
      <c r="I21" s="7"/>
      <c r="J21" s="7"/>
      <c r="K21" s="1">
        <f t="shared" si="2"/>
        <v>125</v>
      </c>
      <c r="L21" s="1">
        <f t="shared" si="2"/>
        <v>125</v>
      </c>
      <c r="M21" s="8">
        <f>(C20*E20)+(K21*10)</f>
        <v>242448.60252811853</v>
      </c>
      <c r="N21" s="8">
        <f>(D20*F20)+(L21*10)</f>
        <v>240485.97668178211</v>
      </c>
    </row>
    <row r="22" spans="2:14" x14ac:dyDescent="0.3">
      <c r="B22" s="21" t="s">
        <v>8</v>
      </c>
      <c r="C22" s="22">
        <f>M8</f>
        <v>264727.62161475571</v>
      </c>
      <c r="D22" s="22">
        <f>N8</f>
        <v>279492.23014164693</v>
      </c>
      <c r="E22" s="22">
        <f>VLOOKUP(B22,Sobrevivência!B$13:D$23,3,FALSE)</f>
        <v>0.96737618065777076</v>
      </c>
      <c r="F22" s="22">
        <f>VLOOKUP(B22,Sobrevivência!B$2:D$12,3,FALSE)</f>
        <v>0.98388223587306545</v>
      </c>
      <c r="G22" s="23">
        <f>VLOOKUP(B22,Fertilidade!A$2:C$6,3,FALSE)</f>
        <v>6.9015179205708481E-3</v>
      </c>
      <c r="H22" s="24">
        <f>G22*D22*10</f>
        <v>19289.206349828881</v>
      </c>
      <c r="I22" s="24"/>
      <c r="J22" s="24"/>
      <c r="K22" s="22">
        <f t="shared" si="2"/>
        <v>75</v>
      </c>
      <c r="L22" s="22">
        <f t="shared" si="2"/>
        <v>75</v>
      </c>
      <c r="M22" s="25">
        <f>(C21*E21)+(K22*10)</f>
        <v>277620.57798574842</v>
      </c>
      <c r="N22" s="25">
        <f>(D21*F21)+(L22*10)</f>
        <v>280659.7648954122</v>
      </c>
    </row>
    <row r="23" spans="2:14" x14ac:dyDescent="0.3">
      <c r="B23" s="20" t="s">
        <v>9</v>
      </c>
      <c r="C23" s="1">
        <f>M9</f>
        <v>239159.10456685055</v>
      </c>
      <c r="D23" s="1">
        <f>N9</f>
        <v>263222.67998932116</v>
      </c>
      <c r="E23" s="1">
        <f>VLOOKUP(B23,Sobrevivência!B$13:D$23,3,FALSE)</f>
        <v>0.92864995891046165</v>
      </c>
      <c r="F23" s="1">
        <f>VLOOKUP(B23,Sobrevivência!B$2:D$12,3,FALSE)</f>
        <v>0.96579626817062569</v>
      </c>
      <c r="G23" s="10">
        <f>VLOOKUP(B23,Fertilidade!A$2:C$6,3,FALSE)</f>
        <v>5.49231479581834E-6</v>
      </c>
      <c r="H23" s="7">
        <f>G23*D23*10</f>
        <v>14.457018199003047</v>
      </c>
      <c r="I23" s="7"/>
      <c r="J23" s="7"/>
      <c r="K23" s="1">
        <f t="shared" si="2"/>
        <v>25</v>
      </c>
      <c r="L23" s="1">
        <f t="shared" si="2"/>
        <v>25</v>
      </c>
      <c r="M23" s="8">
        <f>(C22*E22)+(K23*10)</f>
        <v>256341.19551229791</v>
      </c>
      <c r="N23" s="8">
        <f>(D22*F22)+(L23*10)</f>
        <v>275237.44030091295</v>
      </c>
    </row>
    <row r="24" spans="2:14" x14ac:dyDescent="0.3">
      <c r="B24" s="21" t="s">
        <v>10</v>
      </c>
      <c r="C24" s="22">
        <f>M10</f>
        <v>180758.43643744095</v>
      </c>
      <c r="D24" s="22">
        <f>N10</f>
        <v>215016.95784537971</v>
      </c>
      <c r="E24" s="22">
        <f>VLOOKUP(B24,Sobrevivência!B$13:D$23,3,FALSE)</f>
        <v>0.87059400695659828</v>
      </c>
      <c r="F24" s="22">
        <f>VLOOKUP(B24,Sobrevivência!B$2:D$12,3,FALSE)</f>
        <v>0.92936409045150525</v>
      </c>
      <c r="G24" s="23"/>
      <c r="H24" s="22"/>
      <c r="I24" s="22"/>
      <c r="J24" s="22"/>
      <c r="K24" s="22">
        <f t="shared" si="2"/>
        <v>25</v>
      </c>
      <c r="L24" s="22">
        <f t="shared" si="2"/>
        <v>25</v>
      </c>
      <c r="M24" s="25">
        <f>(C23*E23)+(K24*10)</f>
        <v>222345.09262906856</v>
      </c>
      <c r="N24" s="25">
        <f>(D23*F23)+(L24*10)</f>
        <v>254469.48203155721</v>
      </c>
    </row>
    <row r="25" spans="2:14" x14ac:dyDescent="0.3">
      <c r="B25" s="20" t="s">
        <v>11</v>
      </c>
      <c r="C25" s="1">
        <f>M11</f>
        <v>112219.63599559224</v>
      </c>
      <c r="D25" s="1">
        <f>N11</f>
        <v>151789.67009159087</v>
      </c>
      <c r="E25" s="1">
        <f>VLOOKUP(B25,Sobrevivência!B$13:D$23,3,FALSE)</f>
        <v>0.72507762716995994</v>
      </c>
      <c r="F25" s="1">
        <f>VLOOKUP(B25,Sobrevivência!B$2:D$12,3,FALSE)</f>
        <v>0.82944824735625244</v>
      </c>
      <c r="G25" s="10"/>
      <c r="H25" s="1"/>
      <c r="I25" s="1"/>
      <c r="J25" s="1"/>
      <c r="K25" s="1">
        <f t="shared" si="2"/>
        <v>0</v>
      </c>
      <c r="L25" s="1">
        <f t="shared" si="2"/>
        <v>0</v>
      </c>
      <c r="M25" s="8">
        <f>(C24*E24)+(K25*10)</f>
        <v>157367.21146928129</v>
      </c>
      <c r="N25" s="8">
        <f>(D24*F24)+(L25*10)</f>
        <v>199829.03945962095</v>
      </c>
    </row>
    <row r="26" spans="2:14" x14ac:dyDescent="0.3">
      <c r="B26" s="21" t="s">
        <v>12</v>
      </c>
      <c r="C26" s="22">
        <f>M12</f>
        <v>53227.325510683702</v>
      </c>
      <c r="D26" s="22">
        <f>N12</f>
        <v>92808.027641923196</v>
      </c>
      <c r="E26" s="22">
        <f>VLOOKUP(B26,Sobrevivência!B$13:D$23,3,FALSE)</f>
        <v>0.35384500972916438</v>
      </c>
      <c r="F26" s="22">
        <f>VLOOKUP(B26,Sobrevivência!B$2:D$12,3,FALSE)</f>
        <v>0.46832538542283225</v>
      </c>
      <c r="G26" s="23"/>
      <c r="H26" s="22"/>
      <c r="I26" s="22"/>
      <c r="J26" s="22"/>
      <c r="K26" s="22">
        <f t="shared" si="2"/>
        <v>0</v>
      </c>
      <c r="L26" s="22">
        <f t="shared" si="2"/>
        <v>0</v>
      </c>
      <c r="M26" s="25">
        <f>(C25*E25)+(C26*E26)+(K26*10)</f>
        <v>100202.17090274593</v>
      </c>
      <c r="N26" s="25">
        <f>(D25*F25)+(D26*F26)+(L26*10)</f>
        <v>169366.03113999037</v>
      </c>
    </row>
    <row r="27" spans="2:14" x14ac:dyDescent="0.3">
      <c r="B27" s="20" t="s">
        <v>43</v>
      </c>
      <c r="C27" s="26">
        <f>SUM(C18:C26)</f>
        <v>1842553.2937251164</v>
      </c>
      <c r="D27" s="26">
        <f>SUM(D18:D26)</f>
        <v>1967224.1970164459</v>
      </c>
      <c r="E27" s="10"/>
      <c r="F27" s="10"/>
      <c r="G27" s="10"/>
      <c r="H27" s="1"/>
      <c r="I27" s="1"/>
      <c r="J27" s="1"/>
      <c r="K27" s="9">
        <v>500</v>
      </c>
      <c r="L27" s="9">
        <v>500</v>
      </c>
      <c r="M27" s="8">
        <f>SUM(M18:M26)</f>
        <v>1903729.7475712718</v>
      </c>
      <c r="N27" s="8">
        <f>SUM(N18:N26)</f>
        <v>2042864.7938442104</v>
      </c>
    </row>
  </sheetData>
  <mergeCells count="14">
    <mergeCell ref="M2:N2"/>
    <mergeCell ref="C16:D16"/>
    <mergeCell ref="E16:F16"/>
    <mergeCell ref="G16:G17"/>
    <mergeCell ref="H16:H17"/>
    <mergeCell ref="I16:J16"/>
    <mergeCell ref="K16:L16"/>
    <mergeCell ref="M16:N16"/>
    <mergeCell ref="C2:D2"/>
    <mergeCell ref="E2:F2"/>
    <mergeCell ref="G2:G3"/>
    <mergeCell ref="H2:H3"/>
    <mergeCell ref="I2:J2"/>
    <mergeCell ref="K2:L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A6E6-E087-443C-9034-34902BE603A9}">
  <dimension ref="B1:Q27"/>
  <sheetViews>
    <sheetView workbookViewId="0">
      <selection sqref="A1:XFD1048576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B2" s="12"/>
      <c r="C2" s="13" t="s">
        <v>16</v>
      </c>
      <c r="D2" s="13"/>
      <c r="E2" s="13" t="s">
        <v>20</v>
      </c>
      <c r="F2" s="13"/>
      <c r="G2" s="14" t="s">
        <v>30</v>
      </c>
      <c r="H2" s="14" t="s">
        <v>37</v>
      </c>
      <c r="I2" s="15" t="s">
        <v>36</v>
      </c>
      <c r="J2" s="16"/>
      <c r="K2" s="15" t="s">
        <v>21</v>
      </c>
      <c r="L2" s="16"/>
      <c r="M2" s="13" t="s">
        <v>22</v>
      </c>
      <c r="N2" s="13"/>
      <c r="P2" t="s">
        <v>42</v>
      </c>
      <c r="Q2" s="2">
        <v>0.49</v>
      </c>
    </row>
    <row r="3" spans="2:17" ht="28.8" customHeight="1" x14ac:dyDescent="0.3">
      <c r="B3" s="17" t="s">
        <v>0</v>
      </c>
      <c r="C3" s="17" t="s">
        <v>34</v>
      </c>
      <c r="D3" s="17" t="s">
        <v>35</v>
      </c>
      <c r="E3" s="17" t="s">
        <v>34</v>
      </c>
      <c r="F3" s="17" t="s">
        <v>35</v>
      </c>
      <c r="G3" s="18"/>
      <c r="H3" s="18"/>
      <c r="I3" s="19" t="s">
        <v>32</v>
      </c>
      <c r="J3" s="19" t="s">
        <v>33</v>
      </c>
      <c r="K3" s="17" t="s">
        <v>13</v>
      </c>
      <c r="L3" s="17" t="s">
        <v>14</v>
      </c>
      <c r="M3" s="17" t="s">
        <v>34</v>
      </c>
      <c r="N3" s="17" t="s">
        <v>35</v>
      </c>
    </row>
    <row r="4" spans="2:17" x14ac:dyDescent="0.3">
      <c r="B4" s="21" t="s">
        <v>17</v>
      </c>
      <c r="C4" s="22">
        <f>VLOOKUP(B4,'População Ano Base 2022'!B$2:D$15,2,FALSE)</f>
        <v>248720</v>
      </c>
      <c r="D4" s="22">
        <f>VLOOKUP(B4,'População Ano Base 2022'!B$2:D$15,3,FALSE)</f>
        <v>237458</v>
      </c>
      <c r="E4" s="22">
        <f>VLOOKUP(B4,Sobrevivência!B$13:D$23,2,FALSE)</f>
        <v>0.99261929793104309</v>
      </c>
      <c r="F4" s="22">
        <f>VLOOKUP(B4,Sobrevivência!B$2:C$12,2,FALSE)</f>
        <v>0.99327710111173018</v>
      </c>
      <c r="G4" s="22"/>
      <c r="H4" s="22"/>
      <c r="I4" s="24">
        <f>(Q1*(SUM(H5:H9)))</f>
        <v>212306.02339634043</v>
      </c>
      <c r="J4" s="24">
        <f>(SUM(H5:H9)-I4)</f>
        <v>203980.2969886408</v>
      </c>
      <c r="K4" s="22">
        <v>150</v>
      </c>
      <c r="L4" s="22">
        <v>150</v>
      </c>
      <c r="M4" s="25">
        <f>I4+(K4*10)</f>
        <v>213806.02339634043</v>
      </c>
      <c r="N4" s="25">
        <f>J4+(L4*10)</f>
        <v>205480.2969886408</v>
      </c>
    </row>
    <row r="5" spans="2:17" x14ac:dyDescent="0.3">
      <c r="B5" s="20" t="s">
        <v>23</v>
      </c>
      <c r="C5" s="1">
        <f>VLOOKUP(B5,'População Ano Base 2022'!B$2:D$15,2,FALSE)</f>
        <v>247412</v>
      </c>
      <c r="D5" s="1">
        <f>VLOOKUP(B5,'População Ano Base 2022'!B$2:D$15,3,FALSE)</f>
        <v>238370</v>
      </c>
      <c r="E5" s="1">
        <f>VLOOKUP(B5,Sobrevivência!B$13:D$23,2,FALSE)</f>
        <v>0.98922302325257494</v>
      </c>
      <c r="F5" s="1">
        <f>VLOOKUP(B5,Sobrevivência!B$2:C$12,2,FALSE)</f>
        <v>0.99744604840059181</v>
      </c>
      <c r="G5" s="10">
        <f>VLOOKUP(B5,Fertilidade!A$2:C$6,2,FALSE)</f>
        <v>1.7947748416081943E-2</v>
      </c>
      <c r="H5" s="7">
        <f t="shared" ref="H5:H9" si="0">G5*D5*10</f>
        <v>42782.047899414531</v>
      </c>
      <c r="I5" s="7"/>
      <c r="J5" s="7"/>
      <c r="K5" s="1">
        <v>600</v>
      </c>
      <c r="L5" s="1">
        <v>600</v>
      </c>
      <c r="M5" s="8">
        <f t="shared" ref="M5:N11" si="1">(C4*E4)+(K5*10)</f>
        <v>252884.27178140904</v>
      </c>
      <c r="N5" s="8">
        <f t="shared" si="1"/>
        <v>241861.59387578923</v>
      </c>
    </row>
    <row r="6" spans="2:17" x14ac:dyDescent="0.3">
      <c r="B6" s="21" t="s">
        <v>6</v>
      </c>
      <c r="C6" s="22">
        <f>VLOOKUP(B6,'População Ano Base 2022'!B$2:D$15,2,FALSE)</f>
        <v>288490</v>
      </c>
      <c r="D6" s="22">
        <f>VLOOKUP(B6,'População Ano Base 2022'!B$2:D$15,3,FALSE)</f>
        <v>281189</v>
      </c>
      <c r="E6" s="22">
        <f>VLOOKUP(B6,Sobrevivência!B$13:D$23,2,FALSE)</f>
        <v>0.9741246760479666</v>
      </c>
      <c r="F6" s="22">
        <f>VLOOKUP(B6,Sobrevivência!B$2:C$12,2,FALSE)</f>
        <v>0.99503012523571432</v>
      </c>
      <c r="G6" s="23">
        <f>VLOOKUP(B6,Fertilidade!A$2:C$6,2,FALSE)</f>
        <v>6.3515829841225599E-2</v>
      </c>
      <c r="H6" s="24">
        <f t="shared" si="0"/>
        <v>178599.52677224384</v>
      </c>
      <c r="I6" s="24"/>
      <c r="J6" s="24"/>
      <c r="K6" s="22">
        <v>750</v>
      </c>
      <c r="L6" s="22">
        <v>750</v>
      </c>
      <c r="M6" s="25">
        <f t="shared" si="1"/>
        <v>252245.64662896606</v>
      </c>
      <c r="N6" s="25">
        <f t="shared" si="1"/>
        <v>245261.21455724907</v>
      </c>
    </row>
    <row r="7" spans="2:17" x14ac:dyDescent="0.3">
      <c r="B7" s="20" t="s">
        <v>7</v>
      </c>
      <c r="C7" s="1">
        <f>VLOOKUP(B7,'População Ano Base 2022'!B$2:D$15,2,FALSE)</f>
        <v>270358</v>
      </c>
      <c r="D7" s="1">
        <f>VLOOKUP(B7,'População Ano Base 2022'!B$2:D$15,3,FALSE)</f>
        <v>280637</v>
      </c>
      <c r="E7" s="1">
        <f>VLOOKUP(B7,Sobrevivência!B$13:D$23,2,FALSE)</f>
        <v>0.97362616092276055</v>
      </c>
      <c r="F7" s="1">
        <f>VLOOKUP(B7,Sobrevivência!B$2:C$12,2,FALSE)</f>
        <v>0.99057583334217125</v>
      </c>
      <c r="G7" s="10">
        <f>VLOOKUP(B7,Fertilidade!A$2:C$6,2,FALSE)</f>
        <v>6.3297383491807149E-2</v>
      </c>
      <c r="H7" s="7">
        <f t="shared" si="0"/>
        <v>177635.87810990284</v>
      </c>
      <c r="I7" s="7"/>
      <c r="J7" s="7"/>
      <c r="K7" s="1">
        <v>750</v>
      </c>
      <c r="L7" s="1">
        <v>750</v>
      </c>
      <c r="M7" s="8">
        <f t="shared" si="1"/>
        <v>288525.22779307788</v>
      </c>
      <c r="N7" s="8">
        <f t="shared" si="1"/>
        <v>287291.52588490525</v>
      </c>
    </row>
    <row r="8" spans="2:17" x14ac:dyDescent="0.3">
      <c r="B8" s="21" t="s">
        <v>8</v>
      </c>
      <c r="C8" s="22">
        <f>VLOOKUP(B8,'População Ano Base 2022'!B$2:D$15,2,FALSE)</f>
        <v>248253</v>
      </c>
      <c r="D8" s="22">
        <f>VLOOKUP(B8,'População Ano Base 2022'!B$2:D$15,3,FALSE)</f>
        <v>267790</v>
      </c>
      <c r="E8" s="22">
        <f>VLOOKUP(B8,Sobrevivência!B$13:D$23,2,FALSE)</f>
        <v>0.96135436255292206</v>
      </c>
      <c r="F8" s="22">
        <f>VLOOKUP(B8,Sobrevivência!B$2:C$12,2,FALSE)</f>
        <v>0.98107726199380552</v>
      </c>
      <c r="G8" s="23">
        <f>VLOOKUP(B8,Fertilidade!A$2:C$6,2,FALSE)</f>
        <v>6.4412943792130336E-3</v>
      </c>
      <c r="H8" s="24">
        <f t="shared" si="0"/>
        <v>17249.142218094581</v>
      </c>
      <c r="I8" s="24"/>
      <c r="J8" s="24"/>
      <c r="K8" s="22">
        <v>450</v>
      </c>
      <c r="L8" s="22">
        <v>450</v>
      </c>
      <c r="M8" s="25">
        <f t="shared" si="1"/>
        <v>267727.62161475571</v>
      </c>
      <c r="N8" s="25">
        <f t="shared" si="1"/>
        <v>282492.23014164693</v>
      </c>
    </row>
    <row r="9" spans="2:17" x14ac:dyDescent="0.3">
      <c r="B9" s="20" t="s">
        <v>9</v>
      </c>
      <c r="C9" s="1">
        <f>VLOOKUP(B9,'População Ano Base 2022'!B$2:D$15,2,FALSE)</f>
        <v>196435</v>
      </c>
      <c r="D9" s="1">
        <f>VLOOKUP(B9,'População Ano Base 2022'!B$2:D$15,3,FALSE)</f>
        <v>223819</v>
      </c>
      <c r="E9" s="1">
        <f>VLOOKUP(B9,Sobrevivência!B$13:D$23,2,FALSE)</f>
        <v>0.91764928061415196</v>
      </c>
      <c r="F9" s="1">
        <f>VLOOKUP(B9,Sobrevivência!B$2:C$12,2,FALSE)</f>
        <v>0.95843944368163436</v>
      </c>
      <c r="G9" s="10">
        <f>VLOOKUP(B9,Fertilidade!A$2:C$6,2,FALSE)</f>
        <v>8.8130968887829804E-6</v>
      </c>
      <c r="H9" s="7">
        <f t="shared" si="0"/>
        <v>19.725385325505179</v>
      </c>
      <c r="I9" s="7"/>
      <c r="J9" s="7"/>
      <c r="K9" s="1">
        <v>150</v>
      </c>
      <c r="L9" s="1">
        <v>150</v>
      </c>
      <c r="M9" s="8">
        <f t="shared" si="1"/>
        <v>240159.10456685055</v>
      </c>
      <c r="N9" s="8">
        <f t="shared" si="1"/>
        <v>264222.67998932116</v>
      </c>
    </row>
    <row r="10" spans="2:17" x14ac:dyDescent="0.3">
      <c r="B10" s="21" t="s">
        <v>10</v>
      </c>
      <c r="C10" s="22">
        <f>VLOOKUP(B10,'População Ano Base 2022'!B$2:D$15,2,FALSE)</f>
        <v>133034</v>
      </c>
      <c r="D10" s="22">
        <f>VLOOKUP(B10,'População Ano Base 2022'!B$2:D$15,3,FALSE)</f>
        <v>166719</v>
      </c>
      <c r="E10" s="22">
        <f>VLOOKUP(B10,Sobrevivência!B$13:D$23,2,FALSE)</f>
        <v>0.84354101955584471</v>
      </c>
      <c r="F10" s="22">
        <f>VLOOKUP(B10,Sobrevivência!B$2:C$12,2,FALSE)</f>
        <v>0.91045213857803176</v>
      </c>
      <c r="G10" s="23"/>
      <c r="H10" s="22"/>
      <c r="I10" s="22"/>
      <c r="J10" s="22"/>
      <c r="K10" s="22">
        <v>150</v>
      </c>
      <c r="L10" s="22">
        <v>150</v>
      </c>
      <c r="M10" s="25">
        <f t="shared" si="1"/>
        <v>181758.43643744095</v>
      </c>
      <c r="N10" s="25">
        <f t="shared" si="1"/>
        <v>216016.95784537971</v>
      </c>
    </row>
    <row r="11" spans="2:17" x14ac:dyDescent="0.3">
      <c r="B11" s="20" t="s">
        <v>11</v>
      </c>
      <c r="C11" s="1">
        <f>VLOOKUP(B11,'População Ano Base 2022'!B$2:D$15,2,FALSE)</f>
        <v>66936</v>
      </c>
      <c r="D11" s="1">
        <f>VLOOKUP(B11,'População Ano Base 2022'!B$2:D$15,3,FALSE)</f>
        <v>92599</v>
      </c>
      <c r="E11" s="1">
        <f>VLOOKUP(B11,Sobrevivência!B$13:D$23,2,FALSE)</f>
        <v>0.67736647051555399</v>
      </c>
      <c r="F11" s="1">
        <f>VLOOKUP(B11,Sobrevivência!B$2:C$12,2,FALSE)</f>
        <v>0.79082940165805615</v>
      </c>
      <c r="G11" s="10"/>
      <c r="H11" s="1"/>
      <c r="I11" s="1"/>
      <c r="J11" s="1"/>
      <c r="K11" s="1">
        <v>0</v>
      </c>
      <c r="L11" s="1">
        <v>0</v>
      </c>
      <c r="M11" s="8">
        <f t="shared" si="1"/>
        <v>112219.63599559224</v>
      </c>
      <c r="N11" s="8">
        <f t="shared" si="1"/>
        <v>151789.67009159087</v>
      </c>
    </row>
    <row r="12" spans="2:17" x14ac:dyDescent="0.3">
      <c r="B12" s="21" t="s">
        <v>12</v>
      </c>
      <c r="C12" s="22">
        <f>VLOOKUP(B12,'População Ano Base 2022'!B$2:D$15,2,FALSE)</f>
        <v>25020</v>
      </c>
      <c r="D12" s="22">
        <f>VLOOKUP(B12,'População Ano Base 2022'!B$2:D$15,3,FALSE)</f>
        <v>46127</v>
      </c>
      <c r="E12" s="22">
        <f>VLOOKUP(B12,Sobrevivência!B$13:D$23,2,FALSE)</f>
        <v>0.3152327514090561</v>
      </c>
      <c r="F12" s="22">
        <f>VLOOKUP(B12,Sobrevivência!B$2:C$12,2,FALSE)</f>
        <v>0.42443722500463615</v>
      </c>
      <c r="G12" s="23"/>
      <c r="H12" s="22"/>
      <c r="I12" s="22"/>
      <c r="J12" s="22"/>
      <c r="K12" s="22">
        <v>0</v>
      </c>
      <c r="L12" s="22">
        <v>0</v>
      </c>
      <c r="M12" s="25">
        <f>(C11*E11)+(C12*E12)+(K12*10)</f>
        <v>53227.325510683702</v>
      </c>
      <c r="N12" s="25">
        <f>(D11*F11)+(D12*F12)+(L12*10)</f>
        <v>92808.027641923196</v>
      </c>
    </row>
    <row r="13" spans="2:17" x14ac:dyDescent="0.3">
      <c r="B13" s="20" t="s">
        <v>43</v>
      </c>
      <c r="C13" s="26">
        <f>SUM(C4:C12)</f>
        <v>1724658</v>
      </c>
      <c r="D13" s="26">
        <f>SUM(D4:D12)</f>
        <v>1834708</v>
      </c>
      <c r="E13" s="10"/>
      <c r="F13" s="10"/>
      <c r="G13" s="10"/>
      <c r="H13" s="1"/>
      <c r="I13" s="1"/>
      <c r="J13" s="1"/>
      <c r="K13" s="9">
        <f>SUM(K4:K12)</f>
        <v>3000</v>
      </c>
      <c r="L13" s="9">
        <f>SUM(L4:L12)</f>
        <v>3000</v>
      </c>
      <c r="M13" s="27">
        <f>SUM(M4:M12)</f>
        <v>1862553.2937251164</v>
      </c>
      <c r="N13" s="27">
        <f>SUM(N4:N12)</f>
        <v>1987224.1970164459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B16" s="12"/>
      <c r="C16" s="13" t="s">
        <v>22</v>
      </c>
      <c r="D16" s="13"/>
      <c r="E16" s="13" t="s">
        <v>38</v>
      </c>
      <c r="F16" s="13"/>
      <c r="G16" s="14" t="s">
        <v>31</v>
      </c>
      <c r="H16" s="14" t="s">
        <v>39</v>
      </c>
      <c r="I16" s="15" t="s">
        <v>40</v>
      </c>
      <c r="J16" s="16"/>
      <c r="K16" s="15" t="s">
        <v>21</v>
      </c>
      <c r="L16" s="16"/>
      <c r="M16" s="13" t="s">
        <v>29</v>
      </c>
      <c r="N16" s="13"/>
    </row>
    <row r="17" spans="2:14" x14ac:dyDescent="0.3">
      <c r="B17" s="17" t="s">
        <v>0</v>
      </c>
      <c r="C17" s="17" t="s">
        <v>34</v>
      </c>
      <c r="D17" s="17" t="s">
        <v>35</v>
      </c>
      <c r="E17" s="17" t="s">
        <v>34</v>
      </c>
      <c r="F17" s="17" t="s">
        <v>35</v>
      </c>
      <c r="G17" s="18"/>
      <c r="H17" s="18"/>
      <c r="I17" s="19" t="s">
        <v>32</v>
      </c>
      <c r="J17" s="19" t="s">
        <v>33</v>
      </c>
      <c r="K17" s="17" t="s">
        <v>13</v>
      </c>
      <c r="L17" s="17" t="s">
        <v>14</v>
      </c>
      <c r="M17" s="17" t="s">
        <v>34</v>
      </c>
      <c r="N17" s="17" t="s">
        <v>35</v>
      </c>
    </row>
    <row r="18" spans="2:14" x14ac:dyDescent="0.3">
      <c r="B18" s="21" t="s">
        <v>17</v>
      </c>
      <c r="C18" s="22">
        <f>M4</f>
        <v>213806.02339634043</v>
      </c>
      <c r="D18" s="22">
        <f>N4</f>
        <v>205480.2969886408</v>
      </c>
      <c r="E18" s="22">
        <f>VLOOKUP(B18,Sobrevivência!B$13:D$23,3,FALSE)</f>
        <v>0.99543645751377685</v>
      </c>
      <c r="F18" s="22">
        <f>VLOOKUP(B18,Sobrevivência!B$2:D$12,3,FALSE)</f>
        <v>0.99562796688474553</v>
      </c>
      <c r="G18" s="22"/>
      <c r="H18" s="22"/>
      <c r="I18" s="24">
        <f>(Q1*(SUM(H19:H23)))</f>
        <v>190108.4453317177</v>
      </c>
      <c r="J18" s="24">
        <f>(SUM(H19:H23)-I18)</f>
        <v>182653.21218145426</v>
      </c>
      <c r="K18" s="22">
        <f>K4/2</f>
        <v>75</v>
      </c>
      <c r="L18" s="22">
        <f>L4/2</f>
        <v>75</v>
      </c>
      <c r="M18" s="25">
        <f>I18+(K18*10)</f>
        <v>190858.4453317177</v>
      </c>
      <c r="N18" s="25">
        <f>J18+(L18*10)</f>
        <v>183403.21218145426</v>
      </c>
    </row>
    <row r="19" spans="2:14" x14ac:dyDescent="0.3">
      <c r="B19" s="20" t="s">
        <v>23</v>
      </c>
      <c r="C19" s="1">
        <f>M5</f>
        <v>252884.27178140904</v>
      </c>
      <c r="D19" s="1">
        <f>N5</f>
        <v>241861.59387578923</v>
      </c>
      <c r="E19" s="1">
        <f>VLOOKUP(B19,Sobrevivência!B$13:D$23,3,FALSE)</f>
        <v>0.98995070628308057</v>
      </c>
      <c r="F19" s="1">
        <f>VLOOKUP(B19,Sobrevivência!B$2:D$12,3,FALSE)</f>
        <v>0.99791204065392636</v>
      </c>
      <c r="G19" s="10">
        <f>VLOOKUP(B19,Fertilidade!A$2:C$6,3,FALSE)</f>
        <v>1.2937428798195438E-2</v>
      </c>
      <c r="H19" s="7">
        <f>G19*D19*10</f>
        <v>31290.671497860851</v>
      </c>
      <c r="I19" s="7"/>
      <c r="J19" s="7"/>
      <c r="K19" s="1">
        <f t="shared" ref="K19:L26" si="2">K5/2</f>
        <v>300</v>
      </c>
      <c r="L19" s="1">
        <f t="shared" si="2"/>
        <v>300</v>
      </c>
      <c r="M19" s="8">
        <f>(C18*E18)+(K19*10)</f>
        <v>215830.3105247608</v>
      </c>
      <c r="N19" s="8">
        <f>(D18*F18)+(L19*10)</f>
        <v>207581.93032567413</v>
      </c>
    </row>
    <row r="20" spans="2:14" x14ac:dyDescent="0.3">
      <c r="B20" s="21" t="s">
        <v>6</v>
      </c>
      <c r="C20" s="22">
        <f>M6</f>
        <v>252245.64662896606</v>
      </c>
      <c r="D20" s="22">
        <f>N6</f>
        <v>245261.21455724907</v>
      </c>
      <c r="E20" s="22">
        <f>VLOOKUP(B20,Sobrevivência!B$13:D$23,3,FALSE)</f>
        <v>0.97554236370469993</v>
      </c>
      <c r="F20" s="22">
        <f>VLOOKUP(B20,Sobrevivência!B$2:D$12,3,FALSE)</f>
        <v>0.99573281989206519</v>
      </c>
      <c r="G20" s="23">
        <f>VLOOKUP(B20,Fertilidade!A$2:C$6,3,FALSE)</f>
        <v>5.2087795919790798E-2</v>
      </c>
      <c r="H20" s="24">
        <f>G20*D20*10</f>
        <v>127751.16090898012</v>
      </c>
      <c r="I20" s="24"/>
      <c r="J20" s="24"/>
      <c r="K20" s="22">
        <f t="shared" si="2"/>
        <v>375</v>
      </c>
      <c r="L20" s="22">
        <f t="shared" si="2"/>
        <v>375</v>
      </c>
      <c r="M20" s="25">
        <f>(C19*E19)+(K20*10)</f>
        <v>254092.96345788837</v>
      </c>
      <c r="N20" s="25">
        <f>(D19*F19)+(L20*10)</f>
        <v>245106.5967004</v>
      </c>
    </row>
    <row r="21" spans="2:14" x14ac:dyDescent="0.3">
      <c r="B21" s="20" t="s">
        <v>7</v>
      </c>
      <c r="C21" s="1">
        <f>M7</f>
        <v>288525.22779307788</v>
      </c>
      <c r="D21" s="1">
        <f>N7</f>
        <v>287291.52588490525</v>
      </c>
      <c r="E21" s="1">
        <f>VLOOKUP(B21,Sobrevivência!B$13:D$23,3,FALSE)</f>
        <v>0.97652889706101864</v>
      </c>
      <c r="F21" s="1">
        <f>VLOOKUP(B21,Sobrevivência!B$2:D$12,3,FALSE)</f>
        <v>0.99156276129073706</v>
      </c>
      <c r="G21" s="10">
        <f>VLOOKUP(B21,Fertilidade!A$2:C$6,3,FALSE)</f>
        <v>6.7599996442408813E-2</v>
      </c>
      <c r="H21" s="7">
        <f>G21*D21*10</f>
        <v>194209.06127753796</v>
      </c>
      <c r="I21" s="7"/>
      <c r="J21" s="7"/>
      <c r="K21" s="1">
        <f t="shared" si="2"/>
        <v>375</v>
      </c>
      <c r="L21" s="1">
        <f t="shared" si="2"/>
        <v>375</v>
      </c>
      <c r="M21" s="8">
        <f>(C20*E20)+(K21*10)</f>
        <v>249826.31434664203</v>
      </c>
      <c r="N21" s="8">
        <f>(D20*F20)+(L21*10)</f>
        <v>247964.64078124246</v>
      </c>
    </row>
    <row r="22" spans="2:14" x14ac:dyDescent="0.3">
      <c r="B22" s="21" t="s">
        <v>8</v>
      </c>
      <c r="C22" s="22">
        <f>M8</f>
        <v>267727.62161475571</v>
      </c>
      <c r="D22" s="22">
        <f>N8</f>
        <v>282492.23014164693</v>
      </c>
      <c r="E22" s="22">
        <f>VLOOKUP(B22,Sobrevivência!B$13:D$23,3,FALSE)</f>
        <v>0.96737618065777076</v>
      </c>
      <c r="F22" s="22">
        <f>VLOOKUP(B22,Sobrevivência!B$2:D$12,3,FALSE)</f>
        <v>0.98388223587306545</v>
      </c>
      <c r="G22" s="23">
        <f>VLOOKUP(B22,Fertilidade!A$2:C$6,3,FALSE)</f>
        <v>6.9015179205708481E-3</v>
      </c>
      <c r="H22" s="24">
        <f>G22*D22*10</f>
        <v>19496.251887446007</v>
      </c>
      <c r="I22" s="24"/>
      <c r="J22" s="24"/>
      <c r="K22" s="22">
        <f t="shared" si="2"/>
        <v>225</v>
      </c>
      <c r="L22" s="22">
        <f t="shared" si="2"/>
        <v>225</v>
      </c>
      <c r="M22" s="25">
        <f>(C21*E21)+(K22*10)</f>
        <v>284003.22247105348</v>
      </c>
      <c r="N22" s="25">
        <f>(D21*F21)+(L22*10)</f>
        <v>287117.57870186592</v>
      </c>
    </row>
    <row r="23" spans="2:14" x14ac:dyDescent="0.3">
      <c r="B23" s="20" t="s">
        <v>9</v>
      </c>
      <c r="C23" s="1">
        <f>M9</f>
        <v>240159.10456685055</v>
      </c>
      <c r="D23" s="1">
        <f>N9</f>
        <v>264222.67998932116</v>
      </c>
      <c r="E23" s="1">
        <f>VLOOKUP(B23,Sobrevivência!B$13:D$23,3,FALSE)</f>
        <v>0.92864995891046165</v>
      </c>
      <c r="F23" s="1">
        <f>VLOOKUP(B23,Sobrevivência!B$2:D$12,3,FALSE)</f>
        <v>0.96579626817062569</v>
      </c>
      <c r="G23" s="10">
        <f>VLOOKUP(B23,Fertilidade!A$2:C$6,3,FALSE)</f>
        <v>5.49231479581834E-6</v>
      </c>
      <c r="H23" s="7">
        <f>G23*D23*10</f>
        <v>14.51194134696123</v>
      </c>
      <c r="I23" s="7"/>
      <c r="J23" s="7"/>
      <c r="K23" s="1">
        <f t="shared" si="2"/>
        <v>75</v>
      </c>
      <c r="L23" s="1">
        <f t="shared" si="2"/>
        <v>75</v>
      </c>
      <c r="M23" s="8">
        <f>(C22*E22)+(K23*10)</f>
        <v>259743.32405427122</v>
      </c>
      <c r="N23" s="8">
        <f>(D22*F22)+(L23*10)</f>
        <v>278689.08700853214</v>
      </c>
    </row>
    <row r="24" spans="2:14" x14ac:dyDescent="0.3">
      <c r="B24" s="21" t="s">
        <v>10</v>
      </c>
      <c r="C24" s="22">
        <f>M10</f>
        <v>181758.43643744095</v>
      </c>
      <c r="D24" s="22">
        <f>N10</f>
        <v>216016.95784537971</v>
      </c>
      <c r="E24" s="22">
        <f>VLOOKUP(B24,Sobrevivência!B$13:D$23,3,FALSE)</f>
        <v>0.87059400695659828</v>
      </c>
      <c r="F24" s="22">
        <f>VLOOKUP(B24,Sobrevivência!B$2:D$12,3,FALSE)</f>
        <v>0.92936409045150525</v>
      </c>
      <c r="G24" s="23"/>
      <c r="H24" s="22"/>
      <c r="I24" s="22"/>
      <c r="J24" s="22"/>
      <c r="K24" s="22">
        <f t="shared" si="2"/>
        <v>75</v>
      </c>
      <c r="L24" s="22">
        <f t="shared" si="2"/>
        <v>75</v>
      </c>
      <c r="M24" s="25">
        <f>(C23*E23)+(K24*10)</f>
        <v>223773.74258797904</v>
      </c>
      <c r="N24" s="25">
        <f>(D23*F23)+(L24*10)</f>
        <v>255935.27829972783</v>
      </c>
    </row>
    <row r="25" spans="2:14" x14ac:dyDescent="0.3">
      <c r="B25" s="20" t="s">
        <v>11</v>
      </c>
      <c r="C25" s="1">
        <f>M11</f>
        <v>112219.63599559224</v>
      </c>
      <c r="D25" s="1">
        <f>N11</f>
        <v>151789.67009159087</v>
      </c>
      <c r="E25" s="1">
        <f>VLOOKUP(B25,Sobrevivência!B$13:D$23,3,FALSE)</f>
        <v>0.72507762716995994</v>
      </c>
      <c r="F25" s="1">
        <f>VLOOKUP(B25,Sobrevivência!B$2:D$12,3,FALSE)</f>
        <v>0.82944824735625244</v>
      </c>
      <c r="G25" s="10"/>
      <c r="H25" s="1"/>
      <c r="I25" s="1"/>
      <c r="J25" s="1"/>
      <c r="K25" s="1">
        <f t="shared" si="2"/>
        <v>0</v>
      </c>
      <c r="L25" s="1">
        <f t="shared" si="2"/>
        <v>0</v>
      </c>
      <c r="M25" s="8">
        <f>(C24*E24)+(K25*10)</f>
        <v>158237.8054762379</v>
      </c>
      <c r="N25" s="8">
        <f>(D24*F24)+(L25*10)</f>
        <v>200758.40355007246</v>
      </c>
    </row>
    <row r="26" spans="2:14" x14ac:dyDescent="0.3">
      <c r="B26" s="21" t="s">
        <v>12</v>
      </c>
      <c r="C26" s="22">
        <f>M12</f>
        <v>53227.325510683702</v>
      </c>
      <c r="D26" s="22">
        <f>N12</f>
        <v>92808.027641923196</v>
      </c>
      <c r="E26" s="22">
        <f>VLOOKUP(B26,Sobrevivência!B$13:D$23,3,FALSE)</f>
        <v>0.35384500972916438</v>
      </c>
      <c r="F26" s="22">
        <f>VLOOKUP(B26,Sobrevivência!B$2:D$12,3,FALSE)</f>
        <v>0.46832538542283225</v>
      </c>
      <c r="G26" s="23"/>
      <c r="H26" s="22"/>
      <c r="I26" s="22"/>
      <c r="J26" s="22"/>
      <c r="K26" s="22">
        <f t="shared" si="2"/>
        <v>0</v>
      </c>
      <c r="L26" s="22">
        <f t="shared" si="2"/>
        <v>0</v>
      </c>
      <c r="M26" s="25">
        <f>(C25*E25)+(C26*E26)+(K26*10)</f>
        <v>100202.17090274593</v>
      </c>
      <c r="N26" s="25">
        <f>(D25*F25)+(D26*F26)+(L26*10)</f>
        <v>169366.03113999037</v>
      </c>
    </row>
    <row r="27" spans="2:14" x14ac:dyDescent="0.3">
      <c r="B27" s="20" t="s">
        <v>43</v>
      </c>
      <c r="C27" s="26">
        <f>SUM(C18:C26)</f>
        <v>1862553.2937251164</v>
      </c>
      <c r="D27" s="26">
        <f>SUM(D18:D26)</f>
        <v>1987224.1970164459</v>
      </c>
      <c r="E27" s="10"/>
      <c r="F27" s="10"/>
      <c r="G27" s="10"/>
      <c r="H27" s="1"/>
      <c r="I27" s="1"/>
      <c r="J27" s="1"/>
      <c r="K27" s="9">
        <f>SUM(K18:K26)</f>
        <v>1500</v>
      </c>
      <c r="L27" s="9">
        <f>SUM(L18:L26)</f>
        <v>1500</v>
      </c>
      <c r="M27" s="27">
        <f>SUM(M18:M26)</f>
        <v>1936568.2991532965</v>
      </c>
      <c r="N27" s="27">
        <f>SUM(N18:N26)</f>
        <v>2075922.7586889598</v>
      </c>
    </row>
  </sheetData>
  <mergeCells count="14">
    <mergeCell ref="M2:N2"/>
    <mergeCell ref="C16:D16"/>
    <mergeCell ref="E16:F16"/>
    <mergeCell ref="G16:G17"/>
    <mergeCell ref="H16:H17"/>
    <mergeCell ref="I16:J16"/>
    <mergeCell ref="K16:L16"/>
    <mergeCell ref="M16:N16"/>
    <mergeCell ref="C2:D2"/>
    <mergeCell ref="E2:F2"/>
    <mergeCell ref="G2:G3"/>
    <mergeCell ref="H2:H3"/>
    <mergeCell ref="I2:J2"/>
    <mergeCell ref="K2:L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9B05-4EB5-47B5-A42B-C3AFCFEAB534}">
  <dimension ref="B1:Q27"/>
  <sheetViews>
    <sheetView workbookViewId="0">
      <selection activeCell="M18" sqref="M18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B2" s="12"/>
      <c r="C2" s="13" t="s">
        <v>16</v>
      </c>
      <c r="D2" s="13"/>
      <c r="E2" s="13" t="s">
        <v>20</v>
      </c>
      <c r="F2" s="13"/>
      <c r="G2" s="14" t="s">
        <v>30</v>
      </c>
      <c r="H2" s="14" t="s">
        <v>37</v>
      </c>
      <c r="I2" s="15" t="s">
        <v>36</v>
      </c>
      <c r="J2" s="16"/>
      <c r="K2" s="15" t="s">
        <v>21</v>
      </c>
      <c r="L2" s="16"/>
      <c r="M2" s="13" t="s">
        <v>22</v>
      </c>
      <c r="N2" s="13"/>
      <c r="P2" t="s">
        <v>42</v>
      </c>
      <c r="Q2" s="2">
        <v>0.49</v>
      </c>
    </row>
    <row r="3" spans="2:17" ht="28.8" customHeight="1" x14ac:dyDescent="0.3">
      <c r="B3" s="17" t="s">
        <v>0</v>
      </c>
      <c r="C3" s="17" t="s">
        <v>34</v>
      </c>
      <c r="D3" s="17" t="s">
        <v>35</v>
      </c>
      <c r="E3" s="17" t="s">
        <v>34</v>
      </c>
      <c r="F3" s="17" t="s">
        <v>35</v>
      </c>
      <c r="G3" s="18"/>
      <c r="H3" s="18"/>
      <c r="I3" s="19" t="s">
        <v>32</v>
      </c>
      <c r="J3" s="19" t="s">
        <v>33</v>
      </c>
      <c r="K3" s="17" t="s">
        <v>13</v>
      </c>
      <c r="L3" s="17" t="s">
        <v>14</v>
      </c>
      <c r="M3" s="17" t="s">
        <v>34</v>
      </c>
      <c r="N3" s="17" t="s">
        <v>35</v>
      </c>
    </row>
    <row r="4" spans="2:17" x14ac:dyDescent="0.3">
      <c r="B4" s="21" t="s">
        <v>17</v>
      </c>
      <c r="C4" s="22">
        <f>VLOOKUP(B4,'População Ano Base 2022'!B$2:D$15,2,FALSE)</f>
        <v>248720</v>
      </c>
      <c r="D4" s="22">
        <f>VLOOKUP(B4,'População Ano Base 2022'!B$2:D$15,3,FALSE)</f>
        <v>237458</v>
      </c>
      <c r="E4" s="22">
        <f>VLOOKUP(B4,Sobrevivência!B$13:D$23,2,FALSE)</f>
        <v>0.99261929793104309</v>
      </c>
      <c r="F4" s="22">
        <f>VLOOKUP(B4,Sobrevivência!B$2:C$12,2,FALSE)</f>
        <v>0.99327710111173018</v>
      </c>
      <c r="G4" s="22"/>
      <c r="H4" s="22"/>
      <c r="I4" s="24">
        <f>(Q1*(SUM(H5:H9)))</f>
        <v>212306.02339634043</v>
      </c>
      <c r="J4" s="24">
        <f>(SUM(H5:H9)-I4)</f>
        <v>203980.2969886408</v>
      </c>
      <c r="K4" s="22">
        <v>500</v>
      </c>
      <c r="L4" s="22">
        <v>500</v>
      </c>
      <c r="M4" s="25">
        <f>I4+(K4*10)</f>
        <v>217306.02339634043</v>
      </c>
      <c r="N4" s="25">
        <f>J4+(L4*10)</f>
        <v>208980.2969886408</v>
      </c>
    </row>
    <row r="5" spans="2:17" x14ac:dyDescent="0.3">
      <c r="B5" s="20" t="s">
        <v>23</v>
      </c>
      <c r="C5" s="1">
        <f>VLOOKUP(B5,'População Ano Base 2022'!B$2:D$15,2,FALSE)</f>
        <v>247412</v>
      </c>
      <c r="D5" s="1">
        <f>VLOOKUP(B5,'População Ano Base 2022'!B$2:D$15,3,FALSE)</f>
        <v>238370</v>
      </c>
      <c r="E5" s="1">
        <f>VLOOKUP(B5,Sobrevivência!B$13:D$23,2,FALSE)</f>
        <v>0.98922302325257494</v>
      </c>
      <c r="F5" s="1">
        <f>VLOOKUP(B5,Sobrevivência!B$2:C$12,2,FALSE)</f>
        <v>0.99744604840059181</v>
      </c>
      <c r="G5" s="10">
        <f>VLOOKUP(B5,Fertilidade!A$2:C$6,2,FALSE)</f>
        <v>1.7947748416081943E-2</v>
      </c>
      <c r="H5" s="7">
        <f t="shared" ref="H5:H9" si="0">G5*D5*10</f>
        <v>42782.047899414531</v>
      </c>
      <c r="I5" s="7"/>
      <c r="J5" s="7"/>
      <c r="K5" s="1">
        <v>2000</v>
      </c>
      <c r="L5" s="1">
        <v>2000</v>
      </c>
      <c r="M5" s="8">
        <f t="shared" ref="M5:N11" si="1">(C4*E4)+(K5*10)</f>
        <v>266884.27178140904</v>
      </c>
      <c r="N5" s="8">
        <f t="shared" si="1"/>
        <v>255861.59387578923</v>
      </c>
    </row>
    <row r="6" spans="2:17" x14ac:dyDescent="0.3">
      <c r="B6" s="21" t="s">
        <v>6</v>
      </c>
      <c r="C6" s="22">
        <f>VLOOKUP(B6,'População Ano Base 2022'!B$2:D$15,2,FALSE)</f>
        <v>288490</v>
      </c>
      <c r="D6" s="22">
        <f>VLOOKUP(B6,'População Ano Base 2022'!B$2:D$15,3,FALSE)</f>
        <v>281189</v>
      </c>
      <c r="E6" s="22">
        <f>VLOOKUP(B6,Sobrevivência!B$13:D$23,2,FALSE)</f>
        <v>0.9741246760479666</v>
      </c>
      <c r="F6" s="22">
        <f>VLOOKUP(B6,Sobrevivência!B$2:C$12,2,FALSE)</f>
        <v>0.99503012523571432</v>
      </c>
      <c r="G6" s="23">
        <f>VLOOKUP(B6,Fertilidade!A$2:C$6,2,FALSE)</f>
        <v>6.3515829841225599E-2</v>
      </c>
      <c r="H6" s="24">
        <f t="shared" si="0"/>
        <v>178599.52677224384</v>
      </c>
      <c r="I6" s="24"/>
      <c r="J6" s="24"/>
      <c r="K6" s="22">
        <v>2500</v>
      </c>
      <c r="L6" s="22">
        <v>2500</v>
      </c>
      <c r="M6" s="25">
        <f t="shared" si="1"/>
        <v>269745.64662896609</v>
      </c>
      <c r="N6" s="25">
        <f t="shared" si="1"/>
        <v>262761.2145572491</v>
      </c>
    </row>
    <row r="7" spans="2:17" x14ac:dyDescent="0.3">
      <c r="B7" s="20" t="s">
        <v>7</v>
      </c>
      <c r="C7" s="1">
        <f>VLOOKUP(B7,'População Ano Base 2022'!B$2:D$15,2,FALSE)</f>
        <v>270358</v>
      </c>
      <c r="D7" s="1">
        <f>VLOOKUP(B7,'População Ano Base 2022'!B$2:D$15,3,FALSE)</f>
        <v>280637</v>
      </c>
      <c r="E7" s="1">
        <f>VLOOKUP(B7,Sobrevivência!B$13:D$23,2,FALSE)</f>
        <v>0.97362616092276055</v>
      </c>
      <c r="F7" s="1">
        <f>VLOOKUP(B7,Sobrevivência!B$2:C$12,2,FALSE)</f>
        <v>0.99057583334217125</v>
      </c>
      <c r="G7" s="10">
        <f>VLOOKUP(B7,Fertilidade!A$2:C$6,2,FALSE)</f>
        <v>6.3297383491807149E-2</v>
      </c>
      <c r="H7" s="7">
        <f t="shared" si="0"/>
        <v>177635.87810990284</v>
      </c>
      <c r="I7" s="7"/>
      <c r="J7" s="7"/>
      <c r="K7" s="1">
        <v>2500</v>
      </c>
      <c r="L7" s="1">
        <v>2500</v>
      </c>
      <c r="M7" s="8">
        <f t="shared" si="1"/>
        <v>306025.22779307788</v>
      </c>
      <c r="N7" s="8">
        <f t="shared" si="1"/>
        <v>304791.52588490525</v>
      </c>
    </row>
    <row r="8" spans="2:17" x14ac:dyDescent="0.3">
      <c r="B8" s="21" t="s">
        <v>8</v>
      </c>
      <c r="C8" s="22">
        <f>VLOOKUP(B8,'População Ano Base 2022'!B$2:D$15,2,FALSE)</f>
        <v>248253</v>
      </c>
      <c r="D8" s="22">
        <f>VLOOKUP(B8,'População Ano Base 2022'!B$2:D$15,3,FALSE)</f>
        <v>267790</v>
      </c>
      <c r="E8" s="22">
        <f>VLOOKUP(B8,Sobrevivência!B$13:D$23,2,FALSE)</f>
        <v>0.96135436255292206</v>
      </c>
      <c r="F8" s="22">
        <f>VLOOKUP(B8,Sobrevivência!B$2:C$12,2,FALSE)</f>
        <v>0.98107726199380552</v>
      </c>
      <c r="G8" s="23">
        <f>VLOOKUP(B8,Fertilidade!A$2:C$6,2,FALSE)</f>
        <v>6.4412943792130336E-3</v>
      </c>
      <c r="H8" s="24">
        <f t="shared" si="0"/>
        <v>17249.142218094581</v>
      </c>
      <c r="I8" s="24"/>
      <c r="J8" s="24"/>
      <c r="K8" s="22">
        <v>1500</v>
      </c>
      <c r="L8" s="22">
        <v>1500</v>
      </c>
      <c r="M8" s="25">
        <f t="shared" si="1"/>
        <v>278227.62161475571</v>
      </c>
      <c r="N8" s="25">
        <f t="shared" si="1"/>
        <v>292992.23014164693</v>
      </c>
    </row>
    <row r="9" spans="2:17" x14ac:dyDescent="0.3">
      <c r="B9" s="20" t="s">
        <v>9</v>
      </c>
      <c r="C9" s="1">
        <f>VLOOKUP(B9,'População Ano Base 2022'!B$2:D$15,2,FALSE)</f>
        <v>196435</v>
      </c>
      <c r="D9" s="1">
        <f>VLOOKUP(B9,'População Ano Base 2022'!B$2:D$15,3,FALSE)</f>
        <v>223819</v>
      </c>
      <c r="E9" s="1">
        <f>VLOOKUP(B9,Sobrevivência!B$13:D$23,2,FALSE)</f>
        <v>0.91764928061415196</v>
      </c>
      <c r="F9" s="1">
        <f>VLOOKUP(B9,Sobrevivência!B$2:C$12,2,FALSE)</f>
        <v>0.95843944368163436</v>
      </c>
      <c r="G9" s="10">
        <f>VLOOKUP(B9,Fertilidade!A$2:C$6,2,FALSE)</f>
        <v>8.8130968887829804E-6</v>
      </c>
      <c r="H9" s="7">
        <f t="shared" si="0"/>
        <v>19.725385325505179</v>
      </c>
      <c r="I9" s="7"/>
      <c r="J9" s="7"/>
      <c r="K9" s="1">
        <v>500</v>
      </c>
      <c r="L9" s="1">
        <v>500</v>
      </c>
      <c r="M9" s="8">
        <f t="shared" si="1"/>
        <v>243659.10456685055</v>
      </c>
      <c r="N9" s="8">
        <f t="shared" si="1"/>
        <v>267722.67998932116</v>
      </c>
    </row>
    <row r="10" spans="2:17" x14ac:dyDescent="0.3">
      <c r="B10" s="21" t="s">
        <v>10</v>
      </c>
      <c r="C10" s="22">
        <f>VLOOKUP(B10,'População Ano Base 2022'!B$2:D$15,2,FALSE)</f>
        <v>133034</v>
      </c>
      <c r="D10" s="22">
        <f>VLOOKUP(B10,'População Ano Base 2022'!B$2:D$15,3,FALSE)</f>
        <v>166719</v>
      </c>
      <c r="E10" s="22">
        <f>VLOOKUP(B10,Sobrevivência!B$13:D$23,2,FALSE)</f>
        <v>0.84354101955584471</v>
      </c>
      <c r="F10" s="22">
        <f>VLOOKUP(B10,Sobrevivência!B$2:C$12,2,FALSE)</f>
        <v>0.91045213857803176</v>
      </c>
      <c r="G10" s="23"/>
      <c r="H10" s="22"/>
      <c r="I10" s="22"/>
      <c r="J10" s="22"/>
      <c r="K10" s="22">
        <v>500</v>
      </c>
      <c r="L10" s="22">
        <v>500</v>
      </c>
      <c r="M10" s="25">
        <f t="shared" si="1"/>
        <v>185258.43643744095</v>
      </c>
      <c r="N10" s="25">
        <f t="shared" si="1"/>
        <v>219516.95784537971</v>
      </c>
    </row>
    <row r="11" spans="2:17" x14ac:dyDescent="0.3">
      <c r="B11" s="20" t="s">
        <v>11</v>
      </c>
      <c r="C11" s="1">
        <f>VLOOKUP(B11,'População Ano Base 2022'!B$2:D$15,2,FALSE)</f>
        <v>66936</v>
      </c>
      <c r="D11" s="1">
        <f>VLOOKUP(B11,'População Ano Base 2022'!B$2:D$15,3,FALSE)</f>
        <v>92599</v>
      </c>
      <c r="E11" s="1">
        <f>VLOOKUP(B11,Sobrevivência!B$13:D$23,2,FALSE)</f>
        <v>0.67736647051555399</v>
      </c>
      <c r="F11" s="1">
        <f>VLOOKUP(B11,Sobrevivência!B$2:C$12,2,FALSE)</f>
        <v>0.79082940165805615</v>
      </c>
      <c r="G11" s="10"/>
      <c r="H11" s="1"/>
      <c r="I11" s="1"/>
      <c r="J11" s="1"/>
      <c r="K11" s="1">
        <v>0</v>
      </c>
      <c r="L11" s="1">
        <v>0</v>
      </c>
      <c r="M11" s="8">
        <f t="shared" si="1"/>
        <v>112219.63599559224</v>
      </c>
      <c r="N11" s="8">
        <f t="shared" si="1"/>
        <v>151789.67009159087</v>
      </c>
    </row>
    <row r="12" spans="2:17" x14ac:dyDescent="0.3">
      <c r="B12" s="21" t="s">
        <v>12</v>
      </c>
      <c r="C12" s="22">
        <f>VLOOKUP(B12,'População Ano Base 2022'!B$2:D$15,2,FALSE)</f>
        <v>25020</v>
      </c>
      <c r="D12" s="22">
        <f>VLOOKUP(B12,'População Ano Base 2022'!B$2:D$15,3,FALSE)</f>
        <v>46127</v>
      </c>
      <c r="E12" s="22">
        <f>VLOOKUP(B12,Sobrevivência!B$13:D$23,2,FALSE)</f>
        <v>0.3152327514090561</v>
      </c>
      <c r="F12" s="22">
        <f>VLOOKUP(B12,Sobrevivência!B$2:C$12,2,FALSE)</f>
        <v>0.42443722500463615</v>
      </c>
      <c r="G12" s="23"/>
      <c r="H12" s="22"/>
      <c r="I12" s="22"/>
      <c r="J12" s="22"/>
      <c r="K12" s="22">
        <v>0</v>
      </c>
      <c r="L12" s="22">
        <v>0</v>
      </c>
      <c r="M12" s="25">
        <f>(C11*E11)+(C12*E12)+(K12*10)</f>
        <v>53227.325510683702</v>
      </c>
      <c r="N12" s="25">
        <f>(D11*F11)+(D12*F12)+(L12*10)</f>
        <v>92808.027641923196</v>
      </c>
    </row>
    <row r="13" spans="2:17" x14ac:dyDescent="0.3">
      <c r="B13" s="20" t="s">
        <v>43</v>
      </c>
      <c r="C13" s="26">
        <f>SUM(C4:C12)</f>
        <v>1724658</v>
      </c>
      <c r="D13" s="26">
        <f>SUM(D4:D12)</f>
        <v>1834708</v>
      </c>
      <c r="E13" s="10"/>
      <c r="F13" s="10"/>
      <c r="G13" s="10"/>
      <c r="H13" s="1"/>
      <c r="I13" s="1"/>
      <c r="J13" s="1"/>
      <c r="K13" s="9">
        <v>10000</v>
      </c>
      <c r="L13" s="9">
        <v>10000</v>
      </c>
      <c r="M13" s="27">
        <f>SUM(M4:M12)</f>
        <v>1932553.2937251164</v>
      </c>
      <c r="N13" s="27">
        <f>SUM(N4:N12)</f>
        <v>2057224.1970164459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B16" s="12"/>
      <c r="C16" s="13" t="s">
        <v>22</v>
      </c>
      <c r="D16" s="13"/>
      <c r="E16" s="13" t="s">
        <v>38</v>
      </c>
      <c r="F16" s="13"/>
      <c r="G16" s="14" t="s">
        <v>31</v>
      </c>
      <c r="H16" s="14" t="s">
        <v>39</v>
      </c>
      <c r="I16" s="15" t="s">
        <v>40</v>
      </c>
      <c r="J16" s="16"/>
      <c r="K16" s="15" t="s">
        <v>21</v>
      </c>
      <c r="L16" s="16"/>
      <c r="M16" s="13" t="s">
        <v>29</v>
      </c>
      <c r="N16" s="13"/>
    </row>
    <row r="17" spans="2:14" x14ac:dyDescent="0.3">
      <c r="B17" s="17" t="s">
        <v>0</v>
      </c>
      <c r="C17" s="17" t="s">
        <v>34</v>
      </c>
      <c r="D17" s="17" t="s">
        <v>35</v>
      </c>
      <c r="E17" s="17" t="s">
        <v>34</v>
      </c>
      <c r="F17" s="17" t="s">
        <v>35</v>
      </c>
      <c r="G17" s="18"/>
      <c r="H17" s="18"/>
      <c r="I17" s="19" t="s">
        <v>32</v>
      </c>
      <c r="J17" s="19" t="s">
        <v>33</v>
      </c>
      <c r="K17" s="17" t="s">
        <v>13</v>
      </c>
      <c r="L17" s="17" t="s">
        <v>14</v>
      </c>
      <c r="M17" s="17" t="s">
        <v>34</v>
      </c>
      <c r="N17" s="17" t="s">
        <v>35</v>
      </c>
    </row>
    <row r="18" spans="2:14" x14ac:dyDescent="0.3">
      <c r="B18" s="21" t="s">
        <v>17</v>
      </c>
      <c r="C18" s="22">
        <f>M4</f>
        <v>217306.02339634043</v>
      </c>
      <c r="D18" s="22">
        <f>N4</f>
        <v>208980.2969886408</v>
      </c>
      <c r="E18" s="22">
        <f>VLOOKUP(B18,Sobrevivência!B$13:D$23,3,FALSE)</f>
        <v>0.99543645751377685</v>
      </c>
      <c r="F18" s="22">
        <f>VLOOKUP(B18,Sobrevivência!B$2:D$12,3,FALSE)</f>
        <v>0.99562796688474553</v>
      </c>
      <c r="G18" s="22"/>
      <c r="H18" s="22"/>
      <c r="I18" s="24">
        <f>(Q1*(SUM(H19:H23)))</f>
        <v>202083.98753870087</v>
      </c>
      <c r="J18" s="24">
        <f>(SUM(H19:H23)-I18)</f>
        <v>194159.12528228119</v>
      </c>
      <c r="K18" s="22">
        <f>K4/2</f>
        <v>250</v>
      </c>
      <c r="L18" s="22">
        <f>L4/2</f>
        <v>250</v>
      </c>
      <c r="M18" s="25">
        <f>I18+(K18*10)</f>
        <v>204583.98753870087</v>
      </c>
      <c r="N18" s="25">
        <f>J18+(L18*10)</f>
        <v>196659.12528228119</v>
      </c>
    </row>
    <row r="19" spans="2:14" x14ac:dyDescent="0.3">
      <c r="B19" s="20" t="s">
        <v>23</v>
      </c>
      <c r="C19" s="1">
        <f>M5</f>
        <v>266884.27178140904</v>
      </c>
      <c r="D19" s="1">
        <f>N5</f>
        <v>255861.59387578923</v>
      </c>
      <c r="E19" s="1">
        <f>VLOOKUP(B19,Sobrevivência!B$13:D$23,3,FALSE)</f>
        <v>0.98995070628308057</v>
      </c>
      <c r="F19" s="1">
        <f>VLOOKUP(B19,Sobrevivência!B$2:D$12,3,FALSE)</f>
        <v>0.99791204065392636</v>
      </c>
      <c r="G19" s="10">
        <f>VLOOKUP(B19,Fertilidade!A$2:C$6,3,FALSE)</f>
        <v>1.2937428798195438E-2</v>
      </c>
      <c r="H19" s="7">
        <f>G19*D19*10</f>
        <v>33101.911529608209</v>
      </c>
      <c r="I19" s="7"/>
      <c r="J19" s="7"/>
      <c r="K19" s="1">
        <f t="shared" ref="K19:L26" si="2">K5/2</f>
        <v>1000</v>
      </c>
      <c r="L19" s="1">
        <f t="shared" si="2"/>
        <v>1000</v>
      </c>
      <c r="M19" s="8">
        <f>(C18*E18)+(K19*10)</f>
        <v>226314.33812605904</v>
      </c>
      <c r="N19" s="8">
        <f>(D18*F18)+(L19*10)</f>
        <v>218066.62820977074</v>
      </c>
    </row>
    <row r="20" spans="2:14" x14ac:dyDescent="0.3">
      <c r="B20" s="21" t="s">
        <v>6</v>
      </c>
      <c r="C20" s="22">
        <f>M6</f>
        <v>269745.64662896609</v>
      </c>
      <c r="D20" s="22">
        <f>N6</f>
        <v>262761.2145572491</v>
      </c>
      <c r="E20" s="22">
        <f>VLOOKUP(B20,Sobrevivência!B$13:D$23,3,FALSE)</f>
        <v>0.97554236370469993</v>
      </c>
      <c r="F20" s="22">
        <f>VLOOKUP(B20,Sobrevivência!B$2:D$12,3,FALSE)</f>
        <v>0.99573281989206519</v>
      </c>
      <c r="G20" s="23">
        <f>VLOOKUP(B20,Fertilidade!A$2:C$6,3,FALSE)</f>
        <v>5.2087795919790798E-2</v>
      </c>
      <c r="H20" s="24">
        <f>G20*D20*10</f>
        <v>136866.52519494353</v>
      </c>
      <c r="I20" s="24"/>
      <c r="J20" s="24"/>
      <c r="K20" s="22">
        <f t="shared" si="2"/>
        <v>1250</v>
      </c>
      <c r="L20" s="22">
        <f t="shared" si="2"/>
        <v>1250</v>
      </c>
      <c r="M20" s="25">
        <f>(C19*E19)+(K20*10)</f>
        <v>276702.27334585151</v>
      </c>
      <c r="N20" s="25">
        <f>(D19*F19)+(L20*10)</f>
        <v>267827.36526955501</v>
      </c>
    </row>
    <row r="21" spans="2:14" x14ac:dyDescent="0.3">
      <c r="B21" s="20" t="s">
        <v>7</v>
      </c>
      <c r="C21" s="1">
        <f>M7</f>
        <v>306025.22779307788</v>
      </c>
      <c r="D21" s="1">
        <f>N7</f>
        <v>304791.52588490525</v>
      </c>
      <c r="E21" s="1">
        <f>VLOOKUP(B21,Sobrevivência!B$13:D$23,3,FALSE)</f>
        <v>0.97652889706101864</v>
      </c>
      <c r="F21" s="1">
        <f>VLOOKUP(B21,Sobrevivência!B$2:D$12,3,FALSE)</f>
        <v>0.99156276129073706</v>
      </c>
      <c r="G21" s="10">
        <f>VLOOKUP(B21,Fertilidade!A$2:C$6,3,FALSE)</f>
        <v>6.7599996442408813E-2</v>
      </c>
      <c r="H21" s="7">
        <f>G21*D21*10</f>
        <v>206039.0606549595</v>
      </c>
      <c r="I21" s="7"/>
      <c r="J21" s="7"/>
      <c r="K21" s="1">
        <f t="shared" si="2"/>
        <v>1250</v>
      </c>
      <c r="L21" s="1">
        <f t="shared" si="2"/>
        <v>1250</v>
      </c>
      <c r="M21" s="8">
        <f>(C20*E20)+(K21*10)</f>
        <v>275648.30571147433</v>
      </c>
      <c r="N21" s="8">
        <f>(D20*F20)+(L21*10)</f>
        <v>274139.96512935357</v>
      </c>
    </row>
    <row r="22" spans="2:14" x14ac:dyDescent="0.3">
      <c r="B22" s="21" t="s">
        <v>8</v>
      </c>
      <c r="C22" s="22">
        <f>M8</f>
        <v>278227.62161475571</v>
      </c>
      <c r="D22" s="22">
        <f>N8</f>
        <v>292992.23014164693</v>
      </c>
      <c r="E22" s="22">
        <f>VLOOKUP(B22,Sobrevivência!B$13:D$23,3,FALSE)</f>
        <v>0.96737618065777076</v>
      </c>
      <c r="F22" s="22">
        <f>VLOOKUP(B22,Sobrevivência!B$2:D$12,3,FALSE)</f>
        <v>0.98388223587306545</v>
      </c>
      <c r="G22" s="23">
        <f>VLOOKUP(B22,Fertilidade!A$2:C$6,3,FALSE)</f>
        <v>6.9015179205708481E-3</v>
      </c>
      <c r="H22" s="24">
        <f>G22*D22*10</f>
        <v>20220.911269105945</v>
      </c>
      <c r="I22" s="24"/>
      <c r="J22" s="24"/>
      <c r="K22" s="22">
        <f t="shared" si="2"/>
        <v>750</v>
      </c>
      <c r="L22" s="22">
        <f t="shared" si="2"/>
        <v>750</v>
      </c>
      <c r="M22" s="25">
        <f>(C21*E21)+(K22*10)</f>
        <v>306342.47816962132</v>
      </c>
      <c r="N22" s="25">
        <f>(D21*F21)+(L22*10)</f>
        <v>309719.92702445382</v>
      </c>
    </row>
    <row r="23" spans="2:14" x14ac:dyDescent="0.3">
      <c r="B23" s="20" t="s">
        <v>9</v>
      </c>
      <c r="C23" s="1">
        <f>M9</f>
        <v>243659.10456685055</v>
      </c>
      <c r="D23" s="1">
        <f>N9</f>
        <v>267722.67998932116</v>
      </c>
      <c r="E23" s="1">
        <f>VLOOKUP(B23,Sobrevivência!B$13:D$23,3,FALSE)</f>
        <v>0.92864995891046165</v>
      </c>
      <c r="F23" s="1">
        <f>VLOOKUP(B23,Sobrevivência!B$2:D$12,3,FALSE)</f>
        <v>0.96579626817062569</v>
      </c>
      <c r="G23" s="10">
        <f>VLOOKUP(B23,Fertilidade!A$2:C$6,3,FALSE)</f>
        <v>5.49231479581834E-6</v>
      </c>
      <c r="H23" s="7">
        <f>G23*D23*10</f>
        <v>14.704172364814871</v>
      </c>
      <c r="I23" s="7"/>
      <c r="J23" s="7"/>
      <c r="K23" s="1">
        <f t="shared" si="2"/>
        <v>250</v>
      </c>
      <c r="L23" s="1">
        <f t="shared" si="2"/>
        <v>250</v>
      </c>
      <c r="M23" s="8">
        <f>(C22*E22)+(K23*10)</f>
        <v>271650.77395117783</v>
      </c>
      <c r="N23" s="8">
        <f>(D22*F22)+(L23*10)</f>
        <v>290769.85048519936</v>
      </c>
    </row>
    <row r="24" spans="2:14" x14ac:dyDescent="0.3">
      <c r="B24" s="21" t="s">
        <v>10</v>
      </c>
      <c r="C24" s="22">
        <f>M10</f>
        <v>185258.43643744095</v>
      </c>
      <c r="D24" s="22">
        <f>N10</f>
        <v>219516.95784537971</v>
      </c>
      <c r="E24" s="22">
        <f>VLOOKUP(B24,Sobrevivência!B$13:D$23,3,FALSE)</f>
        <v>0.87059400695659828</v>
      </c>
      <c r="F24" s="22">
        <f>VLOOKUP(B24,Sobrevivência!B$2:D$12,3,FALSE)</f>
        <v>0.92936409045150525</v>
      </c>
      <c r="G24" s="23"/>
      <c r="H24" s="22"/>
      <c r="I24" s="22"/>
      <c r="J24" s="22"/>
      <c r="K24" s="22">
        <f t="shared" si="2"/>
        <v>250</v>
      </c>
      <c r="L24" s="22">
        <f t="shared" si="2"/>
        <v>250</v>
      </c>
      <c r="M24" s="25">
        <f>(C23*E23)+(K24*10)</f>
        <v>228774.01744416566</v>
      </c>
      <c r="N24" s="25">
        <f>(D23*F23)+(L24*10)</f>
        <v>261065.56523832501</v>
      </c>
    </row>
    <row r="25" spans="2:14" x14ac:dyDescent="0.3">
      <c r="B25" s="20" t="s">
        <v>11</v>
      </c>
      <c r="C25" s="1">
        <f>M11</f>
        <v>112219.63599559224</v>
      </c>
      <c r="D25" s="1">
        <f>N11</f>
        <v>151789.67009159087</v>
      </c>
      <c r="E25" s="1">
        <f>VLOOKUP(B25,Sobrevivência!B$13:D$23,3,FALSE)</f>
        <v>0.72507762716995994</v>
      </c>
      <c r="F25" s="1">
        <f>VLOOKUP(B25,Sobrevivência!B$2:D$12,3,FALSE)</f>
        <v>0.82944824735625244</v>
      </c>
      <c r="G25" s="10"/>
      <c r="H25" s="1"/>
      <c r="I25" s="1"/>
      <c r="J25" s="1"/>
      <c r="K25" s="1">
        <f t="shared" si="2"/>
        <v>0</v>
      </c>
      <c r="L25" s="1">
        <f t="shared" si="2"/>
        <v>0</v>
      </c>
      <c r="M25" s="8">
        <f>(C24*E24)+(K25*10)</f>
        <v>161284.88450058599</v>
      </c>
      <c r="N25" s="8">
        <f>(D24*F24)+(L25*10)</f>
        <v>204011.17786665275</v>
      </c>
    </row>
    <row r="26" spans="2:14" x14ac:dyDescent="0.3">
      <c r="B26" s="21" t="s">
        <v>12</v>
      </c>
      <c r="C26" s="22">
        <f>M12</f>
        <v>53227.325510683702</v>
      </c>
      <c r="D26" s="22">
        <f>N12</f>
        <v>92808.027641923196</v>
      </c>
      <c r="E26" s="22">
        <f>VLOOKUP(B26,Sobrevivência!B$13:D$23,3,FALSE)</f>
        <v>0.35384500972916438</v>
      </c>
      <c r="F26" s="22">
        <f>VLOOKUP(B26,Sobrevivência!B$2:D$12,3,FALSE)</f>
        <v>0.46832538542283225</v>
      </c>
      <c r="G26" s="23"/>
      <c r="H26" s="22"/>
      <c r="I26" s="22"/>
      <c r="J26" s="22"/>
      <c r="K26" s="22">
        <f t="shared" si="2"/>
        <v>0</v>
      </c>
      <c r="L26" s="22">
        <f t="shared" si="2"/>
        <v>0</v>
      </c>
      <c r="M26" s="25">
        <f>(C25*E25)+(C26*E26)+(K26*10)</f>
        <v>100202.17090274593</v>
      </c>
      <c r="N26" s="25">
        <f>(D25*F25)+(D26*F26)+(L26*10)</f>
        <v>169366.03113999037</v>
      </c>
    </row>
    <row r="27" spans="2:14" x14ac:dyDescent="0.3">
      <c r="B27" s="20" t="s">
        <v>43</v>
      </c>
      <c r="C27" s="26">
        <f>SUM(C18:C26)</f>
        <v>1932553.2937251164</v>
      </c>
      <c r="D27" s="26">
        <f>SUM(D18:D26)</f>
        <v>2057224.1970164459</v>
      </c>
      <c r="E27" s="10"/>
      <c r="F27" s="10"/>
      <c r="G27" s="10"/>
      <c r="H27" s="1"/>
      <c r="I27" s="1"/>
      <c r="J27" s="1"/>
      <c r="K27" s="9">
        <f>SUM(K18:K26)</f>
        <v>5000</v>
      </c>
      <c r="L27" s="9">
        <f>SUM(L18:L26)</f>
        <v>5000</v>
      </c>
      <c r="M27" s="27">
        <f>SUM(M18:M26)</f>
        <v>2051503.2296903827</v>
      </c>
      <c r="N27" s="27">
        <f>SUM(N18:N26)</f>
        <v>2191625.6356455819</v>
      </c>
    </row>
  </sheetData>
  <mergeCells count="14">
    <mergeCell ref="M16:N16"/>
    <mergeCell ref="C16:D16"/>
    <mergeCell ref="E16:F16"/>
    <mergeCell ref="G16:G17"/>
    <mergeCell ref="H16:H17"/>
    <mergeCell ref="I16:J16"/>
    <mergeCell ref="K16:L16"/>
    <mergeCell ref="E2:F2"/>
    <mergeCell ref="G2:G3"/>
    <mergeCell ref="H2:H3"/>
    <mergeCell ref="I2:J2"/>
    <mergeCell ref="K2:L2"/>
    <mergeCell ref="M2:N2"/>
    <mergeCell ref="C2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BCF2-8E0D-403D-94B7-814BE45DF2B6}">
  <dimension ref="A1:C12"/>
  <sheetViews>
    <sheetView workbookViewId="0">
      <selection activeCell="B3" sqref="B3"/>
    </sheetView>
  </sheetViews>
  <sheetFormatPr defaultRowHeight="14.4" x14ac:dyDescent="0.3"/>
  <cols>
    <col min="1" max="1" width="25.77734375" bestFit="1" customWidth="1"/>
    <col min="2" max="2" width="24.88671875" bestFit="1" customWidth="1"/>
    <col min="3" max="3" width="24.109375" bestFit="1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17</v>
      </c>
      <c r="B2">
        <v>-12.6</v>
      </c>
      <c r="C2">
        <v>19</v>
      </c>
    </row>
    <row r="3" spans="1:3" x14ac:dyDescent="0.3">
      <c r="A3" t="s">
        <v>23</v>
      </c>
      <c r="B3">
        <f>SUM(B4:B5)</f>
        <v>325.39999999999998</v>
      </c>
      <c r="C3">
        <f>SUM(C4:C5)</f>
        <v>457.2</v>
      </c>
    </row>
    <row r="4" spans="1:3" x14ac:dyDescent="0.3">
      <c r="A4" t="s">
        <v>4</v>
      </c>
      <c r="B4">
        <v>-62.6</v>
      </c>
      <c r="C4">
        <v>-40.799999999999997</v>
      </c>
    </row>
    <row r="5" spans="1:3" x14ac:dyDescent="0.3">
      <c r="A5" t="s">
        <v>5</v>
      </c>
      <c r="B5">
        <v>388</v>
      </c>
      <c r="C5">
        <v>498</v>
      </c>
    </row>
    <row r="6" spans="1:3" x14ac:dyDescent="0.3">
      <c r="A6" t="s">
        <v>6</v>
      </c>
      <c r="B6">
        <v>562.6</v>
      </c>
      <c r="C6">
        <v>414</v>
      </c>
    </row>
    <row r="7" spans="1:3" x14ac:dyDescent="0.3">
      <c r="A7" t="s">
        <v>7</v>
      </c>
      <c r="B7">
        <v>-487.6</v>
      </c>
      <c r="C7">
        <v>-526.4</v>
      </c>
    </row>
    <row r="8" spans="1:3" x14ac:dyDescent="0.3">
      <c r="A8" t="s">
        <v>8</v>
      </c>
      <c r="B8">
        <v>-38.6</v>
      </c>
      <c r="C8">
        <v>-152.4</v>
      </c>
    </row>
    <row r="9" spans="1:3" x14ac:dyDescent="0.3">
      <c r="A9" t="s">
        <v>9</v>
      </c>
      <c r="B9">
        <v>-204.2</v>
      </c>
      <c r="C9">
        <v>-359</v>
      </c>
    </row>
    <row r="10" spans="1:3" x14ac:dyDescent="0.3">
      <c r="A10" t="s">
        <v>10</v>
      </c>
      <c r="B10">
        <v>-92.6</v>
      </c>
      <c r="C10">
        <v>-129</v>
      </c>
    </row>
    <row r="11" spans="1:3" x14ac:dyDescent="0.3">
      <c r="A11" t="s">
        <v>11</v>
      </c>
      <c r="B11">
        <v>-40.6</v>
      </c>
      <c r="C11">
        <v>37.4</v>
      </c>
    </row>
    <row r="12" spans="1:3" x14ac:dyDescent="0.3">
      <c r="A12" t="s">
        <v>12</v>
      </c>
      <c r="B12">
        <v>27.4</v>
      </c>
      <c r="C12">
        <v>38.6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1711-DA75-4C28-BF0A-CF569AC5775F}">
  <dimension ref="A1:D15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3" width="19.109375" bestFit="1" customWidth="1"/>
    <col min="4" max="4" width="18.5546875" bestFit="1" customWidth="1"/>
  </cols>
  <sheetData>
    <row r="1" spans="1:4" x14ac:dyDescent="0.3">
      <c r="A1" t="s">
        <v>15</v>
      </c>
      <c r="B1" t="s">
        <v>0</v>
      </c>
      <c r="C1" t="s">
        <v>25</v>
      </c>
      <c r="D1" t="s">
        <v>24</v>
      </c>
    </row>
    <row r="2" spans="1:4" x14ac:dyDescent="0.3">
      <c r="A2" t="s">
        <v>14</v>
      </c>
      <c r="B2" t="s">
        <v>17</v>
      </c>
      <c r="C2">
        <f>SUM(C3:C5)</f>
        <v>248720</v>
      </c>
      <c r="D2">
        <f>SUM(D3:D5)</f>
        <v>237458</v>
      </c>
    </row>
    <row r="3" spans="1:4" x14ac:dyDescent="0.3">
      <c r="A3" t="s">
        <v>14</v>
      </c>
      <c r="B3" t="s">
        <v>1</v>
      </c>
      <c r="C3">
        <v>23839</v>
      </c>
      <c r="D3">
        <v>22722</v>
      </c>
    </row>
    <row r="4" spans="1:4" x14ac:dyDescent="0.3">
      <c r="A4" t="s">
        <v>14</v>
      </c>
      <c r="B4" t="s">
        <v>2</v>
      </c>
      <c r="C4">
        <v>101628</v>
      </c>
      <c r="D4">
        <v>96868</v>
      </c>
    </row>
    <row r="5" spans="1:4" x14ac:dyDescent="0.3">
      <c r="A5" t="s">
        <v>14</v>
      </c>
      <c r="B5" t="s">
        <v>3</v>
      </c>
      <c r="C5">
        <v>123253</v>
      </c>
      <c r="D5">
        <v>117868</v>
      </c>
    </row>
    <row r="6" spans="1:4" x14ac:dyDescent="0.3">
      <c r="A6" t="s">
        <v>14</v>
      </c>
      <c r="B6" t="s">
        <v>23</v>
      </c>
      <c r="C6">
        <f>SUM(C7:C8)</f>
        <v>247412</v>
      </c>
      <c r="D6">
        <f>SUM(D7:D8)</f>
        <v>238370</v>
      </c>
    </row>
    <row r="7" spans="1:4" x14ac:dyDescent="0.3">
      <c r="A7" t="s">
        <v>14</v>
      </c>
      <c r="B7" t="s">
        <v>4</v>
      </c>
      <c r="C7">
        <v>119212</v>
      </c>
      <c r="D7">
        <v>114922</v>
      </c>
    </row>
    <row r="8" spans="1:4" x14ac:dyDescent="0.3">
      <c r="A8" t="s">
        <v>14</v>
      </c>
      <c r="B8" t="s">
        <v>5</v>
      </c>
      <c r="C8">
        <v>128200</v>
      </c>
      <c r="D8">
        <v>123448</v>
      </c>
    </row>
    <row r="9" spans="1:4" x14ac:dyDescent="0.3">
      <c r="A9" t="s">
        <v>14</v>
      </c>
      <c r="B9" t="s">
        <v>6</v>
      </c>
      <c r="C9">
        <v>288490</v>
      </c>
      <c r="D9">
        <v>281189</v>
      </c>
    </row>
    <row r="10" spans="1:4" x14ac:dyDescent="0.3">
      <c r="A10" t="s">
        <v>14</v>
      </c>
      <c r="B10" t="s">
        <v>7</v>
      </c>
      <c r="C10">
        <v>270358</v>
      </c>
      <c r="D10">
        <v>280637</v>
      </c>
    </row>
    <row r="11" spans="1:4" x14ac:dyDescent="0.3">
      <c r="A11" t="s">
        <v>14</v>
      </c>
      <c r="B11" t="s">
        <v>8</v>
      </c>
      <c r="C11">
        <v>248253</v>
      </c>
      <c r="D11">
        <v>267790</v>
      </c>
    </row>
    <row r="12" spans="1:4" x14ac:dyDescent="0.3">
      <c r="A12" t="s">
        <v>14</v>
      </c>
      <c r="B12" t="s">
        <v>9</v>
      </c>
      <c r="C12">
        <v>196435</v>
      </c>
      <c r="D12">
        <v>223819</v>
      </c>
    </row>
    <row r="13" spans="1:4" x14ac:dyDescent="0.3">
      <c r="A13" t="s">
        <v>14</v>
      </c>
      <c r="B13" t="s">
        <v>10</v>
      </c>
      <c r="C13">
        <v>133034</v>
      </c>
      <c r="D13">
        <v>166719</v>
      </c>
    </row>
    <row r="14" spans="1:4" x14ac:dyDescent="0.3">
      <c r="A14" t="s">
        <v>14</v>
      </c>
      <c r="B14" t="s">
        <v>11</v>
      </c>
      <c r="C14">
        <v>66936</v>
      </c>
      <c r="D14">
        <v>92599</v>
      </c>
    </row>
    <row r="15" spans="1:4" x14ac:dyDescent="0.3">
      <c r="A15" t="s">
        <v>14</v>
      </c>
      <c r="B15" t="s">
        <v>12</v>
      </c>
      <c r="C15">
        <v>25020</v>
      </c>
      <c r="D15">
        <v>46127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C18-993B-4C31-B14A-19485BEB80BA}">
  <dimension ref="A1:X6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  <col min="2" max="3" width="11.21875" customWidth="1"/>
    <col min="4" max="24" width="12" bestFit="1" customWidth="1"/>
  </cols>
  <sheetData>
    <row r="1" spans="1:24" x14ac:dyDescent="0.3">
      <c r="A1" t="s">
        <v>0</v>
      </c>
      <c r="B1" s="3" t="s">
        <v>18</v>
      </c>
      <c r="C1" s="4" t="s">
        <v>19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</row>
    <row r="2" spans="1:24" x14ac:dyDescent="0.3">
      <c r="A2" t="s">
        <v>23</v>
      </c>
      <c r="B2" s="6">
        <f>AVERAGE(D2,E2,F2,G2,H2,I2,J2,K2,L2,M2)/1000</f>
        <v>1.7947748416081943E-2</v>
      </c>
      <c r="C2" s="5">
        <f>AVERAGE(N2,O2,P2,Q2,R2,S2,T2,U2,V2,W2)/1000</f>
        <v>1.2937428798195438E-2</v>
      </c>
      <c r="D2">
        <v>20.704512989990999</v>
      </c>
      <c r="E2">
        <v>20.037743799717902</v>
      </c>
      <c r="F2">
        <v>19.392447278389501</v>
      </c>
      <c r="G2">
        <v>18.767931919082301</v>
      </c>
      <c r="H2">
        <v>18.163528484196501</v>
      </c>
      <c r="I2">
        <v>17.5785892882943</v>
      </c>
      <c r="J2">
        <v>17.012487504032698</v>
      </c>
      <c r="K2">
        <v>16.4646164904484</v>
      </c>
      <c r="L2">
        <v>15.9343891428744</v>
      </c>
      <c r="M2">
        <v>15.421237263792399</v>
      </c>
      <c r="N2">
        <v>14.9246109539459</v>
      </c>
      <c r="O2">
        <v>14.4439780230619</v>
      </c>
      <c r="P2">
        <v>13.9788234195503</v>
      </c>
      <c r="Q2">
        <v>13.5286486785684</v>
      </c>
      <c r="R2">
        <v>13.092971387860899</v>
      </c>
      <c r="S2">
        <v>12.671324670801001</v>
      </c>
      <c r="T2">
        <v>12.263256686080799</v>
      </c>
      <c r="U2">
        <v>11.8683301435129</v>
      </c>
      <c r="V2">
        <v>11.4861218354252</v>
      </c>
      <c r="W2">
        <v>11.1162221831471</v>
      </c>
      <c r="X2">
        <v>10.7582347981003</v>
      </c>
    </row>
    <row r="3" spans="1:24" x14ac:dyDescent="0.3">
      <c r="A3" t="s">
        <v>6</v>
      </c>
      <c r="B3" s="6">
        <f t="shared" ref="B3:B6" si="0">AVERAGE(D3,E3,F3,G3,H3,I3,J3,K3,L3,M3)/1000</f>
        <v>6.3515829841225599E-2</v>
      </c>
      <c r="C3" s="5">
        <f t="shared" ref="C3:C6" si="1">AVERAGE(N3,O3,P3,Q3,R3,S3,T3,U3,V3,W3)/1000</f>
        <v>5.2087795919790798E-2</v>
      </c>
      <c r="D3">
        <v>69.333486019411694</v>
      </c>
      <c r="E3">
        <v>67.971747755615795</v>
      </c>
      <c r="F3">
        <v>66.636754593004696</v>
      </c>
      <c r="G3">
        <v>65.327981246759506</v>
      </c>
      <c r="H3">
        <v>64.044912748871596</v>
      </c>
      <c r="I3">
        <v>62.787044245516803</v>
      </c>
      <c r="J3">
        <v>61.553880798408002</v>
      </c>
      <c r="K3">
        <v>60.344937190050402</v>
      </c>
      <c r="L3">
        <v>59.159737732820602</v>
      </c>
      <c r="M3">
        <v>57.997816081796799</v>
      </c>
      <c r="N3">
        <v>56.858715051263502</v>
      </c>
      <c r="O3">
        <v>55.7419864348213</v>
      </c>
      <c r="P3">
        <v>54.647190829029299</v>
      </c>
      <c r="Q3">
        <v>53.573897460511702</v>
      </c>
      <c r="R3">
        <v>52.521684016459098</v>
      </c>
      <c r="S3">
        <v>51.490136478460101</v>
      </c>
      <c r="T3">
        <v>50.478848959595702</v>
      </c>
      <c r="U3">
        <v>49.487423544733197</v>
      </c>
      <c r="V3">
        <v>48.5154701339575</v>
      </c>
      <c r="W3">
        <v>47.562606289076598</v>
      </c>
      <c r="X3">
        <v>46.628457083142202</v>
      </c>
    </row>
    <row r="4" spans="1:24" x14ac:dyDescent="0.3">
      <c r="A4" t="s">
        <v>7</v>
      </c>
      <c r="B4" s="6">
        <f t="shared" si="0"/>
        <v>6.3297383491807149E-2</v>
      </c>
      <c r="C4" s="5">
        <f t="shared" si="1"/>
        <v>6.7599996442408813E-2</v>
      </c>
      <c r="D4">
        <v>61.440659699876903</v>
      </c>
      <c r="E4">
        <v>61.846049207737799</v>
      </c>
      <c r="F4">
        <v>62.254113502195899</v>
      </c>
      <c r="G4">
        <v>62.664870231668701</v>
      </c>
      <c r="H4">
        <v>63.078337161019398</v>
      </c>
      <c r="I4">
        <v>63.494532172324597</v>
      </c>
      <c r="J4">
        <v>63.913473265648399</v>
      </c>
      <c r="K4">
        <v>64.335178559820207</v>
      </c>
      <c r="L4">
        <v>64.7596662932187</v>
      </c>
      <c r="M4">
        <v>65.1869548245608</v>
      </c>
      <c r="N4">
        <v>65.617062633695099</v>
      </c>
      <c r="O4">
        <v>66.050008322401794</v>
      </c>
      <c r="P4">
        <v>66.485810615196499</v>
      </c>
      <c r="Q4">
        <v>66.924488360140799</v>
      </c>
      <c r="R4">
        <v>67.366060529656707</v>
      </c>
      <c r="S4">
        <v>67.810546221347707</v>
      </c>
      <c r="T4">
        <v>68.257964658824307</v>
      </c>
      <c r="U4">
        <v>68.708335192535998</v>
      </c>
      <c r="V4">
        <v>69.161677300607494</v>
      </c>
      <c r="W4">
        <v>69.618010589681703</v>
      </c>
      <c r="X4">
        <v>70.077354795767206</v>
      </c>
    </row>
    <row r="5" spans="1:24" x14ac:dyDescent="0.3">
      <c r="A5" t="s">
        <v>8</v>
      </c>
      <c r="B5" s="6">
        <f t="shared" si="0"/>
        <v>6.4412943792130336E-3</v>
      </c>
      <c r="C5" s="5">
        <f t="shared" si="1"/>
        <v>6.9015179205708481E-3</v>
      </c>
      <c r="D5">
        <v>6.2431054079469899</v>
      </c>
      <c r="E5">
        <v>6.2863392537947798</v>
      </c>
      <c r="F5">
        <v>6.3298724963858</v>
      </c>
      <c r="G5">
        <v>6.3737072090588498</v>
      </c>
      <c r="H5">
        <v>6.4178454795107003</v>
      </c>
      <c r="I5">
        <v>6.4622894098955497</v>
      </c>
      <c r="J5">
        <v>6.5070411169251301</v>
      </c>
      <c r="K5">
        <v>6.5521027319695104</v>
      </c>
      <c r="L5">
        <v>6.5974764011586</v>
      </c>
      <c r="M5">
        <v>6.6431642854844197</v>
      </c>
      <c r="N5">
        <v>6.6891685609039202</v>
      </c>
      <c r="O5">
        <v>6.7354914184427104</v>
      </c>
      <c r="P5">
        <v>6.7821350642993696</v>
      </c>
      <c r="Q5">
        <v>6.8291017199504997</v>
      </c>
      <c r="R5">
        <v>6.8763936222565896</v>
      </c>
      <c r="S5">
        <v>6.9240130235684596</v>
      </c>
      <c r="T5">
        <v>6.9719621918346304</v>
      </c>
      <c r="U5">
        <v>7.0202434107092397</v>
      </c>
      <c r="V5">
        <v>7.0688589796609103</v>
      </c>
      <c r="W5">
        <v>7.1178112140821597</v>
      </c>
      <c r="X5">
        <v>7.1671024453997703</v>
      </c>
    </row>
    <row r="6" spans="1:24" x14ac:dyDescent="0.3">
      <c r="A6" t="s">
        <v>9</v>
      </c>
      <c r="B6" s="6">
        <f t="shared" si="0"/>
        <v>8.8130968887829804E-6</v>
      </c>
      <c r="C6" s="5">
        <f t="shared" si="1"/>
        <v>5.49231479581834E-6</v>
      </c>
      <c r="D6">
        <v>1.0803085593345901E-2</v>
      </c>
      <c r="E6">
        <v>1.03041104366365E-2</v>
      </c>
      <c r="F6">
        <v>9.8281820478954892E-3</v>
      </c>
      <c r="G6">
        <v>9.3742359382267496E-3</v>
      </c>
      <c r="H6">
        <v>8.9412567855678797E-3</v>
      </c>
      <c r="I6">
        <v>8.5282761637623505E-3</v>
      </c>
      <c r="J6">
        <v>8.1343703765217202E-3</v>
      </c>
      <c r="K6">
        <v>7.7586583914331497E-3</v>
      </c>
      <c r="L6">
        <v>7.4002998693915301E-3</v>
      </c>
      <c r="M6">
        <v>7.0584932850485203E-3</v>
      </c>
      <c r="N6">
        <v>6.7324741340747396E-3</v>
      </c>
      <c r="O6">
        <v>6.4215132232251998E-3</v>
      </c>
      <c r="P6">
        <v>6.1249150393837002E-3</v>
      </c>
      <c r="Q6">
        <v>5.8420161939380004E-3</v>
      </c>
      <c r="R6">
        <v>5.5721839390066004E-3</v>
      </c>
      <c r="S6">
        <v>5.3148147521983099E-3</v>
      </c>
      <c r="T6">
        <v>5.0693329867392504E-3</v>
      </c>
      <c r="U6">
        <v>4.8351895839480402E-3</v>
      </c>
      <c r="V6">
        <v>4.6118608451795103E-3</v>
      </c>
      <c r="W6">
        <v>4.3988472604900497E-3</v>
      </c>
      <c r="X6">
        <v>4.1956723914048696E-3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57BC-4C48-45CB-A0EF-BC35C75EC918}">
  <dimension ref="A1:W27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23" width="12" bestFit="1" customWidth="1"/>
  </cols>
  <sheetData>
    <row r="1" spans="1:23" x14ac:dyDescent="0.3">
      <c r="A1" t="s">
        <v>15</v>
      </c>
      <c r="B1" t="s">
        <v>0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</row>
    <row r="2" spans="1:23" x14ac:dyDescent="0.3">
      <c r="A2" t="s">
        <v>14</v>
      </c>
      <c r="B2" t="s">
        <v>1</v>
      </c>
      <c r="C2">
        <v>6.70703739318592</v>
      </c>
      <c r="D2">
        <v>6.4368548432126698</v>
      </c>
      <c r="E2">
        <v>6.1775561762462798</v>
      </c>
      <c r="F2">
        <v>5.9287029520199104</v>
      </c>
      <c r="G2">
        <v>5.6898743921496404</v>
      </c>
      <c r="H2">
        <v>5.4606666686530803</v>
      </c>
      <c r="I2">
        <v>5.2406922211288203</v>
      </c>
      <c r="J2">
        <v>5.0295791014423097</v>
      </c>
      <c r="K2">
        <v>4.8269703448100003</v>
      </c>
      <c r="L2">
        <v>4.6325233662183898</v>
      </c>
      <c r="M2">
        <v>4.4459093811573904</v>
      </c>
      <c r="N2">
        <v>4.2668128496886002</v>
      </c>
      <c r="O2">
        <v>4.09493094290832</v>
      </c>
      <c r="P2">
        <v>3.9299730309033301</v>
      </c>
      <c r="Q2">
        <v>3.7716601913336101</v>
      </c>
      <c r="R2">
        <v>3.61972473781096</v>
      </c>
      <c r="S2">
        <v>3.4739097672761901</v>
      </c>
      <c r="T2">
        <v>3.3339687256095401</v>
      </c>
      <c r="U2">
        <v>3.1996649907397399</v>
      </c>
      <c r="V2">
        <v>3.0707714725469701</v>
      </c>
      <c r="W2">
        <v>2.94707022888301</v>
      </c>
    </row>
    <row r="3" spans="1:23" x14ac:dyDescent="0.3">
      <c r="A3" t="s">
        <v>14</v>
      </c>
      <c r="B3" t="s">
        <v>2</v>
      </c>
      <c r="C3">
        <v>0.21651190320171201</v>
      </c>
      <c r="D3">
        <v>0.20446240324204401</v>
      </c>
      <c r="E3">
        <v>0.19308349204507599</v>
      </c>
      <c r="F3">
        <v>0.182337849448963</v>
      </c>
      <c r="G3">
        <v>0.17219023226444999</v>
      </c>
      <c r="H3">
        <v>0.16260735868547199</v>
      </c>
      <c r="I3">
        <v>0.15355779913263301</v>
      </c>
      <c r="J3">
        <v>0.14501187317154801</v>
      </c>
      <c r="K3">
        <v>0.13694155216797699</v>
      </c>
      <c r="L3">
        <v>0.12932036736047101</v>
      </c>
      <c r="M3">
        <v>0.122123323049043</v>
      </c>
      <c r="N3">
        <v>0.11532681461512501</v>
      </c>
      <c r="O3">
        <v>0.108908551103954</v>
      </c>
      <c r="P3">
        <v>0.102847482115465</v>
      </c>
      <c r="Q3">
        <v>9.7123728763910802E-2</v>
      </c>
      <c r="R3">
        <v>9.1718518479775496E-2</v>
      </c>
      <c r="S3">
        <v>8.6614123440149002E-2</v>
      </c>
      <c r="T3">
        <v>8.1793802425620302E-2</v>
      </c>
      <c r="U3">
        <v>7.7241745913002396E-2</v>
      </c>
      <c r="V3">
        <v>7.2943024223801098E-2</v>
      </c>
      <c r="W3">
        <v>6.8883538558368901E-2</v>
      </c>
    </row>
    <row r="4" spans="1:23" x14ac:dyDescent="0.3">
      <c r="A4" t="s">
        <v>14</v>
      </c>
      <c r="B4" t="s">
        <v>3</v>
      </c>
      <c r="C4">
        <v>0.111478076032978</v>
      </c>
      <c r="D4">
        <v>0.106164544493362</v>
      </c>
      <c r="E4">
        <v>0.101104279052581</v>
      </c>
      <c r="F4">
        <v>9.6285207943235501E-2</v>
      </c>
      <c r="G4">
        <v>9.1695834791033604E-2</v>
      </c>
      <c r="H4">
        <v>8.7325211189048998E-2</v>
      </c>
      <c r="I4">
        <v>8.3162910579201998E-2</v>
      </c>
      <c r="J4">
        <v>7.9199003378667601E-2</v>
      </c>
      <c r="K4">
        <v>7.5424033291865797E-2</v>
      </c>
      <c r="L4">
        <v>7.1828994751527098E-2</v>
      </c>
      <c r="M4">
        <v>6.8405311435013397E-2</v>
      </c>
      <c r="N4">
        <v>6.5144815804646899E-2</v>
      </c>
      <c r="O4">
        <v>6.2039729623234299E-2</v>
      </c>
      <c r="P4">
        <v>5.9082645398307501E-2</v>
      </c>
      <c r="Q4">
        <v>5.6266508710812298E-2</v>
      </c>
      <c r="R4">
        <v>5.35846013860884E-2</v>
      </c>
      <c r="S4">
        <v>5.10305254669947E-2</v>
      </c>
      <c r="T4">
        <v>4.8598187950944997E-2</v>
      </c>
      <c r="U4">
        <v>4.6281786254443298E-2</v>
      </c>
      <c r="V4">
        <v>4.4075794370442699E-2</v>
      </c>
      <c r="W4">
        <v>4.1974949685504997E-2</v>
      </c>
    </row>
    <row r="5" spans="1:23" x14ac:dyDescent="0.3">
      <c r="A5" t="s">
        <v>14</v>
      </c>
      <c r="B5" t="s">
        <v>17</v>
      </c>
      <c r="C5">
        <f t="shared" ref="C5:W5" si="0">((C2*1)+(C3*4)+(C4*5))/10</f>
        <v>0.81304753861576573</v>
      </c>
      <c r="D5">
        <f t="shared" si="0"/>
        <v>0.77855271786476565</v>
      </c>
      <c r="E5">
        <f t="shared" si="0"/>
        <v>0.74554115396894882</v>
      </c>
      <c r="F5">
        <f t="shared" si="0"/>
        <v>0.71394803895319403</v>
      </c>
      <c r="G5">
        <f t="shared" si="0"/>
        <v>0.68371144951626084</v>
      </c>
      <c r="H5">
        <f t="shared" si="0"/>
        <v>0.65477221593402135</v>
      </c>
      <c r="I5">
        <f t="shared" si="0"/>
        <v>0.62707379705553623</v>
      </c>
      <c r="J5">
        <f t="shared" si="0"/>
        <v>0.60056216110218397</v>
      </c>
      <c r="K5">
        <f t="shared" si="0"/>
        <v>0.57518567199412363</v>
      </c>
      <c r="L5">
        <f t="shared" si="0"/>
        <v>0.5508949809417909</v>
      </c>
      <c r="M5">
        <f t="shared" si="0"/>
        <v>0.52764292305286298</v>
      </c>
      <c r="N5">
        <f t="shared" si="0"/>
        <v>0.50538441871723339</v>
      </c>
      <c r="O5">
        <f t="shared" si="0"/>
        <v>0.48407637954403071</v>
      </c>
      <c r="P5">
        <f t="shared" si="0"/>
        <v>0.46367761863567275</v>
      </c>
      <c r="Q5">
        <f t="shared" si="0"/>
        <v>0.44414876499433148</v>
      </c>
      <c r="R5">
        <f t="shared" si="0"/>
        <v>0.42545218186605044</v>
      </c>
      <c r="S5">
        <f t="shared" si="0"/>
        <v>0.40755188883717591</v>
      </c>
      <c r="T5">
        <f t="shared" si="0"/>
        <v>0.39041348750667459</v>
      </c>
      <c r="U5">
        <f t="shared" si="0"/>
        <v>0.37400409056639655</v>
      </c>
      <c r="V5">
        <f t="shared" si="0"/>
        <v>0.35829225412943877</v>
      </c>
      <c r="W5">
        <f t="shared" si="0"/>
        <v>0.34324791315440106</v>
      </c>
    </row>
    <row r="6" spans="1:23" x14ac:dyDescent="0.3">
      <c r="A6" t="s">
        <v>14</v>
      </c>
      <c r="B6" t="s">
        <v>4</v>
      </c>
      <c r="C6">
        <v>0.161413474270834</v>
      </c>
      <c r="D6">
        <v>0.156808999139327</v>
      </c>
      <c r="E6">
        <v>0.15233587110466201</v>
      </c>
      <c r="F6">
        <v>0.14799034336413999</v>
      </c>
      <c r="G6">
        <v>0.14376877599622601</v>
      </c>
      <c r="H6">
        <v>0.13966763291165801</v>
      </c>
      <c r="I6">
        <v>0.13568347889153501</v>
      </c>
      <c r="J6">
        <v>0.13181297670988901</v>
      </c>
      <c r="K6">
        <v>0.128052884338342</v>
      </c>
      <c r="L6">
        <v>0.124400052230507</v>
      </c>
      <c r="M6">
        <v>0.12085142068384699</v>
      </c>
      <c r="N6">
        <v>0.11740401727678999</v>
      </c>
      <c r="O6">
        <v>0.114054954378962</v>
      </c>
      <c r="P6">
        <v>0.110801426732429</v>
      </c>
      <c r="Q6">
        <v>0.10764070910194801</v>
      </c>
      <c r="R6">
        <v>0.104570153992242</v>
      </c>
      <c r="S6">
        <v>0.101587189430391</v>
      </c>
      <c r="T6">
        <v>9.8689316811485905E-2</v>
      </c>
      <c r="U6">
        <v>9.5874108805731301E-2</v>
      </c>
      <c r="V6">
        <v>9.3139207325259599E-2</v>
      </c>
      <c r="W6">
        <v>9.0482321548934194E-2</v>
      </c>
    </row>
    <row r="7" spans="1:23" x14ac:dyDescent="0.3">
      <c r="A7" t="s">
        <v>14</v>
      </c>
      <c r="B7" t="s">
        <v>5</v>
      </c>
      <c r="C7">
        <v>0.39815707129772698</v>
      </c>
      <c r="D7">
        <v>0.39145214916725701</v>
      </c>
      <c r="E7">
        <v>0.38486013720218698</v>
      </c>
      <c r="F7">
        <v>0.378379134007512</v>
      </c>
      <c r="G7">
        <v>0.37200727020751401</v>
      </c>
      <c r="H7">
        <v>0.36574270790655899</v>
      </c>
      <c r="I7">
        <v>0.35958364015897798</v>
      </c>
      <c r="J7">
        <v>0.35352829044787298</v>
      </c>
      <c r="K7">
        <v>0.34757491217269798</v>
      </c>
      <c r="L7">
        <v>0.34172178814547099</v>
      </c>
      <c r="M7">
        <v>0.33596723009547103</v>
      </c>
      <c r="N7">
        <v>0.33030957818227502</v>
      </c>
      <c r="O7">
        <v>0.32474720051699302</v>
      </c>
      <c r="P7">
        <v>0.319278492691566</v>
      </c>
      <c r="Q7">
        <v>0.313901877315997</v>
      </c>
      <c r="R7">
        <v>0.30861580356336299</v>
      </c>
      <c r="S7">
        <v>0.30341874672250202</v>
      </c>
      <c r="T7">
        <v>0.29830920775822201</v>
      </c>
      <c r="U7">
        <v>0.29328571287892202</v>
      </c>
      <c r="V7">
        <v>0.28834681311149302</v>
      </c>
      <c r="W7">
        <v>0.28349108388337502</v>
      </c>
    </row>
    <row r="8" spans="1:23" x14ac:dyDescent="0.3">
      <c r="A8" t="s">
        <v>14</v>
      </c>
      <c r="B8" t="s">
        <v>6</v>
      </c>
      <c r="C8">
        <v>0.53303356754640596</v>
      </c>
      <c r="D8">
        <v>0.52495288914570903</v>
      </c>
      <c r="E8">
        <v>0.51699471215466197</v>
      </c>
      <c r="F8">
        <v>0.509157179477287</v>
      </c>
      <c r="G8">
        <v>0.50143846217079402</v>
      </c>
      <c r="H8">
        <v>0.49383675901878799</v>
      </c>
      <c r="I8">
        <v>0.48635029611094099</v>
      </c>
      <c r="J8">
        <v>0.47897732642903701</v>
      </c>
      <c r="K8">
        <v>0.47171612943929597</v>
      </c>
      <c r="L8">
        <v>0.46456501069087203</v>
      </c>
      <c r="M8">
        <v>0.45752230142044198</v>
      </c>
      <c r="N8">
        <v>0.45058635816279002</v>
      </c>
      <c r="O8">
        <v>0.44375556236729302</v>
      </c>
      <c r="P8">
        <v>0.43702832002021802</v>
      </c>
      <c r="Q8">
        <v>0.43040306127275002</v>
      </c>
      <c r="R8">
        <v>0.42387824007466002</v>
      </c>
      <c r="S8">
        <v>0.41745233381351499</v>
      </c>
      <c r="T8">
        <v>0.41112384295937399</v>
      </c>
      <c r="U8">
        <v>0.40489129071485802</v>
      </c>
      <c r="V8">
        <v>0.39875322267053098</v>
      </c>
      <c r="W8">
        <v>0.39270820646550297</v>
      </c>
    </row>
    <row r="9" spans="1:23" x14ac:dyDescent="0.3">
      <c r="A9" t="s">
        <v>14</v>
      </c>
      <c r="B9" t="s">
        <v>7</v>
      </c>
      <c r="C9">
        <v>0.99443702774686604</v>
      </c>
      <c r="D9">
        <v>0.98345297254368202</v>
      </c>
      <c r="E9">
        <v>0.972590241733437</v>
      </c>
      <c r="F9">
        <v>0.96184749522742397</v>
      </c>
      <c r="G9">
        <v>0.95122340773888803</v>
      </c>
      <c r="H9">
        <v>0.94071666861953196</v>
      </c>
      <c r="I9">
        <v>0.93032598169782299</v>
      </c>
      <c r="J9">
        <v>0.92005006511909604</v>
      </c>
      <c r="K9">
        <v>0.909887651187408</v>
      </c>
      <c r="L9">
        <v>0.89983748620915704</v>
      </c>
      <c r="M9">
        <v>0.88989833033841304</v>
      </c>
      <c r="N9">
        <v>0.88006895742396596</v>
      </c>
      <c r="O9">
        <v>0.87034815485806105</v>
      </c>
      <c r="P9">
        <v>0.86073472342680102</v>
      </c>
      <c r="Q9">
        <v>0.85122747716221103</v>
      </c>
      <c r="R9">
        <v>0.841825243195923</v>
      </c>
      <c r="S9">
        <v>0.83252686161448897</v>
      </c>
      <c r="T9">
        <v>0.82333118531628602</v>
      </c>
      <c r="U9">
        <v>0.81423707987000504</v>
      </c>
      <c r="V9">
        <v>0.80524342337469601</v>
      </c>
      <c r="W9">
        <v>0.79634910632137001</v>
      </c>
    </row>
    <row r="10" spans="1:23" x14ac:dyDescent="0.3">
      <c r="A10" t="s">
        <v>14</v>
      </c>
      <c r="B10" t="s">
        <v>8</v>
      </c>
      <c r="C10">
        <v>2.0504420381365698</v>
      </c>
      <c r="D10">
        <v>2.0175484714812302</v>
      </c>
      <c r="E10">
        <v>1.98518258944569</v>
      </c>
      <c r="F10">
        <v>1.9533359268166399</v>
      </c>
      <c r="G10">
        <v>1.9220001541812901</v>
      </c>
      <c r="H10">
        <v>1.8911670757487999</v>
      </c>
      <c r="I10">
        <v>1.8608286272067101</v>
      </c>
      <c r="J10">
        <v>1.83097687361176</v>
      </c>
      <c r="K10">
        <v>1.8016040073144699</v>
      </c>
      <c r="L10">
        <v>1.7727023459171101</v>
      </c>
      <c r="M10">
        <v>1.7442643302644001</v>
      </c>
      <c r="N10">
        <v>1.7162825224664</v>
      </c>
      <c r="O10">
        <v>1.68874960395315</v>
      </c>
      <c r="P10">
        <v>1.6616583735605599</v>
      </c>
      <c r="Q10">
        <v>1.6350017456469099</v>
      </c>
      <c r="R10">
        <v>1.6087727482396399</v>
      </c>
      <c r="S10">
        <v>1.5829645212118699</v>
      </c>
      <c r="T10">
        <v>1.5575703144881099</v>
      </c>
      <c r="U10">
        <v>1.5325834862788399</v>
      </c>
      <c r="V10">
        <v>1.50799750134331</v>
      </c>
      <c r="W10">
        <v>1.4838059292803401</v>
      </c>
    </row>
    <row r="11" spans="1:23" x14ac:dyDescent="0.3">
      <c r="A11" t="s">
        <v>14</v>
      </c>
      <c r="B11" t="s">
        <v>9</v>
      </c>
      <c r="C11">
        <v>4.6235891554187099</v>
      </c>
      <c r="D11">
        <v>4.53283723463203</v>
      </c>
      <c r="E11">
        <v>4.4438665947614497</v>
      </c>
      <c r="F11">
        <v>4.3566422727816896</v>
      </c>
      <c r="G11">
        <v>4.2711299919225603</v>
      </c>
      <c r="H11">
        <v>4.1872961481991604</v>
      </c>
      <c r="I11">
        <v>4.1051077972064203</v>
      </c>
      <c r="J11">
        <v>4.0245326411728799</v>
      </c>
      <c r="K11">
        <v>3.9455390162684898</v>
      </c>
      <c r="L11">
        <v>3.8680958801616598</v>
      </c>
      <c r="M11">
        <v>3.79217279982042</v>
      </c>
      <c r="N11">
        <v>3.7177399395531099</v>
      </c>
      <c r="O11">
        <v>3.64476804928375</v>
      </c>
      <c r="P11">
        <v>3.57322845305757</v>
      </c>
      <c r="Q11">
        <v>3.5030930377721101</v>
      </c>
      <c r="R11">
        <v>3.4343342421296201</v>
      </c>
      <c r="S11">
        <v>3.3669250458061399</v>
      </c>
      <c r="T11">
        <v>3.3008389588333</v>
      </c>
      <c r="U11">
        <v>3.2360500111884698</v>
      </c>
      <c r="V11">
        <v>3.1725327425892602</v>
      </c>
      <c r="W11">
        <v>3.1102621924883298</v>
      </c>
    </row>
    <row r="12" spans="1:23" x14ac:dyDescent="0.3">
      <c r="A12" t="s">
        <v>14</v>
      </c>
      <c r="B12" t="s">
        <v>10</v>
      </c>
      <c r="C12">
        <v>10.4058555031851</v>
      </c>
      <c r="D12">
        <v>10.1526498080518</v>
      </c>
      <c r="E12">
        <v>9.90560536741887</v>
      </c>
      <c r="F12">
        <v>9.6645722594725498</v>
      </c>
      <c r="G12">
        <v>9.4294042104470392</v>
      </c>
      <c r="H12">
        <v>9.1999585058562108</v>
      </c>
      <c r="I12">
        <v>8.9760959038856694</v>
      </c>
      <c r="J12">
        <v>8.7576805508922995</v>
      </c>
      <c r="K12">
        <v>8.5445798989598494</v>
      </c>
      <c r="L12">
        <v>8.3366646254606493</v>
      </c>
      <c r="M12">
        <v>8.1338085545747507</v>
      </c>
      <c r="N12">
        <v>7.9358885807185304</v>
      </c>
      <c r="O12">
        <v>7.7427845938367401</v>
      </c>
      <c r="P12">
        <v>7.5543794065122096</v>
      </c>
      <c r="Q12">
        <v>7.3705586828493903</v>
      </c>
      <c r="R12">
        <v>7.1912108690881702</v>
      </c>
      <c r="S12">
        <v>7.0162271259062701</v>
      </c>
      <c r="T12">
        <v>6.8455012623687503</v>
      </c>
      <c r="U12">
        <v>6.6789296714848403</v>
      </c>
      <c r="V12">
        <v>6.5164112673327903</v>
      </c>
      <c r="W12">
        <v>6.3578474237147304</v>
      </c>
    </row>
    <row r="13" spans="1:23" x14ac:dyDescent="0.3">
      <c r="A13" t="s">
        <v>14</v>
      </c>
      <c r="B13" t="s">
        <v>11</v>
      </c>
      <c r="C13">
        <v>25.6076995787936</v>
      </c>
      <c r="D13">
        <v>25.038641289880999</v>
      </c>
      <c r="E13">
        <v>24.482228702905999</v>
      </c>
      <c r="F13">
        <v>23.9381808031102</v>
      </c>
      <c r="G13">
        <v>23.406222820489301</v>
      </c>
      <c r="H13">
        <v>22.886086091020498</v>
      </c>
      <c r="I13">
        <v>22.3775079209748</v>
      </c>
      <c r="J13">
        <v>21.880231454244299</v>
      </c>
      <c r="K13">
        <v>21.394005542617499</v>
      </c>
      <c r="L13">
        <v>20.918584618937601</v>
      </c>
      <c r="M13">
        <v>20.453728573079299</v>
      </c>
      <c r="N13">
        <v>19.9992026306819</v>
      </c>
      <c r="O13">
        <v>19.554777234577301</v>
      </c>
      <c r="P13">
        <v>19.120227928852501</v>
      </c>
      <c r="Q13">
        <v>18.695335245488501</v>
      </c>
      <c r="R13">
        <v>18.279884593519199</v>
      </c>
      <c r="S13">
        <v>17.873666150651999</v>
      </c>
      <c r="T13">
        <v>17.476474757298298</v>
      </c>
      <c r="U13">
        <v>17.088109812957601</v>
      </c>
      <c r="V13">
        <v>16.708375174905001</v>
      </c>
      <c r="W13">
        <v>16.337079059129898</v>
      </c>
    </row>
    <row r="14" spans="1:23" x14ac:dyDescent="0.3">
      <c r="A14" t="s">
        <v>14</v>
      </c>
      <c r="B14" t="s">
        <v>12</v>
      </c>
      <c r="C14">
        <v>86.520333792173403</v>
      </c>
      <c r="D14">
        <v>85.513056945808302</v>
      </c>
      <c r="E14">
        <v>84.5175068993845</v>
      </c>
      <c r="F14">
        <v>83.533547128531794</v>
      </c>
      <c r="G14">
        <v>82.561042698308199</v>
      </c>
      <c r="H14">
        <v>81.599860244695407</v>
      </c>
      <c r="I14">
        <v>80.649867956309905</v>
      </c>
      <c r="J14">
        <v>79.7109355563273</v>
      </c>
      <c r="K14">
        <v>78.782934284616402</v>
      </c>
      <c r="L14">
        <v>77.865736880082494</v>
      </c>
      <c r="M14">
        <v>76.959217563214693</v>
      </c>
      <c r="N14">
        <v>76.063252018837503</v>
      </c>
      <c r="O14">
        <v>75.177717379063296</v>
      </c>
      <c r="P14">
        <v>74.302492206441997</v>
      </c>
      <c r="Q14">
        <v>73.4374564773088</v>
      </c>
      <c r="R14">
        <v>72.582491565323807</v>
      </c>
      <c r="S14">
        <v>71.737480225205204</v>
      </c>
      <c r="T14">
        <v>70.902306576650105</v>
      </c>
      <c r="U14">
        <v>70.076856088443606</v>
      </c>
      <c r="V14">
        <v>69.261015562752902</v>
      </c>
      <c r="W14">
        <v>68.454673119603498</v>
      </c>
    </row>
    <row r="15" spans="1:23" x14ac:dyDescent="0.3">
      <c r="A15" t="s">
        <v>13</v>
      </c>
      <c r="B15" t="s">
        <v>1</v>
      </c>
      <c r="C15">
        <v>7.2599928528312896</v>
      </c>
      <c r="D15">
        <v>6.9205888681221701</v>
      </c>
      <c r="E15">
        <v>6.5970519878539902</v>
      </c>
      <c r="F15">
        <v>6.2886404263828704</v>
      </c>
      <c r="G15">
        <v>5.9946470764741502</v>
      </c>
      <c r="H15">
        <v>5.7143978880900699</v>
      </c>
      <c r="I15">
        <v>5.4472503229688698</v>
      </c>
      <c r="J15">
        <v>5.1925918814522598</v>
      </c>
      <c r="K15">
        <v>4.9498386981835196</v>
      </c>
      <c r="L15">
        <v>4.7184342034565399</v>
      </c>
      <c r="M15">
        <v>4.4978478471467698</v>
      </c>
      <c r="N15">
        <v>4.2875738822982203</v>
      </c>
      <c r="O15">
        <v>4.08713020557762</v>
      </c>
      <c r="P15">
        <v>3.8960572519372998</v>
      </c>
      <c r="Q15">
        <v>3.7139169409524602</v>
      </c>
      <c r="R15">
        <v>3.5402916724170601</v>
      </c>
      <c r="S15">
        <v>3.3747833688954798</v>
      </c>
      <c r="T15">
        <v>3.2170125630349</v>
      </c>
      <c r="U15">
        <v>3.06661752754564</v>
      </c>
      <c r="V15">
        <v>2.9232534458548498</v>
      </c>
      <c r="W15">
        <v>2.7865916215321298</v>
      </c>
    </row>
    <row r="16" spans="1:23" x14ac:dyDescent="0.3">
      <c r="A16" t="s">
        <v>13</v>
      </c>
      <c r="B16" t="s">
        <v>2</v>
      </c>
      <c r="C16">
        <v>0.29213535461714402</v>
      </c>
      <c r="D16">
        <v>0.27822243838393801</v>
      </c>
      <c r="E16">
        <v>0.26497212335614201</v>
      </c>
      <c r="F16">
        <v>0.25235285321946199</v>
      </c>
      <c r="G16">
        <v>0.24033457452582699</v>
      </c>
      <c r="H16">
        <v>0.22888866511954101</v>
      </c>
      <c r="I16">
        <v>0.21798786597213299</v>
      </c>
      <c r="J16">
        <v>0.20760621626355799</v>
      </c>
      <c r="K16">
        <v>0.19771899155515801</v>
      </c>
      <c r="L16">
        <v>0.188302644907126</v>
      </c>
      <c r="M16">
        <v>0.179334750800241</v>
      </c>
      <c r="N16">
        <v>0.17079395172833001</v>
      </c>
      <c r="O16">
        <v>0.162659907334256</v>
      </c>
      <c r="P16">
        <v>0.1549132459683</v>
      </c>
      <c r="Q16">
        <v>0.147535518553569</v>
      </c>
      <c r="R16">
        <v>0.14050915464856201</v>
      </c>
      <c r="S16">
        <v>0.13381742060224699</v>
      </c>
      <c r="T16">
        <v>0.12744437970200101</v>
      </c>
      <c r="U16">
        <v>0.121374854219505</v>
      </c>
      <c r="V16">
        <v>0.115594389264188</v>
      </c>
      <c r="W16">
        <v>0.11008921835815801</v>
      </c>
    </row>
    <row r="17" spans="1:23" x14ac:dyDescent="0.3">
      <c r="A17" t="s">
        <v>13</v>
      </c>
      <c r="B17" t="s">
        <v>3</v>
      </c>
      <c r="C17">
        <v>0.136634454546365</v>
      </c>
      <c r="D17">
        <v>0.12987592866457001</v>
      </c>
      <c r="E17">
        <v>0.123451708447085</v>
      </c>
      <c r="F17">
        <v>0.117345257702567</v>
      </c>
      <c r="G17">
        <v>0.111540858190586</v>
      </c>
      <c r="H17">
        <v>0.106023569162268</v>
      </c>
      <c r="I17">
        <v>0.100779188902234</v>
      </c>
      <c r="J17">
        <v>9.5794218172827406E-2</v>
      </c>
      <c r="K17">
        <v>9.1055825466559298E-2</v>
      </c>
      <c r="L17">
        <v>8.6551813977311001E-2</v>
      </c>
      <c r="M17">
        <v>8.2270590205282795E-2</v>
      </c>
      <c r="N17">
        <v>7.8201134114876905E-2</v>
      </c>
      <c r="O17">
        <v>7.4332970768699699E-2</v>
      </c>
      <c r="P17">
        <v>7.0656143364667995E-2</v>
      </c>
      <c r="Q17">
        <v>6.7161187606814707E-2</v>
      </c>
      <c r="R17">
        <v>6.3839107343825502E-2</v>
      </c>
      <c r="S17">
        <v>6.0681351412596798E-2</v>
      </c>
      <c r="T17">
        <v>5.7679791627211999E-2</v>
      </c>
      <c r="U17">
        <v>5.4826701856675403E-2</v>
      </c>
      <c r="V17">
        <v>5.21147381375529E-2</v>
      </c>
      <c r="W17">
        <v>4.9536919770326003E-2</v>
      </c>
    </row>
    <row r="18" spans="1:23" x14ac:dyDescent="0.3">
      <c r="A18" t="s">
        <v>13</v>
      </c>
      <c r="B18" t="s">
        <v>17</v>
      </c>
      <c r="C18">
        <f t="shared" ref="C18:W18" si="1">((C15*1)+(C16*4)+(C17*5))/10</f>
        <v>0.91117065440316902</v>
      </c>
      <c r="D18">
        <f t="shared" si="1"/>
        <v>0.86828582649807728</v>
      </c>
      <c r="E18">
        <f t="shared" si="1"/>
        <v>0.82741990235139828</v>
      </c>
      <c r="F18">
        <f t="shared" si="1"/>
        <v>0.7884778127773554</v>
      </c>
      <c r="G18">
        <f t="shared" si="1"/>
        <v>0.75136896655303875</v>
      </c>
      <c r="H18">
        <f t="shared" si="1"/>
        <v>0.7160070394379574</v>
      </c>
      <c r="I18">
        <f t="shared" si="1"/>
        <v>0.68230977313685715</v>
      </c>
      <c r="J18">
        <f t="shared" si="1"/>
        <v>0.65019878373706286</v>
      </c>
      <c r="K18">
        <f t="shared" si="1"/>
        <v>0.6195993791736949</v>
      </c>
      <c r="L18">
        <f t="shared" si="1"/>
        <v>0.59044038529715981</v>
      </c>
      <c r="M18">
        <f t="shared" si="1"/>
        <v>0.56265398013741474</v>
      </c>
      <c r="N18">
        <f t="shared" si="1"/>
        <v>0.53617553597859247</v>
      </c>
      <c r="O18">
        <f t="shared" si="1"/>
        <v>0.51094346887581421</v>
      </c>
      <c r="P18">
        <f t="shared" si="1"/>
        <v>0.48689909526338393</v>
      </c>
      <c r="Q18">
        <f t="shared" si="1"/>
        <v>0.46398649532008091</v>
      </c>
      <c r="R18">
        <f t="shared" si="1"/>
        <v>0.44215238277304358</v>
      </c>
      <c r="S18">
        <f t="shared" si="1"/>
        <v>0.42134598083674513</v>
      </c>
      <c r="T18">
        <f t="shared" si="1"/>
        <v>0.40151890399789647</v>
      </c>
      <c r="U18">
        <f t="shared" si="1"/>
        <v>0.38262504537070374</v>
      </c>
      <c r="V18">
        <f t="shared" si="1"/>
        <v>0.36462046935993664</v>
      </c>
      <c r="W18">
        <f t="shared" si="1"/>
        <v>0.34746330938163916</v>
      </c>
    </row>
    <row r="19" spans="1:23" x14ac:dyDescent="0.3">
      <c r="A19" t="s">
        <v>13</v>
      </c>
      <c r="B19" t="s">
        <v>4</v>
      </c>
      <c r="C19">
        <v>0.25041478157986402</v>
      </c>
      <c r="D19">
        <v>0.242336908844935</v>
      </c>
      <c r="E19">
        <v>0.234519611893552</v>
      </c>
      <c r="F19">
        <v>0.226954485079675</v>
      </c>
      <c r="G19">
        <v>0.21963339390634801</v>
      </c>
      <c r="H19">
        <v>0.212548466278982</v>
      </c>
      <c r="I19">
        <v>0.20569208404078501</v>
      </c>
      <c r="J19">
        <v>0.19905687478124801</v>
      </c>
      <c r="K19">
        <v>0.19263570390886101</v>
      </c>
      <c r="L19">
        <v>0.186421666979563</v>
      </c>
      <c r="M19">
        <v>0.18040808227264801</v>
      </c>
      <c r="N19">
        <v>0.17458848360616</v>
      </c>
      <c r="O19">
        <v>0.16895661338405399</v>
      </c>
      <c r="P19">
        <v>0.16350641586763601</v>
      </c>
      <c r="Q19">
        <v>0.158232030664053</v>
      </c>
      <c r="R19">
        <v>0.15312778642483699</v>
      </c>
      <c r="S19">
        <v>0.148188194747711</v>
      </c>
      <c r="T19">
        <v>0.14340794427511999</v>
      </c>
      <c r="U19">
        <v>0.13878189498312599</v>
      </c>
      <c r="V19">
        <v>0.13430507265453501</v>
      </c>
      <c r="W19">
        <v>0.12997266353030501</v>
      </c>
    </row>
    <row r="20" spans="1:23" x14ac:dyDescent="0.3">
      <c r="A20" t="s">
        <v>13</v>
      </c>
      <c r="B20" t="s">
        <v>5</v>
      </c>
      <c r="C20">
        <v>1.9957321392296301</v>
      </c>
      <c r="D20">
        <v>1.98673031708907</v>
      </c>
      <c r="E20">
        <v>1.9777690979935101</v>
      </c>
      <c r="F20">
        <v>1.96884829880143</v>
      </c>
      <c r="G20">
        <v>1.95996773719741</v>
      </c>
      <c r="H20">
        <v>1.9511272316883399</v>
      </c>
      <c r="I20">
        <v>1.94232660159976</v>
      </c>
      <c r="J20">
        <v>1.93356566707213</v>
      </c>
      <c r="K20">
        <v>1.92484424905719</v>
      </c>
      <c r="L20">
        <v>1.9161621693142701</v>
      </c>
      <c r="M20">
        <v>1.90751925040668</v>
      </c>
      <c r="N20">
        <v>1.8989153156980401</v>
      </c>
      <c r="O20">
        <v>1.89035018934873</v>
      </c>
      <c r="P20">
        <v>1.8818236963122099</v>
      </c>
      <c r="Q20">
        <v>1.87333566233154</v>
      </c>
      <c r="R20">
        <v>1.8648859139357501</v>
      </c>
      <c r="S20">
        <v>1.8564742784363299</v>
      </c>
      <c r="T20">
        <v>1.8481005839236699</v>
      </c>
      <c r="U20">
        <v>1.8397646592635799</v>
      </c>
      <c r="V20">
        <v>1.83146633409376</v>
      </c>
      <c r="W20">
        <v>1.82320543882036</v>
      </c>
    </row>
    <row r="21" spans="1:23" x14ac:dyDescent="0.3">
      <c r="A21" t="s">
        <v>13</v>
      </c>
      <c r="B21" t="s">
        <v>6</v>
      </c>
      <c r="C21">
        <v>2.6858266051461501</v>
      </c>
      <c r="D21">
        <v>2.6705613070518202</v>
      </c>
      <c r="E21">
        <v>2.6553827715673601</v>
      </c>
      <c r="F21">
        <v>2.6402905055644701</v>
      </c>
      <c r="G21">
        <v>2.6252840187176099</v>
      </c>
      <c r="H21">
        <v>2.61036282348811</v>
      </c>
      <c r="I21">
        <v>2.5955264351082499</v>
      </c>
      <c r="J21">
        <v>2.5807743715656102</v>
      </c>
      <c r="K21">
        <v>2.56610615358733</v>
      </c>
      <c r="L21">
        <v>2.5515213046245799</v>
      </c>
      <c r="M21">
        <v>2.5370193508370602</v>
      </c>
      <c r="N21">
        <v>2.5225998210776202</v>
      </c>
      <c r="O21">
        <v>2.50826224687694</v>
      </c>
      <c r="P21">
        <v>2.4940061624283199</v>
      </c>
      <c r="Q21">
        <v>2.4798311045725301</v>
      </c>
      <c r="R21">
        <v>2.4657366127828002</v>
      </c>
      <c r="S21">
        <v>2.4517222291498002</v>
      </c>
      <c r="T21">
        <v>2.4377874983668302</v>
      </c>
      <c r="U21">
        <v>2.42393196771497</v>
      </c>
      <c r="V21">
        <v>2.4101551870483999</v>
      </c>
      <c r="W21">
        <v>2.3964567087797799</v>
      </c>
    </row>
    <row r="22" spans="1:23" x14ac:dyDescent="0.3">
      <c r="A22" t="s">
        <v>13</v>
      </c>
      <c r="B22" t="s">
        <v>7</v>
      </c>
      <c r="C22">
        <v>2.81308421101668</v>
      </c>
      <c r="D22">
        <v>2.7801027384172698</v>
      </c>
      <c r="E22">
        <v>2.7475079508415599</v>
      </c>
      <c r="F22">
        <v>2.71529531467429</v>
      </c>
      <c r="G22">
        <v>2.6834603494537199</v>
      </c>
      <c r="H22">
        <v>2.6519986272484202</v>
      </c>
      <c r="I22">
        <v>2.62090577204141</v>
      </c>
      <c r="J22">
        <v>2.5901774591214801</v>
      </c>
      <c r="K22">
        <v>2.5598094144816899</v>
      </c>
      <c r="L22">
        <v>2.5297974142248898</v>
      </c>
      <c r="M22">
        <v>2.50013728397618</v>
      </c>
      <c r="N22">
        <v>2.4708248983023702</v>
      </c>
      <c r="O22">
        <v>2.4418561801380898</v>
      </c>
      <c r="P22">
        <v>2.4132271002187902</v>
      </c>
      <c r="Q22">
        <v>2.38493367652022</v>
      </c>
      <c r="R22">
        <v>2.3569719737046699</v>
      </c>
      <c r="S22">
        <v>2.32933810257351</v>
      </c>
      <c r="T22">
        <v>2.30202821952631</v>
      </c>
      <c r="U22">
        <v>2.2750385260261798</v>
      </c>
      <c r="V22">
        <v>2.2483652680714798</v>
      </c>
      <c r="W22">
        <v>2.2220047356736399</v>
      </c>
    </row>
    <row r="23" spans="1:23" x14ac:dyDescent="0.3">
      <c r="A23" t="s">
        <v>13</v>
      </c>
      <c r="B23" t="s">
        <v>8</v>
      </c>
      <c r="C23">
        <v>4.2451389309438001</v>
      </c>
      <c r="D23">
        <v>4.1726710721010702</v>
      </c>
      <c r="E23">
        <v>4.1014402965789802</v>
      </c>
      <c r="F23">
        <v>4.0314254863927097</v>
      </c>
      <c r="G23">
        <v>3.96260588405806</v>
      </c>
      <c r="H23">
        <v>3.8949610864373998</v>
      </c>
      <c r="I23">
        <v>3.8284710386906902</v>
      </c>
      <c r="J23">
        <v>3.76311602832978</v>
      </c>
      <c r="K23">
        <v>3.6988766793741998</v>
      </c>
      <c r="L23">
        <v>3.63573394660669</v>
      </c>
      <c r="M23">
        <v>3.5736691099268101</v>
      </c>
      <c r="N23">
        <v>3.5126637688009699</v>
      </c>
      <c r="O23">
        <v>3.4526998368071502</v>
      </c>
      <c r="P23">
        <v>3.3937595362727602</v>
      </c>
      <c r="Q23">
        <v>3.33582539300407</v>
      </c>
      <c r="R23">
        <v>3.2788802311055698</v>
      </c>
      <c r="S23">
        <v>3.2229071678877901</v>
      </c>
      <c r="T23">
        <v>3.1678896088620401</v>
      </c>
      <c r="U23">
        <v>3.1138112428206002</v>
      </c>
      <c r="V23">
        <v>3.06065603700088</v>
      </c>
      <c r="W23">
        <v>3.0084082323321599</v>
      </c>
    </row>
    <row r="24" spans="1:23" x14ac:dyDescent="0.3">
      <c r="A24" t="s">
        <v>13</v>
      </c>
      <c r="B24" t="s">
        <v>9</v>
      </c>
      <c r="C24">
        <v>9.1408503165069401</v>
      </c>
      <c r="D24">
        <v>9.0059566727799005</v>
      </c>
      <c r="E24">
        <v>8.87305368577384</v>
      </c>
      <c r="F24">
        <v>8.7421119789067898</v>
      </c>
      <c r="G24">
        <v>8.6131026091138096</v>
      </c>
      <c r="H24">
        <v>8.4859970604494794</v>
      </c>
      <c r="I24">
        <v>8.3607672377847493</v>
      </c>
      <c r="J24">
        <v>8.2373854605969399</v>
      </c>
      <c r="K24">
        <v>8.1158244568512092</v>
      </c>
      <c r="L24">
        <v>7.9960573569724804</v>
      </c>
      <c r="M24">
        <v>7.8780576879061801</v>
      </c>
      <c r="N24">
        <v>7.7617993672667502</v>
      </c>
      <c r="O24">
        <v>7.6472566975724403</v>
      </c>
      <c r="P24">
        <v>7.5344043605651603</v>
      </c>
      <c r="Q24">
        <v>7.4232174116142398</v>
      </c>
      <c r="R24">
        <v>7.3136712742026697</v>
      </c>
      <c r="S24">
        <v>7.2057417344948202</v>
      </c>
      <c r="T24">
        <v>7.0994049359842197</v>
      </c>
      <c r="U24">
        <v>6.9946373742203898</v>
      </c>
      <c r="V24">
        <v>6.89141589161345</v>
      </c>
      <c r="W24">
        <v>6.7897176723154704</v>
      </c>
    </row>
    <row r="25" spans="1:23" x14ac:dyDescent="0.3">
      <c r="A25" t="s">
        <v>13</v>
      </c>
      <c r="B25" t="s">
        <v>10</v>
      </c>
      <c r="C25">
        <v>18.457638961232401</v>
      </c>
      <c r="D25">
        <v>18.085574126917301</v>
      </c>
      <c r="E25">
        <v>17.721009289824199</v>
      </c>
      <c r="F25">
        <v>17.363793266736799</v>
      </c>
      <c r="G25">
        <v>17.013777921955199</v>
      </c>
      <c r="H25">
        <v>16.6708181058649</v>
      </c>
      <c r="I25">
        <v>16.3347715947437</v>
      </c>
      <c r="J25">
        <v>16.005499031782801</v>
      </c>
      <c r="K25">
        <v>15.682863869295399</v>
      </c>
      <c r="L25">
        <v>15.3667323120919</v>
      </c>
      <c r="M25">
        <v>15.056973261994999</v>
      </c>
      <c r="N25">
        <v>14.7534582634744</v>
      </c>
      <c r="O25">
        <v>14.456061450377</v>
      </c>
      <c r="P25">
        <v>14.1646594937302</v>
      </c>
      <c r="Q25">
        <v>13.8791315505987</v>
      </c>
      <c r="R25">
        <v>13.5993592139712</v>
      </c>
      <c r="S25">
        <v>13.3252264636576</v>
      </c>
      <c r="T25">
        <v>13.0566196181762</v>
      </c>
      <c r="U25">
        <v>12.7934272876102</v>
      </c>
      <c r="V25">
        <v>12.535540327415299</v>
      </c>
      <c r="W25">
        <v>12.2828517931577</v>
      </c>
    </row>
    <row r="26" spans="1:23" x14ac:dyDescent="0.3">
      <c r="A26" t="s">
        <v>13</v>
      </c>
      <c r="B26" t="s">
        <v>11</v>
      </c>
      <c r="C26">
        <v>41.527004713246797</v>
      </c>
      <c r="D26">
        <v>40.750917715318899</v>
      </c>
      <c r="E26">
        <v>39.989334798109297</v>
      </c>
      <c r="F26">
        <v>39.241984898763</v>
      </c>
      <c r="G26">
        <v>38.508602020245398</v>
      </c>
      <c r="H26">
        <v>37.788925136668901</v>
      </c>
      <c r="I26">
        <v>37.082698100388498</v>
      </c>
      <c r="J26">
        <v>36.389669550833197</v>
      </c>
      <c r="K26">
        <v>35.709592825042101</v>
      </c>
      <c r="L26">
        <v>35.042225869871899</v>
      </c>
      <c r="M26">
        <v>34.387331155845402</v>
      </c>
      <c r="N26">
        <v>33.744675592609397</v>
      </c>
      <c r="O26">
        <v>33.114030445973903</v>
      </c>
      <c r="P26">
        <v>32.4951712565002</v>
      </c>
      <c r="Q26">
        <v>31.887877759611701</v>
      </c>
      <c r="R26">
        <v>31.2919338071972</v>
      </c>
      <c r="S26">
        <v>30.707127290679001</v>
      </c>
      <c r="T26">
        <v>30.1332500655197</v>
      </c>
      <c r="U26">
        <v>29.570097877138998</v>
      </c>
      <c r="V26">
        <v>29.0174702882153</v>
      </c>
      <c r="W26">
        <v>28.4751706073462</v>
      </c>
    </row>
    <row r="27" spans="1:23" x14ac:dyDescent="0.3">
      <c r="A27" t="s">
        <v>13</v>
      </c>
      <c r="B27" t="s">
        <v>12</v>
      </c>
      <c r="C27">
        <v>113.98461182634</v>
      </c>
      <c r="D27">
        <v>112.852896362072</v>
      </c>
      <c r="E27">
        <v>111.732417325876</v>
      </c>
      <c r="F27">
        <v>110.623063154978</v>
      </c>
      <c r="G27">
        <v>109.524723394275</v>
      </c>
      <c r="H27">
        <v>108.437288685336</v>
      </c>
      <c r="I27">
        <v>107.360650755512</v>
      </c>
      <c r="J27">
        <v>106.29470240716</v>
      </c>
      <c r="K27">
        <v>105.239337506965</v>
      </c>
      <c r="L27">
        <v>104.194450975374</v>
      </c>
      <c r="M27">
        <v>103.159938776136</v>
      </c>
      <c r="N27">
        <v>102.135697905941</v>
      </c>
      <c r="O27">
        <v>101.121626384164</v>
      </c>
      <c r="P27">
        <v>100.117623242712</v>
      </c>
      <c r="Q27">
        <v>99.123588515970795</v>
      </c>
      <c r="R27">
        <v>98.139423230851904</v>
      </c>
      <c r="S27">
        <v>97.165029396937797</v>
      </c>
      <c r="T27">
        <v>96.200309996725494</v>
      </c>
      <c r="U27">
        <v>95.245168975966394</v>
      </c>
      <c r="V27">
        <v>94.299511234102795</v>
      </c>
      <c r="W27">
        <v>93.363242614799006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B9B5-462A-46C3-A008-68C221286EDB}">
  <dimension ref="A1:Y24"/>
  <sheetViews>
    <sheetView workbookViewId="0">
      <selection activeCell="D1" sqref="D1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4" width="13.44140625" customWidth="1"/>
    <col min="5" max="6" width="12" bestFit="1" customWidth="1"/>
  </cols>
  <sheetData>
    <row r="1" spans="1:25" x14ac:dyDescent="0.3">
      <c r="A1" t="s">
        <v>15</v>
      </c>
      <c r="B1" t="s">
        <v>0</v>
      </c>
      <c r="C1" s="3" t="s">
        <v>18</v>
      </c>
      <c r="D1" s="4" t="s">
        <v>19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</row>
    <row r="2" spans="1:25" x14ac:dyDescent="0.3">
      <c r="A2" t="s">
        <v>14</v>
      </c>
      <c r="B2" t="s">
        <v>17</v>
      </c>
      <c r="C2" s="3">
        <f>E2*F2*G2*H2*I2*J2*K2*L2*M2*N2</f>
        <v>0.99327710111173018</v>
      </c>
      <c r="D2" s="4">
        <f t="shared" ref="D2:D22" si="0">O2*P2*Q2*R2*S2*T2*U2*V2*W2*X2</f>
        <v>0.99562796688474553</v>
      </c>
      <c r="E2">
        <f>1-(Mortalidade!C5/1000)</f>
        <v>0.99918695246138423</v>
      </c>
      <c r="F2">
        <f>1-(Mortalidade!D5/1000)</f>
        <v>0.99922144728213524</v>
      </c>
      <c r="G2">
        <f>1-(Mortalidade!E5/1000)</f>
        <v>0.99925445884603104</v>
      </c>
      <c r="H2">
        <f>1-(Mortalidade!F5/1000)</f>
        <v>0.99928605196104681</v>
      </c>
      <c r="I2">
        <f>1-(Mortalidade!G5/1000)</f>
        <v>0.99931628855048371</v>
      </c>
      <c r="J2">
        <f>1-(Mortalidade!H5/1000)</f>
        <v>0.99934522778406598</v>
      </c>
      <c r="K2">
        <f>1-(Mortalidade!I5/1000)</f>
        <v>0.99937292620294449</v>
      </c>
      <c r="L2">
        <f>1-(Mortalidade!J5/1000)</f>
        <v>0.99939943783889784</v>
      </c>
      <c r="M2">
        <f>1-(Mortalidade!K5/1000)</f>
        <v>0.99942481432800589</v>
      </c>
      <c r="N2">
        <f>1-(Mortalidade!L5/1000)</f>
        <v>0.99944910501905826</v>
      </c>
      <c r="O2">
        <f>1-(Mortalidade!M5/1000)</f>
        <v>0.99947235707694715</v>
      </c>
      <c r="P2">
        <f>1-(Mortalidade!N5/1000)</f>
        <v>0.99949461558128272</v>
      </c>
      <c r="Q2">
        <f>1-(Mortalidade!O5/1000)</f>
        <v>0.99951592362045594</v>
      </c>
      <c r="R2">
        <f>1-(Mortalidade!P5/1000)</f>
        <v>0.99953632238136436</v>
      </c>
      <c r="S2">
        <f>1-(Mortalidade!Q5/1000)</f>
        <v>0.99955585123500568</v>
      </c>
      <c r="T2">
        <f>1-(Mortalidade!R5/1000)</f>
        <v>0.99957454781813393</v>
      </c>
      <c r="U2">
        <f>1-(Mortalidade!S5/1000)</f>
        <v>0.99959244811116288</v>
      </c>
      <c r="V2">
        <f>1-(Mortalidade!T5/1000)</f>
        <v>0.99960958651249332</v>
      </c>
      <c r="W2">
        <f>1-(Mortalidade!U5/1000)</f>
        <v>0.99962599590943357</v>
      </c>
      <c r="X2">
        <f>1-(Mortalidade!V5/1000)</f>
        <v>0.99964170774587058</v>
      </c>
      <c r="Y2">
        <f>1-(Mortalidade!W5/1000)</f>
        <v>0.99965675208684557</v>
      </c>
    </row>
    <row r="3" spans="1:25" x14ac:dyDescent="0.3">
      <c r="A3" t="s">
        <v>14</v>
      </c>
      <c r="B3" t="s">
        <v>23</v>
      </c>
      <c r="C3" s="3">
        <f>AVERAGE(C4:C5)</f>
        <v>0.99744604840059181</v>
      </c>
      <c r="D3" s="4">
        <f>AVERAGE(D4:D5)</f>
        <v>0.99791204065392636</v>
      </c>
    </row>
    <row r="4" spans="1:25" x14ac:dyDescent="0.3">
      <c r="A4" t="s">
        <v>14</v>
      </c>
      <c r="B4" t="s">
        <v>4</v>
      </c>
      <c r="C4" s="3">
        <f t="shared" ref="C4:C23" si="1">E4*F4*G4*H4*I4*J4*K4*L4*M4*N4</f>
        <v>0.99857897432335541</v>
      </c>
      <c r="D4" s="4">
        <f t="shared" si="0"/>
        <v>0.99893589698992113</v>
      </c>
      <c r="E4">
        <f>1-(Mortalidade!C6/1000)</f>
        <v>0.99983858652572921</v>
      </c>
      <c r="F4">
        <f>1-(Mortalidade!D6/1000)</f>
        <v>0.99984319100086072</v>
      </c>
      <c r="G4">
        <f>1-(Mortalidade!E6/1000)</f>
        <v>0.99984766412889536</v>
      </c>
      <c r="H4">
        <f>1-(Mortalidade!F6/1000)</f>
        <v>0.9998520096566359</v>
      </c>
      <c r="I4">
        <f>1-(Mortalidade!G6/1000)</f>
        <v>0.9998562312240038</v>
      </c>
      <c r="J4">
        <f>1-(Mortalidade!H6/1000)</f>
        <v>0.99986033236708838</v>
      </c>
      <c r="K4">
        <f>1-(Mortalidade!I6/1000)</f>
        <v>0.99986431652110852</v>
      </c>
      <c r="L4">
        <f>1-(Mortalidade!J6/1000)</f>
        <v>0.99986818702329006</v>
      </c>
      <c r="M4">
        <f>1-(Mortalidade!K6/1000)</f>
        <v>0.99987194711566163</v>
      </c>
      <c r="N4">
        <f>1-(Mortalidade!L6/1000)</f>
        <v>0.99987559994776953</v>
      </c>
      <c r="O4">
        <f>1-(Mortalidade!M6/1000)</f>
        <v>0.99987914857931615</v>
      </c>
      <c r="P4">
        <f>1-(Mortalidade!N6/1000)</f>
        <v>0.99988259598272322</v>
      </c>
      <c r="Q4">
        <f>1-(Mortalidade!O6/1000)</f>
        <v>0.99988594504562101</v>
      </c>
      <c r="R4">
        <f>1-(Mortalidade!P6/1000)</f>
        <v>0.99988919857326752</v>
      </c>
      <c r="S4">
        <f>1-(Mortalidade!Q6/1000)</f>
        <v>0.99989235929089804</v>
      </c>
      <c r="T4">
        <f>1-(Mortalidade!R6/1000)</f>
        <v>0.99989542984600777</v>
      </c>
      <c r="U4">
        <f>1-(Mortalidade!S6/1000)</f>
        <v>0.99989841281056957</v>
      </c>
      <c r="V4">
        <f>1-(Mortalidade!T6/1000)</f>
        <v>0.99990131068318855</v>
      </c>
      <c r="W4">
        <f>1-(Mortalidade!U6/1000)</f>
        <v>0.99990412589119426</v>
      </c>
      <c r="X4">
        <f>1-(Mortalidade!V6/1000)</f>
        <v>0.99990686079267477</v>
      </c>
      <c r="Y4">
        <f>1-(Mortalidade!W6/1000)</f>
        <v>0.99990951767845104</v>
      </c>
    </row>
    <row r="5" spans="1:25" x14ac:dyDescent="0.3">
      <c r="A5" t="s">
        <v>14</v>
      </c>
      <c r="B5" t="s">
        <v>5</v>
      </c>
      <c r="C5" s="3">
        <f t="shared" si="1"/>
        <v>0.99631312247782822</v>
      </c>
      <c r="D5" s="4">
        <f t="shared" si="0"/>
        <v>0.99688818431793158</v>
      </c>
      <c r="E5">
        <f>1-(Mortalidade!C7/1000)</f>
        <v>0.99960184292870224</v>
      </c>
      <c r="F5">
        <f>1-(Mortalidade!D7/1000)</f>
        <v>0.99960854785083275</v>
      </c>
      <c r="G5">
        <f>1-(Mortalidade!E7/1000)</f>
        <v>0.99961513986279782</v>
      </c>
      <c r="H5">
        <f>1-(Mortalidade!F7/1000)</f>
        <v>0.99962162086599249</v>
      </c>
      <c r="I5">
        <f>1-(Mortalidade!G7/1000)</f>
        <v>0.99962799272979252</v>
      </c>
      <c r="J5">
        <f>1-(Mortalidade!H7/1000)</f>
        <v>0.99963425729209343</v>
      </c>
      <c r="K5">
        <f>1-(Mortalidade!I7/1000)</f>
        <v>0.99964041635984102</v>
      </c>
      <c r="L5">
        <f>1-(Mortalidade!J7/1000)</f>
        <v>0.99964647170955212</v>
      </c>
      <c r="M5">
        <f>1-(Mortalidade!K7/1000)</f>
        <v>0.99965242508782726</v>
      </c>
      <c r="N5">
        <f>1-(Mortalidade!L7/1000)</f>
        <v>0.99965827821185449</v>
      </c>
      <c r="O5">
        <f>1-(Mortalidade!M7/1000)</f>
        <v>0.99966403276990456</v>
      </c>
      <c r="P5">
        <f>1-(Mortalidade!N7/1000)</f>
        <v>0.99966969042181775</v>
      </c>
      <c r="Q5">
        <f>1-(Mortalidade!O7/1000)</f>
        <v>0.99967525279948299</v>
      </c>
      <c r="R5">
        <f>1-(Mortalidade!P7/1000)</f>
        <v>0.99968072150730847</v>
      </c>
      <c r="S5">
        <f>1-(Mortalidade!Q7/1000)</f>
        <v>0.99968609812268405</v>
      </c>
      <c r="T5">
        <f>1-(Mortalidade!R7/1000)</f>
        <v>0.99969138419643666</v>
      </c>
      <c r="U5">
        <f>1-(Mortalidade!S7/1000)</f>
        <v>0.99969658125327754</v>
      </c>
      <c r="V5">
        <f>1-(Mortalidade!T7/1000)</f>
        <v>0.9997016907922418</v>
      </c>
      <c r="W5">
        <f>1-(Mortalidade!U7/1000)</f>
        <v>0.9997067142871211</v>
      </c>
      <c r="X5">
        <f>1-(Mortalidade!V7/1000)</f>
        <v>0.99971165318688848</v>
      </c>
      <c r="Y5">
        <f>1-(Mortalidade!W7/1000)</f>
        <v>0.99971650891611663</v>
      </c>
    </row>
    <row r="6" spans="1:25" x14ac:dyDescent="0.3">
      <c r="A6" t="s">
        <v>14</v>
      </c>
      <c r="B6" t="s">
        <v>6</v>
      </c>
      <c r="C6" s="3">
        <f t="shared" si="1"/>
        <v>0.99503012523571432</v>
      </c>
      <c r="D6" s="4">
        <f t="shared" si="0"/>
        <v>0.99573281989206519</v>
      </c>
      <c r="E6">
        <f>1-(Mortalidade!C8/1000)</f>
        <v>0.99946696643245359</v>
      </c>
      <c r="F6">
        <f>1-(Mortalidade!D8/1000)</f>
        <v>0.99947504711085433</v>
      </c>
      <c r="G6">
        <f>1-(Mortalidade!E8/1000)</f>
        <v>0.99948300528784528</v>
      </c>
      <c r="H6">
        <f>1-(Mortalidade!F8/1000)</f>
        <v>0.9994908428205227</v>
      </c>
      <c r="I6">
        <f>1-(Mortalidade!G8/1000)</f>
        <v>0.99949856153782923</v>
      </c>
      <c r="J6">
        <f>1-(Mortalidade!H8/1000)</f>
        <v>0.99950616324098118</v>
      </c>
      <c r="K6">
        <f>1-(Mortalidade!I8/1000)</f>
        <v>0.99951364970388901</v>
      </c>
      <c r="L6">
        <f>1-(Mortalidade!J8/1000)</f>
        <v>0.99952102267357101</v>
      </c>
      <c r="M6">
        <f>1-(Mortalidade!K8/1000)</f>
        <v>0.9995282838705607</v>
      </c>
      <c r="N6">
        <f>1-(Mortalidade!L8/1000)</f>
        <v>0.99953543498930908</v>
      </c>
      <c r="O6">
        <f>1-(Mortalidade!M8/1000)</f>
        <v>0.99954247769857951</v>
      </c>
      <c r="P6">
        <f>1-(Mortalidade!N8/1000)</f>
        <v>0.99954941364183725</v>
      </c>
      <c r="Q6">
        <f>1-(Mortalidade!O8/1000)</f>
        <v>0.99955624443763269</v>
      </c>
      <c r="R6">
        <f>1-(Mortalidade!P8/1000)</f>
        <v>0.99956297167997976</v>
      </c>
      <c r="S6">
        <f>1-(Mortalidade!Q8/1000)</f>
        <v>0.99956959693872727</v>
      </c>
      <c r="T6">
        <f>1-(Mortalidade!R8/1000)</f>
        <v>0.99957612175992538</v>
      </c>
      <c r="U6">
        <f>1-(Mortalidade!S8/1000)</f>
        <v>0.99958254766618648</v>
      </c>
      <c r="V6">
        <f>1-(Mortalidade!T8/1000)</f>
        <v>0.99958887615704062</v>
      </c>
      <c r="W6">
        <f>1-(Mortalidade!U8/1000)</f>
        <v>0.99959510870928514</v>
      </c>
      <c r="X6">
        <f>1-(Mortalidade!V8/1000)</f>
        <v>0.99960124677732942</v>
      </c>
      <c r="Y6">
        <f>1-(Mortalidade!W8/1000)</f>
        <v>0.99960729179353447</v>
      </c>
    </row>
    <row r="7" spans="1:25" x14ac:dyDescent="0.3">
      <c r="A7" t="s">
        <v>14</v>
      </c>
      <c r="B7" t="s">
        <v>7</v>
      </c>
      <c r="C7" s="3">
        <f t="shared" si="1"/>
        <v>0.99057583334217125</v>
      </c>
      <c r="D7" s="4">
        <f t="shared" si="0"/>
        <v>0.99156276129073706</v>
      </c>
      <c r="E7">
        <f>1-(Mortalidade!C9/1000)</f>
        <v>0.99900556297225318</v>
      </c>
      <c r="F7">
        <f>1-(Mortalidade!D9/1000)</f>
        <v>0.99901654702745635</v>
      </c>
      <c r="G7">
        <f>1-(Mortalidade!E9/1000)</f>
        <v>0.99902740975826654</v>
      </c>
      <c r="H7">
        <f>1-(Mortalidade!F9/1000)</f>
        <v>0.99903815250477257</v>
      </c>
      <c r="I7">
        <f>1-(Mortalidade!G9/1000)</f>
        <v>0.9990487765922611</v>
      </c>
      <c r="J7">
        <f>1-(Mortalidade!H9/1000)</f>
        <v>0.9990592833313805</v>
      </c>
      <c r="K7">
        <f>1-(Mortalidade!I9/1000)</f>
        <v>0.99906967401830216</v>
      </c>
      <c r="L7">
        <f>1-(Mortalidade!J9/1000)</f>
        <v>0.99907994993488092</v>
      </c>
      <c r="M7">
        <f>1-(Mortalidade!K9/1000)</f>
        <v>0.99909011234881262</v>
      </c>
      <c r="N7">
        <f>1-(Mortalidade!L9/1000)</f>
        <v>0.99910016251379086</v>
      </c>
      <c r="O7">
        <f>1-(Mortalidade!M9/1000)</f>
        <v>0.99911010166966163</v>
      </c>
      <c r="P7">
        <f>1-(Mortalidade!N9/1000)</f>
        <v>0.99911993104257601</v>
      </c>
      <c r="Q7">
        <f>1-(Mortalidade!O9/1000)</f>
        <v>0.99912965184514191</v>
      </c>
      <c r="R7">
        <f>1-(Mortalidade!P9/1000)</f>
        <v>0.99913926527657315</v>
      </c>
      <c r="S7">
        <f>1-(Mortalidade!Q9/1000)</f>
        <v>0.99914877252283774</v>
      </c>
      <c r="T7">
        <f>1-(Mortalidade!R9/1000)</f>
        <v>0.99915817475680413</v>
      </c>
      <c r="U7">
        <f>1-(Mortalidade!S9/1000)</f>
        <v>0.9991674731383855</v>
      </c>
      <c r="V7">
        <f>1-(Mortalidade!T9/1000)</f>
        <v>0.9991766688146837</v>
      </c>
      <c r="W7">
        <f>1-(Mortalidade!U9/1000)</f>
        <v>0.99918576292012995</v>
      </c>
      <c r="X7">
        <f>1-(Mortalidade!V9/1000)</f>
        <v>0.99919475657662526</v>
      </c>
      <c r="Y7">
        <f>1-(Mortalidade!W9/1000)</f>
        <v>0.99920365089367869</v>
      </c>
    </row>
    <row r="8" spans="1:25" x14ac:dyDescent="0.3">
      <c r="A8" t="s">
        <v>14</v>
      </c>
      <c r="B8" t="s">
        <v>8</v>
      </c>
      <c r="C8" s="3">
        <f t="shared" si="1"/>
        <v>0.98107726199380552</v>
      </c>
      <c r="D8" s="4">
        <f t="shared" si="0"/>
        <v>0.98388223587306545</v>
      </c>
      <c r="E8">
        <f>1-(Mortalidade!C10/1000)</f>
        <v>0.99794955796186346</v>
      </c>
      <c r="F8">
        <f>1-(Mortalidade!D10/1000)</f>
        <v>0.99798245152851872</v>
      </c>
      <c r="G8">
        <f>1-(Mortalidade!E10/1000)</f>
        <v>0.99801481741055431</v>
      </c>
      <c r="H8">
        <f>1-(Mortalidade!F10/1000)</f>
        <v>0.99804666407318332</v>
      </c>
      <c r="I8">
        <f>1-(Mortalidade!G10/1000)</f>
        <v>0.99807799984581869</v>
      </c>
      <c r="J8">
        <f>1-(Mortalidade!H10/1000)</f>
        <v>0.99810883292425123</v>
      </c>
      <c r="K8">
        <f>1-(Mortalidade!I10/1000)</f>
        <v>0.99813917137279329</v>
      </c>
      <c r="L8">
        <f>1-(Mortalidade!J10/1000)</f>
        <v>0.99816902312638822</v>
      </c>
      <c r="M8">
        <f>1-(Mortalidade!K10/1000)</f>
        <v>0.99819839599268556</v>
      </c>
      <c r="N8">
        <f>1-(Mortalidade!L10/1000)</f>
        <v>0.99822729765408291</v>
      </c>
      <c r="O8">
        <f>1-(Mortalidade!M10/1000)</f>
        <v>0.99825573566973558</v>
      </c>
      <c r="P8">
        <f>1-(Mortalidade!N10/1000)</f>
        <v>0.99828371747753364</v>
      </c>
      <c r="Q8">
        <f>1-(Mortalidade!O10/1000)</f>
        <v>0.99831125039604685</v>
      </c>
      <c r="R8">
        <f>1-(Mortalidade!P10/1000)</f>
        <v>0.99833834162643942</v>
      </c>
      <c r="S8">
        <f>1-(Mortalidade!Q10/1000)</f>
        <v>0.9983649982543531</v>
      </c>
      <c r="T8">
        <f>1-(Mortalidade!R10/1000)</f>
        <v>0.99839122725176033</v>
      </c>
      <c r="U8">
        <f>1-(Mortalidade!S10/1000)</f>
        <v>0.99841703547878813</v>
      </c>
      <c r="V8">
        <f>1-(Mortalidade!T10/1000)</f>
        <v>0.99844242968551189</v>
      </c>
      <c r="W8">
        <f>1-(Mortalidade!U10/1000)</f>
        <v>0.99846741651372117</v>
      </c>
      <c r="X8">
        <f>1-(Mortalidade!V10/1000)</f>
        <v>0.99849200249865666</v>
      </c>
      <c r="Y8">
        <f>1-(Mortalidade!W10/1000)</f>
        <v>0.99851619407071968</v>
      </c>
    </row>
    <row r="9" spans="1:25" x14ac:dyDescent="0.3">
      <c r="A9" t="s">
        <v>14</v>
      </c>
      <c r="B9" t="s">
        <v>9</v>
      </c>
      <c r="C9" s="3">
        <f t="shared" si="1"/>
        <v>0.95843944368163436</v>
      </c>
      <c r="D9" s="4">
        <f t="shared" si="0"/>
        <v>0.96579626817062569</v>
      </c>
      <c r="E9">
        <f>1-(Mortalidade!C11/1000)</f>
        <v>0.99537641084458128</v>
      </c>
      <c r="F9">
        <f>1-(Mortalidade!D11/1000)</f>
        <v>0.99546716276536795</v>
      </c>
      <c r="G9">
        <f>1-(Mortalidade!E11/1000)</f>
        <v>0.99555613340523852</v>
      </c>
      <c r="H9">
        <f>1-(Mortalidade!F11/1000)</f>
        <v>0.99564335772721835</v>
      </c>
      <c r="I9">
        <f>1-(Mortalidade!G11/1000)</f>
        <v>0.99572887000807742</v>
      </c>
      <c r="J9">
        <f>1-(Mortalidade!H11/1000)</f>
        <v>0.99581270385180087</v>
      </c>
      <c r="K9">
        <f>1-(Mortalidade!I11/1000)</f>
        <v>0.99589489220279359</v>
      </c>
      <c r="L9">
        <f>1-(Mortalidade!J11/1000)</f>
        <v>0.99597546735882714</v>
      </c>
      <c r="M9">
        <f>1-(Mortalidade!K11/1000)</f>
        <v>0.99605446098373152</v>
      </c>
      <c r="N9">
        <f>1-(Mortalidade!L11/1000)</f>
        <v>0.99613190411983832</v>
      </c>
      <c r="O9">
        <f>1-(Mortalidade!M11/1000)</f>
        <v>0.99620782720017953</v>
      </c>
      <c r="P9">
        <f>1-(Mortalidade!N11/1000)</f>
        <v>0.99628226006044684</v>
      </c>
      <c r="Q9">
        <f>1-(Mortalidade!O11/1000)</f>
        <v>0.99635523195071629</v>
      </c>
      <c r="R9">
        <f>1-(Mortalidade!P11/1000)</f>
        <v>0.99642677154694248</v>
      </c>
      <c r="S9">
        <f>1-(Mortalidade!Q11/1000)</f>
        <v>0.99649690696222792</v>
      </c>
      <c r="T9">
        <f>1-(Mortalidade!R11/1000)</f>
        <v>0.99656566575787042</v>
      </c>
      <c r="U9">
        <f>1-(Mortalidade!S11/1000)</f>
        <v>0.99663307495419384</v>
      </c>
      <c r="V9">
        <f>1-(Mortalidade!T11/1000)</f>
        <v>0.99669916104116674</v>
      </c>
      <c r="W9">
        <f>1-(Mortalidade!U11/1000)</f>
        <v>0.99676394998881157</v>
      </c>
      <c r="X9">
        <f>1-(Mortalidade!V11/1000)</f>
        <v>0.99682746725741078</v>
      </c>
      <c r="Y9">
        <f>1-(Mortalidade!W11/1000)</f>
        <v>0.99688973780751167</v>
      </c>
    </row>
    <row r="10" spans="1:25" x14ac:dyDescent="0.3">
      <c r="A10" t="s">
        <v>14</v>
      </c>
      <c r="B10" t="s">
        <v>10</v>
      </c>
      <c r="C10" s="3">
        <f t="shared" si="1"/>
        <v>0.91045213857803176</v>
      </c>
      <c r="D10" s="4">
        <f t="shared" si="0"/>
        <v>0.92936409045150525</v>
      </c>
      <c r="E10">
        <f>1-(Mortalidade!C12/1000)</f>
        <v>0.98959414449681493</v>
      </c>
      <c r="F10">
        <f>1-(Mortalidade!D12/1000)</f>
        <v>0.98984735019194825</v>
      </c>
      <c r="G10">
        <f>1-(Mortalidade!E12/1000)</f>
        <v>0.99009439463258109</v>
      </c>
      <c r="H10">
        <f>1-(Mortalidade!F12/1000)</f>
        <v>0.99033542774052741</v>
      </c>
      <c r="I10">
        <f>1-(Mortalidade!G12/1000)</f>
        <v>0.99057059578955298</v>
      </c>
      <c r="J10">
        <f>1-(Mortalidade!H12/1000)</f>
        <v>0.9908000414941438</v>
      </c>
      <c r="K10">
        <f>1-(Mortalidade!I12/1000)</f>
        <v>0.99102390409611429</v>
      </c>
      <c r="L10">
        <f>1-(Mortalidade!J12/1000)</f>
        <v>0.99124231944910768</v>
      </c>
      <c r="M10">
        <f>1-(Mortalidade!K12/1000)</f>
        <v>0.99145542010104015</v>
      </c>
      <c r="N10">
        <f>1-(Mortalidade!L12/1000)</f>
        <v>0.99166333537453932</v>
      </c>
      <c r="O10">
        <f>1-(Mortalidade!M12/1000)</f>
        <v>0.9918661914454252</v>
      </c>
      <c r="P10">
        <f>1-(Mortalidade!N12/1000)</f>
        <v>0.99206411141928141</v>
      </c>
      <c r="Q10">
        <f>1-(Mortalidade!O12/1000)</f>
        <v>0.9922572154061633</v>
      </c>
      <c r="R10">
        <f>1-(Mortalidade!P12/1000)</f>
        <v>0.99244562059348784</v>
      </c>
      <c r="S10">
        <f>1-(Mortalidade!Q12/1000)</f>
        <v>0.99262944131715058</v>
      </c>
      <c r="T10">
        <f>1-(Mortalidade!R12/1000)</f>
        <v>0.99280878913091186</v>
      </c>
      <c r="U10">
        <f>1-(Mortalidade!S12/1000)</f>
        <v>0.99298377287409378</v>
      </c>
      <c r="V10">
        <f>1-(Mortalidade!T12/1000)</f>
        <v>0.99315449873763129</v>
      </c>
      <c r="W10">
        <f>1-(Mortalidade!U12/1000)</f>
        <v>0.99332107032851513</v>
      </c>
      <c r="X10">
        <f>1-(Mortalidade!V12/1000)</f>
        <v>0.99348358873266718</v>
      </c>
      <c r="Y10">
        <f>1-(Mortalidade!W12/1000)</f>
        <v>0.9936421525762853</v>
      </c>
    </row>
    <row r="11" spans="1:25" x14ac:dyDescent="0.3">
      <c r="A11" t="s">
        <v>14</v>
      </c>
      <c r="B11" t="s">
        <v>11</v>
      </c>
      <c r="C11" s="3">
        <f t="shared" si="1"/>
        <v>0.79082940165805615</v>
      </c>
      <c r="D11" s="4">
        <f t="shared" si="0"/>
        <v>0.82944824735625244</v>
      </c>
      <c r="E11">
        <f>1-(Mortalidade!C13/1000)</f>
        <v>0.97439230042120639</v>
      </c>
      <c r="F11">
        <f>1-(Mortalidade!D13/1000)</f>
        <v>0.97496135871011902</v>
      </c>
      <c r="G11">
        <f>1-(Mortalidade!E13/1000)</f>
        <v>0.97551777129709405</v>
      </c>
      <c r="H11">
        <f>1-(Mortalidade!F13/1000)</f>
        <v>0.97606181919688983</v>
      </c>
      <c r="I11">
        <f>1-(Mortalidade!G13/1000)</f>
        <v>0.97659377717951068</v>
      </c>
      <c r="J11">
        <f>1-(Mortalidade!H13/1000)</f>
        <v>0.9771139139089795</v>
      </c>
      <c r="K11">
        <f>1-(Mortalidade!I13/1000)</f>
        <v>0.97762249207902518</v>
      </c>
      <c r="L11">
        <f>1-(Mortalidade!J13/1000)</f>
        <v>0.97811976854575566</v>
      </c>
      <c r="M11">
        <f>1-(Mortalidade!K13/1000)</f>
        <v>0.9786059944573825</v>
      </c>
      <c r="N11">
        <f>1-(Mortalidade!L13/1000)</f>
        <v>0.97908141538106241</v>
      </c>
      <c r="O11">
        <f>1-(Mortalidade!M13/1000)</f>
        <v>0.97954627142692074</v>
      </c>
      <c r="P11">
        <f>1-(Mortalidade!N13/1000)</f>
        <v>0.98000079736931811</v>
      </c>
      <c r="Q11">
        <f>1-(Mortalidade!O13/1000)</f>
        <v>0.98044522276542267</v>
      </c>
      <c r="R11">
        <f>1-(Mortalidade!P13/1000)</f>
        <v>0.98087977207114752</v>
      </c>
      <c r="S11">
        <f>1-(Mortalidade!Q13/1000)</f>
        <v>0.9813046647545115</v>
      </c>
      <c r="T11">
        <f>1-(Mortalidade!R13/1000)</f>
        <v>0.98172011540648085</v>
      </c>
      <c r="U11">
        <f>1-(Mortalidade!S13/1000)</f>
        <v>0.982126333849348</v>
      </c>
      <c r="V11">
        <f>1-(Mortalidade!T13/1000)</f>
        <v>0.9825235252427017</v>
      </c>
      <c r="W11">
        <f>1-(Mortalidade!U13/1000)</f>
        <v>0.98291189018704239</v>
      </c>
      <c r="X11">
        <f>1-(Mortalidade!V13/1000)</f>
        <v>0.98329162482509502</v>
      </c>
      <c r="Y11">
        <f>1-(Mortalidade!W13/1000)</f>
        <v>0.98366292094087004</v>
      </c>
    </row>
    <row r="12" spans="1:25" x14ac:dyDescent="0.3">
      <c r="A12" t="s">
        <v>14</v>
      </c>
      <c r="B12" t="s">
        <v>12</v>
      </c>
      <c r="C12" s="3">
        <f t="shared" si="1"/>
        <v>0.42443722500463615</v>
      </c>
      <c r="D12" s="4">
        <f t="shared" si="0"/>
        <v>0.46832538542283225</v>
      </c>
      <c r="E12">
        <f>1-(Mortalidade!C14/1000)</f>
        <v>0.91347966620782661</v>
      </c>
      <c r="F12">
        <f>1-(Mortalidade!D14/1000)</f>
        <v>0.91448694305419176</v>
      </c>
      <c r="G12">
        <f>1-(Mortalidade!E14/1000)</f>
        <v>0.91548249310061547</v>
      </c>
      <c r="H12">
        <f>1-(Mortalidade!F14/1000)</f>
        <v>0.91646645287146822</v>
      </c>
      <c r="I12">
        <f>1-(Mortalidade!G14/1000)</f>
        <v>0.91743895730169178</v>
      </c>
      <c r="J12">
        <f>1-(Mortalidade!H14/1000)</f>
        <v>0.91840013975530455</v>
      </c>
      <c r="K12">
        <f>1-(Mortalidade!I14/1000)</f>
        <v>0.91935013204369009</v>
      </c>
      <c r="L12">
        <f>1-(Mortalidade!J14/1000)</f>
        <v>0.92028906444367276</v>
      </c>
      <c r="M12">
        <f>1-(Mortalidade!K14/1000)</f>
        <v>0.92121706571538364</v>
      </c>
      <c r="N12">
        <f>1-(Mortalidade!L14/1000)</f>
        <v>0.92213426311991753</v>
      </c>
      <c r="O12">
        <f>1-(Mortalidade!M14/1000)</f>
        <v>0.92304078243678533</v>
      </c>
      <c r="P12">
        <f>1-(Mortalidade!N14/1000)</f>
        <v>0.92393674798116254</v>
      </c>
      <c r="Q12">
        <f>1-(Mortalidade!O14/1000)</f>
        <v>0.92482228262093669</v>
      </c>
      <c r="R12">
        <f>1-(Mortalidade!P14/1000)</f>
        <v>0.92569750779355797</v>
      </c>
      <c r="S12">
        <f>1-(Mortalidade!Q14/1000)</f>
        <v>0.92656254352269118</v>
      </c>
      <c r="T12">
        <f>1-(Mortalidade!R14/1000)</f>
        <v>0.92741750843467619</v>
      </c>
      <c r="U12">
        <f>1-(Mortalidade!S14/1000)</f>
        <v>0.92826251977479479</v>
      </c>
      <c r="V12">
        <f>1-(Mortalidade!T14/1000)</f>
        <v>0.92909769342334991</v>
      </c>
      <c r="W12">
        <f>1-(Mortalidade!U14/1000)</f>
        <v>0.92992314391155639</v>
      </c>
      <c r="X12">
        <f>1-(Mortalidade!V14/1000)</f>
        <v>0.93073898443724712</v>
      </c>
      <c r="Y12">
        <f>1-(Mortalidade!W14/1000)</f>
        <v>0.93154532688039648</v>
      </c>
    </row>
    <row r="13" spans="1:25" x14ac:dyDescent="0.3">
      <c r="A13" t="s">
        <v>13</v>
      </c>
      <c r="B13" t="s">
        <v>17</v>
      </c>
      <c r="C13" s="3">
        <f t="shared" si="1"/>
        <v>0.99261929793104309</v>
      </c>
      <c r="D13" s="4">
        <f t="shared" si="0"/>
        <v>0.99543645751377685</v>
      </c>
      <c r="E13">
        <f>1-(Mortalidade!C18/1000)</f>
        <v>0.99908882934559684</v>
      </c>
      <c r="F13">
        <f>1-(Mortalidade!D18/1000)</f>
        <v>0.99913171417350188</v>
      </c>
      <c r="G13">
        <f>1-(Mortalidade!E18/1000)</f>
        <v>0.99917258009764864</v>
      </c>
      <c r="H13">
        <f>1-(Mortalidade!F18/1000)</f>
        <v>0.99921152218722264</v>
      </c>
      <c r="I13">
        <f>1-(Mortalidade!G18/1000)</f>
        <v>0.99924863103344697</v>
      </c>
      <c r="J13">
        <f>1-(Mortalidade!H18/1000)</f>
        <v>0.99928399296056203</v>
      </c>
      <c r="K13">
        <f>1-(Mortalidade!I18/1000)</f>
        <v>0.99931769022686312</v>
      </c>
      <c r="L13">
        <f>1-(Mortalidade!J18/1000)</f>
        <v>0.99934980121626293</v>
      </c>
      <c r="M13">
        <f>1-(Mortalidade!K18/1000)</f>
        <v>0.99938040062082634</v>
      </c>
      <c r="N13">
        <f>1-(Mortalidade!L18/1000)</f>
        <v>0.99940955961470279</v>
      </c>
      <c r="O13">
        <f>1-(Mortalidade!M18/1000)</f>
        <v>0.99943734601986256</v>
      </c>
      <c r="P13">
        <f>1-(Mortalidade!N18/1000)</f>
        <v>0.99946382446402138</v>
      </c>
      <c r="Q13">
        <f>1-(Mortalidade!O18/1000)</f>
        <v>0.99948905653112419</v>
      </c>
      <c r="R13">
        <f>1-(Mortalidade!P18/1000)</f>
        <v>0.99951310090473666</v>
      </c>
      <c r="S13">
        <f>1-(Mortalidade!Q18/1000)</f>
        <v>0.99953601350467991</v>
      </c>
      <c r="T13">
        <f>1-(Mortalidade!R18/1000)</f>
        <v>0.99955784761722699</v>
      </c>
      <c r="U13">
        <f>1-(Mortalidade!S18/1000)</f>
        <v>0.99957865401916324</v>
      </c>
      <c r="V13">
        <f>1-(Mortalidade!T18/1000)</f>
        <v>0.99959848109600213</v>
      </c>
      <c r="W13">
        <f>1-(Mortalidade!U18/1000)</f>
        <v>0.99961737495462932</v>
      </c>
      <c r="X13">
        <f>1-(Mortalidade!V18/1000)</f>
        <v>0.99963537953064008</v>
      </c>
      <c r="Y13">
        <f>1-(Mortalidade!W18/1000)</f>
        <v>0.99965253669061838</v>
      </c>
    </row>
    <row r="14" spans="1:25" x14ac:dyDescent="0.3">
      <c r="A14" t="s">
        <v>13</v>
      </c>
      <c r="B14" t="s">
        <v>23</v>
      </c>
      <c r="C14" s="3">
        <f>AVERAGE(C15:C16)</f>
        <v>0.98922302325257494</v>
      </c>
      <c r="D14" s="4">
        <f>AVERAGE(D15:D16)</f>
        <v>0.98995070628308057</v>
      </c>
    </row>
    <row r="15" spans="1:25" x14ac:dyDescent="0.3">
      <c r="A15" t="s">
        <v>13</v>
      </c>
      <c r="B15" t="s">
        <v>4</v>
      </c>
      <c r="C15" s="3">
        <f t="shared" si="1"/>
        <v>0.997831902138264</v>
      </c>
      <c r="D15" s="4">
        <f t="shared" si="0"/>
        <v>0.9984375959848949</v>
      </c>
      <c r="E15">
        <f>1-(Mortalidade!C19/1000)</f>
        <v>0.99974958521842017</v>
      </c>
      <c r="F15">
        <f>1-(Mortalidade!D19/1000)</f>
        <v>0.9997576630911551</v>
      </c>
      <c r="G15">
        <f>1-(Mortalidade!E19/1000)</f>
        <v>0.99976548038810642</v>
      </c>
      <c r="H15">
        <f>1-(Mortalidade!F19/1000)</f>
        <v>0.9997730455149203</v>
      </c>
      <c r="I15">
        <f>1-(Mortalidade!G19/1000)</f>
        <v>0.99978036660609371</v>
      </c>
      <c r="J15">
        <f>1-(Mortalidade!H19/1000)</f>
        <v>0.99978745153372106</v>
      </c>
      <c r="K15">
        <f>1-(Mortalidade!I19/1000)</f>
        <v>0.99979430791595925</v>
      </c>
      <c r="L15">
        <f>1-(Mortalidade!J19/1000)</f>
        <v>0.99980094312521872</v>
      </c>
      <c r="M15">
        <f>1-(Mortalidade!K19/1000)</f>
        <v>0.99980736429609118</v>
      </c>
      <c r="N15">
        <f>1-(Mortalidade!L19/1000)</f>
        <v>0.99981357833302043</v>
      </c>
      <c r="O15">
        <f>1-(Mortalidade!M19/1000)</f>
        <v>0.9998195919177274</v>
      </c>
      <c r="P15">
        <f>1-(Mortalidade!N19/1000)</f>
        <v>0.99982541151639381</v>
      </c>
      <c r="Q15">
        <f>1-(Mortalidade!O19/1000)</f>
        <v>0.99983104338661599</v>
      </c>
      <c r="R15">
        <f>1-(Mortalidade!P19/1000)</f>
        <v>0.9998364935841324</v>
      </c>
      <c r="S15">
        <f>1-(Mortalidade!Q19/1000)</f>
        <v>0.99984176796933599</v>
      </c>
      <c r="T15">
        <f>1-(Mortalidade!R19/1000)</f>
        <v>0.99984687221357516</v>
      </c>
      <c r="U15">
        <f>1-(Mortalidade!S19/1000)</f>
        <v>0.99985181180525229</v>
      </c>
      <c r="V15">
        <f>1-(Mortalidade!T19/1000)</f>
        <v>0.99985659205572486</v>
      </c>
      <c r="W15">
        <f>1-(Mortalidade!U19/1000)</f>
        <v>0.99986121810501682</v>
      </c>
      <c r="X15">
        <f>1-(Mortalidade!V19/1000)</f>
        <v>0.99986569492734545</v>
      </c>
      <c r="Y15">
        <f>1-(Mortalidade!W19/1000)</f>
        <v>0.99987002733646968</v>
      </c>
    </row>
    <row r="16" spans="1:25" x14ac:dyDescent="0.3">
      <c r="A16" t="s">
        <v>13</v>
      </c>
      <c r="B16" t="s">
        <v>5</v>
      </c>
      <c r="C16" s="3">
        <f t="shared" si="1"/>
        <v>0.98061414436688576</v>
      </c>
      <c r="D16" s="4">
        <f t="shared" si="0"/>
        <v>0.98146381658126614</v>
      </c>
      <c r="E16">
        <f>1-(Mortalidade!C20/1000)</f>
        <v>0.99800426786077034</v>
      </c>
      <c r="F16">
        <f>1-(Mortalidade!D20/1000)</f>
        <v>0.99801326968291093</v>
      </c>
      <c r="G16">
        <f>1-(Mortalidade!E20/1000)</f>
        <v>0.99802223090200648</v>
      </c>
      <c r="H16">
        <f>1-(Mortalidade!F20/1000)</f>
        <v>0.9980311517011986</v>
      </c>
      <c r="I16">
        <f>1-(Mortalidade!G20/1000)</f>
        <v>0.99804003226280258</v>
      </c>
      <c r="J16">
        <f>1-(Mortalidade!H20/1000)</f>
        <v>0.99804887276831167</v>
      </c>
      <c r="K16">
        <f>1-(Mortalidade!I20/1000)</f>
        <v>0.99805767339840024</v>
      </c>
      <c r="L16">
        <f>1-(Mortalidade!J20/1000)</f>
        <v>0.99806643433292785</v>
      </c>
      <c r="M16">
        <f>1-(Mortalidade!K20/1000)</f>
        <v>0.99807515575094286</v>
      </c>
      <c r="N16">
        <f>1-(Mortalidade!L20/1000)</f>
        <v>0.99808383783068577</v>
      </c>
      <c r="O16">
        <f>1-(Mortalidade!M20/1000)</f>
        <v>0.99809248074959334</v>
      </c>
      <c r="P16">
        <f>1-(Mortalidade!N20/1000)</f>
        <v>0.99810108468430192</v>
      </c>
      <c r="Q16">
        <f>1-(Mortalidade!O20/1000)</f>
        <v>0.99810964981065131</v>
      </c>
      <c r="R16">
        <f>1-(Mortalidade!P20/1000)</f>
        <v>0.99811817630368782</v>
      </c>
      <c r="S16">
        <f>1-(Mortalidade!Q20/1000)</f>
        <v>0.9981266643376685</v>
      </c>
      <c r="T16">
        <f>1-(Mortalidade!R20/1000)</f>
        <v>0.99813511408606426</v>
      </c>
      <c r="U16">
        <f>1-(Mortalidade!S20/1000)</f>
        <v>0.99814352572156362</v>
      </c>
      <c r="V16">
        <f>1-(Mortalidade!T20/1000)</f>
        <v>0.99815189941607629</v>
      </c>
      <c r="W16">
        <f>1-(Mortalidade!U20/1000)</f>
        <v>0.99816023534073639</v>
      </c>
      <c r="X16">
        <f>1-(Mortalidade!V20/1000)</f>
        <v>0.99816853366590619</v>
      </c>
      <c r="Y16">
        <f>1-(Mortalidade!W20/1000)</f>
        <v>0.99817679456117969</v>
      </c>
    </row>
    <row r="17" spans="1:25" x14ac:dyDescent="0.3">
      <c r="A17" t="s">
        <v>13</v>
      </c>
      <c r="B17" t="s">
        <v>6</v>
      </c>
      <c r="C17" s="3">
        <f t="shared" si="1"/>
        <v>0.9741246760479666</v>
      </c>
      <c r="D17" s="4">
        <f t="shared" si="0"/>
        <v>0.97554236370469993</v>
      </c>
      <c r="E17">
        <f>1-(Mortalidade!C21/1000)</f>
        <v>0.99731417339485384</v>
      </c>
      <c r="F17">
        <f>1-(Mortalidade!D21/1000)</f>
        <v>0.99732943869294821</v>
      </c>
      <c r="G17">
        <f>1-(Mortalidade!E21/1000)</f>
        <v>0.9973446172284326</v>
      </c>
      <c r="H17">
        <f>1-(Mortalidade!F21/1000)</f>
        <v>0.99735970949443553</v>
      </c>
      <c r="I17">
        <f>1-(Mortalidade!G21/1000)</f>
        <v>0.99737471598128236</v>
      </c>
      <c r="J17">
        <f>1-(Mortalidade!H21/1000)</f>
        <v>0.99738963717651186</v>
      </c>
      <c r="K17">
        <f>1-(Mortalidade!I21/1000)</f>
        <v>0.9974044735648917</v>
      </c>
      <c r="L17">
        <f>1-(Mortalidade!J21/1000)</f>
        <v>0.99741922562843444</v>
      </c>
      <c r="M17">
        <f>1-(Mortalidade!K21/1000)</f>
        <v>0.99743389384641268</v>
      </c>
      <c r="N17">
        <f>1-(Mortalidade!L21/1000)</f>
        <v>0.99744847869537545</v>
      </c>
      <c r="O17">
        <f>1-(Mortalidade!M21/1000)</f>
        <v>0.99746298064916294</v>
      </c>
      <c r="P17">
        <f>1-(Mortalidade!N21/1000)</f>
        <v>0.99747740017892239</v>
      </c>
      <c r="Q17">
        <f>1-(Mortalidade!O21/1000)</f>
        <v>0.99749173775312305</v>
      </c>
      <c r="R17">
        <f>1-(Mortalidade!P21/1000)</f>
        <v>0.99750599383757166</v>
      </c>
      <c r="S17">
        <f>1-(Mortalidade!Q21/1000)</f>
        <v>0.99752016889542749</v>
      </c>
      <c r="T17">
        <f>1-(Mortalidade!R21/1000)</f>
        <v>0.99753426338721718</v>
      </c>
      <c r="U17">
        <f>1-(Mortalidade!S21/1000)</f>
        <v>0.9975482777708502</v>
      </c>
      <c r="V17">
        <f>1-(Mortalidade!T21/1000)</f>
        <v>0.99756221250163313</v>
      </c>
      <c r="W17">
        <f>1-(Mortalidade!U21/1000)</f>
        <v>0.99757606803228505</v>
      </c>
      <c r="X17">
        <f>1-(Mortalidade!V21/1000)</f>
        <v>0.99758984481295165</v>
      </c>
      <c r="Y17">
        <f>1-(Mortalidade!W21/1000)</f>
        <v>0.99760354329122025</v>
      </c>
    </row>
    <row r="18" spans="1:25" x14ac:dyDescent="0.3">
      <c r="A18" t="s">
        <v>13</v>
      </c>
      <c r="B18" t="s">
        <v>7</v>
      </c>
      <c r="C18" s="3">
        <f t="shared" si="1"/>
        <v>0.97362616092276055</v>
      </c>
      <c r="D18" s="4">
        <f t="shared" si="0"/>
        <v>0.97652889706101864</v>
      </c>
      <c r="E18">
        <f>1-(Mortalidade!C22/1000)</f>
        <v>0.99718691578898333</v>
      </c>
      <c r="F18">
        <f>1-(Mortalidade!D22/1000)</f>
        <v>0.99721989726158278</v>
      </c>
      <c r="G18">
        <f>1-(Mortalidade!E22/1000)</f>
        <v>0.99725249204915845</v>
      </c>
      <c r="H18">
        <f>1-(Mortalidade!F22/1000)</f>
        <v>0.99728470468532571</v>
      </c>
      <c r="I18">
        <f>1-(Mortalidade!G22/1000)</f>
        <v>0.99731653965054623</v>
      </c>
      <c r="J18">
        <f>1-(Mortalidade!H22/1000)</f>
        <v>0.99734800137275159</v>
      </c>
      <c r="K18">
        <f>1-(Mortalidade!I22/1000)</f>
        <v>0.99737909422795856</v>
      </c>
      <c r="L18">
        <f>1-(Mortalidade!J22/1000)</f>
        <v>0.99740982254087851</v>
      </c>
      <c r="M18">
        <f>1-(Mortalidade!K22/1000)</f>
        <v>0.99744019058551836</v>
      </c>
      <c r="N18">
        <f>1-(Mortalidade!L22/1000)</f>
        <v>0.99747020258577512</v>
      </c>
      <c r="O18">
        <f>1-(Mortalidade!M22/1000)</f>
        <v>0.99749986271602387</v>
      </c>
      <c r="P18">
        <f>1-(Mortalidade!N22/1000)</f>
        <v>0.99752917510169758</v>
      </c>
      <c r="Q18">
        <f>1-(Mortalidade!O22/1000)</f>
        <v>0.99755814381986196</v>
      </c>
      <c r="R18">
        <f>1-(Mortalidade!P22/1000)</f>
        <v>0.99758677289978126</v>
      </c>
      <c r="S18">
        <f>1-(Mortalidade!Q22/1000)</f>
        <v>0.99761506632347974</v>
      </c>
      <c r="T18">
        <f>1-(Mortalidade!R22/1000)</f>
        <v>0.99764302802629534</v>
      </c>
      <c r="U18">
        <f>1-(Mortalidade!S22/1000)</f>
        <v>0.99767066189742648</v>
      </c>
      <c r="V18">
        <f>1-(Mortalidade!T22/1000)</f>
        <v>0.9976979717804737</v>
      </c>
      <c r="W18">
        <f>1-(Mortalidade!U22/1000)</f>
        <v>0.99772496147397383</v>
      </c>
      <c r="X18">
        <f>1-(Mortalidade!V22/1000)</f>
        <v>0.99775163473192852</v>
      </c>
      <c r="Y18">
        <f>1-(Mortalidade!W22/1000)</f>
        <v>0.99777799526432631</v>
      </c>
    </row>
    <row r="19" spans="1:25" x14ac:dyDescent="0.3">
      <c r="A19" t="s">
        <v>13</v>
      </c>
      <c r="B19" t="s">
        <v>8</v>
      </c>
      <c r="C19" s="3">
        <f t="shared" si="1"/>
        <v>0.96135436255292206</v>
      </c>
      <c r="D19" s="4">
        <f t="shared" si="0"/>
        <v>0.96737618065777076</v>
      </c>
      <c r="E19">
        <f>1-(Mortalidade!C23/1000)</f>
        <v>0.9957548610690562</v>
      </c>
      <c r="F19">
        <f>1-(Mortalidade!D23/1000)</f>
        <v>0.99582732892789894</v>
      </c>
      <c r="G19">
        <f>1-(Mortalidade!E23/1000)</f>
        <v>0.995898559703421</v>
      </c>
      <c r="H19">
        <f>1-(Mortalidade!F23/1000)</f>
        <v>0.99596857451360732</v>
      </c>
      <c r="I19">
        <f>1-(Mortalidade!G23/1000)</f>
        <v>0.99603739411594194</v>
      </c>
      <c r="J19">
        <f>1-(Mortalidade!H23/1000)</f>
        <v>0.99610503891356261</v>
      </c>
      <c r="K19">
        <f>1-(Mortalidade!I23/1000)</f>
        <v>0.99617152896130934</v>
      </c>
      <c r="L19">
        <f>1-(Mortalidade!J23/1000)</f>
        <v>0.99623688397167021</v>
      </c>
      <c r="M19">
        <f>1-(Mortalidade!K23/1000)</f>
        <v>0.99630112332062581</v>
      </c>
      <c r="N19">
        <f>1-(Mortalidade!L23/1000)</f>
        <v>0.99636426605339334</v>
      </c>
      <c r="O19">
        <f>1-(Mortalidade!M23/1000)</f>
        <v>0.99642633089007315</v>
      </c>
      <c r="P19">
        <f>1-(Mortalidade!N23/1000)</f>
        <v>0.99648733623119901</v>
      </c>
      <c r="Q19">
        <f>1-(Mortalidade!O23/1000)</f>
        <v>0.99654730016319282</v>
      </c>
      <c r="R19">
        <f>1-(Mortalidade!P23/1000)</f>
        <v>0.99660624046372726</v>
      </c>
      <c r="S19">
        <f>1-(Mortalidade!Q23/1000)</f>
        <v>0.99666417460699597</v>
      </c>
      <c r="T19">
        <f>1-(Mortalidade!R23/1000)</f>
        <v>0.99672111976889444</v>
      </c>
      <c r="U19">
        <f>1-(Mortalidade!S23/1000)</f>
        <v>0.99677709283211224</v>
      </c>
      <c r="V19">
        <f>1-(Mortalidade!T23/1000)</f>
        <v>0.99683211039113795</v>
      </c>
      <c r="W19">
        <f>1-(Mortalidade!U23/1000)</f>
        <v>0.99688618875717938</v>
      </c>
      <c r="X19">
        <f>1-(Mortalidade!V23/1000)</f>
        <v>0.9969393439629991</v>
      </c>
      <c r="Y19">
        <f>1-(Mortalidade!W23/1000)</f>
        <v>0.99699159176766783</v>
      </c>
    </row>
    <row r="20" spans="1:25" x14ac:dyDescent="0.3">
      <c r="A20" t="s">
        <v>13</v>
      </c>
      <c r="B20" t="s">
        <v>9</v>
      </c>
      <c r="C20" s="3">
        <f t="shared" si="1"/>
        <v>0.91764928061415196</v>
      </c>
      <c r="D20" s="4">
        <f t="shared" si="0"/>
        <v>0.92864995891046165</v>
      </c>
      <c r="E20">
        <f>1-(Mortalidade!C24/1000)</f>
        <v>0.99085914968349309</v>
      </c>
      <c r="F20">
        <f>1-(Mortalidade!D24/1000)</f>
        <v>0.99099404332722008</v>
      </c>
      <c r="G20">
        <f>1-(Mortalidade!E24/1000)</f>
        <v>0.99112694631422615</v>
      </c>
      <c r="H20">
        <f>1-(Mortalidade!F24/1000)</f>
        <v>0.99125788802109316</v>
      </c>
      <c r="I20">
        <f>1-(Mortalidade!G24/1000)</f>
        <v>0.99138689739088615</v>
      </c>
      <c r="J20">
        <f>1-(Mortalidade!H24/1000)</f>
        <v>0.9915140029395505</v>
      </c>
      <c r="K20">
        <f>1-(Mortalidade!I24/1000)</f>
        <v>0.99163923276221522</v>
      </c>
      <c r="L20">
        <f>1-(Mortalidade!J24/1000)</f>
        <v>0.99176261453940306</v>
      </c>
      <c r="M20">
        <f>1-(Mortalidade!K24/1000)</f>
        <v>0.99188417554314878</v>
      </c>
      <c r="N20">
        <f>1-(Mortalidade!L24/1000)</f>
        <v>0.99200394264302749</v>
      </c>
      <c r="O20">
        <f>1-(Mortalidade!M24/1000)</f>
        <v>0.99212194231209383</v>
      </c>
      <c r="P20">
        <f>1-(Mortalidade!N24/1000)</f>
        <v>0.99223820063273327</v>
      </c>
      <c r="Q20">
        <f>1-(Mortalidade!O24/1000)</f>
        <v>0.99235274330242751</v>
      </c>
      <c r="R20">
        <f>1-(Mortalidade!P24/1000)</f>
        <v>0.99246559563943482</v>
      </c>
      <c r="S20">
        <f>1-(Mortalidade!Q24/1000)</f>
        <v>0.99257678258838578</v>
      </c>
      <c r="T20">
        <f>1-(Mortalidade!R24/1000)</f>
        <v>0.99268632872579732</v>
      </c>
      <c r="U20">
        <f>1-(Mortalidade!S24/1000)</f>
        <v>0.99279425826550516</v>
      </c>
      <c r="V20">
        <f>1-(Mortalidade!T24/1000)</f>
        <v>0.99290059506401573</v>
      </c>
      <c r="W20">
        <f>1-(Mortalidade!U24/1000)</f>
        <v>0.99300536262577965</v>
      </c>
      <c r="X20">
        <f>1-(Mortalidade!V24/1000)</f>
        <v>0.99310858410838654</v>
      </c>
      <c r="Y20">
        <f>1-(Mortalidade!W24/1000)</f>
        <v>0.99321028232768449</v>
      </c>
    </row>
    <row r="21" spans="1:25" x14ac:dyDescent="0.3">
      <c r="A21" t="s">
        <v>13</v>
      </c>
      <c r="B21" t="s">
        <v>10</v>
      </c>
      <c r="C21" s="3">
        <f t="shared" si="1"/>
        <v>0.84354101955584471</v>
      </c>
      <c r="D21" s="4">
        <f t="shared" si="0"/>
        <v>0.87059400695659828</v>
      </c>
      <c r="E21">
        <f>1-(Mortalidade!C25/1000)</f>
        <v>0.98154236103876757</v>
      </c>
      <c r="F21">
        <f>1-(Mortalidade!D25/1000)</f>
        <v>0.98191442587308275</v>
      </c>
      <c r="G21">
        <f>1-(Mortalidade!E25/1000)</f>
        <v>0.98227899071017577</v>
      </c>
      <c r="H21">
        <f>1-(Mortalidade!F25/1000)</f>
        <v>0.98263620673326324</v>
      </c>
      <c r="I21">
        <f>1-(Mortalidade!G25/1000)</f>
        <v>0.98298622207804476</v>
      </c>
      <c r="J21">
        <f>1-(Mortalidade!H25/1000)</f>
        <v>0.9833291818941351</v>
      </c>
      <c r="K21">
        <f>1-(Mortalidade!I25/1000)</f>
        <v>0.98366522840525628</v>
      </c>
      <c r="L21">
        <f>1-(Mortalidade!J25/1000)</f>
        <v>0.98399450096821717</v>
      </c>
      <c r="M21">
        <f>1-(Mortalidade!K25/1000)</f>
        <v>0.9843171361307046</v>
      </c>
      <c r="N21">
        <f>1-(Mortalidade!L25/1000)</f>
        <v>0.98463326768790815</v>
      </c>
      <c r="O21">
        <f>1-(Mortalidade!M25/1000)</f>
        <v>0.98494302673800505</v>
      </c>
      <c r="P21">
        <f>1-(Mortalidade!N25/1000)</f>
        <v>0.98524654173652559</v>
      </c>
      <c r="Q21">
        <f>1-(Mortalidade!O25/1000)</f>
        <v>0.98554393854962297</v>
      </c>
      <c r="R21">
        <f>1-(Mortalidade!P25/1000)</f>
        <v>0.98583534050626975</v>
      </c>
      <c r="S21">
        <f>1-(Mortalidade!Q25/1000)</f>
        <v>0.98612086844940128</v>
      </c>
      <c r="T21">
        <f>1-(Mortalidade!R25/1000)</f>
        <v>0.98640064078602885</v>
      </c>
      <c r="U21">
        <f>1-(Mortalidade!S25/1000)</f>
        <v>0.98667477353634236</v>
      </c>
      <c r="V21">
        <f>1-(Mortalidade!T25/1000)</f>
        <v>0.98694338038182383</v>
      </c>
      <c r="W21">
        <f>1-(Mortalidade!U25/1000)</f>
        <v>0.98720657271238976</v>
      </c>
      <c r="X21">
        <f>1-(Mortalidade!V25/1000)</f>
        <v>0.98746445967258467</v>
      </c>
      <c r="Y21">
        <f>1-(Mortalidade!W25/1000)</f>
        <v>0.98771714820684231</v>
      </c>
    </row>
    <row r="22" spans="1:25" x14ac:dyDescent="0.3">
      <c r="A22" t="s">
        <v>13</v>
      </c>
      <c r="B22" t="s">
        <v>11</v>
      </c>
      <c r="C22" s="3">
        <f t="shared" si="1"/>
        <v>0.67736647051555399</v>
      </c>
      <c r="D22" s="4">
        <f t="shared" si="0"/>
        <v>0.72507762716995994</v>
      </c>
      <c r="E22">
        <f>1-(Mortalidade!C26/1000)</f>
        <v>0.95847299528675323</v>
      </c>
      <c r="F22">
        <f>1-(Mortalidade!D26/1000)</f>
        <v>0.95924908228468109</v>
      </c>
      <c r="G22">
        <f>1-(Mortalidade!E26/1000)</f>
        <v>0.96001066520189071</v>
      </c>
      <c r="H22">
        <f>1-(Mortalidade!F26/1000)</f>
        <v>0.96075801510123704</v>
      </c>
      <c r="I22">
        <f>1-(Mortalidade!G26/1000)</f>
        <v>0.96149139797975458</v>
      </c>
      <c r="J22">
        <f>1-(Mortalidade!H26/1000)</f>
        <v>0.96221107486333113</v>
      </c>
      <c r="K22">
        <f>1-(Mortalidade!I26/1000)</f>
        <v>0.96291730189961156</v>
      </c>
      <c r="L22">
        <f>1-(Mortalidade!J26/1000)</f>
        <v>0.96361033044916677</v>
      </c>
      <c r="M22">
        <f>1-(Mortalidade!K26/1000)</f>
        <v>0.96429040717495784</v>
      </c>
      <c r="N22">
        <f>1-(Mortalidade!L26/1000)</f>
        <v>0.96495777413012807</v>
      </c>
      <c r="O22">
        <f>1-(Mortalidade!M26/1000)</f>
        <v>0.96561266884415464</v>
      </c>
      <c r="P22">
        <f>1-(Mortalidade!N26/1000)</f>
        <v>0.96625532440739059</v>
      </c>
      <c r="Q22">
        <f>1-(Mortalidade!O26/1000)</f>
        <v>0.96688596955402606</v>
      </c>
      <c r="R22">
        <f>1-(Mortalidade!P26/1000)</f>
        <v>0.96750482874349975</v>
      </c>
      <c r="S22">
        <f>1-(Mortalidade!Q26/1000)</f>
        <v>0.96811212224038834</v>
      </c>
      <c r="T22">
        <f>1-(Mortalidade!R26/1000)</f>
        <v>0.96870806619280281</v>
      </c>
      <c r="U22">
        <f>1-(Mortalidade!S26/1000)</f>
        <v>0.96929287270932096</v>
      </c>
      <c r="V22">
        <f>1-(Mortalidade!T26/1000)</f>
        <v>0.9698667499344803</v>
      </c>
      <c r="W22">
        <f>1-(Mortalidade!U26/1000)</f>
        <v>0.97042990212286095</v>
      </c>
      <c r="X22">
        <f>1-(Mortalidade!V26/1000)</f>
        <v>0.97098252971178467</v>
      </c>
      <c r="Y22">
        <f>1-(Mortalidade!W26/1000)</f>
        <v>0.97152482939265383</v>
      </c>
    </row>
    <row r="23" spans="1:25" x14ac:dyDescent="0.3">
      <c r="A23" t="s">
        <v>13</v>
      </c>
      <c r="B23" t="s">
        <v>12</v>
      </c>
      <c r="C23" s="3">
        <f t="shared" si="1"/>
        <v>0.3152327514090561</v>
      </c>
      <c r="D23" s="4">
        <f>O23*P23*Q23*R23*S23*T23*U23*V23*W23*X23</f>
        <v>0.35384500972916438</v>
      </c>
      <c r="E23">
        <f>1-(Mortalidade!C27/1000)</f>
        <v>0.88601538817365999</v>
      </c>
      <c r="F23">
        <f>1-(Mortalidade!D27/1000)</f>
        <v>0.88714710363792804</v>
      </c>
      <c r="G23">
        <f>1-(Mortalidade!E27/1000)</f>
        <v>0.88826758267412398</v>
      </c>
      <c r="H23">
        <f>1-(Mortalidade!F27/1000)</f>
        <v>0.88937693684502195</v>
      </c>
      <c r="I23">
        <f>1-(Mortalidade!G27/1000)</f>
        <v>0.89047527660572501</v>
      </c>
      <c r="J23">
        <f>1-(Mortalidade!H27/1000)</f>
        <v>0.89156271131466402</v>
      </c>
      <c r="K23">
        <f>1-(Mortalidade!I27/1000)</f>
        <v>0.89263934924448796</v>
      </c>
      <c r="L23">
        <f>1-(Mortalidade!J27/1000)</f>
        <v>0.89370529759284001</v>
      </c>
      <c r="M23">
        <f>1-(Mortalidade!K27/1000)</f>
        <v>0.89476066249303499</v>
      </c>
      <c r="N23">
        <f>1-(Mortalidade!L27/1000)</f>
        <v>0.89580554902462595</v>
      </c>
      <c r="O23">
        <f>1-(Mortalidade!M27/1000)</f>
        <v>0.89684006122386406</v>
      </c>
      <c r="P23">
        <f>1-(Mortalidade!N27/1000)</f>
        <v>0.89786430209405899</v>
      </c>
      <c r="Q23">
        <f>1-(Mortalidade!O27/1000)</f>
        <v>0.898878373615836</v>
      </c>
      <c r="R23">
        <f>1-(Mortalidade!P27/1000)</f>
        <v>0.89988237675728799</v>
      </c>
      <c r="S23">
        <f>1-(Mortalidade!Q27/1000)</f>
        <v>0.90087641148402919</v>
      </c>
      <c r="T23">
        <f>1-(Mortalidade!R27/1000)</f>
        <v>0.9018605767691481</v>
      </c>
      <c r="U23">
        <f>1-(Mortalidade!S27/1000)</f>
        <v>0.90283497060306217</v>
      </c>
      <c r="V23">
        <f>1-(Mortalidade!T27/1000)</f>
        <v>0.90379969000327454</v>
      </c>
      <c r="W23">
        <f>1-(Mortalidade!U27/1000)</f>
        <v>0.90475483102403365</v>
      </c>
      <c r="X23">
        <f>1-(Mortalidade!V27/1000)</f>
        <v>0.90570048876589726</v>
      </c>
      <c r="Y23">
        <f>1-(Mortalidade!W27/1000)</f>
        <v>0.906636757385201</v>
      </c>
    </row>
    <row r="24" spans="1:25" x14ac:dyDescent="0.3">
      <c r="K24">
        <f>M24*D24*O24*P24*Q24*R24*S24*T24*U24*V24</f>
        <v>0</v>
      </c>
      <c r="M24">
        <f>O24*P24*Q24*R24*S24*T24*U24*V24*W24*X24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Cenário 1</vt:lpstr>
      <vt:lpstr>Cenário 2</vt:lpstr>
      <vt:lpstr>Cenário 3</vt:lpstr>
      <vt:lpstr>Cenário 4</vt:lpstr>
      <vt:lpstr>Saldo Migratório</vt:lpstr>
      <vt:lpstr>População Ano Base 2022</vt:lpstr>
      <vt:lpstr>Fertilidade</vt:lpstr>
      <vt:lpstr>Mortalidade</vt:lpstr>
      <vt:lpstr>Sobrevivência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cp:lastPrinted>2023-10-25T15:55:50Z</cp:lastPrinted>
  <dcterms:created xsi:type="dcterms:W3CDTF">2023-09-14T17:52:18Z</dcterms:created>
  <dcterms:modified xsi:type="dcterms:W3CDTF">2023-10-25T16:26:27Z</dcterms:modified>
</cp:coreProperties>
</file>