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INEDUCYT\Documents\estudio ues\"/>
    </mc:Choice>
  </mc:AlternateContent>
  <xr:revisionPtr revIDLastSave="0" documentId="8_{14619EE5-04E6-4E66-BA8E-DF6B6D8C2CFE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libro" sheetId="3" r:id="rId1"/>
    <sheet name="primer ejercicio parcial" sheetId="4" r:id="rId2"/>
    <sheet name="balance" sheetId="7" r:id="rId3"/>
    <sheet name="cierre contable Analitico" sheetId="9" r:id="rId4"/>
    <sheet name="mano de obra" sheetId="10" r:id="rId5"/>
    <sheet name="costo de materiales" sheetId="12" r:id="rId6"/>
    <sheet name="CIFF" sheetId="13" r:id="rId7"/>
    <sheet name="Ajuste de cuentas" sheetId="14" r:id="rId8"/>
    <sheet name="hoja de trabajo" sheetId="15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5" l="1"/>
  <c r="H31" i="15"/>
  <c r="E31" i="15"/>
  <c r="D31" i="15"/>
  <c r="J28" i="15"/>
  <c r="F28" i="15"/>
  <c r="C28" i="15"/>
  <c r="J27" i="15"/>
  <c r="F27" i="15"/>
  <c r="C27" i="15"/>
  <c r="J26" i="15"/>
  <c r="F26" i="15"/>
  <c r="F31" i="15" s="1"/>
  <c r="C26" i="15"/>
  <c r="J25" i="15"/>
  <c r="J24" i="15"/>
  <c r="J23" i="15"/>
  <c r="J22" i="15"/>
  <c r="J21" i="15"/>
  <c r="J31" i="15" s="1"/>
  <c r="K20" i="15"/>
  <c r="K31" i="15" s="1"/>
  <c r="M19" i="15"/>
  <c r="O18" i="15"/>
  <c r="G18" i="15"/>
  <c r="C18" i="15"/>
  <c r="O17" i="15"/>
  <c r="G17" i="15"/>
  <c r="G31" i="15" s="1"/>
  <c r="C17" i="15"/>
  <c r="O16" i="15"/>
  <c r="O15" i="15"/>
  <c r="O14" i="15"/>
  <c r="N13" i="15"/>
  <c r="N12" i="15"/>
  <c r="N11" i="15"/>
  <c r="N10" i="15"/>
  <c r="N9" i="15"/>
  <c r="N8" i="15"/>
  <c r="N7" i="15"/>
  <c r="N31" i="15" s="1"/>
  <c r="B67" i="14"/>
  <c r="B66" i="14"/>
  <c r="B65" i="14"/>
  <c r="B57" i="14"/>
  <c r="D56" i="14"/>
  <c r="B56" i="14"/>
  <c r="D41" i="14"/>
  <c r="C41" i="14"/>
  <c r="H31" i="14"/>
  <c r="D57" i="14" s="1"/>
  <c r="D68" i="14" s="1"/>
  <c r="K27" i="14"/>
  <c r="C66" i="14" s="1"/>
  <c r="G27" i="14"/>
  <c r="G28" i="14" s="1"/>
  <c r="C49" i="14" s="1"/>
  <c r="G26" i="14"/>
  <c r="K24" i="14"/>
  <c r="C65" i="14" s="1"/>
  <c r="J29" i="15" l="1"/>
  <c r="L29" i="15" s="1"/>
  <c r="L31" i="15" s="1"/>
  <c r="M31" i="15"/>
  <c r="K31" i="14"/>
  <c r="C67" i="14" s="1"/>
  <c r="C68" i="14" s="1"/>
  <c r="E12" i="13"/>
  <c r="E16" i="13" s="1"/>
  <c r="J61" i="12"/>
  <c r="I55" i="12"/>
  <c r="I57" i="12" s="1"/>
  <c r="I59" i="12" s="1"/>
  <c r="E55" i="12"/>
  <c r="K54" i="12"/>
  <c r="M30" i="15" l="1"/>
  <c r="O30" i="15" s="1"/>
  <c r="O31" i="15" s="1"/>
  <c r="H33" i="14"/>
  <c r="E15" i="13"/>
  <c r="J55" i="12"/>
  <c r="K55" i="12"/>
  <c r="D5" i="10" l="1"/>
  <c r="D8" i="10"/>
  <c r="D7" i="10"/>
  <c r="D6" i="10"/>
  <c r="D4" i="10"/>
  <c r="D9" i="10" l="1"/>
  <c r="D10" i="10" s="1"/>
  <c r="D11" i="10" l="1"/>
  <c r="D16" i="10"/>
  <c r="D15" i="10"/>
  <c r="D13" i="10" l="1"/>
  <c r="D14" i="10"/>
  <c r="L49" i="9"/>
  <c r="H49" i="9"/>
  <c r="D49" i="9"/>
  <c r="O40" i="9"/>
  <c r="L40" i="9"/>
  <c r="D25" i="9"/>
  <c r="D30" i="9" s="1"/>
  <c r="H19" i="9"/>
  <c r="D19" i="9"/>
  <c r="C19" i="9"/>
  <c r="S9" i="9"/>
  <c r="P9" i="9"/>
  <c r="O9" i="9"/>
  <c r="O10" i="9" s="1"/>
  <c r="K9" i="9"/>
  <c r="G9" i="9"/>
  <c r="D9" i="9"/>
  <c r="C9" i="9"/>
  <c r="C10" i="9" s="1"/>
  <c r="D20" i="9" l="1"/>
  <c r="E57" i="9"/>
  <c r="E59" i="9" s="1"/>
  <c r="E61" i="9" s="1"/>
  <c r="E63" i="9" s="1"/>
  <c r="E65" i="9" s="1"/>
  <c r="G20" i="7"/>
  <c r="F20" i="7"/>
  <c r="D25" i="4"/>
  <c r="D30" i="4" s="1"/>
  <c r="S9" i="4" l="1"/>
  <c r="L49" i="4"/>
  <c r="H49" i="4"/>
  <c r="D49" i="4"/>
  <c r="O40" i="4"/>
  <c r="L40" i="4"/>
  <c r="H19" i="4"/>
  <c r="D20" i="4"/>
  <c r="D19" i="4"/>
  <c r="C19" i="4"/>
  <c r="P9" i="4"/>
  <c r="O9" i="4"/>
  <c r="K9" i="4"/>
  <c r="G9" i="4"/>
  <c r="D9" i="4"/>
  <c r="C9" i="4"/>
  <c r="C10" i="4" l="1"/>
  <c r="O10" i="4"/>
  <c r="G53" i="3"/>
  <c r="F53" i="3"/>
  <c r="G45" i="3"/>
  <c r="F45" i="3"/>
  <c r="G37" i="3"/>
  <c r="F37" i="3"/>
  <c r="F38" i="3" s="1"/>
  <c r="G29" i="3"/>
  <c r="F30" i="3" s="1"/>
  <c r="F29" i="3"/>
  <c r="G21" i="3"/>
  <c r="F21" i="3"/>
  <c r="F46" i="3" l="1"/>
  <c r="F22" i="3"/>
  <c r="F5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tc={009E9BDE-147A-4C71-9F6E-0F5EDE457D73}</author>
  </authors>
  <commentList>
    <comment ref="G28" authorId="0" shapeId="0" xr:uid="{FFC0978C-9C52-4287-8075-1753706C2D4E}">
      <text>
        <r>
          <rPr>
            <sz val="11"/>
            <color theme="1"/>
            <rFont val="Calibri"/>
            <family val="2"/>
            <scheme val="minor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cantidad se omite en los valores de ajustes porque se toma los $800 del balance de comprobación proporcionado para saldar. Este valor se presentará en el balance de comprobación ajustado
</t>
        </r>
      </text>
    </comment>
  </commentList>
</comments>
</file>

<file path=xl/sharedStrings.xml><?xml version="1.0" encoding="utf-8"?>
<sst xmlns="http://schemas.openxmlformats.org/spreadsheetml/2006/main" count="333" uniqueCount="159">
  <si>
    <t>Partida</t>
  </si>
  <si>
    <t>Fecha</t>
  </si>
  <si>
    <t>Código cuenta</t>
  </si>
  <si>
    <t>Cuenta</t>
  </si>
  <si>
    <t>Debe</t>
  </si>
  <si>
    <t>Haber</t>
  </si>
  <si>
    <t>Partida de inicio</t>
  </si>
  <si>
    <t>Caja</t>
  </si>
  <si>
    <t>Inventario de repuestos</t>
  </si>
  <si>
    <t>Inventario de herramientas</t>
  </si>
  <si>
    <t>Vehiculo</t>
  </si>
  <si>
    <t>Cuentas por cobrar</t>
  </si>
  <si>
    <t>Cuentas por pagar</t>
  </si>
  <si>
    <t>Capital</t>
  </si>
  <si>
    <t>Partida de inicio contable para el mes de septiembre del año 2021</t>
  </si>
  <si>
    <t>Partida 1</t>
  </si>
  <si>
    <t xml:space="preserve">Descripción </t>
  </si>
  <si>
    <t>Compra de repuestos para el sistema de enfriamiento</t>
  </si>
  <si>
    <t>Partida 2</t>
  </si>
  <si>
    <t>Ingreso por servicio</t>
  </si>
  <si>
    <t>Trabajo para J. Gómez</t>
  </si>
  <si>
    <t>Partida 3</t>
  </si>
  <si>
    <t>Compra de un repuesto para el sistema de combustión</t>
  </si>
  <si>
    <t>Partida 4</t>
  </si>
  <si>
    <t>Alquiler por anticipado</t>
  </si>
  <si>
    <t>Pago de alquiler</t>
  </si>
  <si>
    <t>Partida 5</t>
  </si>
  <si>
    <t>Pago del crédito por la partida número 3</t>
  </si>
  <si>
    <t>111: Caja</t>
  </si>
  <si>
    <t>221: Cuentas por pagar</t>
  </si>
  <si>
    <t>311: Capital</t>
  </si>
  <si>
    <t xml:space="preserve">Suma </t>
  </si>
  <si>
    <t>Total</t>
  </si>
  <si>
    <t>ACTIVOS</t>
  </si>
  <si>
    <t>PASIVOS</t>
  </si>
  <si>
    <t>PATRIMONIO</t>
  </si>
  <si>
    <t xml:space="preserve">112: Inventario </t>
  </si>
  <si>
    <t>alquiler del local por anticipado</t>
  </si>
  <si>
    <t>iva de credito fiscal</t>
  </si>
  <si>
    <t>insumos</t>
  </si>
  <si>
    <t>iva de debito fiscal</t>
  </si>
  <si>
    <t>utilidad bruta del ejercicio</t>
  </si>
  <si>
    <t>gastos y costos</t>
  </si>
  <si>
    <t xml:space="preserve">gasto de trasnporte </t>
  </si>
  <si>
    <t>gasto de venta</t>
  </si>
  <si>
    <t>gasto de administracion</t>
  </si>
  <si>
    <t>compras</t>
  </si>
  <si>
    <t>ingresos</t>
  </si>
  <si>
    <t>ventas</t>
  </si>
  <si>
    <t>descuento sobre compras</t>
  </si>
  <si>
    <t>devolucion de compras</t>
  </si>
  <si>
    <t>cuentas por pagar</t>
  </si>
  <si>
    <t>capital</t>
  </si>
  <si>
    <t xml:space="preserve">caja </t>
  </si>
  <si>
    <t>inventario</t>
  </si>
  <si>
    <t>alquiler del local por antcipado</t>
  </si>
  <si>
    <t>iva credito fiscal</t>
  </si>
  <si>
    <t>iva debito fiscal</t>
  </si>
  <si>
    <t>gasto de transporte</t>
  </si>
  <si>
    <t>gasto de ventas</t>
  </si>
  <si>
    <t>comras</t>
  </si>
  <si>
    <t>devolucion sobre compras</t>
  </si>
  <si>
    <t>balance</t>
  </si>
  <si>
    <t>deudor</t>
  </si>
  <si>
    <t>acreedor</t>
  </si>
  <si>
    <t>resultado</t>
  </si>
  <si>
    <t>ventas netas= ventas-costo de ventas</t>
  </si>
  <si>
    <t>ventas netas</t>
  </si>
  <si>
    <t>compras netas= compras totales- devolucion sobre compras- rebajas sobre compras</t>
  </si>
  <si>
    <t>compras netas=</t>
  </si>
  <si>
    <t>compras totales=gasto sobre compras + compras</t>
  </si>
  <si>
    <t>compras totales</t>
  </si>
  <si>
    <t>mercancias disponibles</t>
  </si>
  <si>
    <t>mercancias disponibles= compras netas+ inventario inicial</t>
  </si>
  <si>
    <t>costo de ventas= mercancias disponibles- inventario final</t>
  </si>
  <si>
    <t>costo de ventas</t>
  </si>
  <si>
    <t>se resta 8k porque lo menciona el ejercicio en la trasaccion 13</t>
  </si>
  <si>
    <t>utilidad bruta= ventas - costo de ventas</t>
  </si>
  <si>
    <t xml:space="preserve">utilidad bruta= </t>
  </si>
  <si>
    <t>AFP</t>
  </si>
  <si>
    <t>Salarios y Prestaciones</t>
  </si>
  <si>
    <t>Valor</t>
  </si>
  <si>
    <t>Total semanal</t>
  </si>
  <si>
    <t>Séptimo</t>
  </si>
  <si>
    <t>Aguinaldo</t>
  </si>
  <si>
    <t>Vacaciones</t>
  </si>
  <si>
    <t>Salud</t>
  </si>
  <si>
    <t>Costo real semanal</t>
  </si>
  <si>
    <t>Costo real por día</t>
  </si>
  <si>
    <t>Costo real por hora</t>
  </si>
  <si>
    <t>Factor de recargo por hora</t>
  </si>
  <si>
    <t>Factor de recargo por hora con eficiencia</t>
  </si>
  <si>
    <t>Factor de recargo por dia</t>
  </si>
  <si>
    <t>Factor de recargo por dia con eficiencia</t>
  </si>
  <si>
    <t>7 días por $12</t>
  </si>
  <si>
    <t>(25 días por $12) entre 52</t>
  </si>
  <si>
    <t>((25 días por $12) + 31,5% recargo) entre 52</t>
  </si>
  <si>
    <t>($84 más $7.59) por 0.075</t>
  </si>
  <si>
    <t>ojo si se tiene mas de 10 empleados se calculara el insaforp</t>
  </si>
  <si>
    <t>(salario semanas + pago de vacaciones semanales) x porcentaje (0.01) o el que indique el ejercicio</t>
  </si>
  <si>
    <t>($84 más $7.59) por 0.0775</t>
  </si>
  <si>
    <t>si tomamos en cuenta las cotizaciones de ley en vacaciones se debe hacer los siguiente</t>
  </si>
  <si>
    <t>(dias de vacaciones* salario diario)(% de recargo)(% de iss)(% de afp)/52</t>
  </si>
  <si>
    <t>A) De cuánto será el valor del inventario final si se mantiene un registro de inventario perpetuo
para el material sobre la base PEPS.</t>
  </si>
  <si>
    <t>Recibido</t>
  </si>
  <si>
    <t>Vendido</t>
  </si>
  <si>
    <t>Saldo</t>
  </si>
  <si>
    <t>Unidades</t>
  </si>
  <si>
    <t>Costo</t>
  </si>
  <si>
    <t>B) De cuánto será el valor del inventario final si se mantiene un registro de inventario perpetuo
para el material sobre la base UEPS.</t>
  </si>
  <si>
    <t>C) De cuánto será el valor del inventario final si se mantiene un registro de inventario perpetuo
para el material sobre la base PROMEDIO.</t>
  </si>
  <si>
    <t>CUENTAS CIFF</t>
  </si>
  <si>
    <t>salario de supervisores</t>
  </si>
  <si>
    <t>herramients y abastimiento</t>
  </si>
  <si>
    <t>Horas MOD</t>
  </si>
  <si>
    <t>Depreciacion de equipo</t>
  </si>
  <si>
    <t>Costo estimado</t>
  </si>
  <si>
    <t>Renta de fabrica</t>
  </si>
  <si>
    <t>Accsesorio de maquina</t>
  </si>
  <si>
    <t>Reparacion y mantenimiento</t>
  </si>
  <si>
    <t xml:space="preserve">total </t>
  </si>
  <si>
    <t>tasa en base a horas</t>
  </si>
  <si>
    <t>tasa en base a costos</t>
  </si>
  <si>
    <t>CONTA S.A. DE C.V.                                                                                 BALANCE DE COMPROBACIÓN                                                                                        Del  1 al 30 del mes 20XX</t>
  </si>
  <si>
    <t>Nombre de cuentas</t>
  </si>
  <si>
    <t>Interes por pagar</t>
  </si>
  <si>
    <t>Gastos por intereses</t>
  </si>
  <si>
    <t>Banco</t>
  </si>
  <si>
    <t>A1)</t>
  </si>
  <si>
    <t>Inventario</t>
  </si>
  <si>
    <t>Gastos por seguro</t>
  </si>
  <si>
    <t>Seguros pagados por anticipado</t>
  </si>
  <si>
    <t>A2)</t>
  </si>
  <si>
    <t>Mobiliario</t>
  </si>
  <si>
    <t>Locales</t>
  </si>
  <si>
    <t>IVA crédito fiscal</t>
  </si>
  <si>
    <t>Depreciación acumulada mobiliario</t>
  </si>
  <si>
    <t>Gastos por depreciación de mobiliario</t>
  </si>
  <si>
    <t>IVA débito fiscal</t>
  </si>
  <si>
    <t>A3)</t>
  </si>
  <si>
    <t>Documento por pagar</t>
  </si>
  <si>
    <t>Saldo deudor</t>
  </si>
  <si>
    <t>Ingresos por ventas</t>
  </si>
  <si>
    <t>Costo de lo vendido</t>
  </si>
  <si>
    <t>Gastos por servicios básicos</t>
  </si>
  <si>
    <t>Gastos por salarios</t>
  </si>
  <si>
    <t>Gastos por descuentos aprobados</t>
  </si>
  <si>
    <t>Gastos personales</t>
  </si>
  <si>
    <t>TOTALES</t>
  </si>
  <si>
    <t xml:space="preserve">CONTA S.A. DE C.V. </t>
  </si>
  <si>
    <t xml:space="preserve">HOJA DE TRABAJO  </t>
  </si>
  <si>
    <t>Del  1 al 30 del mes 20XX</t>
  </si>
  <si>
    <t>Balance de comprobación</t>
  </si>
  <si>
    <t>Ajustes</t>
  </si>
  <si>
    <t>Estados de resultado</t>
  </si>
  <si>
    <t>Estado de capital</t>
  </si>
  <si>
    <t>Balance general</t>
  </si>
  <si>
    <t xml:space="preserve">Utilidad </t>
  </si>
  <si>
    <t>Capital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</si>
</sst>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[$$-409]* #,##0.00_ ;_-[$$-409]* \-#,##0.00\ ;_-[$$-409]* &quot;-&quot;??_ ;_-@_ "/>
    <numFmt numFmtId="167" formatCode="_-[$$-440A]* #,##0.00_-;\-[$$-440A]* #,##0.00_-;_-[$$-440A]* &quot;-&quot;??_-;_-@_-"/>
    <numFmt numFmtId="168" formatCode="_-* #,##0.0\ _€_-;\-* #,##0.0\ _€_-;_-* &quot;-&quot;??\ _€_-;_-@_-"/>
    <numFmt numFmtId="169" formatCode="_-* #,##0\ _€_-;\-* #,##0\ _€_-;_-* &quot;-&quot;??\ _€_-;_-@_-"/>
    <numFmt numFmtId="170" formatCode="[$$-440A]#,##0.00"/>
    <numFmt numFmtId="171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9">
    <xf numFmtId="0" fontId="0" fillId="0" borderId="0" xfId="0"/>
    <xf numFmtId="166" fontId="0" fillId="0" borderId="0" xfId="0" applyNumberFormat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6" fontId="0" fillId="0" borderId="4" xfId="1" applyNumberFormat="1" applyFont="1" applyBorder="1"/>
    <xf numFmtId="166" fontId="0" fillId="0" borderId="4" xfId="0" applyNumberFormat="1" applyBorder="1"/>
    <xf numFmtId="166" fontId="0" fillId="0" borderId="9" xfId="1" applyNumberFormat="1" applyFont="1" applyBorder="1"/>
    <xf numFmtId="166" fontId="0" fillId="0" borderId="11" xfId="0" applyNumberFormat="1" applyBorder="1"/>
    <xf numFmtId="166" fontId="0" fillId="0" borderId="12" xfId="0" applyNumberFormat="1" applyBorder="1"/>
    <xf numFmtId="15" fontId="0" fillId="0" borderId="8" xfId="0" applyNumberFormat="1" applyBorder="1"/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166" fontId="0" fillId="3" borderId="12" xfId="0" applyNumberFormat="1" applyFill="1" applyBorder="1"/>
    <xf numFmtId="166" fontId="0" fillId="3" borderId="18" xfId="0" applyNumberFormat="1" applyFill="1" applyBorder="1"/>
    <xf numFmtId="166" fontId="0" fillId="0" borderId="21" xfId="0" applyNumberFormat="1" applyBorder="1"/>
    <xf numFmtId="166" fontId="0" fillId="0" borderId="22" xfId="0" applyNumberFormat="1" applyBorder="1"/>
    <xf numFmtId="166" fontId="0" fillId="0" borderId="23" xfId="0" applyNumberFormat="1" applyBorder="1"/>
    <xf numFmtId="166" fontId="0" fillId="0" borderId="21" xfId="1" applyNumberFormat="1" applyFont="1" applyBorder="1"/>
    <xf numFmtId="166" fontId="0" fillId="0" borderId="22" xfId="1" applyNumberFormat="1" applyFont="1" applyBorder="1"/>
    <xf numFmtId="166" fontId="1" fillId="3" borderId="18" xfId="1" applyNumberFormat="1" applyFont="1" applyFill="1" applyBorder="1"/>
    <xf numFmtId="166" fontId="0" fillId="3" borderId="19" xfId="0" applyNumberFormat="1" applyFill="1" applyBorder="1"/>
    <xf numFmtId="167" fontId="0" fillId="0" borderId="21" xfId="0" applyNumberFormat="1" applyBorder="1"/>
    <xf numFmtId="167" fontId="0" fillId="0" borderId="22" xfId="0" applyNumberFormat="1" applyBorder="1"/>
    <xf numFmtId="167" fontId="0" fillId="0" borderId="23" xfId="0" applyNumberFormat="1" applyBorder="1"/>
    <xf numFmtId="167" fontId="0" fillId="3" borderId="19" xfId="0" applyNumberFormat="1" applyFill="1" applyBorder="1"/>
    <xf numFmtId="166" fontId="0" fillId="0" borderId="9" xfId="0" applyNumberFormat="1" applyBorder="1"/>
    <xf numFmtId="0" fontId="0" fillId="0" borderId="4" xfId="0" applyBorder="1" applyAlignment="1">
      <alignment horizontal="center" vertical="center" wrapText="1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0" fillId="3" borderId="23" xfId="0" applyNumberFormat="1" applyFill="1" applyBorder="1"/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166" fontId="0" fillId="0" borderId="8" xfId="0" applyNumberFormat="1" applyBorder="1"/>
    <xf numFmtId="166" fontId="0" fillId="3" borderId="8" xfId="0" applyNumberFormat="1" applyFill="1" applyBorder="1"/>
    <xf numFmtId="166" fontId="0" fillId="3" borderId="9" xfId="0" applyNumberFormat="1" applyFill="1" applyBorder="1"/>
    <xf numFmtId="0" fontId="0" fillId="0" borderId="13" xfId="0" applyBorder="1" applyAlignment="1">
      <alignment horizontal="center" textRotation="255"/>
    </xf>
    <xf numFmtId="0" fontId="0" fillId="0" borderId="36" xfId="0" applyBorder="1" applyAlignment="1">
      <alignment horizontal="center" textRotation="255"/>
    </xf>
    <xf numFmtId="0" fontId="0" fillId="0" borderId="15" xfId="0" applyBorder="1" applyAlignment="1">
      <alignment horizontal="center" textRotation="255"/>
    </xf>
    <xf numFmtId="0" fontId="3" fillId="0" borderId="13" xfId="0" applyFont="1" applyBorder="1" applyAlignment="1">
      <alignment horizontal="center" textRotation="255"/>
    </xf>
    <xf numFmtId="0" fontId="3" fillId="0" borderId="36" xfId="0" applyFont="1" applyBorder="1" applyAlignment="1">
      <alignment horizontal="center" textRotation="255"/>
    </xf>
    <xf numFmtId="0" fontId="3" fillId="0" borderId="15" xfId="0" applyFont="1" applyBorder="1" applyAlignment="1">
      <alignment horizontal="center" textRotation="255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8" fontId="0" fillId="0" borderId="0" xfId="2" applyNumberFormat="1" applyFont="1"/>
    <xf numFmtId="169" fontId="0" fillId="0" borderId="0" xfId="2" applyNumberFormat="1" applyFont="1"/>
    <xf numFmtId="0" fontId="0" fillId="5" borderId="32" xfId="0" applyFill="1" applyBorder="1" applyAlignment="1">
      <alignment horizontal="center" textRotation="255"/>
    </xf>
    <xf numFmtId="169" fontId="0" fillId="5" borderId="0" xfId="2" applyNumberFormat="1" applyFont="1" applyFill="1"/>
    <xf numFmtId="169" fontId="0" fillId="2" borderId="0" xfId="2" applyNumberFormat="1" applyFont="1" applyFill="1"/>
    <xf numFmtId="169" fontId="0" fillId="7" borderId="0" xfId="2" applyNumberFormat="1" applyFont="1" applyFill="1"/>
    <xf numFmtId="169" fontId="0" fillId="8" borderId="0" xfId="2" applyNumberFormat="1" applyFont="1" applyFill="1"/>
    <xf numFmtId="0" fontId="0" fillId="9" borderId="32" xfId="0" applyFill="1" applyBorder="1" applyAlignment="1">
      <alignment horizontal="center" textRotation="255"/>
    </xf>
    <xf numFmtId="169" fontId="0" fillId="9" borderId="0" xfId="2" applyNumberFormat="1" applyFont="1" applyFill="1"/>
    <xf numFmtId="169" fontId="0" fillId="9" borderId="0" xfId="2" applyNumberFormat="1" applyFont="1" applyFill="1" applyBorder="1"/>
    <xf numFmtId="169" fontId="5" fillId="10" borderId="0" xfId="2" applyNumberFormat="1" applyFont="1" applyFill="1"/>
    <xf numFmtId="0" fontId="0" fillId="10" borderId="32" xfId="0" applyFill="1" applyBorder="1" applyAlignment="1">
      <alignment horizontal="center" textRotation="255"/>
    </xf>
    <xf numFmtId="169" fontId="0" fillId="10" borderId="0" xfId="2" applyNumberFormat="1" applyFont="1" applyFill="1"/>
    <xf numFmtId="169" fontId="0" fillId="10" borderId="0" xfId="2" applyNumberFormat="1" applyFont="1" applyFill="1" applyBorder="1"/>
    <xf numFmtId="169" fontId="0" fillId="4" borderId="0" xfId="2" applyNumberFormat="1" applyFont="1" applyFill="1"/>
    <xf numFmtId="169" fontId="0" fillId="11" borderId="0" xfId="2" applyNumberFormat="1" applyFont="1" applyFill="1"/>
    <xf numFmtId="0" fontId="0" fillId="13" borderId="32" xfId="0" applyFill="1" applyBorder="1" applyAlignment="1">
      <alignment horizontal="center" textRotation="255"/>
    </xf>
    <xf numFmtId="169" fontId="0" fillId="13" borderId="0" xfId="2" applyNumberFormat="1" applyFont="1" applyFill="1"/>
    <xf numFmtId="169" fontId="0" fillId="13" borderId="0" xfId="2" applyNumberFormat="1" applyFont="1" applyFill="1" applyBorder="1"/>
    <xf numFmtId="166" fontId="0" fillId="0" borderId="37" xfId="0" applyNumberFormat="1" applyBorder="1"/>
    <xf numFmtId="166" fontId="0" fillId="0" borderId="38" xfId="0" applyNumberFormat="1" applyBorder="1"/>
    <xf numFmtId="169" fontId="0" fillId="3" borderId="0" xfId="2" applyNumberFormat="1" applyFont="1" applyFill="1"/>
    <xf numFmtId="169" fontId="0" fillId="15" borderId="0" xfId="2" applyNumberFormat="1" applyFont="1" applyFill="1"/>
    <xf numFmtId="169" fontId="0" fillId="16" borderId="0" xfId="2" applyNumberFormat="1" applyFont="1" applyFill="1"/>
    <xf numFmtId="0" fontId="4" fillId="16" borderId="32" xfId="0" applyFont="1" applyFill="1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wrapText="1"/>
    </xf>
    <xf numFmtId="0" fontId="0" fillId="15" borderId="32" xfId="0" applyFill="1" applyBorder="1" applyAlignment="1">
      <alignment horizontal="center"/>
    </xf>
    <xf numFmtId="169" fontId="0" fillId="17" borderId="0" xfId="2" applyNumberFormat="1" applyFont="1" applyFill="1"/>
    <xf numFmtId="166" fontId="0" fillId="0" borderId="39" xfId="0" applyNumberFormat="1" applyBorder="1"/>
    <xf numFmtId="166" fontId="0" fillId="13" borderId="8" xfId="0" applyNumberFormat="1" applyFill="1" applyBorder="1"/>
    <xf numFmtId="166" fontId="0" fillId="0" borderId="40" xfId="1" applyNumberFormat="1" applyFont="1" applyBorder="1"/>
    <xf numFmtId="166" fontId="0" fillId="0" borderId="40" xfId="0" applyNumberFormat="1" applyBorder="1"/>
    <xf numFmtId="0" fontId="0" fillId="3" borderId="32" xfId="0" applyFill="1" applyBorder="1" applyAlignment="1">
      <alignment horizontal="center" textRotation="255"/>
    </xf>
    <xf numFmtId="0" fontId="0" fillId="0" borderId="36" xfId="0" applyBorder="1"/>
    <xf numFmtId="0" fontId="0" fillId="0" borderId="38" xfId="0" applyBorder="1"/>
    <xf numFmtId="166" fontId="0" fillId="14" borderId="9" xfId="0" applyNumberFormat="1" applyFill="1" applyBorder="1"/>
    <xf numFmtId="167" fontId="0" fillId="14" borderId="19" xfId="0" applyNumberFormat="1" applyFill="1" applyBorder="1"/>
    <xf numFmtId="167" fontId="0" fillId="14" borderId="9" xfId="0" applyNumberFormat="1" applyFill="1" applyBorder="1"/>
    <xf numFmtId="166" fontId="0" fillId="13" borderId="18" xfId="0" applyNumberFormat="1" applyFill="1" applyBorder="1"/>
    <xf numFmtId="167" fontId="0" fillId="13" borderId="8" xfId="0" applyNumberFormat="1" applyFill="1" applyBorder="1"/>
    <xf numFmtId="0" fontId="0" fillId="12" borderId="34" xfId="0" applyFill="1" applyBorder="1"/>
    <xf numFmtId="166" fontId="0" fillId="12" borderId="41" xfId="0" applyNumberFormat="1" applyFill="1" applyBorder="1"/>
    <xf numFmtId="166" fontId="0" fillId="12" borderId="35" xfId="0" applyNumberFormat="1" applyFill="1" applyBorder="1"/>
    <xf numFmtId="0" fontId="0" fillId="0" borderId="0" xfId="0" applyAlignment="1">
      <alignment horizontal="right"/>
    </xf>
    <xf numFmtId="44" fontId="0" fillId="0" borderId="0" xfId="0" applyNumberFormat="1"/>
    <xf numFmtId="167" fontId="0" fillId="0" borderId="16" xfId="0" applyNumberFormat="1" applyBorder="1"/>
    <xf numFmtId="0" fontId="0" fillId="0" borderId="16" xfId="0" applyBorder="1"/>
    <xf numFmtId="0" fontId="0" fillId="0" borderId="43" xfId="0" applyBorder="1"/>
    <xf numFmtId="166" fontId="0" fillId="0" borderId="16" xfId="0" applyNumberFormat="1" applyBorder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0" borderId="8" xfId="0" applyFont="1" applyBorder="1"/>
    <xf numFmtId="170" fontId="0" fillId="18" borderId="9" xfId="0" applyNumberFormat="1" applyFill="1" applyBorder="1"/>
    <xf numFmtId="0" fontId="2" fillId="0" borderId="45" xfId="0" applyFont="1" applyBorder="1"/>
    <xf numFmtId="0" fontId="0" fillId="0" borderId="3" xfId="0" applyBorder="1"/>
    <xf numFmtId="170" fontId="0" fillId="18" borderId="46" xfId="0" applyNumberFormat="1" applyFill="1" applyBorder="1"/>
    <xf numFmtId="170" fontId="0" fillId="18" borderId="7" xfId="0" applyNumberFormat="1" applyFill="1" applyBorder="1"/>
    <xf numFmtId="170" fontId="0" fillId="18" borderId="12" xfId="0" applyNumberFormat="1" applyFill="1" applyBorder="1"/>
    <xf numFmtId="170" fontId="0" fillId="0" borderId="47" xfId="0" applyNumberFormat="1" applyBorder="1"/>
    <xf numFmtId="0" fontId="2" fillId="19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170" fontId="0" fillId="19" borderId="3" xfId="0" applyNumberForma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170" fontId="0" fillId="20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70" fontId="0" fillId="22" borderId="3" xfId="0" applyNumberForma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170" fontId="0" fillId="19" borderId="6" xfId="0" applyNumberFormat="1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170" fontId="0" fillId="20" borderId="6" xfId="0" applyNumberFormat="1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170" fontId="0" fillId="22" borderId="6" xfId="0" applyNumberFormat="1" applyFill="1" applyBorder="1" applyAlignment="1">
      <alignment horizontal="center"/>
    </xf>
    <xf numFmtId="170" fontId="0" fillId="22" borderId="7" xfId="0" applyNumberFormat="1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170" fontId="0" fillId="19" borderId="11" xfId="0" applyNumberForma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70" fontId="0" fillId="20" borderId="11" xfId="0" applyNumberFormat="1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170" fontId="0" fillId="22" borderId="11" xfId="0" applyNumberFormat="1" applyFill="1" applyBorder="1" applyAlignment="1">
      <alignment horizontal="center"/>
    </xf>
    <xf numFmtId="170" fontId="0" fillId="22" borderId="12" xfId="0" applyNumberForma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0" fillId="19" borderId="49" xfId="0" applyFill="1" applyBorder="1" applyAlignment="1">
      <alignment horizontal="center"/>
    </xf>
    <xf numFmtId="170" fontId="0" fillId="19" borderId="50" xfId="0" applyNumberFormat="1" applyFill="1" applyBorder="1" applyAlignment="1">
      <alignment horizontal="center"/>
    </xf>
    <xf numFmtId="0" fontId="0" fillId="20" borderId="50" xfId="0" applyFill="1" applyBorder="1" applyAlignment="1">
      <alignment horizontal="center"/>
    </xf>
    <xf numFmtId="170" fontId="0" fillId="20" borderId="50" xfId="0" applyNumberFormat="1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170" fontId="0" fillId="22" borderId="50" xfId="0" applyNumberFormat="1" applyFill="1" applyBorder="1" applyAlignment="1">
      <alignment horizontal="center"/>
    </xf>
    <xf numFmtId="170" fontId="0" fillId="22" borderId="51" xfId="0" applyNumberFormat="1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170" fontId="0" fillId="19" borderId="4" xfId="0" applyNumberFormat="1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170" fontId="0" fillId="20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70" fontId="0" fillId="22" borderId="4" xfId="0" applyNumberFormat="1" applyFill="1" applyBorder="1" applyAlignment="1">
      <alignment horizontal="center"/>
    </xf>
    <xf numFmtId="170" fontId="0" fillId="22" borderId="9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171" fontId="0" fillId="21" borderId="4" xfId="0" applyNumberFormat="1" applyFill="1" applyBorder="1" applyAlignment="1">
      <alignment horizontal="center" vertical="center"/>
    </xf>
    <xf numFmtId="171" fontId="0" fillId="21" borderId="9" xfId="0" applyNumberFormat="1" applyFill="1" applyBorder="1" applyAlignment="1">
      <alignment horizontal="center" vertical="center"/>
    </xf>
    <xf numFmtId="0" fontId="0" fillId="0" borderId="44" xfId="0" applyBorder="1"/>
    <xf numFmtId="0" fontId="0" fillId="19" borderId="10" xfId="0" applyFill="1" applyBorder="1"/>
    <xf numFmtId="0" fontId="0" fillId="19" borderId="11" xfId="0" applyFill="1" applyBorder="1"/>
    <xf numFmtId="0" fontId="0" fillId="20" borderId="11" xfId="0" applyFill="1" applyBorder="1" applyAlignment="1">
      <alignment horizontal="center" vertical="center"/>
    </xf>
    <xf numFmtId="170" fontId="0" fillId="20" borderId="11" xfId="0" applyNumberFormat="1" applyFill="1" applyBorder="1" applyAlignment="1">
      <alignment horizontal="center" vertical="center"/>
    </xf>
    <xf numFmtId="171" fontId="0" fillId="21" borderId="11" xfId="0" applyNumberFormat="1" applyFill="1" applyBorder="1" applyAlignment="1">
      <alignment horizontal="center" vertical="center"/>
    </xf>
    <xf numFmtId="171" fontId="0" fillId="21" borderId="12" xfId="0" applyNumberFormat="1" applyFill="1" applyBorder="1" applyAlignment="1">
      <alignment horizontal="center" vertical="center"/>
    </xf>
    <xf numFmtId="0" fontId="0" fillId="19" borderId="5" xfId="0" applyFill="1" applyBorder="1"/>
    <xf numFmtId="0" fontId="0" fillId="19" borderId="6" xfId="0" applyFill="1" applyBorder="1"/>
    <xf numFmtId="0" fontId="0" fillId="20" borderId="6" xfId="0" applyFill="1" applyBorder="1" applyAlignment="1">
      <alignment horizontal="center" vertical="center"/>
    </xf>
    <xf numFmtId="170" fontId="0" fillId="20" borderId="6" xfId="0" applyNumberFormat="1" applyFill="1" applyBorder="1" applyAlignment="1">
      <alignment horizontal="center" vertical="center"/>
    </xf>
    <xf numFmtId="171" fontId="0" fillId="21" borderId="6" xfId="0" applyNumberFormat="1" applyFill="1" applyBorder="1" applyAlignment="1">
      <alignment horizontal="center" vertical="center"/>
    </xf>
    <xf numFmtId="171" fontId="0" fillId="21" borderId="7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/>
    </xf>
    <xf numFmtId="170" fontId="0" fillId="19" borderId="4" xfId="0" applyNumberFormat="1" applyFill="1" applyBorder="1" applyAlignment="1">
      <alignment horizontal="center" vertical="center"/>
    </xf>
    <xf numFmtId="0" fontId="0" fillId="19" borderId="4" xfId="0" applyFill="1" applyBorder="1"/>
    <xf numFmtId="170" fontId="0" fillId="19" borderId="4" xfId="0" applyNumberFormat="1" applyFill="1" applyBorder="1" applyAlignment="1">
      <alignment vertical="center"/>
    </xf>
    <xf numFmtId="0" fontId="0" fillId="20" borderId="4" xfId="0" applyFill="1" applyBorder="1"/>
    <xf numFmtId="170" fontId="0" fillId="20" borderId="4" xfId="0" applyNumberFormat="1" applyFill="1" applyBorder="1" applyAlignment="1">
      <alignment vertical="center"/>
    </xf>
    <xf numFmtId="170" fontId="0" fillId="22" borderId="4" xfId="0" applyNumberForma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170" fontId="0" fillId="20" borderId="4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5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31" xfId="0" applyBorder="1" applyAlignment="1">
      <alignment horizontal="center" textRotation="255"/>
    </xf>
    <xf numFmtId="0" fontId="0" fillId="0" borderId="32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3" fillId="0" borderId="31" xfId="0" applyFont="1" applyBorder="1" applyAlignment="1">
      <alignment horizontal="center" textRotation="255"/>
    </xf>
    <xf numFmtId="0" fontId="3" fillId="0" borderId="32" xfId="0" applyFont="1" applyBorder="1" applyAlignment="1">
      <alignment horizontal="center" textRotation="255"/>
    </xf>
    <xf numFmtId="0" fontId="3" fillId="0" borderId="33" xfId="0" applyFont="1" applyBorder="1" applyAlignment="1">
      <alignment horizontal="center" textRotation="255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4" fillId="0" borderId="31" xfId="0" applyFont="1" applyBorder="1" applyAlignment="1">
      <alignment horizontal="center" vertical="center" textRotation="90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0" fillId="6" borderId="34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70" fontId="0" fillId="3" borderId="0" xfId="0" applyNumberForma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/>
    <xf numFmtId="170" fontId="0" fillId="3" borderId="0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/>
    <xf numFmtId="167" fontId="0" fillId="0" borderId="14" xfId="1" applyNumberFormat="1" applyFont="1" applyBorder="1"/>
    <xf numFmtId="167" fontId="0" fillId="0" borderId="38" xfId="1" applyNumberFormat="1" applyFont="1" applyBorder="1"/>
    <xf numFmtId="167" fontId="0" fillId="0" borderId="14" xfId="0" applyNumberFormat="1" applyBorder="1"/>
    <xf numFmtId="0" fontId="0" fillId="0" borderId="15" xfId="0" applyBorder="1"/>
    <xf numFmtId="167" fontId="0" fillId="0" borderId="43" xfId="0" applyNumberFormat="1" applyBorder="1"/>
    <xf numFmtId="167" fontId="0" fillId="0" borderId="43" xfId="1" applyNumberFormat="1" applyFont="1" applyBorder="1"/>
    <xf numFmtId="0" fontId="0" fillId="0" borderId="34" xfId="0" applyBorder="1"/>
    <xf numFmtId="167" fontId="0" fillId="0" borderId="35" xfId="1" applyNumberFormat="1" applyFont="1" applyBorder="1"/>
    <xf numFmtId="0" fontId="0" fillId="0" borderId="35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/>
    <xf numFmtId="44" fontId="2" fillId="0" borderId="4" xfId="0" applyNumberFormat="1" applyFont="1" applyBorder="1"/>
    <xf numFmtId="167" fontId="0" fillId="0" borderId="0" xfId="0" applyNumberFormat="1"/>
    <xf numFmtId="167" fontId="2" fillId="0" borderId="0" xfId="0" applyNumberFormat="1" applyFont="1" applyAlignment="1">
      <alignment horizontal="center" vertical="center"/>
    </xf>
    <xf numFmtId="167" fontId="2" fillId="0" borderId="48" xfId="0" applyNumberFormat="1" applyFont="1" applyBorder="1" applyAlignment="1">
      <alignment horizontal="center"/>
    </xf>
    <xf numFmtId="167" fontId="0" fillId="0" borderId="0" xfId="1" applyNumberFormat="1" applyFont="1"/>
    <xf numFmtId="167" fontId="0" fillId="0" borderId="52" xfId="1" applyNumberFormat="1" applyFont="1" applyBorder="1"/>
    <xf numFmtId="167" fontId="0" fillId="0" borderId="0" xfId="0" applyNumberFormat="1" applyAlignment="1">
      <alignment horizontal="right"/>
    </xf>
    <xf numFmtId="167" fontId="2" fillId="0" borderId="48" xfId="1" applyNumberFormat="1" applyFont="1" applyBorder="1" applyAlignment="1">
      <alignment horizontal="center"/>
    </xf>
    <xf numFmtId="167" fontId="0" fillId="0" borderId="52" xfId="0" applyNumberFormat="1" applyBorder="1"/>
    <xf numFmtId="167" fontId="2" fillId="0" borderId="0" xfId="1" applyNumberFormat="1" applyFont="1"/>
    <xf numFmtId="167" fontId="0" fillId="0" borderId="53" xfId="0" applyNumberFormat="1" applyBorder="1"/>
    <xf numFmtId="167" fontId="2" fillId="0" borderId="0" xfId="0" applyNumberFormat="1" applyFont="1"/>
    <xf numFmtId="167" fontId="0" fillId="0" borderId="4" xfId="0" applyNumberForma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/>
    </xf>
    <xf numFmtId="167" fontId="0" fillId="0" borderId="4" xfId="0" applyNumberFormat="1" applyBorder="1"/>
    <xf numFmtId="167" fontId="0" fillId="0" borderId="4" xfId="1" applyNumberFormat="1" applyFont="1" applyBorder="1"/>
    <xf numFmtId="167" fontId="6" fillId="0" borderId="0" xfId="0" applyNumberFormat="1" applyFont="1" applyAlignment="1">
      <alignment horizontal="center" vertical="center"/>
    </xf>
    <xf numFmtId="167" fontId="6" fillId="0" borderId="48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7" fontId="0" fillId="0" borderId="4" xfId="0" applyNumberFormat="1" applyBorder="1" applyAlignment="1">
      <alignment horizontal="center"/>
    </xf>
    <xf numFmtId="167" fontId="2" fillId="0" borderId="54" xfId="0" applyNumberFormat="1" applyFont="1" applyBorder="1" applyAlignment="1">
      <alignment horizontal="center" vertical="center"/>
    </xf>
    <xf numFmtId="167" fontId="0" fillId="0" borderId="4" xfId="1" applyNumberFormat="1" applyFont="1" applyBorder="1" applyAlignment="1">
      <alignment vertical="center" wrapText="1"/>
    </xf>
    <xf numFmtId="167" fontId="0" fillId="0" borderId="4" xfId="0" applyNumberFormat="1" applyBorder="1" applyAlignment="1">
      <alignment vertical="center" wrapText="1"/>
    </xf>
    <xf numFmtId="167" fontId="0" fillId="0" borderId="4" xfId="0" applyNumberFormat="1" applyBorder="1" applyAlignment="1">
      <alignment horizontal="left"/>
    </xf>
    <xf numFmtId="167" fontId="0" fillId="23" borderId="4" xfId="0" applyNumberFormat="1" applyFill="1" applyBorder="1"/>
    <xf numFmtId="167" fontId="2" fillId="0" borderId="4" xfId="0" applyNumberFormat="1" applyFont="1" applyBorder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-1</xdr:colOff>
      <xdr:row>3</xdr:row>
      <xdr:rowOff>-1</xdr:rowOff>
    </xdr:from>
    <xdr:to>
      <xdr:col>34</xdr:col>
      <xdr:colOff>216730</xdr:colOff>
      <xdr:row>24</xdr:row>
      <xdr:rowOff>163710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9062" y="595312"/>
          <a:ext cx="10411457" cy="4271367"/>
        </a:xfrm>
        <a:prstGeom prst="rect">
          <a:avLst/>
        </a:prstGeom>
      </xdr:spPr>
    </xdr:pic>
    <xdr:clientData/>
  </xdr:twoCellAnchor>
  <xdr:twoCellAnchor editAs="oneCell">
    <xdr:from>
      <xdr:col>20</xdr:col>
      <xdr:colOff>744142</xdr:colOff>
      <xdr:row>24</xdr:row>
      <xdr:rowOff>178594</xdr:rowOff>
    </xdr:from>
    <xdr:to>
      <xdr:col>34</xdr:col>
      <xdr:colOff>178595</xdr:colOff>
      <xdr:row>35</xdr:row>
      <xdr:rowOff>161330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54181" y="4881563"/>
          <a:ext cx="10388203" cy="22002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0</xdr:rowOff>
    </xdr:from>
    <xdr:to>
      <xdr:col>28</xdr:col>
      <xdr:colOff>207765</xdr:colOff>
      <xdr:row>47</xdr:row>
      <xdr:rowOff>132159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69063" y="7307461"/>
          <a:ext cx="5848350" cy="2066925"/>
        </a:xfrm>
        <a:prstGeom prst="rect">
          <a:avLst/>
        </a:prstGeom>
      </xdr:spPr>
    </xdr:pic>
    <xdr:clientData/>
  </xdr:twoCellAnchor>
  <xdr:twoCellAnchor editAs="oneCell">
    <xdr:from>
      <xdr:col>28</xdr:col>
      <xdr:colOff>238126</xdr:colOff>
      <xdr:row>37</xdr:row>
      <xdr:rowOff>0</xdr:rowOff>
    </xdr:from>
    <xdr:to>
      <xdr:col>35</xdr:col>
      <xdr:colOff>287536</xdr:colOff>
      <xdr:row>52</xdr:row>
      <xdr:rowOff>126802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7774" y="7307461"/>
          <a:ext cx="5362575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723545</xdr:colOff>
      <xdr:row>0</xdr:row>
      <xdr:rowOff>133350</xdr:rowOff>
    </xdr:from>
    <xdr:to>
      <xdr:col>13</xdr:col>
      <xdr:colOff>555918</xdr:colOff>
      <xdr:row>16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AFAFD2-74DC-C4F9-F003-A9CB24B6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520" y="133350"/>
          <a:ext cx="6690373" cy="3019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45357</xdr:colOff>
      <xdr:row>2</xdr:row>
      <xdr:rowOff>11339</xdr:rowOff>
    </xdr:from>
    <xdr:to>
      <xdr:col>18</xdr:col>
      <xdr:colOff>655680</xdr:colOff>
      <xdr:row>13</xdr:row>
      <xdr:rowOff>183105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F9197A-471D-FA2C-B52A-84158DD8B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2143" y="396875"/>
          <a:ext cx="5168716" cy="233756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104775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1346C567-4ADA-846A-EB6A-F4396BC56F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09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759731</xdr:colOff>
      <xdr:row>15</xdr:row>
      <xdr:rowOff>192767</xdr:rowOff>
    </xdr:from>
    <xdr:to>
      <xdr:col>26</xdr:col>
      <xdr:colOff>22678</xdr:colOff>
      <xdr:row>44</xdr:row>
      <xdr:rowOff>57315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37DCC0-CF66-7B45-91CD-01801558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6517" y="3140981"/>
          <a:ext cx="9899197" cy="55795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761999</xdr:colOff>
      <xdr:row>2</xdr:row>
      <xdr:rowOff>0</xdr:rowOff>
    </xdr:from>
    <xdr:to>
      <xdr:col>19</xdr:col>
      <xdr:colOff>504824</xdr:colOff>
      <xdr:row>20</xdr:row>
      <xdr:rowOff>160989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DB01D3-A24A-027A-663E-E714D97AB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4" y="381000"/>
          <a:ext cx="8124825" cy="367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0</xdr:rowOff>
    </xdr:from>
    <xdr:to>
      <xdr:col>4</xdr:col>
      <xdr:colOff>429365</xdr:colOff>
      <xdr:row>20</xdr:row>
      <xdr:rowOff>152926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4B17DF-43A6-43E9-B421-975585F3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0"/>
          <a:ext cx="5306165" cy="3772426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1</xdr:row>
      <xdr:rowOff>0</xdr:rowOff>
    </xdr:from>
    <xdr:to>
      <xdr:col>15</xdr:col>
      <xdr:colOff>686539</xdr:colOff>
      <xdr:row>19</xdr:row>
      <xdr:rowOff>29058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139F7A-8557-496C-A614-C4CA5FFC8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0"/>
          <a:ext cx="5296639" cy="34580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NEDUCYT/Downloads/Ensayo_de_parcial_2-Par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 de trabajo"/>
    </sheetNames>
    <sheetDataSet>
      <sheetData sheetId="0">
        <row r="23">
          <cell r="H23" t="str">
            <v>A1)</v>
          </cell>
        </row>
        <row r="30">
          <cell r="H30" t="str">
            <v>A3)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4"/>
  <sheetViews>
    <sheetView topLeftCell="A6" zoomScale="85" zoomScaleNormal="85" workbookViewId="0">
      <selection activeCell="I18" sqref="I18"/>
    </sheetView>
  </sheetViews>
  <sheetFormatPr baseColWidth="10" defaultRowHeight="15" x14ac:dyDescent="0.25"/>
  <cols>
    <col min="1" max="1" width="8.85546875" customWidth="1"/>
    <col min="2" max="2" width="12" customWidth="1"/>
    <col min="3" max="3" width="15" customWidth="1"/>
    <col min="4" max="4" width="24.140625" customWidth="1"/>
    <col min="5" max="5" width="28" customWidth="1"/>
    <col min="6" max="6" width="12" bestFit="1" customWidth="1"/>
    <col min="7" max="8" width="15" customWidth="1"/>
  </cols>
  <sheetData>
    <row r="1" spans="2:8" x14ac:dyDescent="0.25">
      <c r="B1" s="183" t="s">
        <v>0</v>
      </c>
      <c r="C1" s="184"/>
      <c r="D1" s="184"/>
      <c r="E1" s="184"/>
      <c r="F1" s="184"/>
      <c r="G1" s="185"/>
    </row>
    <row r="2" spans="2:8" x14ac:dyDescent="0.25">
      <c r="B2" s="3" t="s">
        <v>1</v>
      </c>
      <c r="C2" s="2" t="s">
        <v>2</v>
      </c>
      <c r="D2" s="2" t="s">
        <v>3</v>
      </c>
      <c r="E2" s="2" t="s">
        <v>16</v>
      </c>
      <c r="F2" s="2" t="s">
        <v>4</v>
      </c>
      <c r="G2" s="4" t="s">
        <v>5</v>
      </c>
    </row>
    <row r="3" spans="2:8" x14ac:dyDescent="0.25">
      <c r="B3" s="3"/>
      <c r="C3" s="2"/>
      <c r="D3" s="2"/>
      <c r="E3" s="2"/>
      <c r="F3" s="2"/>
      <c r="G3" s="4"/>
    </row>
    <row r="4" spans="2:8" ht="15.75" thickBot="1" x14ac:dyDescent="0.3">
      <c r="B4" s="5"/>
      <c r="C4" s="6"/>
      <c r="D4" s="6"/>
      <c r="E4" s="6"/>
      <c r="F4" s="6"/>
      <c r="G4" s="7"/>
    </row>
    <row r="5" spans="2:8" ht="15.75" thickBot="1" x14ac:dyDescent="0.3"/>
    <row r="6" spans="2:8" x14ac:dyDescent="0.25">
      <c r="B6" s="183" t="s">
        <v>6</v>
      </c>
      <c r="C6" s="184"/>
      <c r="D6" s="184"/>
      <c r="E6" s="184"/>
      <c r="F6" s="184"/>
      <c r="G6" s="185"/>
    </row>
    <row r="7" spans="2:8" x14ac:dyDescent="0.25">
      <c r="B7" s="3" t="s">
        <v>1</v>
      </c>
      <c r="C7" s="2" t="s">
        <v>2</v>
      </c>
      <c r="D7" s="2" t="s">
        <v>3</v>
      </c>
      <c r="E7" s="2" t="s">
        <v>16</v>
      </c>
      <c r="F7" s="2" t="s">
        <v>4</v>
      </c>
      <c r="G7" s="4" t="s">
        <v>5</v>
      </c>
    </row>
    <row r="8" spans="2:8" x14ac:dyDescent="0.25">
      <c r="B8" s="13">
        <v>44440</v>
      </c>
      <c r="C8" s="2">
        <v>111</v>
      </c>
      <c r="D8" s="14" t="s">
        <v>7</v>
      </c>
      <c r="E8" s="186" t="s">
        <v>14</v>
      </c>
      <c r="F8" s="8">
        <v>10000</v>
      </c>
      <c r="G8" s="4"/>
    </row>
    <row r="9" spans="2:8" x14ac:dyDescent="0.25">
      <c r="B9" s="3"/>
      <c r="C9" s="2">
        <v>112</v>
      </c>
      <c r="D9" s="14" t="s">
        <v>8</v>
      </c>
      <c r="E9" s="187"/>
      <c r="F9" s="8">
        <v>12100</v>
      </c>
      <c r="G9" s="4"/>
    </row>
    <row r="10" spans="2:8" x14ac:dyDescent="0.25">
      <c r="B10" s="3"/>
      <c r="C10" s="2">
        <v>113</v>
      </c>
      <c r="D10" s="14" t="s">
        <v>9</v>
      </c>
      <c r="E10" s="187"/>
      <c r="F10" s="9">
        <v>11700</v>
      </c>
      <c r="G10" s="4"/>
    </row>
    <row r="11" spans="2:8" x14ac:dyDescent="0.25">
      <c r="B11" s="3"/>
      <c r="C11" s="2">
        <v>114</v>
      </c>
      <c r="D11" s="14" t="s">
        <v>10</v>
      </c>
      <c r="E11" s="187"/>
      <c r="F11" s="9">
        <v>21200</v>
      </c>
      <c r="G11" s="4"/>
    </row>
    <row r="12" spans="2:8" x14ac:dyDescent="0.25">
      <c r="B12" s="3"/>
      <c r="C12" s="2">
        <v>115</v>
      </c>
      <c r="D12" s="14" t="s">
        <v>11</v>
      </c>
      <c r="E12" s="187"/>
      <c r="F12" s="9">
        <v>6000</v>
      </c>
      <c r="G12" s="4"/>
    </row>
    <row r="13" spans="2:8" x14ac:dyDescent="0.25">
      <c r="B13" s="3"/>
      <c r="C13" s="2">
        <v>221</v>
      </c>
      <c r="D13" s="14" t="s">
        <v>12</v>
      </c>
      <c r="E13" s="187"/>
      <c r="F13" s="9"/>
      <c r="G13" s="10">
        <v>12200</v>
      </c>
    </row>
    <row r="14" spans="2:8" ht="15.75" thickBot="1" x14ac:dyDescent="0.3">
      <c r="B14" s="5"/>
      <c r="C14" s="6">
        <v>311</v>
      </c>
      <c r="D14" s="15" t="s">
        <v>13</v>
      </c>
      <c r="E14" s="188"/>
      <c r="F14" s="11"/>
      <c r="G14" s="12">
        <v>48800</v>
      </c>
      <c r="H14" s="1"/>
    </row>
    <row r="15" spans="2:8" ht="15.75" thickBot="1" x14ac:dyDescent="0.3"/>
    <row r="16" spans="2:8" x14ac:dyDescent="0.25">
      <c r="B16" s="183" t="s">
        <v>15</v>
      </c>
      <c r="C16" s="184"/>
      <c r="D16" s="184"/>
      <c r="E16" s="184"/>
      <c r="F16" s="184"/>
      <c r="G16" s="185"/>
    </row>
    <row r="17" spans="2:15" x14ac:dyDescent="0.25">
      <c r="B17" s="3" t="s">
        <v>1</v>
      </c>
      <c r="C17" s="2" t="s">
        <v>2</v>
      </c>
      <c r="D17" s="2" t="s">
        <v>3</v>
      </c>
      <c r="E17" s="2" t="s">
        <v>16</v>
      </c>
      <c r="F17" s="2" t="s">
        <v>4</v>
      </c>
      <c r="G17" s="4" t="s">
        <v>5</v>
      </c>
      <c r="J17" s="189"/>
      <c r="N17" s="1"/>
      <c r="O17" s="1"/>
    </row>
    <row r="18" spans="2:15" x14ac:dyDescent="0.25">
      <c r="B18" s="190"/>
      <c r="C18" s="2"/>
      <c r="D18" s="2" t="s">
        <v>8</v>
      </c>
      <c r="E18" s="192" t="s">
        <v>17</v>
      </c>
      <c r="F18" s="9">
        <v>500</v>
      </c>
      <c r="G18" s="32"/>
      <c r="J18" s="189"/>
      <c r="N18" s="1"/>
      <c r="O18" s="1"/>
    </row>
    <row r="19" spans="2:15" x14ac:dyDescent="0.25">
      <c r="B19" s="191"/>
      <c r="C19" s="2"/>
      <c r="D19" s="2" t="s">
        <v>7</v>
      </c>
      <c r="E19" s="192"/>
      <c r="F19" s="9"/>
      <c r="G19" s="32">
        <v>500</v>
      </c>
      <c r="J19" s="193"/>
      <c r="N19" s="1"/>
      <c r="O19" s="1"/>
    </row>
    <row r="20" spans="2:15" x14ac:dyDescent="0.25">
      <c r="B20" s="195"/>
      <c r="C20" s="196"/>
      <c r="D20" s="196"/>
      <c r="E20" s="196"/>
      <c r="F20" s="196"/>
      <c r="G20" s="197"/>
      <c r="J20" s="194"/>
      <c r="N20" s="1"/>
      <c r="O20" s="1"/>
    </row>
    <row r="21" spans="2:15" x14ac:dyDescent="0.25">
      <c r="B21" s="198"/>
      <c r="C21" s="199"/>
      <c r="D21" s="200"/>
      <c r="E21" s="2" t="s">
        <v>31</v>
      </c>
      <c r="F21" s="9">
        <f>SUM(F18:F19)</f>
        <v>500</v>
      </c>
      <c r="G21" s="32">
        <f>SUM(G18:G19)</f>
        <v>500</v>
      </c>
      <c r="N21" s="1"/>
      <c r="O21" s="1"/>
    </row>
    <row r="22" spans="2:15" ht="15.75" thickBot="1" x14ac:dyDescent="0.3">
      <c r="B22" s="201"/>
      <c r="C22" s="202"/>
      <c r="D22" s="203"/>
      <c r="E22" s="6" t="s">
        <v>32</v>
      </c>
      <c r="F22" s="204">
        <f>F21-G21</f>
        <v>0</v>
      </c>
      <c r="G22" s="205"/>
      <c r="N22" s="1"/>
      <c r="O22" s="1"/>
    </row>
    <row r="23" spans="2:15" ht="15.75" thickBot="1" x14ac:dyDescent="0.3">
      <c r="N23" s="1"/>
      <c r="O23" s="1"/>
    </row>
    <row r="24" spans="2:15" x14ac:dyDescent="0.25">
      <c r="B24" s="183" t="s">
        <v>18</v>
      </c>
      <c r="C24" s="184"/>
      <c r="D24" s="184"/>
      <c r="E24" s="184"/>
      <c r="F24" s="184"/>
      <c r="G24" s="185"/>
      <c r="O24" s="1"/>
    </row>
    <row r="25" spans="2:15" x14ac:dyDescent="0.25">
      <c r="B25" s="3" t="s">
        <v>1</v>
      </c>
      <c r="C25" s="2" t="s">
        <v>2</v>
      </c>
      <c r="D25" s="2" t="s">
        <v>3</v>
      </c>
      <c r="E25" s="2" t="s">
        <v>16</v>
      </c>
      <c r="F25" s="2" t="s">
        <v>4</v>
      </c>
      <c r="G25" s="4" t="s">
        <v>5</v>
      </c>
    </row>
    <row r="26" spans="2:15" x14ac:dyDescent="0.25">
      <c r="B26" s="34">
        <v>44444</v>
      </c>
      <c r="C26" s="2">
        <v>115</v>
      </c>
      <c r="D26" s="2" t="s">
        <v>11</v>
      </c>
      <c r="E26" s="33" t="s">
        <v>20</v>
      </c>
      <c r="F26" s="9">
        <v>350</v>
      </c>
      <c r="G26" s="32"/>
    </row>
    <row r="27" spans="2:15" x14ac:dyDescent="0.25">
      <c r="B27" s="35"/>
      <c r="C27" s="2">
        <v>511</v>
      </c>
      <c r="D27" s="2" t="s">
        <v>19</v>
      </c>
      <c r="E27" s="33"/>
      <c r="F27" s="9"/>
      <c r="G27" s="32">
        <v>350</v>
      </c>
    </row>
    <row r="28" spans="2:15" ht="15" customHeight="1" x14ac:dyDescent="0.25">
      <c r="B28" s="195"/>
      <c r="C28" s="196"/>
      <c r="D28" s="196"/>
      <c r="E28" s="196"/>
      <c r="F28" s="196"/>
      <c r="G28" s="197"/>
    </row>
    <row r="29" spans="2:15" x14ac:dyDescent="0.25">
      <c r="B29" s="206"/>
      <c r="C29" s="207"/>
      <c r="D29" s="207"/>
      <c r="E29" s="2" t="s">
        <v>31</v>
      </c>
      <c r="F29" s="9">
        <f>SUM(F26:F27)</f>
        <v>350</v>
      </c>
      <c r="G29" s="32">
        <f>SUM(G26:G27)</f>
        <v>350</v>
      </c>
    </row>
    <row r="30" spans="2:15" ht="15.75" thickBot="1" x14ac:dyDescent="0.3">
      <c r="B30" s="208"/>
      <c r="C30" s="209"/>
      <c r="D30" s="209"/>
      <c r="E30" s="6" t="s">
        <v>32</v>
      </c>
      <c r="F30" s="204">
        <f>F29-G29</f>
        <v>0</v>
      </c>
      <c r="G30" s="205"/>
    </row>
    <row r="31" spans="2:15" ht="15.75" thickBot="1" x14ac:dyDescent="0.3"/>
    <row r="32" spans="2:15" x14ac:dyDescent="0.25">
      <c r="B32" s="210" t="s">
        <v>21</v>
      </c>
      <c r="C32" s="211"/>
      <c r="D32" s="211"/>
      <c r="E32" s="211"/>
      <c r="F32" s="211"/>
      <c r="G32" s="212"/>
    </row>
    <row r="33" spans="2:7" x14ac:dyDescent="0.25">
      <c r="B33" s="3" t="s">
        <v>1</v>
      </c>
      <c r="C33" s="2" t="s">
        <v>2</v>
      </c>
      <c r="D33" s="2" t="s">
        <v>3</v>
      </c>
      <c r="E33" s="2" t="s">
        <v>16</v>
      </c>
      <c r="F33" s="2" t="s">
        <v>4</v>
      </c>
      <c r="G33" s="4" t="s">
        <v>5</v>
      </c>
    </row>
    <row r="34" spans="2:7" ht="14.25" customHeight="1" x14ac:dyDescent="0.25">
      <c r="B34" s="34">
        <v>44447</v>
      </c>
      <c r="C34" s="2">
        <v>112</v>
      </c>
      <c r="D34" s="2" t="s">
        <v>8</v>
      </c>
      <c r="E34" s="213" t="s">
        <v>22</v>
      </c>
      <c r="F34" s="9">
        <v>450</v>
      </c>
      <c r="G34" s="32"/>
    </row>
    <row r="35" spans="2:7" x14ac:dyDescent="0.25">
      <c r="B35" s="35"/>
      <c r="C35" s="2">
        <v>211</v>
      </c>
      <c r="D35" s="2" t="s">
        <v>12</v>
      </c>
      <c r="E35" s="213"/>
      <c r="F35" s="9"/>
      <c r="G35" s="32">
        <v>450</v>
      </c>
    </row>
    <row r="36" spans="2:7" x14ac:dyDescent="0.25">
      <c r="B36" s="195"/>
      <c r="C36" s="196"/>
      <c r="D36" s="196"/>
      <c r="E36" s="196"/>
      <c r="F36" s="196"/>
      <c r="G36" s="197"/>
    </row>
    <row r="37" spans="2:7" x14ac:dyDescent="0.25">
      <c r="B37" s="206"/>
      <c r="C37" s="207"/>
      <c r="D37" s="207"/>
      <c r="E37" s="2" t="s">
        <v>31</v>
      </c>
      <c r="F37" s="9">
        <f>SUM(F34:F35)</f>
        <v>450</v>
      </c>
      <c r="G37" s="32">
        <f>SUM(G34:G35)</f>
        <v>450</v>
      </c>
    </row>
    <row r="38" spans="2:7" ht="15" customHeight="1" thickBot="1" x14ac:dyDescent="0.3">
      <c r="B38" s="208"/>
      <c r="C38" s="209"/>
      <c r="D38" s="209"/>
      <c r="E38" s="6" t="s">
        <v>32</v>
      </c>
      <c r="F38" s="204">
        <f>F37-G37</f>
        <v>0</v>
      </c>
      <c r="G38" s="205"/>
    </row>
    <row r="39" spans="2:7" ht="15.75" thickBot="1" x14ac:dyDescent="0.3"/>
    <row r="40" spans="2:7" x14ac:dyDescent="0.25">
      <c r="B40" s="183" t="s">
        <v>23</v>
      </c>
      <c r="C40" s="184"/>
      <c r="D40" s="184"/>
      <c r="E40" s="184"/>
      <c r="F40" s="184"/>
      <c r="G40" s="185"/>
    </row>
    <row r="41" spans="2:7" x14ac:dyDescent="0.25">
      <c r="B41" s="3" t="s">
        <v>1</v>
      </c>
      <c r="C41" s="2" t="s">
        <v>2</v>
      </c>
      <c r="D41" s="2" t="s">
        <v>3</v>
      </c>
      <c r="E41" s="2" t="s">
        <v>16</v>
      </c>
      <c r="F41" s="2" t="s">
        <v>4</v>
      </c>
      <c r="G41" s="4" t="s">
        <v>5</v>
      </c>
    </row>
    <row r="42" spans="2:7" x14ac:dyDescent="0.25">
      <c r="B42" s="34">
        <v>44456</v>
      </c>
      <c r="C42" s="2">
        <v>121</v>
      </c>
      <c r="D42" s="2" t="s">
        <v>24</v>
      </c>
      <c r="E42" s="192" t="s">
        <v>25</v>
      </c>
      <c r="F42" s="9">
        <v>500</v>
      </c>
      <c r="G42" s="32"/>
    </row>
    <row r="43" spans="2:7" x14ac:dyDescent="0.25">
      <c r="B43" s="35"/>
      <c r="C43" s="2">
        <v>111</v>
      </c>
      <c r="D43" s="2" t="s">
        <v>7</v>
      </c>
      <c r="E43" s="192"/>
      <c r="F43" s="9"/>
      <c r="G43" s="32">
        <v>500</v>
      </c>
    </row>
    <row r="44" spans="2:7" x14ac:dyDescent="0.25">
      <c r="B44" s="195"/>
      <c r="C44" s="196"/>
      <c r="D44" s="196"/>
      <c r="E44" s="196"/>
      <c r="F44" s="196"/>
      <c r="G44" s="197"/>
    </row>
    <row r="45" spans="2:7" x14ac:dyDescent="0.25">
      <c r="B45" s="206"/>
      <c r="C45" s="207"/>
      <c r="D45" s="207"/>
      <c r="E45" s="2" t="s">
        <v>31</v>
      </c>
      <c r="F45" s="9">
        <f>SUM(F42:F43)</f>
        <v>500</v>
      </c>
      <c r="G45" s="32">
        <f>SUM(G42:G43)</f>
        <v>500</v>
      </c>
    </row>
    <row r="46" spans="2:7" ht="15.75" thickBot="1" x14ac:dyDescent="0.3">
      <c r="B46" s="208"/>
      <c r="C46" s="209"/>
      <c r="D46" s="209"/>
      <c r="E46" s="6" t="s">
        <v>32</v>
      </c>
      <c r="F46" s="204">
        <f>F45-G45</f>
        <v>0</v>
      </c>
      <c r="G46" s="205"/>
    </row>
    <row r="47" spans="2:7" ht="15.75" thickBot="1" x14ac:dyDescent="0.3"/>
    <row r="48" spans="2:7" x14ac:dyDescent="0.25">
      <c r="B48" s="210" t="s">
        <v>26</v>
      </c>
      <c r="C48" s="211"/>
      <c r="D48" s="211"/>
      <c r="E48" s="211"/>
      <c r="F48" s="211"/>
      <c r="G48" s="212"/>
    </row>
    <row r="49" spans="2:7" x14ac:dyDescent="0.25">
      <c r="B49" s="3" t="s">
        <v>1</v>
      </c>
      <c r="C49" s="2" t="s">
        <v>2</v>
      </c>
      <c r="D49" s="2" t="s">
        <v>3</v>
      </c>
      <c r="E49" s="2" t="s">
        <v>16</v>
      </c>
      <c r="F49" s="2" t="s">
        <v>4</v>
      </c>
      <c r="G49" s="4" t="s">
        <v>5</v>
      </c>
    </row>
    <row r="50" spans="2:7" ht="30" x14ac:dyDescent="0.25">
      <c r="B50" s="34">
        <v>44467</v>
      </c>
      <c r="C50" s="2">
        <v>221</v>
      </c>
      <c r="D50" s="2" t="s">
        <v>12</v>
      </c>
      <c r="E50" s="33" t="s">
        <v>27</v>
      </c>
      <c r="F50" s="9">
        <v>450</v>
      </c>
      <c r="G50" s="32"/>
    </row>
    <row r="51" spans="2:7" x14ac:dyDescent="0.25">
      <c r="B51" s="35"/>
      <c r="C51" s="2">
        <v>111</v>
      </c>
      <c r="D51" s="2" t="s">
        <v>7</v>
      </c>
      <c r="E51" s="33"/>
      <c r="F51" s="9"/>
      <c r="G51" s="32">
        <v>450</v>
      </c>
    </row>
    <row r="52" spans="2:7" x14ac:dyDescent="0.25">
      <c r="B52" s="195"/>
      <c r="C52" s="196"/>
      <c r="D52" s="196"/>
      <c r="E52" s="196"/>
      <c r="F52" s="196"/>
      <c r="G52" s="197"/>
    </row>
    <row r="53" spans="2:7" x14ac:dyDescent="0.25">
      <c r="B53" s="206"/>
      <c r="C53" s="207"/>
      <c r="D53" s="207"/>
      <c r="E53" s="2" t="s">
        <v>31</v>
      </c>
      <c r="F53" s="9">
        <f>SUM(F50:F51)</f>
        <v>450</v>
      </c>
      <c r="G53" s="32">
        <f>SUM(G50:G51)</f>
        <v>450</v>
      </c>
    </row>
    <row r="54" spans="2:7" ht="15.75" thickBot="1" x14ac:dyDescent="0.3">
      <c r="B54" s="208"/>
      <c r="C54" s="209"/>
      <c r="D54" s="209"/>
      <c r="E54" s="6" t="s">
        <v>32</v>
      </c>
      <c r="F54" s="204">
        <f>F53-G53</f>
        <v>0</v>
      </c>
      <c r="G54" s="205"/>
    </row>
  </sheetData>
  <mergeCells count="29">
    <mergeCell ref="B53:D54"/>
    <mergeCell ref="F54:G54"/>
    <mergeCell ref="E42:E43"/>
    <mergeCell ref="B44:G44"/>
    <mergeCell ref="B45:D46"/>
    <mergeCell ref="F46:G46"/>
    <mergeCell ref="B48:G48"/>
    <mergeCell ref="B52:G52"/>
    <mergeCell ref="B40:G40"/>
    <mergeCell ref="B21:D22"/>
    <mergeCell ref="F22:G22"/>
    <mergeCell ref="B24:G24"/>
    <mergeCell ref="B28:G28"/>
    <mergeCell ref="B29:D30"/>
    <mergeCell ref="F30:G30"/>
    <mergeCell ref="B32:G32"/>
    <mergeCell ref="E34:E35"/>
    <mergeCell ref="B36:G36"/>
    <mergeCell ref="B37:D38"/>
    <mergeCell ref="F38:G38"/>
    <mergeCell ref="B1:G1"/>
    <mergeCell ref="B6:G6"/>
    <mergeCell ref="E8:E14"/>
    <mergeCell ref="B16:G16"/>
    <mergeCell ref="J17:J18"/>
    <mergeCell ref="B18:B19"/>
    <mergeCell ref="E18:E19"/>
    <mergeCell ref="J19:J20"/>
    <mergeCell ref="B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5"/>
  <sheetViews>
    <sheetView topLeftCell="A26" zoomScale="55" zoomScaleNormal="55" workbookViewId="0">
      <selection activeCell="O48" sqref="O48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7" max="7" width="17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/>
    <row r="2" spans="1:23" ht="15.75" thickBot="1" x14ac:dyDescent="0.3">
      <c r="A2" s="215" t="s">
        <v>33</v>
      </c>
      <c r="B2" s="43"/>
      <c r="C2" s="218" t="s">
        <v>28</v>
      </c>
      <c r="D2" s="219"/>
      <c r="E2" s="57"/>
      <c r="F2" s="57"/>
      <c r="G2" s="223" t="s">
        <v>36</v>
      </c>
      <c r="H2" s="224"/>
      <c r="I2" s="57"/>
      <c r="J2" s="56"/>
      <c r="K2" s="225" t="s">
        <v>37</v>
      </c>
      <c r="L2" s="226"/>
      <c r="M2" s="57"/>
      <c r="O2" s="227" t="s">
        <v>38</v>
      </c>
      <c r="P2" s="228"/>
      <c r="S2" s="218" t="s">
        <v>39</v>
      </c>
      <c r="T2" s="219"/>
      <c r="V2" s="214"/>
      <c r="W2" s="214"/>
    </row>
    <row r="3" spans="1:23" ht="16.5" x14ac:dyDescent="0.25">
      <c r="A3" s="216"/>
      <c r="B3" s="58">
        <v>1</v>
      </c>
      <c r="C3" s="24">
        <v>62000</v>
      </c>
      <c r="D3" s="21">
        <v>1977.5</v>
      </c>
      <c r="E3" s="60">
        <v>2</v>
      </c>
      <c r="F3" s="59">
        <v>1</v>
      </c>
      <c r="G3" s="21">
        <v>4800</v>
      </c>
      <c r="H3" s="21"/>
      <c r="I3" s="57"/>
      <c r="J3" s="60">
        <v>2</v>
      </c>
      <c r="K3" s="21">
        <v>1750</v>
      </c>
      <c r="L3" s="21"/>
      <c r="M3" s="57"/>
      <c r="N3" s="60">
        <v>2</v>
      </c>
      <c r="O3" s="21">
        <v>227.5</v>
      </c>
      <c r="P3" s="21">
        <v>39</v>
      </c>
      <c r="Q3" s="68">
        <v>6</v>
      </c>
      <c r="R3" s="61">
        <v>3</v>
      </c>
      <c r="S3" s="21">
        <v>12000</v>
      </c>
      <c r="T3" s="21"/>
      <c r="V3" s="54"/>
      <c r="W3" s="54"/>
    </row>
    <row r="4" spans="1:23" x14ac:dyDescent="0.25">
      <c r="A4" s="216"/>
      <c r="B4" s="88"/>
      <c r="C4" s="86"/>
      <c r="D4" s="87">
        <v>6780</v>
      </c>
      <c r="E4" s="77"/>
      <c r="F4" s="59"/>
      <c r="G4" s="87"/>
      <c r="H4" s="87"/>
      <c r="I4" s="57"/>
      <c r="J4" s="60"/>
      <c r="K4" s="87"/>
      <c r="L4" s="87"/>
      <c r="M4" s="57"/>
      <c r="N4" s="60"/>
      <c r="O4" s="87"/>
      <c r="P4" s="87"/>
      <c r="Q4" s="68"/>
      <c r="R4" s="61"/>
      <c r="S4" s="87"/>
      <c r="T4" s="87"/>
      <c r="V4" s="54"/>
      <c r="W4" s="54"/>
    </row>
    <row r="5" spans="1:23" ht="16.5" x14ac:dyDescent="0.25">
      <c r="A5" s="216"/>
      <c r="B5" s="63">
        <v>5</v>
      </c>
      <c r="C5" s="22">
        <v>24860</v>
      </c>
      <c r="D5" s="22">
        <v>8136</v>
      </c>
      <c r="E5" s="66">
        <v>6</v>
      </c>
      <c r="F5" s="57"/>
      <c r="G5" s="25"/>
      <c r="H5" s="22"/>
      <c r="I5" s="57"/>
      <c r="J5" s="57"/>
      <c r="K5" s="22"/>
      <c r="L5" s="22"/>
      <c r="M5" s="57"/>
      <c r="N5" s="61">
        <v>3</v>
      </c>
      <c r="O5" s="22">
        <v>1560</v>
      </c>
      <c r="P5" s="22">
        <v>260</v>
      </c>
      <c r="Q5" s="73">
        <v>9</v>
      </c>
      <c r="R5" s="57"/>
      <c r="S5" s="22"/>
      <c r="T5" s="22"/>
      <c r="V5" s="54"/>
      <c r="W5" s="54"/>
    </row>
    <row r="6" spans="1:23" ht="16.5" x14ac:dyDescent="0.25">
      <c r="A6" s="216"/>
      <c r="B6" s="72">
        <v>9</v>
      </c>
      <c r="C6" s="22">
        <v>2260</v>
      </c>
      <c r="D6" s="22">
        <v>9040</v>
      </c>
      <c r="E6" s="70">
        <v>8</v>
      </c>
      <c r="F6" s="57"/>
      <c r="G6" s="22"/>
      <c r="H6" s="22"/>
      <c r="I6" s="57"/>
      <c r="J6" s="57"/>
      <c r="K6" s="22"/>
      <c r="L6" s="22"/>
      <c r="M6" s="57"/>
      <c r="N6" s="62">
        <v>4</v>
      </c>
      <c r="O6" s="22">
        <v>1950</v>
      </c>
      <c r="P6" s="22"/>
      <c r="Q6" s="57"/>
      <c r="R6" s="57"/>
      <c r="S6" s="22"/>
      <c r="T6" s="22"/>
      <c r="V6" s="54"/>
      <c r="W6" s="54"/>
    </row>
    <row r="7" spans="1:23" ht="15.75" thickBot="1" x14ac:dyDescent="0.3">
      <c r="A7" s="216"/>
      <c r="B7" s="82">
        <v>12</v>
      </c>
      <c r="C7" s="75">
        <v>38420</v>
      </c>
      <c r="D7" s="75">
        <v>5260</v>
      </c>
      <c r="E7" s="79">
        <v>10</v>
      </c>
      <c r="F7" s="57"/>
      <c r="G7" s="75"/>
      <c r="H7" s="75"/>
      <c r="I7" s="57"/>
      <c r="J7" s="57"/>
      <c r="K7" s="75"/>
      <c r="L7" s="75"/>
      <c r="M7" s="57"/>
      <c r="N7" s="70">
        <v>8</v>
      </c>
      <c r="O7" s="23">
        <v>1040</v>
      </c>
      <c r="P7" s="75"/>
      <c r="Q7" s="57"/>
      <c r="R7" s="57"/>
      <c r="S7" s="75"/>
      <c r="T7" s="75"/>
      <c r="V7" s="54"/>
      <c r="W7" s="54"/>
    </row>
    <row r="8" spans="1:23" ht="15.75" thickBot="1" x14ac:dyDescent="0.3">
      <c r="A8" s="216"/>
      <c r="B8" s="37"/>
      <c r="C8" s="23"/>
      <c r="D8" s="23">
        <v>8475</v>
      </c>
      <c r="E8" s="83">
        <v>11</v>
      </c>
      <c r="F8" s="57"/>
      <c r="G8" s="23"/>
      <c r="H8" s="23"/>
      <c r="I8" s="57"/>
      <c r="J8" s="57"/>
      <c r="K8" s="23"/>
      <c r="L8" s="23"/>
      <c r="M8" s="57"/>
      <c r="N8" s="79">
        <v>10</v>
      </c>
      <c r="O8" s="23">
        <v>260</v>
      </c>
      <c r="P8" s="23"/>
      <c r="Q8" s="57"/>
      <c r="R8" s="57"/>
      <c r="S8" s="23"/>
      <c r="T8" s="23"/>
      <c r="V8" s="54"/>
      <c r="W8" s="54"/>
    </row>
    <row r="9" spans="1:23" x14ac:dyDescent="0.25">
      <c r="A9" s="216"/>
      <c r="B9" s="44"/>
      <c r="C9" s="26">
        <f>SUM(C3:C7)</f>
        <v>127540</v>
      </c>
      <c r="D9" s="27">
        <f>SUM(D3:D8)</f>
        <v>39668.5</v>
      </c>
      <c r="E9" s="57"/>
      <c r="F9" s="57"/>
      <c r="G9" s="94">
        <f>SUM(G3)</f>
        <v>4800</v>
      </c>
      <c r="H9" s="27"/>
      <c r="I9" s="57"/>
      <c r="J9" s="57"/>
      <c r="K9" s="94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94">
        <f>12000</f>
        <v>12000</v>
      </c>
      <c r="T9" s="27"/>
      <c r="V9" s="53"/>
      <c r="W9" s="54"/>
    </row>
    <row r="10" spans="1:23" x14ac:dyDescent="0.25">
      <c r="A10" s="216"/>
      <c r="B10" s="44"/>
      <c r="C10" s="85">
        <f>C9-D9</f>
        <v>87871.5</v>
      </c>
      <c r="D10" s="42"/>
      <c r="E10" s="57"/>
      <c r="F10" s="57"/>
      <c r="G10" s="40"/>
      <c r="H10" s="32"/>
      <c r="I10" s="57"/>
      <c r="J10" s="57"/>
      <c r="K10" s="41"/>
      <c r="L10" s="42"/>
      <c r="M10" s="57"/>
      <c r="N10" s="57"/>
      <c r="O10" s="85">
        <f>O9-P9</f>
        <v>4738.5</v>
      </c>
      <c r="P10" s="42"/>
      <c r="Q10" s="57"/>
      <c r="R10" s="57"/>
      <c r="S10" s="41"/>
      <c r="T10" s="42"/>
      <c r="V10" s="55"/>
      <c r="W10" s="55"/>
    </row>
    <row r="11" spans="1:23" ht="15.75" thickBot="1" x14ac:dyDescent="0.3">
      <c r="A11" s="217"/>
      <c r="B11" s="38"/>
      <c r="C11" s="36"/>
      <c r="D11" s="36"/>
      <c r="E11" s="57"/>
      <c r="F11" s="57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53"/>
      <c r="W11" s="55"/>
    </row>
    <row r="12" spans="1:23" x14ac:dyDescent="0.25">
      <c r="E12" s="57"/>
      <c r="F12" s="57"/>
      <c r="I12" s="57"/>
      <c r="J12" s="57"/>
      <c r="M12" s="57"/>
      <c r="N12" s="57"/>
      <c r="Q12" s="57"/>
      <c r="R12" s="57"/>
    </row>
    <row r="13" spans="1:23" ht="15.75" thickBot="1" x14ac:dyDescent="0.3">
      <c r="E13" s="57"/>
      <c r="F13" s="57"/>
      <c r="I13" s="57"/>
      <c r="J13" s="57"/>
      <c r="M13" s="57"/>
      <c r="N13" s="57"/>
      <c r="Q13" s="57"/>
      <c r="R13" s="57"/>
    </row>
    <row r="14" spans="1:23" ht="15.75" thickBot="1" x14ac:dyDescent="0.3">
      <c r="A14" s="215" t="s">
        <v>34</v>
      </c>
      <c r="B14" s="43"/>
      <c r="C14" s="218" t="s">
        <v>29</v>
      </c>
      <c r="D14" s="219"/>
      <c r="E14" s="57"/>
      <c r="F14" s="57"/>
      <c r="G14" s="218" t="s">
        <v>40</v>
      </c>
      <c r="H14" s="219"/>
      <c r="I14" s="57"/>
      <c r="J14" s="57"/>
      <c r="M14" s="57"/>
      <c r="N14" s="57"/>
      <c r="Q14" s="57"/>
      <c r="R14" s="57"/>
    </row>
    <row r="15" spans="1:23" ht="16.5" x14ac:dyDescent="0.25">
      <c r="A15" s="216"/>
      <c r="B15" s="67">
        <v>6</v>
      </c>
      <c r="C15" s="28">
        <v>8475</v>
      </c>
      <c r="D15" s="28">
        <v>6780</v>
      </c>
      <c r="E15" s="61">
        <v>3</v>
      </c>
      <c r="F15" s="57"/>
      <c r="G15" s="28"/>
      <c r="H15" s="28">
        <v>2860</v>
      </c>
      <c r="I15" s="65">
        <v>5</v>
      </c>
      <c r="J15" s="57"/>
      <c r="M15" s="57"/>
      <c r="N15" s="57"/>
      <c r="Q15" s="57"/>
      <c r="R15" s="57"/>
    </row>
    <row r="16" spans="1:23" x14ac:dyDescent="0.25">
      <c r="A16" s="216"/>
      <c r="B16" s="81">
        <v>11</v>
      </c>
      <c r="C16" s="29">
        <v>8475</v>
      </c>
      <c r="D16" s="29">
        <v>16950</v>
      </c>
      <c r="E16" s="62">
        <v>4</v>
      </c>
      <c r="F16" s="57"/>
      <c r="G16" s="29"/>
      <c r="H16" s="29">
        <v>4420</v>
      </c>
      <c r="I16" s="78">
        <v>12</v>
      </c>
      <c r="J16" s="57"/>
      <c r="M16" s="57"/>
      <c r="N16" s="57"/>
      <c r="Q16" s="57"/>
      <c r="R16" s="57"/>
    </row>
    <row r="17" spans="1:18" x14ac:dyDescent="0.25">
      <c r="A17" s="216"/>
      <c r="B17" s="37"/>
      <c r="C17" s="29"/>
      <c r="D17" s="29"/>
      <c r="E17" s="57"/>
      <c r="F17" s="57"/>
      <c r="G17" s="29"/>
      <c r="H17" s="29"/>
      <c r="I17" s="57"/>
      <c r="J17" s="57"/>
      <c r="M17" s="57"/>
      <c r="N17" s="57"/>
      <c r="Q17" s="57"/>
      <c r="R17" s="57"/>
    </row>
    <row r="18" spans="1:18" ht="15.75" thickBot="1" x14ac:dyDescent="0.3">
      <c r="A18" s="216"/>
      <c r="B18" s="37"/>
      <c r="C18" s="30"/>
      <c r="D18" s="30"/>
      <c r="E18" s="57"/>
      <c r="F18" s="57"/>
      <c r="G18" s="30"/>
      <c r="H18" s="30"/>
      <c r="I18" s="57"/>
      <c r="J18" s="57"/>
      <c r="M18" s="57"/>
      <c r="N18" s="57"/>
      <c r="Q18" s="57"/>
      <c r="R18" s="57"/>
    </row>
    <row r="19" spans="1:18" x14ac:dyDescent="0.25">
      <c r="A19" s="216"/>
      <c r="B19" s="44"/>
      <c r="C19" s="20">
        <f>SUM(C15:C16)</f>
        <v>16950</v>
      </c>
      <c r="D19" s="20">
        <f>SUM(D15:D16)</f>
        <v>23730</v>
      </c>
      <c r="E19" s="57"/>
      <c r="F19" s="57"/>
      <c r="G19" s="20"/>
      <c r="H19" s="92">
        <f>SUM(H15:H18)</f>
        <v>7280</v>
      </c>
      <c r="I19" s="57"/>
      <c r="J19" s="57"/>
      <c r="M19" s="57"/>
      <c r="N19" s="57"/>
      <c r="Q19" s="57"/>
      <c r="R19" s="57"/>
    </row>
    <row r="20" spans="1:18" x14ac:dyDescent="0.25">
      <c r="A20" s="216"/>
      <c r="B20" s="44"/>
      <c r="C20" s="16"/>
      <c r="D20" s="91">
        <f>D19-C19</f>
        <v>6780</v>
      </c>
      <c r="E20" s="57"/>
      <c r="F20" s="57"/>
      <c r="G20" s="16"/>
      <c r="H20" s="17"/>
      <c r="I20" s="57"/>
      <c r="J20" s="57"/>
      <c r="M20" s="57"/>
      <c r="N20" s="57"/>
      <c r="Q20" s="57"/>
      <c r="R20" s="57"/>
    </row>
    <row r="21" spans="1:18" ht="15.75" thickBot="1" x14ac:dyDescent="0.3">
      <c r="A21" s="217"/>
      <c r="B21" s="45"/>
      <c r="C21" s="18"/>
      <c r="D21" s="19"/>
      <c r="E21" s="57"/>
      <c r="F21" s="57"/>
      <c r="G21" s="18"/>
      <c r="H21" s="19"/>
      <c r="I21" s="57"/>
      <c r="J21" s="57"/>
      <c r="M21" s="57"/>
      <c r="N21" s="57"/>
      <c r="Q21" s="57"/>
      <c r="R21" s="57"/>
    </row>
    <row r="22" spans="1:18" x14ac:dyDescent="0.25">
      <c r="E22" s="57"/>
      <c r="F22" s="57"/>
      <c r="I22" s="57"/>
      <c r="J22" s="57"/>
      <c r="M22" s="57"/>
      <c r="N22" s="57"/>
      <c r="Q22" s="57"/>
      <c r="R22" s="57"/>
    </row>
    <row r="23" spans="1:18" ht="15.75" thickBot="1" x14ac:dyDescent="0.3">
      <c r="E23" s="57"/>
      <c r="F23" s="57"/>
      <c r="I23" s="57"/>
      <c r="J23" s="57"/>
      <c r="M23" s="57"/>
      <c r="N23" s="57"/>
      <c r="Q23" s="57"/>
      <c r="R23" s="57"/>
    </row>
    <row r="24" spans="1:18" ht="15.75" thickBot="1" x14ac:dyDescent="0.3">
      <c r="A24" s="220" t="s">
        <v>35</v>
      </c>
      <c r="B24" s="46"/>
      <c r="C24" s="218" t="s">
        <v>30</v>
      </c>
      <c r="D24" s="219"/>
      <c r="E24" s="57"/>
      <c r="F24" s="57"/>
      <c r="G24" s="218" t="s">
        <v>41</v>
      </c>
      <c r="H24" s="219"/>
      <c r="I24" s="57"/>
      <c r="J24" s="57"/>
      <c r="M24" s="57"/>
      <c r="N24" s="57"/>
      <c r="Q24" s="57"/>
      <c r="R24" s="57"/>
    </row>
    <row r="25" spans="1:18" x14ac:dyDescent="0.25">
      <c r="A25" s="221"/>
      <c r="B25" s="71">
        <v>7</v>
      </c>
      <c r="C25" s="28">
        <v>5000</v>
      </c>
      <c r="D25" s="28">
        <f>SUM(C3+G3)</f>
        <v>66800</v>
      </c>
      <c r="E25" s="77"/>
      <c r="F25" s="57"/>
      <c r="G25" s="28"/>
      <c r="H25" s="28"/>
      <c r="I25" s="57"/>
      <c r="J25" s="57"/>
      <c r="M25" s="57"/>
      <c r="N25" s="57"/>
      <c r="Q25" s="57"/>
      <c r="R25" s="57"/>
    </row>
    <row r="26" spans="1:18" x14ac:dyDescent="0.25">
      <c r="A26" s="221"/>
      <c r="B26" s="39"/>
      <c r="C26" s="29"/>
      <c r="D26" s="29"/>
      <c r="E26" s="57"/>
      <c r="F26" s="57"/>
      <c r="G26" s="29"/>
      <c r="H26" s="29"/>
      <c r="I26" s="57"/>
      <c r="J26" s="57"/>
      <c r="M26" s="57"/>
      <c r="N26" s="57"/>
      <c r="Q26" s="57"/>
      <c r="R26" s="57"/>
    </row>
    <row r="27" spans="1:18" x14ac:dyDescent="0.25">
      <c r="A27" s="221"/>
      <c r="B27" s="39"/>
      <c r="C27" s="29"/>
      <c r="D27" s="29"/>
      <c r="E27" s="57"/>
      <c r="F27" s="57"/>
      <c r="G27" s="29"/>
      <c r="H27" s="29"/>
      <c r="I27" s="57"/>
      <c r="J27" s="57"/>
      <c r="M27" s="57"/>
      <c r="N27" s="57"/>
      <c r="Q27" s="57"/>
      <c r="R27" s="57"/>
    </row>
    <row r="28" spans="1:18" ht="15.75" thickBot="1" x14ac:dyDescent="0.3">
      <c r="A28" s="221"/>
      <c r="B28" s="39"/>
      <c r="C28" s="30"/>
      <c r="D28" s="30"/>
      <c r="E28" s="57"/>
      <c r="F28" s="57"/>
      <c r="G28" s="30"/>
      <c r="H28" s="30"/>
      <c r="I28" s="57"/>
      <c r="J28" s="57"/>
      <c r="M28" s="57"/>
      <c r="N28" s="57"/>
      <c r="Q28" s="57"/>
      <c r="R28" s="57"/>
    </row>
    <row r="29" spans="1:18" x14ac:dyDescent="0.25">
      <c r="A29" s="221"/>
      <c r="B29" s="47"/>
      <c r="C29" s="20">
        <v>5000</v>
      </c>
      <c r="D29" s="31"/>
      <c r="E29" s="57"/>
      <c r="F29" s="57"/>
      <c r="G29" s="20"/>
      <c r="H29" s="31"/>
      <c r="I29" s="57"/>
      <c r="J29" s="57"/>
      <c r="M29" s="57"/>
      <c r="N29" s="57"/>
      <c r="Q29" s="57"/>
      <c r="R29" s="57"/>
    </row>
    <row r="30" spans="1:18" x14ac:dyDescent="0.25">
      <c r="A30" s="221"/>
      <c r="B30" s="47"/>
      <c r="C30" s="16"/>
      <c r="D30" s="93">
        <f>D25-C29</f>
        <v>61800</v>
      </c>
      <c r="E30" s="57"/>
      <c r="F30" s="57"/>
      <c r="G30" s="16"/>
      <c r="H30" s="17"/>
      <c r="I30" s="57"/>
      <c r="J30" s="57"/>
      <c r="M30" s="57"/>
      <c r="N30" s="57"/>
      <c r="Q30" s="57"/>
      <c r="R30" s="57"/>
    </row>
    <row r="31" spans="1:18" ht="15.75" thickBot="1" x14ac:dyDescent="0.3">
      <c r="A31" s="222"/>
      <c r="B31" s="48"/>
      <c r="C31" s="18"/>
      <c r="D31" s="19"/>
      <c r="E31" s="57"/>
      <c r="F31" s="57"/>
      <c r="G31" s="18"/>
      <c r="H31" s="19"/>
      <c r="I31" s="57"/>
      <c r="J31" s="57"/>
      <c r="M31" s="57"/>
      <c r="N31" s="57"/>
      <c r="Q31" s="57"/>
      <c r="R31" s="57"/>
    </row>
    <row r="32" spans="1:18" x14ac:dyDescent="0.25">
      <c r="E32" s="57"/>
      <c r="F32" s="57"/>
      <c r="I32" s="57"/>
      <c r="J32" s="57"/>
      <c r="M32" s="57"/>
      <c r="N32" s="57"/>
      <c r="Q32" s="57"/>
      <c r="R32" s="57"/>
    </row>
    <row r="33" spans="1:18" ht="15.75" thickBot="1" x14ac:dyDescent="0.3">
      <c r="E33" s="57"/>
      <c r="F33" s="57"/>
      <c r="I33" s="57"/>
      <c r="J33" s="57"/>
      <c r="M33" s="57"/>
      <c r="N33" s="57"/>
      <c r="Q33" s="57"/>
      <c r="R33" s="57"/>
    </row>
    <row r="34" spans="1:18" ht="15.75" thickBot="1" x14ac:dyDescent="0.3">
      <c r="A34" s="229" t="s">
        <v>42</v>
      </c>
      <c r="B34" s="49"/>
      <c r="C34" s="218" t="s">
        <v>43</v>
      </c>
      <c r="D34" s="219"/>
      <c r="E34" s="57"/>
      <c r="F34" s="57"/>
      <c r="G34" s="225" t="s">
        <v>44</v>
      </c>
      <c r="H34" s="226"/>
      <c r="I34" s="57"/>
      <c r="J34" s="57"/>
      <c r="K34" s="218" t="s">
        <v>45</v>
      </c>
      <c r="L34" s="219"/>
      <c r="M34" s="57"/>
      <c r="N34" s="57"/>
      <c r="O34" s="218" t="s">
        <v>46</v>
      </c>
      <c r="P34" s="219"/>
      <c r="Q34" s="57"/>
      <c r="R34" s="57"/>
    </row>
    <row r="35" spans="1:18" ht="21.75" x14ac:dyDescent="0.25">
      <c r="A35" s="230"/>
      <c r="B35" s="80">
        <v>10</v>
      </c>
      <c r="C35" s="28">
        <v>2000</v>
      </c>
      <c r="D35" s="28"/>
      <c r="E35" s="57"/>
      <c r="F35" s="79">
        <v>10</v>
      </c>
      <c r="G35" s="28">
        <v>2000</v>
      </c>
      <c r="H35" s="28"/>
      <c r="I35" s="57"/>
      <c r="J35" s="77"/>
      <c r="K35" s="28"/>
      <c r="L35" s="28">
        <v>5000</v>
      </c>
      <c r="M35" s="71">
        <v>7</v>
      </c>
      <c r="N35" s="62">
        <v>4</v>
      </c>
      <c r="O35" s="28">
        <v>15000</v>
      </c>
      <c r="P35" s="28"/>
      <c r="Q35" s="57"/>
      <c r="R35" s="57"/>
    </row>
    <row r="36" spans="1:18" x14ac:dyDescent="0.25">
      <c r="A36" s="230"/>
      <c r="B36" s="50"/>
      <c r="C36" s="29"/>
      <c r="D36" s="29"/>
      <c r="E36" s="57"/>
      <c r="F36" s="57"/>
      <c r="G36" s="29"/>
      <c r="H36" s="29"/>
      <c r="I36" s="57"/>
      <c r="J36" s="79">
        <v>10</v>
      </c>
      <c r="K36" s="29">
        <v>1000</v>
      </c>
      <c r="L36" s="29"/>
      <c r="M36" s="57"/>
      <c r="N36" s="70">
        <v>8</v>
      </c>
      <c r="O36" s="29">
        <v>8000</v>
      </c>
      <c r="P36" s="29"/>
      <c r="Q36" s="57"/>
      <c r="R36" s="57"/>
    </row>
    <row r="37" spans="1:18" x14ac:dyDescent="0.25">
      <c r="A37" s="230"/>
      <c r="B37" s="50"/>
      <c r="C37" s="29"/>
      <c r="D37" s="29"/>
      <c r="E37" s="57"/>
      <c r="F37" s="57"/>
      <c r="G37" s="29"/>
      <c r="H37" s="29"/>
      <c r="I37" s="57"/>
      <c r="J37" s="57"/>
      <c r="K37" s="29"/>
      <c r="L37" s="29"/>
      <c r="M37" s="57"/>
      <c r="N37" s="57"/>
      <c r="O37" s="29"/>
      <c r="P37" s="29"/>
      <c r="Q37" s="57"/>
      <c r="R37" s="57"/>
    </row>
    <row r="38" spans="1:18" ht="15.75" thickBot="1" x14ac:dyDescent="0.3">
      <c r="A38" s="230"/>
      <c r="B38" s="50"/>
      <c r="C38" s="30"/>
      <c r="D38" s="30"/>
      <c r="E38" s="57"/>
      <c r="F38" s="57"/>
      <c r="G38" s="30"/>
      <c r="H38" s="30"/>
      <c r="I38" s="57"/>
      <c r="J38" s="57"/>
      <c r="K38" s="30"/>
      <c r="L38" s="30"/>
      <c r="M38" s="57"/>
      <c r="N38" s="57"/>
      <c r="O38" s="30"/>
      <c r="P38" s="30"/>
      <c r="Q38" s="57"/>
      <c r="R38" s="57"/>
    </row>
    <row r="39" spans="1:18" x14ac:dyDescent="0.25">
      <c r="A39" s="230"/>
      <c r="B39" s="51"/>
      <c r="C39" s="94">
        <v>2000</v>
      </c>
      <c r="D39" s="31"/>
      <c r="E39" s="57"/>
      <c r="F39" s="57"/>
      <c r="G39" s="94">
        <v>2000</v>
      </c>
      <c r="H39" s="31"/>
      <c r="I39" s="57"/>
      <c r="J39" s="57"/>
      <c r="K39" s="20">
        <v>1000</v>
      </c>
      <c r="L39" s="31">
        <v>5000</v>
      </c>
      <c r="M39" s="57"/>
      <c r="N39" s="57"/>
      <c r="O39" s="20"/>
      <c r="P39" s="31"/>
      <c r="Q39" s="57"/>
      <c r="R39" s="57"/>
    </row>
    <row r="40" spans="1:18" x14ac:dyDescent="0.25">
      <c r="A40" s="230"/>
      <c r="B40" s="51"/>
      <c r="C40" s="16"/>
      <c r="D40" s="17"/>
      <c r="E40" s="57"/>
      <c r="F40" s="57"/>
      <c r="G40" s="16"/>
      <c r="H40" s="17"/>
      <c r="I40" s="57"/>
      <c r="J40" s="57"/>
      <c r="K40" s="16"/>
      <c r="L40" s="93">
        <f>L39-K39</f>
        <v>4000</v>
      </c>
      <c r="M40" s="57"/>
      <c r="N40" s="57"/>
      <c r="O40" s="95">
        <f>SUM(O35:O38)</f>
        <v>23000</v>
      </c>
      <c r="P40" s="17"/>
      <c r="Q40" s="57"/>
      <c r="R40" s="57"/>
    </row>
    <row r="41" spans="1:18" ht="15.75" thickBot="1" x14ac:dyDescent="0.3">
      <c r="A41" s="231"/>
      <c r="B41" s="52"/>
      <c r="C41" s="18"/>
      <c r="D41" s="19"/>
      <c r="E41" s="57"/>
      <c r="F41" s="57"/>
      <c r="G41" s="18"/>
      <c r="H41" s="19"/>
      <c r="I41" s="57"/>
      <c r="J41" s="57"/>
      <c r="K41" s="18"/>
      <c r="L41" s="19"/>
      <c r="M41" s="57"/>
      <c r="N41" s="57"/>
      <c r="O41" s="18"/>
      <c r="P41" s="19"/>
      <c r="Q41" s="57"/>
      <c r="R41" s="57"/>
    </row>
    <row r="42" spans="1:18" x14ac:dyDescent="0.25">
      <c r="E42" s="57"/>
      <c r="F42" s="57"/>
      <c r="I42" s="57"/>
      <c r="J42" s="57"/>
      <c r="M42" s="57"/>
      <c r="N42" s="57"/>
      <c r="Q42" s="57"/>
      <c r="R42" s="57"/>
    </row>
    <row r="43" spans="1:18" ht="15.75" thickBot="1" x14ac:dyDescent="0.3">
      <c r="E43" s="57"/>
      <c r="F43" s="57"/>
      <c r="I43" s="57"/>
      <c r="J43" s="57"/>
      <c r="M43" s="57"/>
      <c r="N43" s="57"/>
      <c r="Q43" s="57"/>
      <c r="R43" s="57"/>
    </row>
    <row r="44" spans="1:18" ht="15.75" thickBot="1" x14ac:dyDescent="0.3">
      <c r="A44" s="229" t="s">
        <v>47</v>
      </c>
      <c r="B44" s="49"/>
      <c r="C44" s="218" t="s">
        <v>48</v>
      </c>
      <c r="D44" s="219"/>
      <c r="E44" s="57"/>
      <c r="F44" s="57"/>
      <c r="G44" s="218" t="s">
        <v>49</v>
      </c>
      <c r="H44" s="219"/>
      <c r="I44" s="57"/>
      <c r="J44" s="57"/>
      <c r="K44" s="218" t="s">
        <v>50</v>
      </c>
      <c r="L44" s="219"/>
      <c r="M44" s="57"/>
      <c r="N44" s="57"/>
      <c r="Q44" s="57"/>
      <c r="R44" s="57"/>
    </row>
    <row r="45" spans="1:18" x14ac:dyDescent="0.25">
      <c r="A45" s="230"/>
      <c r="B45" s="50"/>
      <c r="C45" s="28"/>
      <c r="D45" s="28">
        <v>22000</v>
      </c>
      <c r="E45" s="64">
        <v>5</v>
      </c>
      <c r="F45" s="57"/>
      <c r="G45" s="28"/>
      <c r="H45" s="28">
        <v>300</v>
      </c>
      <c r="I45" s="69">
        <v>6</v>
      </c>
      <c r="J45" s="57"/>
      <c r="K45" s="28"/>
      <c r="L45" s="28">
        <v>2000</v>
      </c>
      <c r="M45" s="74">
        <v>9</v>
      </c>
      <c r="N45" s="57"/>
      <c r="Q45" s="57"/>
      <c r="R45" s="57"/>
    </row>
    <row r="46" spans="1:18" x14ac:dyDescent="0.25">
      <c r="A46" s="230"/>
      <c r="B46" s="50"/>
      <c r="C46" s="29"/>
      <c r="D46" s="29">
        <v>34000</v>
      </c>
      <c r="E46" s="78">
        <v>12</v>
      </c>
      <c r="F46" s="57"/>
      <c r="G46" s="29"/>
      <c r="H46" s="29"/>
      <c r="I46" s="57"/>
      <c r="J46" s="57"/>
      <c r="K46" s="29"/>
      <c r="L46" s="29"/>
      <c r="M46" s="57"/>
      <c r="N46" s="57"/>
      <c r="Q46" s="57"/>
      <c r="R46" s="57"/>
    </row>
    <row r="47" spans="1:18" x14ac:dyDescent="0.25">
      <c r="A47" s="230"/>
      <c r="B47" s="50"/>
      <c r="C47" s="29"/>
      <c r="D47" s="29"/>
      <c r="E47" s="57"/>
      <c r="F47" s="57"/>
      <c r="G47" s="29"/>
      <c r="H47" s="29"/>
      <c r="I47" s="57"/>
      <c r="J47" s="57"/>
      <c r="K47" s="29"/>
      <c r="L47" s="29"/>
      <c r="M47" s="57"/>
      <c r="N47" s="57"/>
      <c r="Q47" s="57"/>
      <c r="R47" s="57"/>
    </row>
    <row r="48" spans="1:18" ht="15.75" thickBot="1" x14ac:dyDescent="0.3">
      <c r="A48" s="230"/>
      <c r="B48" s="50"/>
      <c r="C48" s="30"/>
      <c r="D48" s="30"/>
      <c r="E48" s="57"/>
      <c r="F48" s="57"/>
      <c r="G48" s="30"/>
      <c r="H48" s="30"/>
      <c r="I48" s="57"/>
      <c r="J48" s="57"/>
      <c r="K48" s="30"/>
      <c r="L48" s="30"/>
      <c r="M48" s="57"/>
      <c r="N48" s="57"/>
      <c r="Q48" s="57"/>
      <c r="R48" s="57"/>
    </row>
    <row r="49" spans="1:18" x14ac:dyDescent="0.25">
      <c r="A49" s="230"/>
      <c r="B49" s="51"/>
      <c r="C49" s="20"/>
      <c r="D49" s="92">
        <f>SUM(D45:D48)</f>
        <v>56000</v>
      </c>
      <c r="E49" s="57"/>
      <c r="F49" s="57"/>
      <c r="G49" s="20"/>
      <c r="H49" s="92">
        <f>SUM(H45:H48)</f>
        <v>300</v>
      </c>
      <c r="I49" s="57"/>
      <c r="J49" s="57"/>
      <c r="K49" s="20"/>
      <c r="L49" s="92">
        <f>SUM(L45)</f>
        <v>2000</v>
      </c>
      <c r="M49" s="57"/>
      <c r="N49" s="57"/>
      <c r="Q49" s="57"/>
      <c r="R49" s="57"/>
    </row>
    <row r="50" spans="1:18" x14ac:dyDescent="0.25">
      <c r="A50" s="230"/>
      <c r="B50" s="51"/>
      <c r="C50" s="16"/>
      <c r="D50" s="17"/>
      <c r="E50" s="57"/>
      <c r="F50" s="57"/>
      <c r="G50" s="16"/>
      <c r="H50" s="17"/>
      <c r="I50" s="57"/>
      <c r="J50" s="57"/>
      <c r="K50" s="16"/>
      <c r="L50" s="17"/>
      <c r="M50" s="57"/>
      <c r="N50" s="57"/>
      <c r="Q50" s="57"/>
      <c r="R50" s="57"/>
    </row>
    <row r="51" spans="1:18" ht="15.75" thickBot="1" x14ac:dyDescent="0.3">
      <c r="A51" s="231"/>
      <c r="B51" s="52"/>
      <c r="C51" s="18"/>
      <c r="D51" s="19"/>
      <c r="E51" s="57"/>
      <c r="F51" s="57"/>
      <c r="G51" s="18"/>
      <c r="H51" s="19"/>
      <c r="I51" s="57"/>
      <c r="J51" s="57"/>
      <c r="K51" s="18"/>
      <c r="L51" s="19"/>
      <c r="M51" s="57"/>
      <c r="N51" s="57"/>
      <c r="Q51" s="57"/>
      <c r="R51" s="57"/>
    </row>
    <row r="52" spans="1:18" x14ac:dyDescent="0.25">
      <c r="F52" s="57"/>
      <c r="I52" s="57"/>
      <c r="M52" s="57"/>
      <c r="N52" s="57"/>
      <c r="Q52" s="57"/>
      <c r="R52" s="57"/>
    </row>
    <row r="53" spans="1:18" x14ac:dyDescent="0.25">
      <c r="I53" s="57"/>
      <c r="M53" s="57"/>
      <c r="N53" s="57"/>
    </row>
    <row r="54" spans="1:18" x14ac:dyDescent="0.25">
      <c r="M54" s="57"/>
    </row>
    <row r="55" spans="1:18" x14ac:dyDescent="0.25">
      <c r="M55" s="57"/>
    </row>
  </sheetData>
  <mergeCells count="22">
    <mergeCell ref="K34:L34"/>
    <mergeCell ref="O34:P34"/>
    <mergeCell ref="A44:A51"/>
    <mergeCell ref="C44:D44"/>
    <mergeCell ref="G44:H44"/>
    <mergeCell ref="K44:L44"/>
    <mergeCell ref="A34:A41"/>
    <mergeCell ref="C34:D34"/>
    <mergeCell ref="G34:H34"/>
    <mergeCell ref="V2:W2"/>
    <mergeCell ref="A14:A21"/>
    <mergeCell ref="C14:D14"/>
    <mergeCell ref="A24:A31"/>
    <mergeCell ref="C24:D24"/>
    <mergeCell ref="G14:H14"/>
    <mergeCell ref="G24:H24"/>
    <mergeCell ref="A2:A11"/>
    <mergeCell ref="C2:D2"/>
    <mergeCell ref="G2:H2"/>
    <mergeCell ref="K2:L2"/>
    <mergeCell ref="O2:P2"/>
    <mergeCell ref="S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G20"/>
  <sheetViews>
    <sheetView topLeftCell="A6" zoomScale="91" zoomScaleNormal="91" workbookViewId="0">
      <selection activeCell="E23" sqref="E23"/>
    </sheetView>
  </sheetViews>
  <sheetFormatPr baseColWidth="10" defaultRowHeight="15" x14ac:dyDescent="0.25"/>
  <cols>
    <col min="5" max="5" width="30.85546875" customWidth="1"/>
    <col min="6" max="6" width="26.85546875" customWidth="1"/>
    <col min="7" max="7" width="26" customWidth="1"/>
  </cols>
  <sheetData>
    <row r="2" spans="5:7" ht="15.75" thickBot="1" x14ac:dyDescent="0.3"/>
    <row r="3" spans="5:7" ht="15.75" thickBot="1" x14ac:dyDescent="0.3">
      <c r="E3" s="232" t="s">
        <v>62</v>
      </c>
      <c r="F3" s="233"/>
      <c r="G3" s="234"/>
    </row>
    <row r="4" spans="5:7" x14ac:dyDescent="0.25">
      <c r="E4" s="89"/>
      <c r="F4" t="s">
        <v>63</v>
      </c>
      <c r="G4" s="90" t="s">
        <v>64</v>
      </c>
    </row>
    <row r="5" spans="5:7" x14ac:dyDescent="0.25">
      <c r="E5" s="89" t="s">
        <v>53</v>
      </c>
      <c r="F5" s="1">
        <v>87871.5</v>
      </c>
      <c r="G5" s="76"/>
    </row>
    <row r="6" spans="5:7" x14ac:dyDescent="0.25">
      <c r="E6" s="89" t="s">
        <v>54</v>
      </c>
      <c r="F6" s="1">
        <v>4800</v>
      </c>
      <c r="G6" s="76"/>
    </row>
    <row r="7" spans="5:7" x14ac:dyDescent="0.25">
      <c r="E7" s="89" t="s">
        <v>55</v>
      </c>
      <c r="F7" s="1">
        <v>1750</v>
      </c>
      <c r="G7" s="76"/>
    </row>
    <row r="8" spans="5:7" x14ac:dyDescent="0.25">
      <c r="E8" s="89" t="s">
        <v>56</v>
      </c>
      <c r="F8" s="1">
        <v>4738.5</v>
      </c>
      <c r="G8" s="76"/>
    </row>
    <row r="9" spans="5:7" x14ac:dyDescent="0.25">
      <c r="E9" s="89" t="s">
        <v>39</v>
      </c>
      <c r="F9" s="1">
        <v>12000</v>
      </c>
      <c r="G9" s="76"/>
    </row>
    <row r="10" spans="5:7" x14ac:dyDescent="0.25">
      <c r="E10" s="89" t="s">
        <v>51</v>
      </c>
      <c r="F10" s="1"/>
      <c r="G10" s="76">
        <v>6780</v>
      </c>
    </row>
    <row r="11" spans="5:7" x14ac:dyDescent="0.25">
      <c r="E11" s="89" t="s">
        <v>57</v>
      </c>
      <c r="F11" s="1"/>
      <c r="G11" s="84">
        <v>7280</v>
      </c>
    </row>
    <row r="12" spans="5:7" x14ac:dyDescent="0.25">
      <c r="E12" s="89" t="s">
        <v>58</v>
      </c>
      <c r="F12" s="1">
        <v>2000</v>
      </c>
      <c r="G12" s="76"/>
    </row>
    <row r="13" spans="5:7" x14ac:dyDescent="0.25">
      <c r="E13" s="89" t="s">
        <v>59</v>
      </c>
      <c r="F13" s="1">
        <v>2000</v>
      </c>
      <c r="G13" s="76"/>
    </row>
    <row r="14" spans="5:7" x14ac:dyDescent="0.25">
      <c r="E14" s="89" t="s">
        <v>45</v>
      </c>
      <c r="F14" s="1"/>
      <c r="G14" s="76">
        <v>4000</v>
      </c>
    </row>
    <row r="15" spans="5:7" x14ac:dyDescent="0.25">
      <c r="E15" s="89" t="s">
        <v>60</v>
      </c>
      <c r="F15" s="1">
        <v>23000</v>
      </c>
      <c r="G15" s="76"/>
    </row>
    <row r="16" spans="5:7" x14ac:dyDescent="0.25">
      <c r="E16" s="89" t="s">
        <v>48</v>
      </c>
      <c r="F16" s="1"/>
      <c r="G16" s="76">
        <v>56000</v>
      </c>
    </row>
    <row r="17" spans="5:7" x14ac:dyDescent="0.25">
      <c r="E17" s="89" t="s">
        <v>49</v>
      </c>
      <c r="F17" s="1"/>
      <c r="G17" s="76">
        <v>300</v>
      </c>
    </row>
    <row r="18" spans="5:7" x14ac:dyDescent="0.25">
      <c r="E18" s="89" t="s">
        <v>61</v>
      </c>
      <c r="F18" s="1"/>
      <c r="G18" s="76">
        <v>2000</v>
      </c>
    </row>
    <row r="19" spans="5:7" ht="15.75" thickBot="1" x14ac:dyDescent="0.3">
      <c r="E19" s="89" t="s">
        <v>52</v>
      </c>
      <c r="F19" s="1"/>
      <c r="G19" s="76">
        <v>61800</v>
      </c>
    </row>
    <row r="20" spans="5:7" ht="15.75" thickBot="1" x14ac:dyDescent="0.3">
      <c r="E20" s="96" t="s">
        <v>65</v>
      </c>
      <c r="F20" s="97">
        <f>SUM(F5:F16)</f>
        <v>138160</v>
      </c>
      <c r="G20" s="98">
        <f>SUM(G5:G19)</f>
        <v>138160</v>
      </c>
    </row>
  </sheetData>
  <mergeCells count="1"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7"/>
  <sheetViews>
    <sheetView topLeftCell="A48" zoomScale="112" zoomScaleNormal="112" workbookViewId="0">
      <selection activeCell="AK17" sqref="AK17"/>
    </sheetView>
  </sheetViews>
  <sheetFormatPr baseColWidth="10" defaultRowHeight="15" x14ac:dyDescent="0.25"/>
  <cols>
    <col min="2" max="2" width="13.5703125" customWidth="1"/>
    <col min="3" max="3" width="17.140625" customWidth="1"/>
    <col min="4" max="4" width="15.7109375" customWidth="1"/>
    <col min="7" max="7" width="19.140625" customWidth="1"/>
    <col min="8" max="8" width="15.28515625" customWidth="1"/>
    <col min="11" max="11" width="16.7109375" customWidth="1"/>
    <col min="12" max="12" width="17.140625" customWidth="1"/>
    <col min="15" max="15" width="15.7109375" customWidth="1"/>
    <col min="16" max="16" width="16.85546875" customWidth="1"/>
    <col min="20" max="20" width="14.85546875" customWidth="1"/>
    <col min="22" max="22" width="13.42578125" customWidth="1"/>
    <col min="23" max="23" width="14.28515625" customWidth="1"/>
  </cols>
  <sheetData>
    <row r="1" spans="1:23" ht="15.75" thickBot="1" x14ac:dyDescent="0.3"/>
    <row r="2" spans="1:23" ht="15.75" thickBot="1" x14ac:dyDescent="0.3">
      <c r="A2" s="215" t="s">
        <v>33</v>
      </c>
      <c r="B2" s="43"/>
      <c r="C2" s="218" t="s">
        <v>28</v>
      </c>
      <c r="D2" s="219"/>
      <c r="E2" s="57"/>
      <c r="F2" s="57"/>
      <c r="G2" s="223" t="s">
        <v>36</v>
      </c>
      <c r="H2" s="224"/>
      <c r="I2" s="57"/>
      <c r="J2" s="56"/>
      <c r="K2" s="225" t="s">
        <v>37</v>
      </c>
      <c r="L2" s="226"/>
      <c r="M2" s="57"/>
      <c r="O2" s="227" t="s">
        <v>38</v>
      </c>
      <c r="P2" s="228"/>
      <c r="S2" s="218" t="s">
        <v>39</v>
      </c>
      <c r="T2" s="219"/>
      <c r="V2" s="214"/>
      <c r="W2" s="214"/>
    </row>
    <row r="3" spans="1:23" ht="16.5" x14ac:dyDescent="0.25">
      <c r="A3" s="216"/>
      <c r="B3" s="58">
        <v>1</v>
      </c>
      <c r="C3" s="24">
        <v>62000</v>
      </c>
      <c r="D3" s="21">
        <v>1977.5</v>
      </c>
      <c r="E3" s="60">
        <v>2</v>
      </c>
      <c r="F3" s="59">
        <v>1</v>
      </c>
      <c r="G3" s="21">
        <v>4800</v>
      </c>
      <c r="H3" s="21"/>
      <c r="I3" s="57"/>
      <c r="J3" s="60">
        <v>2</v>
      </c>
      <c r="K3" s="21">
        <v>1750</v>
      </c>
      <c r="L3" s="21"/>
      <c r="M3" s="57"/>
      <c r="N3" s="60">
        <v>2</v>
      </c>
      <c r="O3" s="21">
        <v>227.5</v>
      </c>
      <c r="P3" s="21">
        <v>39</v>
      </c>
      <c r="Q3" s="68">
        <v>6</v>
      </c>
      <c r="R3" s="61">
        <v>3</v>
      </c>
      <c r="S3" s="21">
        <v>12000</v>
      </c>
      <c r="T3" s="21"/>
      <c r="V3" s="54"/>
      <c r="W3" s="54"/>
    </row>
    <row r="4" spans="1:23" x14ac:dyDescent="0.25">
      <c r="A4" s="216"/>
      <c r="B4" s="88"/>
      <c r="C4" s="86"/>
      <c r="D4" s="87">
        <v>6780</v>
      </c>
      <c r="E4" s="77"/>
      <c r="F4" s="59"/>
      <c r="G4" s="87"/>
      <c r="H4" s="87"/>
      <c r="I4" s="57"/>
      <c r="J4" s="60"/>
      <c r="K4" s="87"/>
      <c r="L4" s="87"/>
      <c r="M4" s="57"/>
      <c r="N4" s="60"/>
      <c r="O4" s="87"/>
      <c r="P4" s="87"/>
      <c r="Q4" s="68"/>
      <c r="R4" s="61"/>
      <c r="S4" s="87"/>
      <c r="T4" s="87"/>
      <c r="V4" s="54"/>
      <c r="W4" s="54"/>
    </row>
    <row r="5" spans="1:23" ht="16.5" x14ac:dyDescent="0.25">
      <c r="A5" s="216"/>
      <c r="B5" s="63">
        <v>5</v>
      </c>
      <c r="C5" s="22">
        <v>24860</v>
      </c>
      <c r="D5" s="22">
        <v>8136</v>
      </c>
      <c r="E5" s="66">
        <v>6</v>
      </c>
      <c r="F5" s="57"/>
      <c r="G5" s="25"/>
      <c r="H5" s="22"/>
      <c r="I5" s="57"/>
      <c r="J5" s="57"/>
      <c r="K5" s="22"/>
      <c r="L5" s="22"/>
      <c r="M5" s="57"/>
      <c r="N5" s="61">
        <v>3</v>
      </c>
      <c r="O5" s="22">
        <v>1560</v>
      </c>
      <c r="P5" s="22">
        <v>260</v>
      </c>
      <c r="Q5" s="73">
        <v>9</v>
      </c>
      <c r="R5" s="57"/>
      <c r="S5" s="22"/>
      <c r="T5" s="22"/>
      <c r="V5" s="54"/>
      <c r="W5" s="54"/>
    </row>
    <row r="6" spans="1:23" ht="16.5" x14ac:dyDescent="0.25">
      <c r="A6" s="216"/>
      <c r="B6" s="72">
        <v>9</v>
      </c>
      <c r="C6" s="22">
        <v>2260</v>
      </c>
      <c r="D6" s="22">
        <v>9040</v>
      </c>
      <c r="E6" s="70">
        <v>8</v>
      </c>
      <c r="F6" s="57"/>
      <c r="G6" s="22"/>
      <c r="H6" s="22"/>
      <c r="I6" s="57"/>
      <c r="J6" s="57"/>
      <c r="K6" s="22"/>
      <c r="L6" s="22"/>
      <c r="M6" s="57"/>
      <c r="N6" s="62">
        <v>4</v>
      </c>
      <c r="O6" s="22">
        <v>1950</v>
      </c>
      <c r="P6" s="22"/>
      <c r="Q6" s="57"/>
      <c r="R6" s="57"/>
      <c r="S6" s="22"/>
      <c r="T6" s="22"/>
      <c r="V6" s="54"/>
      <c r="W6" s="54"/>
    </row>
    <row r="7" spans="1:23" ht="15.75" thickBot="1" x14ac:dyDescent="0.3">
      <c r="A7" s="216"/>
      <c r="B7" s="82">
        <v>12</v>
      </c>
      <c r="C7" s="75">
        <v>38420</v>
      </c>
      <c r="D7" s="75">
        <v>5260</v>
      </c>
      <c r="E7" s="79">
        <v>10</v>
      </c>
      <c r="F7" s="57"/>
      <c r="G7" s="75"/>
      <c r="H7" s="75"/>
      <c r="I7" s="57"/>
      <c r="J7" s="57"/>
      <c r="K7" s="75"/>
      <c r="L7" s="75"/>
      <c r="M7" s="57"/>
      <c r="N7" s="70">
        <v>8</v>
      </c>
      <c r="O7" s="23">
        <v>1040</v>
      </c>
      <c r="P7" s="75"/>
      <c r="Q7" s="57"/>
      <c r="R7" s="57"/>
      <c r="S7" s="75"/>
      <c r="T7" s="75"/>
      <c r="V7" s="54"/>
      <c r="W7" s="54"/>
    </row>
    <row r="8" spans="1:23" ht="15.75" thickBot="1" x14ac:dyDescent="0.3">
      <c r="A8" s="216"/>
      <c r="B8" s="37"/>
      <c r="C8" s="23"/>
      <c r="D8" s="23">
        <v>8475</v>
      </c>
      <c r="E8" s="83">
        <v>11</v>
      </c>
      <c r="F8" s="57"/>
      <c r="G8" s="23"/>
      <c r="H8" s="23"/>
      <c r="I8" s="57"/>
      <c r="J8" s="57"/>
      <c r="K8" s="23"/>
      <c r="L8" s="23"/>
      <c r="M8" s="57"/>
      <c r="N8" s="79">
        <v>10</v>
      </c>
      <c r="O8" s="23">
        <v>260</v>
      </c>
      <c r="P8" s="23"/>
      <c r="Q8" s="57"/>
      <c r="R8" s="57"/>
      <c r="S8" s="23"/>
      <c r="T8" s="23"/>
      <c r="V8" s="54"/>
      <c r="W8" s="54"/>
    </row>
    <row r="9" spans="1:23" x14ac:dyDescent="0.25">
      <c r="A9" s="216"/>
      <c r="B9" s="44"/>
      <c r="C9" s="26">
        <f>SUM(C3:C7)</f>
        <v>127540</v>
      </c>
      <c r="D9" s="27">
        <f>SUM(D3:D8)</f>
        <v>39668.5</v>
      </c>
      <c r="E9" s="57"/>
      <c r="F9" s="57"/>
      <c r="G9" s="94">
        <f>SUM(G3)</f>
        <v>4800</v>
      </c>
      <c r="H9" s="27"/>
      <c r="I9" s="57"/>
      <c r="J9" s="57"/>
      <c r="K9" s="94">
        <f>SUM(K3)</f>
        <v>1750</v>
      </c>
      <c r="L9" s="27"/>
      <c r="M9" s="57"/>
      <c r="N9" s="57"/>
      <c r="O9" s="20">
        <f>SUM(O3:O8)</f>
        <v>5037.5</v>
      </c>
      <c r="P9" s="27">
        <f>SUM(P3:P5)</f>
        <v>299</v>
      </c>
      <c r="Q9" s="57"/>
      <c r="R9" s="57"/>
      <c r="S9" s="94">
        <f>12000</f>
        <v>12000</v>
      </c>
      <c r="T9" s="27"/>
      <c r="V9" s="53"/>
      <c r="W9" s="54"/>
    </row>
    <row r="10" spans="1:23" x14ac:dyDescent="0.25">
      <c r="A10" s="216"/>
      <c r="B10" s="44"/>
      <c r="C10" s="85">
        <f>C9-D9</f>
        <v>87871.5</v>
      </c>
      <c r="D10" s="42"/>
      <c r="E10" s="57"/>
      <c r="F10" s="57"/>
      <c r="G10" s="40"/>
      <c r="H10" s="32"/>
      <c r="I10" s="57"/>
      <c r="J10" s="57"/>
      <c r="K10" s="41"/>
      <c r="L10" s="42"/>
      <c r="M10" s="57"/>
      <c r="N10" s="57"/>
      <c r="O10" s="85">
        <f>O9-P9</f>
        <v>4738.5</v>
      </c>
      <c r="P10" s="42"/>
      <c r="Q10" s="57"/>
      <c r="R10" s="57"/>
      <c r="S10" s="41"/>
      <c r="T10" s="42"/>
      <c r="V10" s="55"/>
      <c r="W10" s="55"/>
    </row>
    <row r="11" spans="1:23" ht="15.75" thickBot="1" x14ac:dyDescent="0.3">
      <c r="A11" s="217"/>
      <c r="B11" s="38"/>
      <c r="C11" s="36"/>
      <c r="D11" s="36"/>
      <c r="E11" s="57"/>
      <c r="F11" s="57"/>
      <c r="G11" s="36"/>
      <c r="H11" s="23"/>
      <c r="I11" s="57"/>
      <c r="J11" s="57"/>
      <c r="K11" s="36"/>
      <c r="L11" s="36"/>
      <c r="M11" s="57"/>
      <c r="N11" s="57"/>
      <c r="O11" s="36"/>
      <c r="P11" s="36"/>
      <c r="Q11" s="57"/>
      <c r="R11" s="57"/>
      <c r="S11" s="36"/>
      <c r="T11" s="36"/>
      <c r="V11" s="53"/>
      <c r="W11" s="55"/>
    </row>
    <row r="12" spans="1:23" x14ac:dyDescent="0.25">
      <c r="E12" s="57"/>
      <c r="F12" s="57"/>
      <c r="I12" s="57"/>
      <c r="J12" s="57"/>
      <c r="M12" s="57"/>
      <c r="N12" s="57"/>
      <c r="Q12" s="57"/>
      <c r="R12" s="57"/>
    </row>
    <row r="13" spans="1:23" ht="15.75" thickBot="1" x14ac:dyDescent="0.3">
      <c r="E13" s="57"/>
      <c r="F13" s="57"/>
      <c r="I13" s="57"/>
      <c r="J13" s="57"/>
      <c r="M13" s="57"/>
      <c r="N13" s="57"/>
      <c r="Q13" s="57"/>
      <c r="R13" s="57"/>
    </row>
    <row r="14" spans="1:23" ht="15.75" thickBot="1" x14ac:dyDescent="0.3">
      <c r="A14" s="215" t="s">
        <v>34</v>
      </c>
      <c r="B14" s="43"/>
      <c r="C14" s="218" t="s">
        <v>29</v>
      </c>
      <c r="D14" s="219"/>
      <c r="E14" s="57"/>
      <c r="F14" s="57"/>
      <c r="G14" s="218" t="s">
        <v>40</v>
      </c>
      <c r="H14" s="219"/>
      <c r="I14" s="57"/>
      <c r="J14" s="57"/>
      <c r="M14" s="57"/>
      <c r="N14" s="57"/>
      <c r="Q14" s="57"/>
      <c r="R14" s="57"/>
    </row>
    <row r="15" spans="1:23" ht="16.5" x14ac:dyDescent="0.25">
      <c r="A15" s="216"/>
      <c r="B15" s="67">
        <v>6</v>
      </c>
      <c r="C15" s="28">
        <v>8475</v>
      </c>
      <c r="D15" s="28">
        <v>6780</v>
      </c>
      <c r="E15" s="61">
        <v>3</v>
      </c>
      <c r="F15" s="57"/>
      <c r="G15" s="28"/>
      <c r="H15" s="28">
        <v>2860</v>
      </c>
      <c r="I15" s="65">
        <v>5</v>
      </c>
      <c r="J15" s="57"/>
      <c r="M15" s="57"/>
      <c r="N15" s="57"/>
      <c r="Q15" s="57"/>
      <c r="R15" s="57"/>
    </row>
    <row r="16" spans="1:23" x14ac:dyDescent="0.25">
      <c r="A16" s="216"/>
      <c r="B16" s="81">
        <v>11</v>
      </c>
      <c r="C16" s="29">
        <v>8475</v>
      </c>
      <c r="D16" s="29">
        <v>16950</v>
      </c>
      <c r="E16" s="62">
        <v>4</v>
      </c>
      <c r="F16" s="57"/>
      <c r="G16" s="29"/>
      <c r="H16" s="29">
        <v>4420</v>
      </c>
      <c r="I16" s="78">
        <v>12</v>
      </c>
      <c r="J16" s="57"/>
      <c r="M16" s="57"/>
      <c r="N16" s="57"/>
      <c r="Q16" s="57"/>
      <c r="R16" s="57"/>
    </row>
    <row r="17" spans="1:18" x14ac:dyDescent="0.25">
      <c r="A17" s="216"/>
      <c r="B17" s="37"/>
      <c r="C17" s="29"/>
      <c r="D17" s="29"/>
      <c r="E17" s="57"/>
      <c r="F17" s="57"/>
      <c r="G17" s="29"/>
      <c r="H17" s="29"/>
      <c r="I17" s="57"/>
      <c r="J17" s="57"/>
      <c r="M17" s="57"/>
      <c r="N17" s="57"/>
      <c r="Q17" s="57"/>
      <c r="R17" s="57"/>
    </row>
    <row r="18" spans="1:18" ht="15.75" thickBot="1" x14ac:dyDescent="0.3">
      <c r="A18" s="216"/>
      <c r="B18" s="37"/>
      <c r="C18" s="30"/>
      <c r="D18" s="30"/>
      <c r="E18" s="57"/>
      <c r="F18" s="57"/>
      <c r="G18" s="30"/>
      <c r="H18" s="30"/>
      <c r="I18" s="57"/>
      <c r="J18" s="57"/>
      <c r="M18" s="57"/>
      <c r="N18" s="57"/>
      <c r="Q18" s="57"/>
      <c r="R18" s="57"/>
    </row>
    <row r="19" spans="1:18" x14ac:dyDescent="0.25">
      <c r="A19" s="216"/>
      <c r="B19" s="44"/>
      <c r="C19" s="20">
        <f>SUM(C15:C16)</f>
        <v>16950</v>
      </c>
      <c r="D19" s="20">
        <f>SUM(D15:D16)</f>
        <v>23730</v>
      </c>
      <c r="E19" s="57"/>
      <c r="F19" s="57"/>
      <c r="G19" s="20"/>
      <c r="H19" s="92">
        <f>SUM(H15:H18)</f>
        <v>7280</v>
      </c>
      <c r="I19" s="57"/>
      <c r="J19" s="57"/>
      <c r="M19" s="57"/>
      <c r="N19" s="57"/>
      <c r="Q19" s="57"/>
      <c r="R19" s="57"/>
    </row>
    <row r="20" spans="1:18" x14ac:dyDescent="0.25">
      <c r="A20" s="216"/>
      <c r="B20" s="44"/>
      <c r="C20" s="16"/>
      <c r="D20" s="91">
        <f>D19-C19</f>
        <v>6780</v>
      </c>
      <c r="E20" s="57"/>
      <c r="F20" s="57"/>
      <c r="G20" s="16"/>
      <c r="H20" s="17"/>
      <c r="I20" s="57"/>
      <c r="J20" s="57"/>
      <c r="M20" s="57"/>
      <c r="N20" s="57"/>
      <c r="Q20" s="57"/>
      <c r="R20" s="57"/>
    </row>
    <row r="21" spans="1:18" ht="15.75" thickBot="1" x14ac:dyDescent="0.3">
      <c r="A21" s="217"/>
      <c r="B21" s="45"/>
      <c r="C21" s="18"/>
      <c r="D21" s="19"/>
      <c r="E21" s="57"/>
      <c r="F21" s="57"/>
      <c r="G21" s="18"/>
      <c r="H21" s="19"/>
      <c r="I21" s="57"/>
      <c r="J21" s="57"/>
      <c r="M21" s="57"/>
      <c r="N21" s="57"/>
      <c r="Q21" s="57"/>
      <c r="R21" s="57"/>
    </row>
    <row r="22" spans="1:18" x14ac:dyDescent="0.25">
      <c r="E22" s="57"/>
      <c r="F22" s="57"/>
      <c r="I22" s="57"/>
      <c r="J22" s="57"/>
      <c r="M22" s="57"/>
      <c r="N22" s="57"/>
      <c r="Q22" s="57"/>
      <c r="R22" s="57"/>
    </row>
    <row r="23" spans="1:18" ht="15.75" thickBot="1" x14ac:dyDescent="0.3">
      <c r="E23" s="57"/>
      <c r="F23" s="57"/>
      <c r="I23" s="57"/>
      <c r="J23" s="57"/>
      <c r="M23" s="57"/>
      <c r="N23" s="57"/>
      <c r="Q23" s="57"/>
      <c r="R23" s="57"/>
    </row>
    <row r="24" spans="1:18" ht="15.75" thickBot="1" x14ac:dyDescent="0.3">
      <c r="A24" s="220" t="s">
        <v>35</v>
      </c>
      <c r="B24" s="46"/>
      <c r="C24" s="218" t="s">
        <v>30</v>
      </c>
      <c r="D24" s="219"/>
      <c r="E24" s="57"/>
      <c r="F24" s="57"/>
      <c r="G24" s="218" t="s">
        <v>41</v>
      </c>
      <c r="H24" s="219"/>
      <c r="I24" s="57"/>
      <c r="J24" s="57"/>
      <c r="M24" s="57"/>
      <c r="N24" s="57"/>
      <c r="Q24" s="57"/>
      <c r="R24" s="57"/>
    </row>
    <row r="25" spans="1:18" x14ac:dyDescent="0.25">
      <c r="A25" s="221"/>
      <c r="B25" s="71">
        <v>7</v>
      </c>
      <c r="C25" s="28">
        <v>5000</v>
      </c>
      <c r="D25" s="28">
        <f>SUM(C3+G3)</f>
        <v>66800</v>
      </c>
      <c r="E25" s="77"/>
      <c r="F25" s="57"/>
      <c r="G25" s="28"/>
      <c r="H25" s="28"/>
      <c r="I25" s="57"/>
      <c r="J25" s="57"/>
      <c r="M25" s="57"/>
      <c r="N25" s="57"/>
      <c r="Q25" s="57"/>
      <c r="R25" s="57"/>
    </row>
    <row r="26" spans="1:18" x14ac:dyDescent="0.25">
      <c r="A26" s="221"/>
      <c r="B26" s="39"/>
      <c r="C26" s="29"/>
      <c r="D26" s="29"/>
      <c r="E26" s="57"/>
      <c r="F26" s="57"/>
      <c r="G26" s="29"/>
      <c r="H26" s="29"/>
      <c r="I26" s="57"/>
      <c r="J26" s="57"/>
      <c r="M26" s="57"/>
      <c r="N26" s="57"/>
      <c r="Q26" s="57"/>
      <c r="R26" s="57"/>
    </row>
    <row r="27" spans="1:18" x14ac:dyDescent="0.25">
      <c r="A27" s="221"/>
      <c r="B27" s="39"/>
      <c r="C27" s="29"/>
      <c r="D27" s="29"/>
      <c r="E27" s="57"/>
      <c r="F27" s="57"/>
      <c r="G27" s="29"/>
      <c r="H27" s="29"/>
      <c r="I27" s="57"/>
      <c r="J27" s="57"/>
      <c r="M27" s="57"/>
      <c r="N27" s="57"/>
      <c r="Q27" s="57"/>
      <c r="R27" s="57"/>
    </row>
    <row r="28" spans="1:18" ht="15.75" thickBot="1" x14ac:dyDescent="0.3">
      <c r="A28" s="221"/>
      <c r="B28" s="39"/>
      <c r="C28" s="30"/>
      <c r="D28" s="30"/>
      <c r="E28" s="57"/>
      <c r="F28" s="57"/>
      <c r="G28" s="30"/>
      <c r="H28" s="30"/>
      <c r="I28" s="57"/>
      <c r="J28" s="57"/>
      <c r="M28" s="57"/>
      <c r="N28" s="57"/>
      <c r="Q28" s="57"/>
      <c r="R28" s="57"/>
    </row>
    <row r="29" spans="1:18" x14ac:dyDescent="0.25">
      <c r="A29" s="221"/>
      <c r="B29" s="47"/>
      <c r="C29" s="20">
        <v>5000</v>
      </c>
      <c r="D29" s="31"/>
      <c r="E29" s="57"/>
      <c r="F29" s="57"/>
      <c r="G29" s="20"/>
      <c r="H29" s="31"/>
      <c r="I29" s="57"/>
      <c r="J29" s="57"/>
      <c r="M29" s="57"/>
      <c r="N29" s="57"/>
      <c r="Q29" s="57"/>
      <c r="R29" s="57"/>
    </row>
    <row r="30" spans="1:18" x14ac:dyDescent="0.25">
      <c r="A30" s="221"/>
      <c r="B30" s="47"/>
      <c r="C30" s="16"/>
      <c r="D30" s="93">
        <f>D25-C29</f>
        <v>61800</v>
      </c>
      <c r="E30" s="57"/>
      <c r="F30" s="57"/>
      <c r="G30" s="16"/>
      <c r="H30" s="17"/>
      <c r="I30" s="57"/>
      <c r="J30" s="57"/>
      <c r="M30" s="57"/>
      <c r="N30" s="57"/>
      <c r="Q30" s="57"/>
      <c r="R30" s="57"/>
    </row>
    <row r="31" spans="1:18" ht="15.75" thickBot="1" x14ac:dyDescent="0.3">
      <c r="A31" s="222"/>
      <c r="B31" s="48"/>
      <c r="C31" s="18"/>
      <c r="D31" s="19"/>
      <c r="E31" s="57"/>
      <c r="F31" s="57"/>
      <c r="G31" s="18"/>
      <c r="H31" s="19"/>
      <c r="I31" s="57"/>
      <c r="J31" s="57"/>
      <c r="M31" s="57"/>
      <c r="N31" s="57"/>
      <c r="Q31" s="57"/>
      <c r="R31" s="57"/>
    </row>
    <row r="32" spans="1:18" x14ac:dyDescent="0.25">
      <c r="E32" s="57"/>
      <c r="F32" s="57"/>
      <c r="I32" s="57"/>
      <c r="J32" s="57"/>
      <c r="M32" s="57"/>
      <c r="N32" s="57"/>
      <c r="Q32" s="57"/>
      <c r="R32" s="57"/>
    </row>
    <row r="33" spans="1:18" ht="15.75" thickBot="1" x14ac:dyDescent="0.3">
      <c r="E33" s="57"/>
      <c r="F33" s="57"/>
      <c r="I33" s="57"/>
      <c r="J33" s="57"/>
      <c r="M33" s="57"/>
      <c r="N33" s="57"/>
      <c r="Q33" s="57"/>
      <c r="R33" s="57"/>
    </row>
    <row r="34" spans="1:18" ht="15.75" thickBot="1" x14ac:dyDescent="0.3">
      <c r="A34" s="229" t="s">
        <v>42</v>
      </c>
      <c r="B34" s="49"/>
      <c r="C34" s="218" t="s">
        <v>43</v>
      </c>
      <c r="D34" s="219"/>
      <c r="E34" s="57"/>
      <c r="F34" s="57"/>
      <c r="G34" s="225" t="s">
        <v>44</v>
      </c>
      <c r="H34" s="226"/>
      <c r="I34" s="57"/>
      <c r="J34" s="57"/>
      <c r="K34" s="218" t="s">
        <v>45</v>
      </c>
      <c r="L34" s="219"/>
      <c r="M34" s="57"/>
      <c r="N34" s="57"/>
      <c r="O34" s="218" t="s">
        <v>46</v>
      </c>
      <c r="P34" s="219"/>
      <c r="Q34" s="57"/>
      <c r="R34" s="57"/>
    </row>
    <row r="35" spans="1:18" ht="21.75" x14ac:dyDescent="0.25">
      <c r="A35" s="230"/>
      <c r="B35" s="80">
        <v>10</v>
      </c>
      <c r="C35" s="28">
        <v>2000</v>
      </c>
      <c r="D35" s="28"/>
      <c r="E35" s="57"/>
      <c r="F35" s="79">
        <v>10</v>
      </c>
      <c r="G35" s="28">
        <v>2000</v>
      </c>
      <c r="H35" s="28"/>
      <c r="I35" s="57"/>
      <c r="J35" s="77"/>
      <c r="K35" s="28"/>
      <c r="L35" s="28">
        <v>5000</v>
      </c>
      <c r="M35" s="71">
        <v>7</v>
      </c>
      <c r="N35" s="62">
        <v>4</v>
      </c>
      <c r="O35" s="28">
        <v>15000</v>
      </c>
      <c r="P35" s="28"/>
      <c r="Q35" s="57"/>
      <c r="R35" s="57"/>
    </row>
    <row r="36" spans="1:18" x14ac:dyDescent="0.25">
      <c r="A36" s="230"/>
      <c r="B36" s="50"/>
      <c r="C36" s="29"/>
      <c r="D36" s="29"/>
      <c r="E36" s="57"/>
      <c r="F36" s="57"/>
      <c r="G36" s="29"/>
      <c r="H36" s="29"/>
      <c r="I36" s="57"/>
      <c r="J36" s="79">
        <v>10</v>
      </c>
      <c r="K36" s="29">
        <v>1000</v>
      </c>
      <c r="L36" s="29"/>
      <c r="M36" s="57"/>
      <c r="N36" s="70">
        <v>8</v>
      </c>
      <c r="O36" s="29">
        <v>8000</v>
      </c>
      <c r="P36" s="29"/>
      <c r="Q36" s="57"/>
      <c r="R36" s="57"/>
    </row>
    <row r="37" spans="1:18" x14ac:dyDescent="0.25">
      <c r="A37" s="230"/>
      <c r="B37" s="50"/>
      <c r="C37" s="29"/>
      <c r="D37" s="29"/>
      <c r="E37" s="57"/>
      <c r="F37" s="57"/>
      <c r="G37" s="29"/>
      <c r="H37" s="29"/>
      <c r="I37" s="57"/>
      <c r="J37" s="57"/>
      <c r="K37" s="29"/>
      <c r="L37" s="29"/>
      <c r="M37" s="57"/>
      <c r="N37" s="57"/>
      <c r="O37" s="29"/>
      <c r="P37" s="29"/>
      <c r="Q37" s="57"/>
      <c r="R37" s="57"/>
    </row>
    <row r="38" spans="1:18" ht="15.75" thickBot="1" x14ac:dyDescent="0.3">
      <c r="A38" s="230"/>
      <c r="B38" s="50"/>
      <c r="C38" s="30"/>
      <c r="D38" s="30"/>
      <c r="E38" s="57"/>
      <c r="F38" s="57"/>
      <c r="G38" s="30"/>
      <c r="H38" s="30"/>
      <c r="I38" s="57"/>
      <c r="J38" s="57"/>
      <c r="K38" s="30"/>
      <c r="L38" s="30"/>
      <c r="M38" s="57"/>
      <c r="N38" s="57"/>
      <c r="O38" s="30"/>
      <c r="P38" s="30"/>
      <c r="Q38" s="57"/>
      <c r="R38" s="57"/>
    </row>
    <row r="39" spans="1:18" x14ac:dyDescent="0.25">
      <c r="A39" s="230"/>
      <c r="B39" s="51"/>
      <c r="C39" s="94">
        <v>2000</v>
      </c>
      <c r="D39" s="31"/>
      <c r="E39" s="57"/>
      <c r="F39" s="57"/>
      <c r="G39" s="94">
        <v>2000</v>
      </c>
      <c r="H39" s="31"/>
      <c r="I39" s="57"/>
      <c r="J39" s="57"/>
      <c r="K39" s="20">
        <v>1000</v>
      </c>
      <c r="L39" s="31">
        <v>5000</v>
      </c>
      <c r="M39" s="57"/>
      <c r="N39" s="57"/>
      <c r="O39" s="20"/>
      <c r="P39" s="31"/>
      <c r="Q39" s="57"/>
      <c r="R39" s="57"/>
    </row>
    <row r="40" spans="1:18" x14ac:dyDescent="0.25">
      <c r="A40" s="230"/>
      <c r="B40" s="51"/>
      <c r="C40" s="16"/>
      <c r="D40" s="17"/>
      <c r="E40" s="57"/>
      <c r="F40" s="57"/>
      <c r="G40" s="16"/>
      <c r="H40" s="17"/>
      <c r="I40" s="57"/>
      <c r="J40" s="57"/>
      <c r="K40" s="16"/>
      <c r="L40" s="93">
        <f>L39-K39</f>
        <v>4000</v>
      </c>
      <c r="M40" s="57"/>
      <c r="N40" s="57"/>
      <c r="O40" s="95">
        <f>SUM(O35:O38)</f>
        <v>23000</v>
      </c>
      <c r="P40" s="17"/>
      <c r="Q40" s="57"/>
      <c r="R40" s="57"/>
    </row>
    <row r="41" spans="1:18" ht="15.75" thickBot="1" x14ac:dyDescent="0.3">
      <c r="A41" s="231"/>
      <c r="B41" s="52"/>
      <c r="C41" s="18"/>
      <c r="D41" s="19"/>
      <c r="E41" s="57"/>
      <c r="F41" s="57"/>
      <c r="G41" s="18"/>
      <c r="H41" s="19"/>
      <c r="I41" s="57"/>
      <c r="J41" s="57"/>
      <c r="K41" s="18"/>
      <c r="L41" s="19"/>
      <c r="M41" s="57"/>
      <c r="N41" s="57"/>
      <c r="O41" s="18"/>
      <c r="P41" s="19"/>
      <c r="Q41" s="57"/>
      <c r="R41" s="57"/>
    </row>
    <row r="42" spans="1:18" x14ac:dyDescent="0.25">
      <c r="E42" s="57"/>
      <c r="F42" s="57"/>
      <c r="I42" s="57"/>
      <c r="J42" s="57"/>
      <c r="M42" s="57"/>
      <c r="N42" s="57"/>
      <c r="Q42" s="57"/>
      <c r="R42" s="57"/>
    </row>
    <row r="43" spans="1:18" ht="15.75" thickBot="1" x14ac:dyDescent="0.3">
      <c r="E43" s="57"/>
      <c r="F43" s="57"/>
      <c r="I43" s="57"/>
      <c r="J43" s="57"/>
      <c r="M43" s="57"/>
      <c r="N43" s="57"/>
      <c r="Q43" s="57"/>
      <c r="R43" s="57"/>
    </row>
    <row r="44" spans="1:18" ht="15.75" thickBot="1" x14ac:dyDescent="0.3">
      <c r="A44" s="229" t="s">
        <v>47</v>
      </c>
      <c r="B44" s="49"/>
      <c r="C44" s="218" t="s">
        <v>48</v>
      </c>
      <c r="D44" s="219"/>
      <c r="E44" s="57"/>
      <c r="F44" s="57"/>
      <c r="G44" s="218" t="s">
        <v>49</v>
      </c>
      <c r="H44" s="219"/>
      <c r="I44" s="57"/>
      <c r="J44" s="57"/>
      <c r="K44" s="218" t="s">
        <v>50</v>
      </c>
      <c r="L44" s="219"/>
      <c r="M44" s="57"/>
      <c r="N44" s="57"/>
      <c r="Q44" s="57"/>
      <c r="R44" s="57"/>
    </row>
    <row r="45" spans="1:18" x14ac:dyDescent="0.25">
      <c r="A45" s="230"/>
      <c r="B45" s="50"/>
      <c r="C45" s="28"/>
      <c r="D45" s="28">
        <v>22000</v>
      </c>
      <c r="E45" s="64">
        <v>5</v>
      </c>
      <c r="F45" s="57"/>
      <c r="G45" s="28"/>
      <c r="H45" s="28">
        <v>300</v>
      </c>
      <c r="I45" s="69">
        <v>6</v>
      </c>
      <c r="J45" s="57"/>
      <c r="K45" s="28"/>
      <c r="L45" s="28">
        <v>2000</v>
      </c>
      <c r="M45" s="74">
        <v>9</v>
      </c>
      <c r="N45" s="57"/>
      <c r="Q45" s="57"/>
      <c r="R45" s="57"/>
    </row>
    <row r="46" spans="1:18" x14ac:dyDescent="0.25">
      <c r="A46" s="230"/>
      <c r="B46" s="50"/>
      <c r="C46" s="29"/>
      <c r="D46" s="29">
        <v>34000</v>
      </c>
      <c r="E46" s="78">
        <v>12</v>
      </c>
      <c r="F46" s="57"/>
      <c r="G46" s="29"/>
      <c r="H46" s="29"/>
      <c r="I46" s="57"/>
      <c r="J46" s="57"/>
      <c r="K46" s="29"/>
      <c r="L46" s="29"/>
      <c r="M46" s="57"/>
      <c r="N46" s="57"/>
      <c r="Q46" s="57"/>
      <c r="R46" s="57"/>
    </row>
    <row r="47" spans="1:18" x14ac:dyDescent="0.25">
      <c r="A47" s="230"/>
      <c r="B47" s="50"/>
      <c r="C47" s="29"/>
      <c r="D47" s="29"/>
      <c r="E47" s="57"/>
      <c r="F47" s="57"/>
      <c r="G47" s="29"/>
      <c r="H47" s="29"/>
      <c r="I47" s="57"/>
      <c r="J47" s="57"/>
      <c r="K47" s="29"/>
      <c r="L47" s="29"/>
      <c r="M47" s="57"/>
      <c r="N47" s="57"/>
      <c r="Q47" s="57"/>
      <c r="R47" s="57"/>
    </row>
    <row r="48" spans="1:18" ht="15.75" thickBot="1" x14ac:dyDescent="0.3">
      <c r="A48" s="230"/>
      <c r="B48" s="50"/>
      <c r="C48" s="30"/>
      <c r="D48" s="30"/>
      <c r="E48" s="57"/>
      <c r="F48" s="57"/>
      <c r="G48" s="30"/>
      <c r="H48" s="30"/>
      <c r="I48" s="57"/>
      <c r="J48" s="57"/>
      <c r="K48" s="30"/>
      <c r="L48" s="30"/>
      <c r="M48" s="57"/>
      <c r="N48" s="57"/>
      <c r="Q48" s="57"/>
      <c r="R48" s="57"/>
    </row>
    <row r="49" spans="1:18" x14ac:dyDescent="0.25">
      <c r="A49" s="230"/>
      <c r="B49" s="51"/>
      <c r="C49" s="20"/>
      <c r="D49" s="92">
        <f>SUM(D45:D48)</f>
        <v>56000</v>
      </c>
      <c r="E49" s="57"/>
      <c r="F49" s="57"/>
      <c r="G49" s="20"/>
      <c r="H49" s="92">
        <f>SUM(H45:H48)</f>
        <v>300</v>
      </c>
      <c r="I49" s="57"/>
      <c r="J49" s="57"/>
      <c r="K49" s="20"/>
      <c r="L49" s="92">
        <f>SUM(L45)</f>
        <v>2000</v>
      </c>
      <c r="M49" s="57"/>
      <c r="N49" s="57"/>
      <c r="Q49" s="57"/>
      <c r="R49" s="57"/>
    </row>
    <row r="50" spans="1:18" x14ac:dyDescent="0.25">
      <c r="A50" s="230"/>
      <c r="B50" s="51"/>
      <c r="C50" s="16"/>
      <c r="D50" s="17"/>
      <c r="E50" s="57"/>
      <c r="F50" s="57"/>
      <c r="G50" s="16"/>
      <c r="H50" s="17"/>
      <c r="I50" s="57"/>
      <c r="J50" s="57"/>
      <c r="K50" s="16"/>
      <c r="L50" s="17"/>
      <c r="M50" s="57"/>
      <c r="N50" s="57"/>
      <c r="Q50" s="57"/>
      <c r="R50" s="57"/>
    </row>
    <row r="51" spans="1:18" ht="15.75" thickBot="1" x14ac:dyDescent="0.3">
      <c r="A51" s="231"/>
      <c r="B51" s="52"/>
      <c r="C51" s="18"/>
      <c r="D51" s="19"/>
      <c r="E51" s="57"/>
      <c r="F51" s="57"/>
      <c r="G51" s="18"/>
      <c r="H51" s="19"/>
      <c r="I51" s="57"/>
      <c r="J51" s="57"/>
      <c r="K51" s="18"/>
      <c r="L51" s="19"/>
      <c r="M51" s="57"/>
      <c r="N51" s="57"/>
      <c r="Q51" s="57"/>
      <c r="R51" s="57"/>
    </row>
    <row r="52" spans="1:18" x14ac:dyDescent="0.25">
      <c r="F52" s="57"/>
      <c r="I52" s="57"/>
      <c r="M52" s="57"/>
      <c r="N52" s="57"/>
      <c r="Q52" s="57"/>
      <c r="R52" s="57"/>
    </row>
    <row r="53" spans="1:18" ht="15.75" thickBot="1" x14ac:dyDescent="0.3">
      <c r="I53" s="57"/>
      <c r="M53" s="57"/>
      <c r="N53" s="57"/>
    </row>
    <row r="54" spans="1:18" x14ac:dyDescent="0.25">
      <c r="C54" s="235" t="s">
        <v>66</v>
      </c>
      <c r="D54" s="236"/>
      <c r="E54" s="236"/>
      <c r="F54" s="236"/>
      <c r="G54" s="237"/>
      <c r="M54" s="57"/>
    </row>
    <row r="55" spans="1:18" ht="15.75" thickBot="1" x14ac:dyDescent="0.3">
      <c r="C55" s="201" t="s">
        <v>67</v>
      </c>
      <c r="D55" s="202"/>
      <c r="E55" s="101">
        <v>56000</v>
      </c>
      <c r="F55" s="102"/>
      <c r="G55" s="103"/>
      <c r="I55" s="99"/>
      <c r="J55" s="100"/>
      <c r="M55" s="57"/>
    </row>
    <row r="56" spans="1:18" x14ac:dyDescent="0.25">
      <c r="C56" s="242" t="s">
        <v>70</v>
      </c>
      <c r="D56" s="243"/>
      <c r="E56" s="243"/>
      <c r="F56" s="243"/>
      <c r="G56" s="244"/>
      <c r="I56" s="99"/>
      <c r="J56" s="100"/>
    </row>
    <row r="57" spans="1:18" ht="15.75" thickBot="1" x14ac:dyDescent="0.3">
      <c r="C57" s="201" t="s">
        <v>71</v>
      </c>
      <c r="D57" s="202"/>
      <c r="E57" s="104">
        <f>SUM(C39,O40)</f>
        <v>25000</v>
      </c>
      <c r="F57" s="102"/>
      <c r="G57" s="103"/>
      <c r="I57" s="99"/>
      <c r="J57" s="100"/>
    </row>
    <row r="58" spans="1:18" x14ac:dyDescent="0.25">
      <c r="C58" s="239" t="s">
        <v>68</v>
      </c>
      <c r="D58" s="240"/>
      <c r="E58" s="240"/>
      <c r="F58" s="240"/>
      <c r="G58" s="241"/>
      <c r="I58" s="99"/>
      <c r="J58" s="100"/>
    </row>
    <row r="59" spans="1:18" ht="15.75" thickBot="1" x14ac:dyDescent="0.3">
      <c r="C59" s="201" t="s">
        <v>69</v>
      </c>
      <c r="D59" s="202"/>
      <c r="E59" s="104">
        <f>E57-L49-H49</f>
        <v>22700</v>
      </c>
      <c r="F59" s="102"/>
      <c r="G59" s="103"/>
      <c r="I59" s="99"/>
      <c r="J59" s="100"/>
    </row>
    <row r="60" spans="1:18" x14ac:dyDescent="0.25">
      <c r="C60" s="235" t="s">
        <v>73</v>
      </c>
      <c r="D60" s="236"/>
      <c r="E60" s="236"/>
      <c r="F60" s="236"/>
      <c r="G60" s="237"/>
      <c r="I60" s="99"/>
      <c r="J60" s="100"/>
    </row>
    <row r="61" spans="1:18" ht="15.75" thickBot="1" x14ac:dyDescent="0.3">
      <c r="C61" s="201" t="s">
        <v>72</v>
      </c>
      <c r="D61" s="202"/>
      <c r="E61" s="104">
        <f>SUM(E59,G9)</f>
        <v>27500</v>
      </c>
      <c r="F61" s="102"/>
      <c r="G61" s="103"/>
      <c r="I61" s="99"/>
    </row>
    <row r="62" spans="1:18" x14ac:dyDescent="0.25">
      <c r="C62" s="235" t="s">
        <v>74</v>
      </c>
      <c r="D62" s="236"/>
      <c r="E62" s="236"/>
      <c r="F62" s="236"/>
      <c r="G62" s="237"/>
    </row>
    <row r="63" spans="1:18" ht="15.75" thickBot="1" x14ac:dyDescent="0.3">
      <c r="C63" s="201" t="s">
        <v>75</v>
      </c>
      <c r="D63" s="202"/>
      <c r="E63" s="104">
        <f>E61-8000</f>
        <v>19500</v>
      </c>
      <c r="F63" s="102"/>
      <c r="G63" s="103"/>
      <c r="H63" s="238" t="s">
        <v>76</v>
      </c>
      <c r="I63" s="194"/>
      <c r="J63" s="194"/>
      <c r="K63" s="194"/>
      <c r="L63" s="194"/>
    </row>
    <row r="64" spans="1:18" x14ac:dyDescent="0.25">
      <c r="C64" s="235" t="s">
        <v>77</v>
      </c>
      <c r="D64" s="236"/>
      <c r="E64" s="236"/>
      <c r="F64" s="236"/>
      <c r="G64" s="237"/>
    </row>
    <row r="65" spans="3:7" ht="15.75" thickBot="1" x14ac:dyDescent="0.3">
      <c r="C65" s="201" t="s">
        <v>78</v>
      </c>
      <c r="D65" s="202"/>
      <c r="E65" s="101">
        <f>D49-E63</f>
        <v>36500</v>
      </c>
      <c r="F65" s="102"/>
      <c r="G65" s="103"/>
    </row>
    <row r="66" spans="3:7" x14ac:dyDescent="0.25">
      <c r="C66" s="235" t="s">
        <v>74</v>
      </c>
      <c r="D66" s="236"/>
      <c r="E66" s="236"/>
      <c r="F66" s="236"/>
      <c r="G66" s="237"/>
    </row>
    <row r="67" spans="3:7" ht="15.75" thickBot="1" x14ac:dyDescent="0.3">
      <c r="C67" s="201"/>
      <c r="D67" s="202"/>
      <c r="E67" s="102"/>
      <c r="F67" s="102"/>
      <c r="G67" s="103"/>
    </row>
  </sheetData>
  <mergeCells count="37">
    <mergeCell ref="A34:A41"/>
    <mergeCell ref="C34:D34"/>
    <mergeCell ref="G34:H34"/>
    <mergeCell ref="K34:L34"/>
    <mergeCell ref="O34:P34"/>
    <mergeCell ref="H63:L63"/>
    <mergeCell ref="A44:A51"/>
    <mergeCell ref="C44:D44"/>
    <mergeCell ref="G44:H44"/>
    <mergeCell ref="K44:L44"/>
    <mergeCell ref="C58:G58"/>
    <mergeCell ref="C54:G54"/>
    <mergeCell ref="C56:G56"/>
    <mergeCell ref="C60:G60"/>
    <mergeCell ref="C55:D55"/>
    <mergeCell ref="C57:D57"/>
    <mergeCell ref="C59:D59"/>
    <mergeCell ref="V2:W2"/>
    <mergeCell ref="A14:A21"/>
    <mergeCell ref="C14:D14"/>
    <mergeCell ref="G14:H14"/>
    <mergeCell ref="A24:A31"/>
    <mergeCell ref="C24:D24"/>
    <mergeCell ref="G24:H24"/>
    <mergeCell ref="A2:A11"/>
    <mergeCell ref="C2:D2"/>
    <mergeCell ref="G2:H2"/>
    <mergeCell ref="K2:L2"/>
    <mergeCell ref="O2:P2"/>
    <mergeCell ref="S2:T2"/>
    <mergeCell ref="C67:D67"/>
    <mergeCell ref="C61:D61"/>
    <mergeCell ref="C62:G62"/>
    <mergeCell ref="C63:D63"/>
    <mergeCell ref="C64:G64"/>
    <mergeCell ref="C65:D65"/>
    <mergeCell ref="C66:G6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6"/>
  <sheetViews>
    <sheetView topLeftCell="A13" workbookViewId="0">
      <selection activeCell="O9" sqref="O9"/>
    </sheetView>
  </sheetViews>
  <sheetFormatPr baseColWidth="10" defaultRowHeight="15" x14ac:dyDescent="0.25"/>
  <cols>
    <col min="2" max="2" width="22.42578125" customWidth="1"/>
    <col min="3" max="3" width="38.85546875" customWidth="1"/>
    <col min="4" max="4" width="27.140625" customWidth="1"/>
  </cols>
  <sheetData>
    <row r="2" spans="2:4" ht="15.75" thickBot="1" x14ac:dyDescent="0.3"/>
    <row r="3" spans="2:4" x14ac:dyDescent="0.25">
      <c r="B3" s="105" t="s">
        <v>80</v>
      </c>
      <c r="C3" s="106" t="s">
        <v>81</v>
      </c>
      <c r="D3" s="107" t="s">
        <v>82</v>
      </c>
    </row>
    <row r="4" spans="2:4" x14ac:dyDescent="0.25">
      <c r="B4" s="108" t="s">
        <v>83</v>
      </c>
      <c r="C4" s="2" t="s">
        <v>94</v>
      </c>
      <c r="D4" s="109">
        <f>7*12</f>
        <v>84</v>
      </c>
    </row>
    <row r="5" spans="2:4" x14ac:dyDescent="0.25">
      <c r="B5" s="108" t="s">
        <v>84</v>
      </c>
      <c r="C5" s="2" t="s">
        <v>95</v>
      </c>
      <c r="D5" s="109">
        <f>(25*12)/52</f>
        <v>5.7692307692307692</v>
      </c>
    </row>
    <row r="6" spans="2:4" x14ac:dyDescent="0.25">
      <c r="B6" s="108" t="s">
        <v>85</v>
      </c>
      <c r="C6" s="2" t="s">
        <v>96</v>
      </c>
      <c r="D6" s="109">
        <f>((25*12)+ ((25*12)*0.315))/52</f>
        <v>7.5865384615384617</v>
      </c>
    </row>
    <row r="7" spans="2:4" x14ac:dyDescent="0.25">
      <c r="B7" s="108" t="s">
        <v>86</v>
      </c>
      <c r="C7" s="2" t="s">
        <v>97</v>
      </c>
      <c r="D7" s="109">
        <f>(84+7.59)*0.075</f>
        <v>6.8692500000000001</v>
      </c>
    </row>
    <row r="8" spans="2:4" ht="15.75" thickBot="1" x14ac:dyDescent="0.3">
      <c r="B8" s="110" t="s">
        <v>79</v>
      </c>
      <c r="C8" s="111" t="s">
        <v>100</v>
      </c>
      <c r="D8" s="112">
        <f>(84+7.59)*0.0775</f>
        <v>7.0982250000000002</v>
      </c>
    </row>
    <row r="9" spans="2:4" x14ac:dyDescent="0.25">
      <c r="B9" s="251" t="s">
        <v>87</v>
      </c>
      <c r="C9" s="252"/>
      <c r="D9" s="113">
        <f>SUM(D4:D8)</f>
        <v>111.32324423076923</v>
      </c>
    </row>
    <row r="10" spans="2:4" x14ac:dyDescent="0.25">
      <c r="B10" s="246" t="s">
        <v>88</v>
      </c>
      <c r="C10" s="247"/>
      <c r="D10" s="109">
        <f>D9/5</f>
        <v>22.264648846153847</v>
      </c>
    </row>
    <row r="11" spans="2:4" ht="15.75" thickBot="1" x14ac:dyDescent="0.3">
      <c r="B11" s="248" t="s">
        <v>89</v>
      </c>
      <c r="C11" s="249"/>
      <c r="D11" s="114">
        <f>D10/8</f>
        <v>2.7830811057692308</v>
      </c>
    </row>
    <row r="12" spans="2:4" ht="15.75" thickBot="1" x14ac:dyDescent="0.3">
      <c r="B12" s="238"/>
      <c r="C12" s="253"/>
      <c r="D12" s="115"/>
    </row>
    <row r="13" spans="2:4" x14ac:dyDescent="0.25">
      <c r="B13" s="251" t="s">
        <v>90</v>
      </c>
      <c r="C13" s="252"/>
      <c r="D13" s="113">
        <f>D11/(12/8)</f>
        <v>1.855387403846154</v>
      </c>
    </row>
    <row r="14" spans="2:4" x14ac:dyDescent="0.25">
      <c r="B14" s="246" t="s">
        <v>91</v>
      </c>
      <c r="C14" s="247"/>
      <c r="D14" s="109">
        <f>D11/((12/8)*0.8)</f>
        <v>2.3192342548076921</v>
      </c>
    </row>
    <row r="15" spans="2:4" x14ac:dyDescent="0.25">
      <c r="B15" s="246" t="s">
        <v>92</v>
      </c>
      <c r="C15" s="247"/>
      <c r="D15" s="109">
        <f>D10/12</f>
        <v>1.855387403846154</v>
      </c>
    </row>
    <row r="16" spans="2:4" ht="15.75" thickBot="1" x14ac:dyDescent="0.3">
      <c r="B16" s="248" t="s">
        <v>93</v>
      </c>
      <c r="C16" s="249"/>
      <c r="D16" s="114">
        <f>D10/(12*0.8)</f>
        <v>2.3192342548076921</v>
      </c>
    </row>
    <row r="19" spans="2:5" x14ac:dyDescent="0.25">
      <c r="B19" s="250" t="s">
        <v>98</v>
      </c>
      <c r="C19" s="250"/>
      <c r="D19" s="250"/>
    </row>
    <row r="20" spans="2:5" x14ac:dyDescent="0.25">
      <c r="B20" s="250" t="s">
        <v>99</v>
      </c>
      <c r="C20" s="250"/>
      <c r="D20" s="250"/>
      <c r="E20" s="250"/>
    </row>
    <row r="22" spans="2:5" x14ac:dyDescent="0.25">
      <c r="B22" t="s">
        <v>101</v>
      </c>
    </row>
    <row r="23" spans="2:5" x14ac:dyDescent="0.25">
      <c r="B23" s="245" t="s">
        <v>102</v>
      </c>
      <c r="C23" s="245"/>
      <c r="D23" s="245"/>
    </row>
    <row r="24" spans="2:5" x14ac:dyDescent="0.25">
      <c r="B24" s="245"/>
      <c r="C24" s="245"/>
      <c r="D24" s="245"/>
    </row>
    <row r="25" spans="2:5" x14ac:dyDescent="0.25">
      <c r="B25" s="245"/>
      <c r="C25" s="245"/>
      <c r="D25" s="245"/>
    </row>
    <row r="26" spans="2:5" x14ac:dyDescent="0.25">
      <c r="B26" s="245"/>
      <c r="C26" s="245"/>
      <c r="D26" s="245"/>
    </row>
  </sheetData>
  <mergeCells count="11">
    <mergeCell ref="B14:C14"/>
    <mergeCell ref="B9:C9"/>
    <mergeCell ref="B10:C10"/>
    <mergeCell ref="B11:C11"/>
    <mergeCell ref="B12:C12"/>
    <mergeCell ref="B13:C13"/>
    <mergeCell ref="B23:D26"/>
    <mergeCell ref="B15:C15"/>
    <mergeCell ref="B16:C16"/>
    <mergeCell ref="B20:E20"/>
    <mergeCell ref="B19:D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3"/>
  <sheetViews>
    <sheetView topLeftCell="A28" zoomScale="68" zoomScaleNormal="68" workbookViewId="0">
      <selection activeCell="W47" sqref="W47"/>
    </sheetView>
  </sheetViews>
  <sheetFormatPr baseColWidth="10" defaultRowHeight="15" x14ac:dyDescent="0.25"/>
  <sheetData>
    <row r="3" spans="2:11" x14ac:dyDescent="0.25">
      <c r="B3" s="254" t="s">
        <v>103</v>
      </c>
      <c r="C3" s="254"/>
      <c r="D3" s="254"/>
      <c r="E3" s="254"/>
      <c r="F3" s="254"/>
      <c r="G3" s="254"/>
      <c r="H3" s="254"/>
      <c r="I3" s="254"/>
      <c r="J3" s="254"/>
      <c r="K3" s="254"/>
    </row>
    <row r="4" spans="2:11" x14ac:dyDescent="0.25">
      <c r="B4" s="255"/>
      <c r="C4" s="255"/>
      <c r="D4" s="255"/>
      <c r="E4" s="255"/>
      <c r="F4" s="255"/>
      <c r="G4" s="255"/>
      <c r="H4" s="255"/>
      <c r="I4" s="255"/>
      <c r="J4" s="255"/>
      <c r="K4" s="255"/>
    </row>
    <row r="5" spans="2:11" x14ac:dyDescent="0.25">
      <c r="B5" s="256" t="s">
        <v>1</v>
      </c>
      <c r="C5" s="257" t="s">
        <v>104</v>
      </c>
      <c r="D5" s="257"/>
      <c r="E5" s="257"/>
      <c r="F5" s="258" t="s">
        <v>105</v>
      </c>
      <c r="G5" s="258"/>
      <c r="H5" s="258"/>
      <c r="I5" s="259" t="s">
        <v>106</v>
      </c>
      <c r="J5" s="259"/>
      <c r="K5" s="259"/>
    </row>
    <row r="6" spans="2:11" x14ac:dyDescent="0.25">
      <c r="B6" s="256"/>
      <c r="C6" s="116" t="s">
        <v>107</v>
      </c>
      <c r="D6" s="116" t="s">
        <v>108</v>
      </c>
      <c r="E6" s="116" t="s">
        <v>32</v>
      </c>
      <c r="F6" s="117" t="s">
        <v>107</v>
      </c>
      <c r="G6" s="117" t="s">
        <v>108</v>
      </c>
      <c r="H6" s="117" t="s">
        <v>32</v>
      </c>
      <c r="I6" s="118" t="s">
        <v>107</v>
      </c>
      <c r="J6" s="118" t="s">
        <v>108</v>
      </c>
      <c r="K6" s="118" t="s">
        <v>32</v>
      </c>
    </row>
    <row r="7" spans="2:11" ht="15.75" thickBot="1" x14ac:dyDescent="0.3">
      <c r="B7" s="119"/>
      <c r="C7" s="120"/>
      <c r="D7" s="121"/>
      <c r="E7" s="121"/>
      <c r="F7" s="122"/>
      <c r="G7" s="123"/>
      <c r="H7" s="123"/>
      <c r="I7" s="124">
        <v>100</v>
      </c>
      <c r="J7" s="125">
        <v>1.5</v>
      </c>
      <c r="K7" s="125">
        <v>150</v>
      </c>
    </row>
    <row r="8" spans="2:11" x14ac:dyDescent="0.25">
      <c r="B8" s="126"/>
      <c r="C8" s="127">
        <v>300</v>
      </c>
      <c r="D8" s="128">
        <v>1.56</v>
      </c>
      <c r="E8" s="128">
        <v>468</v>
      </c>
      <c r="F8" s="129"/>
      <c r="G8" s="130"/>
      <c r="H8" s="130"/>
      <c r="I8" s="131">
        <v>100</v>
      </c>
      <c r="J8" s="132">
        <v>1.5</v>
      </c>
      <c r="K8" s="133">
        <v>150</v>
      </c>
    </row>
    <row r="9" spans="2:11" ht="15.75" thickBot="1" x14ac:dyDescent="0.3">
      <c r="B9" s="126"/>
      <c r="C9" s="134"/>
      <c r="D9" s="135"/>
      <c r="E9" s="135"/>
      <c r="F9" s="136"/>
      <c r="G9" s="137"/>
      <c r="H9" s="137"/>
      <c r="I9" s="138">
        <v>300</v>
      </c>
      <c r="J9" s="139">
        <v>1.56</v>
      </c>
      <c r="K9" s="140">
        <v>468</v>
      </c>
    </row>
    <row r="10" spans="2:11" x14ac:dyDescent="0.25">
      <c r="B10" s="126"/>
      <c r="C10" s="127"/>
      <c r="D10" s="128"/>
      <c r="E10" s="128"/>
      <c r="F10" s="129">
        <v>80</v>
      </c>
      <c r="G10" s="130">
        <v>1.5</v>
      </c>
      <c r="H10" s="130">
        <v>120</v>
      </c>
      <c r="I10" s="131">
        <v>20</v>
      </c>
      <c r="J10" s="132">
        <v>1.5</v>
      </c>
      <c r="K10" s="133">
        <v>30</v>
      </c>
    </row>
    <row r="11" spans="2:11" ht="15.75" thickBot="1" x14ac:dyDescent="0.3">
      <c r="B11" s="126"/>
      <c r="C11" s="134"/>
      <c r="D11" s="135"/>
      <c r="E11" s="135"/>
      <c r="F11" s="136"/>
      <c r="G11" s="137"/>
      <c r="H11" s="137"/>
      <c r="I11" s="138">
        <v>300</v>
      </c>
      <c r="J11" s="139">
        <v>1.56</v>
      </c>
      <c r="K11" s="140">
        <v>468</v>
      </c>
    </row>
    <row r="12" spans="2:11" x14ac:dyDescent="0.25">
      <c r="B12" s="126"/>
      <c r="C12" s="127"/>
      <c r="D12" s="128"/>
      <c r="E12" s="128"/>
      <c r="F12" s="129">
        <v>20</v>
      </c>
      <c r="G12" s="130">
        <v>1.5</v>
      </c>
      <c r="H12" s="130">
        <v>30</v>
      </c>
      <c r="I12" s="131">
        <v>180</v>
      </c>
      <c r="J12" s="132">
        <v>1.56</v>
      </c>
      <c r="K12" s="133">
        <v>280.8</v>
      </c>
    </row>
    <row r="13" spans="2:11" ht="15.75" thickBot="1" x14ac:dyDescent="0.3">
      <c r="B13" s="126"/>
      <c r="C13" s="134"/>
      <c r="D13" s="135"/>
      <c r="E13" s="135"/>
      <c r="F13" s="136">
        <v>120</v>
      </c>
      <c r="G13" s="137">
        <v>1.56</v>
      </c>
      <c r="H13" s="137">
        <v>187.2</v>
      </c>
      <c r="I13" s="138"/>
      <c r="J13" s="139"/>
      <c r="K13" s="140"/>
    </row>
    <row r="14" spans="2:11" x14ac:dyDescent="0.25">
      <c r="B14" s="126"/>
      <c r="C14" s="127">
        <v>150</v>
      </c>
      <c r="D14" s="128">
        <v>1.6</v>
      </c>
      <c r="E14" s="128">
        <v>240</v>
      </c>
      <c r="F14" s="129"/>
      <c r="G14" s="130"/>
      <c r="H14" s="130"/>
      <c r="I14" s="131">
        <v>180</v>
      </c>
      <c r="J14" s="132">
        <v>1.56</v>
      </c>
      <c r="K14" s="133">
        <v>280.8</v>
      </c>
    </row>
    <row r="15" spans="2:11" ht="15.75" thickBot="1" x14ac:dyDescent="0.3">
      <c r="B15" s="126"/>
      <c r="C15" s="134"/>
      <c r="D15" s="135"/>
      <c r="E15" s="135"/>
      <c r="F15" s="136"/>
      <c r="G15" s="137"/>
      <c r="H15" s="137"/>
      <c r="I15" s="138">
        <v>150</v>
      </c>
      <c r="J15" s="139">
        <v>1.6</v>
      </c>
      <c r="K15" s="140">
        <v>240</v>
      </c>
    </row>
    <row r="16" spans="2:11" x14ac:dyDescent="0.25">
      <c r="B16" s="126"/>
      <c r="C16" s="127"/>
      <c r="D16" s="128"/>
      <c r="E16" s="128"/>
      <c r="F16" s="129">
        <v>130</v>
      </c>
      <c r="G16" s="130">
        <v>1.56</v>
      </c>
      <c r="H16" s="130">
        <v>202.8</v>
      </c>
      <c r="I16" s="131">
        <v>50</v>
      </c>
      <c r="J16" s="132">
        <v>1.56</v>
      </c>
      <c r="K16" s="133">
        <v>78</v>
      </c>
    </row>
    <row r="17" spans="2:23" ht="15.75" thickBot="1" x14ac:dyDescent="0.3">
      <c r="B17" s="126"/>
      <c r="C17" s="134"/>
      <c r="D17" s="135"/>
      <c r="E17" s="135"/>
      <c r="F17" s="136"/>
      <c r="G17" s="137"/>
      <c r="H17" s="137"/>
      <c r="I17" s="138">
        <v>150</v>
      </c>
      <c r="J17" s="139">
        <v>1.6</v>
      </c>
      <c r="K17" s="140">
        <v>240</v>
      </c>
      <c r="O17" s="263"/>
      <c r="P17" s="263"/>
      <c r="Q17" s="263"/>
      <c r="R17" s="263"/>
      <c r="S17" s="263"/>
      <c r="T17" s="263"/>
      <c r="U17" s="263"/>
      <c r="V17" s="263"/>
      <c r="W17" s="263"/>
    </row>
    <row r="18" spans="2:23" x14ac:dyDescent="0.25">
      <c r="B18" s="126"/>
      <c r="C18" s="127"/>
      <c r="D18" s="128"/>
      <c r="E18" s="128"/>
      <c r="F18" s="129">
        <v>50</v>
      </c>
      <c r="G18" s="130">
        <v>1.56</v>
      </c>
      <c r="H18" s="130">
        <v>78</v>
      </c>
      <c r="I18" s="131">
        <v>90</v>
      </c>
      <c r="J18" s="132">
        <v>1.6</v>
      </c>
      <c r="K18" s="133">
        <v>144</v>
      </c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 ht="15.75" thickBot="1" x14ac:dyDescent="0.3">
      <c r="B19" s="126"/>
      <c r="C19" s="134"/>
      <c r="D19" s="135"/>
      <c r="E19" s="135"/>
      <c r="F19" s="136">
        <v>60</v>
      </c>
      <c r="G19" s="137">
        <v>1.6</v>
      </c>
      <c r="H19" s="137">
        <v>96</v>
      </c>
      <c r="I19" s="138"/>
      <c r="J19" s="139"/>
      <c r="K19" s="140"/>
      <c r="N19" s="265"/>
      <c r="O19" s="266"/>
      <c r="P19" s="266"/>
      <c r="Q19" s="266"/>
      <c r="R19" s="266"/>
      <c r="S19" s="266"/>
      <c r="T19" s="266"/>
      <c r="U19" s="266"/>
      <c r="V19" s="266"/>
      <c r="W19" s="266"/>
    </row>
    <row r="20" spans="2:23" x14ac:dyDescent="0.25">
      <c r="B20" s="126"/>
      <c r="C20" s="127">
        <v>150</v>
      </c>
      <c r="D20" s="128">
        <v>1.7</v>
      </c>
      <c r="E20" s="128">
        <v>255</v>
      </c>
      <c r="F20" s="129"/>
      <c r="G20" s="130"/>
      <c r="H20" s="130"/>
      <c r="I20" s="131">
        <v>90</v>
      </c>
      <c r="J20" s="132">
        <v>1.6</v>
      </c>
      <c r="K20" s="133">
        <v>144</v>
      </c>
      <c r="O20" s="260"/>
      <c r="P20" s="260"/>
      <c r="Q20" s="260"/>
      <c r="R20" s="260"/>
      <c r="S20" s="260"/>
      <c r="T20" s="260"/>
      <c r="U20" s="260"/>
      <c r="V20" s="260"/>
      <c r="W20" s="260"/>
    </row>
    <row r="21" spans="2:23" ht="15.75" thickBot="1" x14ac:dyDescent="0.3">
      <c r="B21" s="126"/>
      <c r="C21" s="134"/>
      <c r="D21" s="135"/>
      <c r="E21" s="135"/>
      <c r="F21" s="136"/>
      <c r="G21" s="137"/>
      <c r="H21" s="137"/>
      <c r="I21" s="138">
        <v>150</v>
      </c>
      <c r="J21" s="139">
        <v>1.7</v>
      </c>
      <c r="K21" s="140">
        <v>255</v>
      </c>
      <c r="N21" s="261"/>
      <c r="O21" s="261"/>
      <c r="P21" s="262"/>
      <c r="Q21" s="262"/>
      <c r="R21" s="261"/>
      <c r="S21" s="262"/>
      <c r="T21" s="262"/>
      <c r="U21" s="261"/>
      <c r="V21" s="262"/>
      <c r="W21" s="262"/>
    </row>
    <row r="22" spans="2:23" x14ac:dyDescent="0.25">
      <c r="B22" s="126"/>
      <c r="C22" s="127"/>
      <c r="D22" s="128"/>
      <c r="E22" s="128"/>
      <c r="F22" s="129">
        <v>90</v>
      </c>
      <c r="G22" s="130">
        <v>1.6</v>
      </c>
      <c r="H22" s="130">
        <v>144</v>
      </c>
      <c r="I22" s="131">
        <v>100</v>
      </c>
      <c r="J22" s="132">
        <v>1.7</v>
      </c>
      <c r="K22" s="133">
        <v>170</v>
      </c>
      <c r="N22" s="261"/>
      <c r="O22" s="261"/>
      <c r="P22" s="262"/>
      <c r="Q22" s="262"/>
      <c r="R22" s="261"/>
      <c r="S22" s="262"/>
      <c r="T22" s="262"/>
      <c r="U22" s="261"/>
      <c r="V22" s="262"/>
      <c r="W22" s="262"/>
    </row>
    <row r="23" spans="2:23" ht="15.75" thickBot="1" x14ac:dyDescent="0.3">
      <c r="B23" s="126"/>
      <c r="C23" s="134"/>
      <c r="D23" s="135"/>
      <c r="E23" s="135"/>
      <c r="F23" s="136">
        <v>50</v>
      </c>
      <c r="G23" s="137">
        <v>1.7</v>
      </c>
      <c r="H23" s="137">
        <v>85</v>
      </c>
      <c r="I23" s="138"/>
      <c r="J23" s="139"/>
      <c r="K23" s="140"/>
      <c r="N23" s="261"/>
      <c r="O23" s="261"/>
      <c r="P23" s="262"/>
      <c r="Q23" s="265"/>
      <c r="R23" s="261"/>
      <c r="S23" s="262"/>
      <c r="T23" s="262"/>
      <c r="U23" s="261"/>
      <c r="V23" s="262"/>
      <c r="W23" s="262"/>
    </row>
    <row r="24" spans="2:23" x14ac:dyDescent="0.25">
      <c r="N24" s="261"/>
      <c r="O24" s="261"/>
      <c r="P24" s="262"/>
      <c r="Q24" s="262"/>
      <c r="R24" s="261"/>
      <c r="S24" s="262"/>
      <c r="T24" s="262"/>
      <c r="U24" s="261"/>
      <c r="V24" s="262"/>
      <c r="W24" s="262"/>
    </row>
    <row r="25" spans="2:23" x14ac:dyDescent="0.25">
      <c r="B25" s="254" t="s">
        <v>109</v>
      </c>
      <c r="C25" s="254"/>
      <c r="D25" s="254"/>
      <c r="E25" s="254"/>
      <c r="F25" s="254"/>
      <c r="G25" s="254"/>
      <c r="H25" s="254"/>
      <c r="I25" s="254"/>
      <c r="J25" s="254"/>
      <c r="K25" s="254"/>
      <c r="N25" s="261"/>
      <c r="O25" s="261"/>
      <c r="P25" s="267"/>
      <c r="Q25" s="267"/>
      <c r="R25" s="261"/>
      <c r="S25" s="262"/>
      <c r="T25" s="262"/>
      <c r="U25" s="261"/>
      <c r="V25" s="262"/>
      <c r="W25" s="262"/>
    </row>
    <row r="26" spans="2:23" x14ac:dyDescent="0.25"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N26" s="261"/>
      <c r="O26" s="261"/>
      <c r="P26" s="267"/>
      <c r="Q26" s="267"/>
      <c r="R26" s="261"/>
      <c r="S26" s="262"/>
      <c r="T26" s="262"/>
      <c r="U26" s="261"/>
      <c r="V26" s="262"/>
      <c r="W26" s="262"/>
    </row>
    <row r="27" spans="2:23" x14ac:dyDescent="0.25">
      <c r="B27" s="256" t="s">
        <v>1</v>
      </c>
      <c r="C27" s="257" t="s">
        <v>104</v>
      </c>
      <c r="D27" s="257"/>
      <c r="E27" s="257"/>
      <c r="F27" s="258" t="s">
        <v>105</v>
      </c>
      <c r="G27" s="258"/>
      <c r="H27" s="258"/>
      <c r="I27" s="259" t="s">
        <v>106</v>
      </c>
      <c r="J27" s="259"/>
      <c r="K27" s="259"/>
      <c r="N27" s="261"/>
      <c r="O27" s="261"/>
      <c r="P27" s="262"/>
      <c r="Q27" s="262"/>
      <c r="R27" s="261"/>
      <c r="S27" s="262"/>
      <c r="T27" s="262"/>
      <c r="U27" s="261"/>
      <c r="V27" s="262"/>
      <c r="W27" s="262"/>
    </row>
    <row r="28" spans="2:23" ht="15.75" thickBot="1" x14ac:dyDescent="0.3">
      <c r="B28" s="256"/>
      <c r="C28" s="141" t="s">
        <v>107</v>
      </c>
      <c r="D28" s="141" t="s">
        <v>108</v>
      </c>
      <c r="E28" s="141" t="s">
        <v>32</v>
      </c>
      <c r="F28" s="142" t="s">
        <v>107</v>
      </c>
      <c r="G28" s="142" t="s">
        <v>108</v>
      </c>
      <c r="H28" s="142" t="s">
        <v>32</v>
      </c>
      <c r="I28" s="143" t="s">
        <v>107</v>
      </c>
      <c r="J28" s="143" t="s">
        <v>108</v>
      </c>
      <c r="K28" s="143" t="s">
        <v>32</v>
      </c>
      <c r="N28" s="261"/>
      <c r="O28" s="261"/>
      <c r="P28" s="262"/>
      <c r="Q28" s="262"/>
      <c r="R28" s="261"/>
      <c r="S28" s="262"/>
      <c r="T28" s="262"/>
      <c r="U28" s="261"/>
      <c r="V28" s="262"/>
      <c r="W28" s="262"/>
    </row>
    <row r="29" spans="2:23" ht="15.75" thickBot="1" x14ac:dyDescent="0.3">
      <c r="B29" s="126"/>
      <c r="C29" s="144"/>
      <c r="D29" s="145"/>
      <c r="E29" s="145"/>
      <c r="F29" s="146"/>
      <c r="G29" s="147"/>
      <c r="H29" s="147"/>
      <c r="I29" s="148">
        <v>100</v>
      </c>
      <c r="J29" s="149">
        <v>1.5</v>
      </c>
      <c r="K29" s="150">
        <v>150</v>
      </c>
      <c r="N29" s="261"/>
      <c r="O29" s="261"/>
      <c r="P29" s="262"/>
      <c r="Q29" s="262"/>
      <c r="R29" s="261"/>
      <c r="S29" s="262"/>
      <c r="T29" s="262"/>
      <c r="U29" s="261"/>
      <c r="V29" s="262"/>
      <c r="W29" s="262"/>
    </row>
    <row r="30" spans="2:23" x14ac:dyDescent="0.25">
      <c r="B30" s="126"/>
      <c r="C30" s="127">
        <v>300</v>
      </c>
      <c r="D30" s="128">
        <v>1.56</v>
      </c>
      <c r="E30" s="128">
        <v>468</v>
      </c>
      <c r="F30" s="129"/>
      <c r="G30" s="130"/>
      <c r="H30" s="130"/>
      <c r="I30" s="131">
        <v>100</v>
      </c>
      <c r="J30" s="132">
        <v>1.5</v>
      </c>
      <c r="K30" s="133">
        <v>150</v>
      </c>
      <c r="N30" s="261"/>
      <c r="O30" s="261"/>
      <c r="P30" s="262"/>
      <c r="Q30" s="262"/>
      <c r="R30" s="261"/>
      <c r="S30" s="262"/>
      <c r="T30" s="262"/>
      <c r="U30" s="261"/>
      <c r="V30" s="262"/>
      <c r="W30" s="262"/>
    </row>
    <row r="31" spans="2:23" ht="15.75" thickBot="1" x14ac:dyDescent="0.3">
      <c r="B31" s="126"/>
      <c r="C31" s="134"/>
      <c r="D31" s="135"/>
      <c r="E31" s="135"/>
      <c r="F31" s="136"/>
      <c r="G31" s="137"/>
      <c r="H31" s="137"/>
      <c r="I31" s="138">
        <v>300</v>
      </c>
      <c r="J31" s="139">
        <v>1.56</v>
      </c>
      <c r="K31" s="140">
        <v>468</v>
      </c>
      <c r="N31" s="261"/>
      <c r="O31" s="261"/>
      <c r="P31" s="262"/>
      <c r="Q31" s="262"/>
      <c r="R31" s="261"/>
      <c r="S31" s="262"/>
      <c r="T31" s="262"/>
      <c r="U31" s="261"/>
      <c r="V31" s="262"/>
      <c r="W31" s="262"/>
    </row>
    <row r="32" spans="2:23" x14ac:dyDescent="0.25">
      <c r="B32" s="126"/>
      <c r="C32" s="127"/>
      <c r="D32" s="128"/>
      <c r="E32" s="128"/>
      <c r="F32" s="129">
        <v>80</v>
      </c>
      <c r="G32" s="130">
        <v>1.56</v>
      </c>
      <c r="H32" s="130">
        <v>124.8</v>
      </c>
      <c r="I32" s="131">
        <v>100</v>
      </c>
      <c r="J32" s="132">
        <v>1.5</v>
      </c>
      <c r="K32" s="133">
        <v>150</v>
      </c>
      <c r="N32" s="261"/>
      <c r="O32" s="261"/>
      <c r="P32" s="262"/>
      <c r="Q32" s="262"/>
      <c r="R32" s="261"/>
      <c r="S32" s="262"/>
      <c r="T32" s="262"/>
      <c r="U32" s="261"/>
      <c r="V32" s="262"/>
      <c r="W32" s="262"/>
    </row>
    <row r="33" spans="2:23" ht="15.75" thickBot="1" x14ac:dyDescent="0.3">
      <c r="B33" s="126"/>
      <c r="C33" s="134"/>
      <c r="D33" s="135"/>
      <c r="E33" s="135"/>
      <c r="F33" s="136"/>
      <c r="G33" s="137"/>
      <c r="H33" s="137"/>
      <c r="I33" s="138">
        <v>220</v>
      </c>
      <c r="J33" s="139">
        <v>1.56</v>
      </c>
      <c r="K33" s="140">
        <v>343.2</v>
      </c>
      <c r="N33" s="261"/>
      <c r="O33" s="261"/>
      <c r="P33" s="262"/>
      <c r="Q33" s="262"/>
      <c r="R33" s="261"/>
      <c r="S33" s="262"/>
      <c r="T33" s="262"/>
      <c r="U33" s="261"/>
      <c r="V33" s="262"/>
      <c r="W33" s="262"/>
    </row>
    <row r="34" spans="2:23" x14ac:dyDescent="0.25">
      <c r="B34" s="126"/>
      <c r="C34" s="127"/>
      <c r="D34" s="128"/>
      <c r="E34" s="128"/>
      <c r="F34" s="129">
        <v>140</v>
      </c>
      <c r="G34" s="130">
        <v>1.56</v>
      </c>
      <c r="H34" s="130">
        <v>218.4</v>
      </c>
      <c r="I34" s="131">
        <v>100</v>
      </c>
      <c r="J34" s="132">
        <v>1.5</v>
      </c>
      <c r="K34" s="133">
        <v>150</v>
      </c>
      <c r="N34" s="261"/>
      <c r="O34" s="261"/>
      <c r="P34" s="262"/>
      <c r="Q34" s="262"/>
      <c r="R34" s="261"/>
      <c r="S34" s="262"/>
      <c r="T34" s="262"/>
      <c r="U34" s="261"/>
      <c r="V34" s="262"/>
      <c r="W34" s="262"/>
    </row>
    <row r="35" spans="2:23" ht="15.75" thickBot="1" x14ac:dyDescent="0.3">
      <c r="B35" s="126"/>
      <c r="C35" s="134"/>
      <c r="D35" s="135"/>
      <c r="E35" s="135"/>
      <c r="F35" s="136"/>
      <c r="G35" s="137"/>
      <c r="H35" s="137"/>
      <c r="I35" s="138">
        <v>80</v>
      </c>
      <c r="J35" s="139">
        <v>1.56</v>
      </c>
      <c r="K35" s="140">
        <v>124.8</v>
      </c>
      <c r="N35" s="261"/>
      <c r="O35" s="261"/>
      <c r="P35" s="262"/>
      <c r="Q35" s="262"/>
      <c r="R35" s="261"/>
      <c r="S35" s="262"/>
      <c r="T35" s="262"/>
      <c r="U35" s="261"/>
      <c r="V35" s="262"/>
      <c r="W35" s="262"/>
    </row>
    <row r="36" spans="2:23" x14ac:dyDescent="0.25">
      <c r="B36" s="126"/>
      <c r="C36" s="127">
        <v>150</v>
      </c>
      <c r="D36" s="128">
        <v>1.6</v>
      </c>
      <c r="E36" s="128">
        <v>240</v>
      </c>
      <c r="F36" s="129"/>
      <c r="G36" s="130"/>
      <c r="H36" s="130"/>
      <c r="I36" s="131">
        <v>100</v>
      </c>
      <c r="J36" s="132">
        <v>1.5</v>
      </c>
      <c r="K36" s="133">
        <v>150</v>
      </c>
      <c r="N36" s="261"/>
      <c r="O36" s="261"/>
      <c r="P36" s="262"/>
      <c r="Q36" s="262"/>
      <c r="R36" s="261"/>
      <c r="S36" s="262"/>
      <c r="T36" s="262"/>
      <c r="U36" s="261"/>
      <c r="V36" s="262"/>
      <c r="W36" s="262"/>
    </row>
    <row r="37" spans="2:23" x14ac:dyDescent="0.25">
      <c r="B37" s="126"/>
      <c r="C37" s="151"/>
      <c r="D37" s="152"/>
      <c r="E37" s="152"/>
      <c r="F37" s="153"/>
      <c r="G37" s="154"/>
      <c r="H37" s="154"/>
      <c r="I37" s="155">
        <v>80</v>
      </c>
      <c r="J37" s="156">
        <v>1.56</v>
      </c>
      <c r="K37" s="157">
        <v>124.8</v>
      </c>
      <c r="N37" s="261"/>
      <c r="O37" s="261"/>
      <c r="P37" s="262"/>
      <c r="Q37" s="262"/>
      <c r="R37" s="261"/>
      <c r="S37" s="262"/>
      <c r="T37" s="262"/>
      <c r="U37" s="261"/>
      <c r="V37" s="262"/>
      <c r="W37" s="262"/>
    </row>
    <row r="38" spans="2:23" ht="15.75" thickBot="1" x14ac:dyDescent="0.3">
      <c r="B38" s="126"/>
      <c r="C38" s="134"/>
      <c r="D38" s="135"/>
      <c r="E38" s="135"/>
      <c r="F38" s="136"/>
      <c r="G38" s="137"/>
      <c r="H38" s="137"/>
      <c r="I38" s="138">
        <v>150</v>
      </c>
      <c r="J38" s="139">
        <v>1.6</v>
      </c>
      <c r="K38" s="140">
        <v>240</v>
      </c>
    </row>
    <row r="39" spans="2:23" x14ac:dyDescent="0.25">
      <c r="B39" s="126"/>
      <c r="C39" s="127"/>
      <c r="D39" s="128"/>
      <c r="E39" s="128"/>
      <c r="F39" s="129">
        <v>130</v>
      </c>
      <c r="G39" s="130">
        <v>1.6</v>
      </c>
      <c r="H39" s="130">
        <v>208</v>
      </c>
      <c r="I39" s="131">
        <v>100</v>
      </c>
      <c r="J39" s="132">
        <v>1.5</v>
      </c>
      <c r="K39" s="133">
        <v>150</v>
      </c>
    </row>
    <row r="40" spans="2:23" x14ac:dyDescent="0.25">
      <c r="B40" s="126"/>
      <c r="C40" s="151"/>
      <c r="D40" s="152"/>
      <c r="E40" s="152"/>
      <c r="F40" s="153"/>
      <c r="G40" s="154"/>
      <c r="H40" s="154"/>
      <c r="I40" s="155">
        <v>80</v>
      </c>
      <c r="J40" s="156">
        <v>1.56</v>
      </c>
      <c r="K40" s="157">
        <v>124.8</v>
      </c>
    </row>
    <row r="41" spans="2:23" ht="15.75" thickBot="1" x14ac:dyDescent="0.3">
      <c r="B41" s="126"/>
      <c r="C41" s="134"/>
      <c r="D41" s="135"/>
      <c r="E41" s="135"/>
      <c r="F41" s="136"/>
      <c r="G41" s="137"/>
      <c r="H41" s="137"/>
      <c r="I41" s="138">
        <v>20</v>
      </c>
      <c r="J41" s="139">
        <v>1.6</v>
      </c>
      <c r="K41" s="140">
        <v>32</v>
      </c>
    </row>
    <row r="42" spans="2:23" x14ac:dyDescent="0.25">
      <c r="B42" s="126"/>
      <c r="C42" s="127">
        <v>150</v>
      </c>
      <c r="D42" s="128">
        <v>1.7</v>
      </c>
      <c r="E42" s="128">
        <v>255</v>
      </c>
      <c r="F42" s="129">
        <v>20</v>
      </c>
      <c r="G42" s="130">
        <v>1.6</v>
      </c>
      <c r="H42" s="130">
        <v>32</v>
      </c>
      <c r="I42" s="131">
        <v>90</v>
      </c>
      <c r="J42" s="132">
        <v>1.5</v>
      </c>
      <c r="K42" s="133">
        <v>135</v>
      </c>
    </row>
    <row r="43" spans="2:23" x14ac:dyDescent="0.25">
      <c r="B43" s="126"/>
      <c r="C43" s="151"/>
      <c r="D43" s="152"/>
      <c r="E43" s="152"/>
      <c r="F43" s="153">
        <v>80</v>
      </c>
      <c r="G43" s="154">
        <v>1.56</v>
      </c>
      <c r="H43" s="154">
        <v>124.8</v>
      </c>
      <c r="I43" s="155"/>
      <c r="J43" s="156"/>
      <c r="K43" s="157"/>
    </row>
    <row r="44" spans="2:23" x14ac:dyDescent="0.25">
      <c r="B44" s="126"/>
      <c r="C44" s="151"/>
      <c r="D44" s="152"/>
      <c r="E44" s="152"/>
      <c r="F44" s="153">
        <v>10</v>
      </c>
      <c r="G44" s="154">
        <v>1.5</v>
      </c>
      <c r="H44" s="154">
        <v>15</v>
      </c>
      <c r="I44" s="155"/>
      <c r="J44" s="156"/>
      <c r="K44" s="157"/>
    </row>
    <row r="45" spans="2:23" x14ac:dyDescent="0.25">
      <c r="B45" s="126"/>
      <c r="C45" s="151"/>
      <c r="D45" s="152"/>
      <c r="E45" s="152"/>
      <c r="F45" s="153"/>
      <c r="G45" s="158"/>
      <c r="H45" s="158"/>
      <c r="I45" s="155">
        <v>90</v>
      </c>
      <c r="J45" s="159">
        <v>1.5</v>
      </c>
      <c r="K45" s="160">
        <v>135</v>
      </c>
    </row>
    <row r="46" spans="2:23" ht="15.75" thickBot="1" x14ac:dyDescent="0.3">
      <c r="B46" s="161"/>
      <c r="C46" s="162"/>
      <c r="D46" s="163"/>
      <c r="E46" s="163"/>
      <c r="F46" s="164"/>
      <c r="G46" s="165"/>
      <c r="H46" s="165"/>
      <c r="I46" s="138">
        <v>150</v>
      </c>
      <c r="J46" s="166">
        <v>1.7</v>
      </c>
      <c r="K46" s="167">
        <v>255</v>
      </c>
    </row>
    <row r="47" spans="2:23" x14ac:dyDescent="0.25">
      <c r="B47" s="161"/>
      <c r="C47" s="168"/>
      <c r="D47" s="169"/>
      <c r="E47" s="169"/>
      <c r="F47" s="170">
        <v>140</v>
      </c>
      <c r="G47" s="171">
        <v>1.7</v>
      </c>
      <c r="H47" s="171">
        <v>238</v>
      </c>
      <c r="I47" s="131">
        <v>90</v>
      </c>
      <c r="J47" s="172">
        <v>1.5</v>
      </c>
      <c r="K47" s="173">
        <v>135</v>
      </c>
    </row>
    <row r="48" spans="2:23" ht="15.75" thickBot="1" x14ac:dyDescent="0.3">
      <c r="B48" s="161"/>
      <c r="C48" s="162"/>
      <c r="D48" s="163"/>
      <c r="E48" s="163"/>
      <c r="F48" s="164"/>
      <c r="G48" s="165"/>
      <c r="H48" s="165"/>
      <c r="I48" s="138">
        <v>10</v>
      </c>
      <c r="J48" s="166">
        <v>1.7</v>
      </c>
      <c r="K48" s="167">
        <v>17</v>
      </c>
    </row>
    <row r="50" spans="2:11" x14ac:dyDescent="0.25">
      <c r="B50" s="254" t="s">
        <v>110</v>
      </c>
      <c r="C50" s="254"/>
      <c r="D50" s="254"/>
      <c r="E50" s="254"/>
      <c r="F50" s="254"/>
      <c r="G50" s="254"/>
      <c r="H50" s="254"/>
      <c r="I50" s="254"/>
      <c r="J50" s="254"/>
      <c r="K50" s="254"/>
    </row>
    <row r="51" spans="2:11" x14ac:dyDescent="0.25">
      <c r="B51" s="254"/>
      <c r="C51" s="254"/>
      <c r="D51" s="254"/>
      <c r="E51" s="254"/>
      <c r="F51" s="254"/>
      <c r="G51" s="254"/>
      <c r="H51" s="254"/>
      <c r="I51" s="254"/>
      <c r="J51" s="254"/>
      <c r="K51" s="254"/>
    </row>
    <row r="52" spans="2:11" x14ac:dyDescent="0.25">
      <c r="B52" s="256" t="s">
        <v>1</v>
      </c>
      <c r="C52" s="257" t="s">
        <v>104</v>
      </c>
      <c r="D52" s="257"/>
      <c r="E52" s="257"/>
      <c r="F52" s="258" t="s">
        <v>105</v>
      </c>
      <c r="G52" s="258"/>
      <c r="H52" s="258"/>
      <c r="I52" s="259" t="s">
        <v>106</v>
      </c>
      <c r="J52" s="259"/>
      <c r="K52" s="259"/>
    </row>
    <row r="53" spans="2:11" x14ac:dyDescent="0.25">
      <c r="B53" s="256"/>
      <c r="C53" s="116" t="s">
        <v>107</v>
      </c>
      <c r="D53" s="116" t="s">
        <v>108</v>
      </c>
      <c r="E53" s="116" t="s">
        <v>32</v>
      </c>
      <c r="F53" s="117" t="s">
        <v>107</v>
      </c>
      <c r="G53" s="117" t="s">
        <v>108</v>
      </c>
      <c r="H53" s="117" t="s">
        <v>32</v>
      </c>
      <c r="I53" s="118" t="s">
        <v>107</v>
      </c>
      <c r="J53" s="118" t="s">
        <v>108</v>
      </c>
      <c r="K53" s="118" t="s">
        <v>32</v>
      </c>
    </row>
    <row r="54" spans="2:11" x14ac:dyDescent="0.25">
      <c r="B54" s="119"/>
      <c r="C54" s="174"/>
      <c r="D54" s="152"/>
      <c r="E54" s="152"/>
      <c r="F54" s="153"/>
      <c r="G54" s="154"/>
      <c r="H54" s="154"/>
      <c r="I54" s="155">
        <v>100</v>
      </c>
      <c r="J54" s="156">
        <v>1.5</v>
      </c>
      <c r="K54" s="156">
        <f>I54*J54</f>
        <v>150</v>
      </c>
    </row>
    <row r="55" spans="2:11" x14ac:dyDescent="0.25">
      <c r="B55" s="119"/>
      <c r="C55" s="174">
        <v>300</v>
      </c>
      <c r="D55" s="152">
        <v>1.56</v>
      </c>
      <c r="E55" s="152">
        <f>C55*D55</f>
        <v>468</v>
      </c>
      <c r="F55" s="153"/>
      <c r="G55" s="154"/>
      <c r="H55" s="154"/>
      <c r="I55" s="155">
        <f>C55+I54</f>
        <v>400</v>
      </c>
      <c r="J55" s="156">
        <f>(K54+E55)/I55</f>
        <v>1.5449999999999999</v>
      </c>
      <c r="K55" s="156">
        <f>I55*J55</f>
        <v>618</v>
      </c>
    </row>
    <row r="56" spans="2:11" x14ac:dyDescent="0.25">
      <c r="B56" s="119"/>
      <c r="C56" s="174"/>
      <c r="D56" s="152"/>
      <c r="E56" s="152"/>
      <c r="F56" s="153"/>
      <c r="G56" s="154"/>
      <c r="H56" s="154"/>
      <c r="I56" s="155"/>
      <c r="J56" s="156"/>
      <c r="K56" s="156"/>
    </row>
    <row r="57" spans="2:11" x14ac:dyDescent="0.25">
      <c r="B57" s="119"/>
      <c r="C57" s="174"/>
      <c r="D57" s="152"/>
      <c r="E57" s="152"/>
      <c r="F57" s="153">
        <v>80</v>
      </c>
      <c r="G57" s="154">
        <v>1.55</v>
      </c>
      <c r="H57" s="154">
        <v>123.6</v>
      </c>
      <c r="I57" s="155">
        <f>I55-F57</f>
        <v>320</v>
      </c>
      <c r="J57" s="156">
        <v>1.55</v>
      </c>
      <c r="K57" s="156">
        <v>494.4</v>
      </c>
    </row>
    <row r="58" spans="2:11" x14ac:dyDescent="0.25">
      <c r="B58" s="119"/>
      <c r="C58" s="174"/>
      <c r="D58" s="152"/>
      <c r="E58" s="152"/>
      <c r="F58" s="153"/>
      <c r="G58" s="154"/>
      <c r="H58" s="154"/>
      <c r="I58" s="155"/>
      <c r="J58" s="156"/>
      <c r="K58" s="156"/>
    </row>
    <row r="59" spans="2:11" x14ac:dyDescent="0.25">
      <c r="B59" s="119"/>
      <c r="C59" s="174"/>
      <c r="D59" s="152"/>
      <c r="E59" s="152"/>
      <c r="F59" s="153">
        <v>140</v>
      </c>
      <c r="G59" s="154">
        <v>1.55</v>
      </c>
      <c r="H59" s="154">
        <v>216.3</v>
      </c>
      <c r="I59" s="155">
        <f>I57-F59</f>
        <v>180</v>
      </c>
      <c r="J59" s="156">
        <v>1.55</v>
      </c>
      <c r="K59" s="156">
        <v>278.10000000000002</v>
      </c>
    </row>
    <row r="60" spans="2:11" x14ac:dyDescent="0.25">
      <c r="B60" s="119"/>
      <c r="C60" s="174"/>
      <c r="D60" s="152"/>
      <c r="E60" s="152"/>
      <c r="F60" s="153"/>
      <c r="G60" s="154"/>
      <c r="H60" s="154"/>
      <c r="I60" s="155"/>
      <c r="J60" s="156"/>
      <c r="K60" s="156"/>
    </row>
    <row r="61" spans="2:11" x14ac:dyDescent="0.25">
      <c r="B61" s="119"/>
      <c r="C61" s="174">
        <v>150</v>
      </c>
      <c r="D61" s="152">
        <v>1.6</v>
      </c>
      <c r="E61" s="152">
        <v>240</v>
      </c>
      <c r="F61" s="153"/>
      <c r="G61" s="154"/>
      <c r="H61" s="154"/>
      <c r="I61" s="155">
        <v>330</v>
      </c>
      <c r="J61" s="156">
        <f>(K59+E61)/I61</f>
        <v>1.57</v>
      </c>
      <c r="K61" s="156">
        <v>518.1</v>
      </c>
    </row>
    <row r="62" spans="2:11" x14ac:dyDescent="0.25">
      <c r="B62" s="119"/>
      <c r="C62" s="174"/>
      <c r="D62" s="152"/>
      <c r="E62" s="152"/>
      <c r="F62" s="153"/>
      <c r="G62" s="154"/>
      <c r="H62" s="154"/>
      <c r="I62" s="155"/>
      <c r="J62" s="156"/>
      <c r="K62" s="156"/>
    </row>
    <row r="63" spans="2:11" x14ac:dyDescent="0.25">
      <c r="B63" s="119"/>
      <c r="C63" s="174"/>
      <c r="D63" s="152"/>
      <c r="E63" s="152"/>
      <c r="F63" s="153"/>
      <c r="G63" s="154"/>
      <c r="H63" s="154"/>
      <c r="I63" s="155"/>
      <c r="J63" s="156"/>
      <c r="K63" s="156"/>
    </row>
    <row r="64" spans="2:11" x14ac:dyDescent="0.25">
      <c r="B64" s="119"/>
      <c r="C64" s="174"/>
      <c r="D64" s="152"/>
      <c r="E64" s="152"/>
      <c r="F64" s="153">
        <v>130</v>
      </c>
      <c r="G64" s="154">
        <v>1.57</v>
      </c>
      <c r="H64" s="154">
        <v>204.1</v>
      </c>
      <c r="I64" s="155">
        <v>200</v>
      </c>
      <c r="J64" s="156">
        <v>1.57</v>
      </c>
      <c r="K64" s="156">
        <v>314</v>
      </c>
    </row>
    <row r="65" spans="2:11" x14ac:dyDescent="0.25">
      <c r="B65" s="119"/>
      <c r="C65" s="174"/>
      <c r="D65" s="152"/>
      <c r="E65" s="152"/>
      <c r="F65" s="153"/>
      <c r="G65" s="154"/>
      <c r="H65" s="154"/>
      <c r="I65" s="155"/>
      <c r="J65" s="156"/>
      <c r="K65" s="156"/>
    </row>
    <row r="66" spans="2:11" x14ac:dyDescent="0.25">
      <c r="B66" s="119"/>
      <c r="C66" s="174"/>
      <c r="D66" s="152"/>
      <c r="E66" s="152"/>
      <c r="F66" s="153"/>
      <c r="G66" s="154"/>
      <c r="H66" s="154"/>
      <c r="I66" s="155"/>
      <c r="J66" s="156"/>
      <c r="K66" s="156"/>
    </row>
    <row r="67" spans="2:11" x14ac:dyDescent="0.25">
      <c r="B67" s="119"/>
      <c r="C67" s="174">
        <v>150</v>
      </c>
      <c r="D67" s="152">
        <v>1.7</v>
      </c>
      <c r="E67" s="152">
        <v>255</v>
      </c>
      <c r="F67" s="153">
        <v>110</v>
      </c>
      <c r="G67" s="154">
        <v>1.57</v>
      </c>
      <c r="H67" s="154">
        <v>204.1</v>
      </c>
      <c r="I67" s="155">
        <v>90</v>
      </c>
      <c r="J67" s="156">
        <v>1.57</v>
      </c>
      <c r="K67" s="156">
        <v>141.30000000000001</v>
      </c>
    </row>
    <row r="68" spans="2:11" x14ac:dyDescent="0.25">
      <c r="B68" s="119"/>
      <c r="C68" s="174"/>
      <c r="D68" s="152"/>
      <c r="E68" s="152"/>
      <c r="F68" s="153"/>
      <c r="G68" s="154"/>
      <c r="H68" s="154"/>
      <c r="I68" s="155"/>
      <c r="J68" s="156"/>
      <c r="K68" s="156"/>
    </row>
    <row r="69" spans="2:11" x14ac:dyDescent="0.25">
      <c r="B69" s="119"/>
      <c r="C69" s="174"/>
      <c r="D69" s="152"/>
      <c r="E69" s="152"/>
      <c r="F69" s="153"/>
      <c r="G69" s="154"/>
      <c r="H69" s="154"/>
      <c r="I69" s="155"/>
      <c r="J69" s="156"/>
      <c r="K69" s="156"/>
    </row>
    <row r="70" spans="2:11" x14ac:dyDescent="0.25">
      <c r="B70" s="119"/>
      <c r="C70" s="174"/>
      <c r="D70" s="175"/>
      <c r="E70" s="175"/>
      <c r="F70" s="153"/>
      <c r="G70" s="154"/>
      <c r="H70" s="154"/>
      <c r="I70" s="155">
        <v>240</v>
      </c>
      <c r="J70" s="156">
        <v>1.65</v>
      </c>
      <c r="K70" s="156">
        <v>396.3</v>
      </c>
    </row>
    <row r="71" spans="2:11" x14ac:dyDescent="0.25">
      <c r="B71" s="2"/>
      <c r="C71" s="176"/>
      <c r="D71" s="177"/>
      <c r="E71" s="177"/>
      <c r="F71" s="178"/>
      <c r="G71" s="179"/>
      <c r="H71" s="179"/>
      <c r="I71" s="155"/>
      <c r="J71" s="180"/>
      <c r="K71" s="180"/>
    </row>
    <row r="72" spans="2:11" x14ac:dyDescent="0.25">
      <c r="B72" s="2"/>
      <c r="C72" s="176"/>
      <c r="D72" s="177"/>
      <c r="E72" s="177"/>
      <c r="F72" s="181">
        <v>140</v>
      </c>
      <c r="G72" s="182">
        <v>1.65</v>
      </c>
      <c r="H72" s="182">
        <v>231.18</v>
      </c>
      <c r="I72" s="155">
        <v>100</v>
      </c>
      <c r="J72" s="180">
        <v>1.65</v>
      </c>
      <c r="K72" s="180">
        <v>165.13</v>
      </c>
    </row>
    <row r="73" spans="2:11" x14ac:dyDescent="0.25">
      <c r="B73" s="2"/>
      <c r="C73" s="176"/>
      <c r="D73" s="177"/>
      <c r="E73" s="177"/>
      <c r="F73" s="181"/>
      <c r="G73" s="182"/>
      <c r="H73" s="182"/>
      <c r="I73" s="155"/>
      <c r="J73" s="180"/>
      <c r="K73" s="180"/>
    </row>
  </sheetData>
  <mergeCells count="15">
    <mergeCell ref="B52:B53"/>
    <mergeCell ref="C52:E52"/>
    <mergeCell ref="F52:H52"/>
    <mergeCell ref="I52:K52"/>
    <mergeCell ref="B3:K4"/>
    <mergeCell ref="B5:B6"/>
    <mergeCell ref="C5:E5"/>
    <mergeCell ref="F5:H5"/>
    <mergeCell ref="I5:K5"/>
    <mergeCell ref="B25:K26"/>
    <mergeCell ref="B27:B28"/>
    <mergeCell ref="C27:E27"/>
    <mergeCell ref="F27:H27"/>
    <mergeCell ref="I27:K27"/>
    <mergeCell ref="B50:K5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3126-599C-477A-9EFD-2C07EFFD3F2F}">
  <dimension ref="D4:H16"/>
  <sheetViews>
    <sheetView workbookViewId="0">
      <selection activeCell="G19" sqref="G19"/>
    </sheetView>
  </sheetViews>
  <sheetFormatPr baseColWidth="10" defaultRowHeight="15" x14ac:dyDescent="0.25"/>
  <cols>
    <col min="4" max="4" width="24" customWidth="1"/>
    <col min="5" max="5" width="28.42578125" customWidth="1"/>
    <col min="6" max="6" width="17" customWidth="1"/>
    <col min="7" max="7" width="21" customWidth="1"/>
    <col min="8" max="8" width="21.7109375" customWidth="1"/>
  </cols>
  <sheetData>
    <row r="4" spans="4:8" ht="15.75" thickBot="1" x14ac:dyDescent="0.3"/>
    <row r="5" spans="4:8" ht="15.75" thickBot="1" x14ac:dyDescent="0.3">
      <c r="D5" s="268" t="s">
        <v>111</v>
      </c>
      <c r="E5" s="269"/>
    </row>
    <row r="6" spans="4:8" ht="15.75" thickBot="1" x14ac:dyDescent="0.3">
      <c r="D6" s="270" t="s">
        <v>112</v>
      </c>
      <c r="E6" s="271">
        <v>200000</v>
      </c>
    </row>
    <row r="7" spans="4:8" x14ac:dyDescent="0.25">
      <c r="D7" s="89" t="s">
        <v>113</v>
      </c>
      <c r="E7" s="272">
        <v>190000</v>
      </c>
      <c r="G7" s="270" t="s">
        <v>114</v>
      </c>
      <c r="H7" s="273">
        <v>500000</v>
      </c>
    </row>
    <row r="8" spans="4:8" ht="15.75" thickBot="1" x14ac:dyDescent="0.3">
      <c r="D8" s="89" t="s">
        <v>115</v>
      </c>
      <c r="E8" s="272">
        <v>740000</v>
      </c>
      <c r="G8" s="274" t="s">
        <v>116</v>
      </c>
      <c r="H8" s="275">
        <v>1200000</v>
      </c>
    </row>
    <row r="9" spans="4:8" x14ac:dyDescent="0.25">
      <c r="D9" s="89" t="s">
        <v>117</v>
      </c>
      <c r="E9" s="272">
        <v>80000</v>
      </c>
    </row>
    <row r="10" spans="4:8" x14ac:dyDescent="0.25">
      <c r="D10" s="89" t="s">
        <v>118</v>
      </c>
      <c r="E10" s="272">
        <v>120000</v>
      </c>
    </row>
    <row r="11" spans="4:8" ht="15.75" thickBot="1" x14ac:dyDescent="0.3">
      <c r="D11" s="274" t="s">
        <v>119</v>
      </c>
      <c r="E11" s="276">
        <v>280000</v>
      </c>
    </row>
    <row r="12" spans="4:8" ht="15.75" thickBot="1" x14ac:dyDescent="0.3">
      <c r="D12" s="277" t="s">
        <v>120</v>
      </c>
      <c r="E12" s="278">
        <f>SUM(E6:E11)</f>
        <v>1610000</v>
      </c>
    </row>
    <row r="14" spans="4:8" ht="15.75" thickBot="1" x14ac:dyDescent="0.3"/>
    <row r="15" spans="4:8" ht="15.75" thickBot="1" x14ac:dyDescent="0.3">
      <c r="D15" s="277" t="s">
        <v>121</v>
      </c>
      <c r="E15" s="279">
        <f>E12/H7</f>
        <v>3.22</v>
      </c>
    </row>
    <row r="16" spans="4:8" ht="15.75" thickBot="1" x14ac:dyDescent="0.3">
      <c r="D16" s="274" t="s">
        <v>122</v>
      </c>
      <c r="E16" s="103">
        <f>E12/H8</f>
        <v>1.3416666666666666</v>
      </c>
    </row>
  </sheetData>
  <mergeCells count="1">
    <mergeCell ref="D5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4570-E8FC-44E9-ABB8-65F4EC816421}">
  <dimension ref="A22:N68"/>
  <sheetViews>
    <sheetView topLeftCell="A24" workbookViewId="0">
      <selection activeCell="F69" sqref="F69"/>
    </sheetView>
  </sheetViews>
  <sheetFormatPr baseColWidth="10" defaultRowHeight="15" x14ac:dyDescent="0.25"/>
  <cols>
    <col min="2" max="2" width="38" customWidth="1"/>
    <col min="3" max="3" width="19.28515625" customWidth="1"/>
    <col min="4" max="4" width="19.85546875" customWidth="1"/>
  </cols>
  <sheetData>
    <row r="22" spans="1:14" x14ac:dyDescent="0.25">
      <c r="B22" s="280" t="s">
        <v>123</v>
      </c>
      <c r="C22" s="280"/>
      <c r="D22" s="280"/>
      <c r="E22" s="281"/>
    </row>
    <row r="23" spans="1:14" x14ac:dyDescent="0.25">
      <c r="A23" s="284"/>
      <c r="B23" s="285" t="s">
        <v>124</v>
      </c>
      <c r="C23" s="285" t="s">
        <v>4</v>
      </c>
      <c r="D23" s="285" t="s">
        <v>5</v>
      </c>
      <c r="E23" s="285"/>
      <c r="F23" s="284"/>
      <c r="G23" s="286" t="s">
        <v>125</v>
      </c>
      <c r="H23" s="286"/>
      <c r="I23" s="284"/>
      <c r="J23" s="284"/>
      <c r="K23" s="286" t="s">
        <v>126</v>
      </c>
      <c r="L23" s="286"/>
    </row>
    <row r="24" spans="1:14" x14ac:dyDescent="0.25">
      <c r="A24" s="284"/>
      <c r="B24" s="284" t="s">
        <v>127</v>
      </c>
      <c r="C24" s="287">
        <v>63289.85</v>
      </c>
      <c r="D24" s="287"/>
      <c r="E24" s="287"/>
      <c r="F24" s="284"/>
      <c r="G24" s="287"/>
      <c r="H24" s="288">
        <v>541.66999999999996</v>
      </c>
      <c r="I24" s="284" t="s">
        <v>128</v>
      </c>
      <c r="J24" s="289" t="s">
        <v>128</v>
      </c>
      <c r="K24" s="287">
        <f>H24</f>
        <v>541.66999999999996</v>
      </c>
      <c r="L24" s="288"/>
    </row>
    <row r="25" spans="1:14" x14ac:dyDescent="0.25">
      <c r="A25" s="284"/>
      <c r="B25" s="284" t="s">
        <v>11</v>
      </c>
      <c r="C25" s="287">
        <v>0</v>
      </c>
      <c r="D25" s="287"/>
      <c r="E25" s="287"/>
      <c r="F25" s="284"/>
      <c r="G25" s="287"/>
      <c r="H25" s="287"/>
      <c r="I25" s="284"/>
      <c r="J25" s="284"/>
      <c r="K25" s="287"/>
      <c r="L25" s="287"/>
    </row>
    <row r="26" spans="1:14" x14ac:dyDescent="0.25">
      <c r="A26" s="284"/>
      <c r="B26" s="284" t="s">
        <v>129</v>
      </c>
      <c r="C26" s="287">
        <v>30450</v>
      </c>
      <c r="D26" s="287"/>
      <c r="E26" s="287"/>
      <c r="F26" s="284"/>
      <c r="G26" s="286" t="str">
        <f>B27</f>
        <v>Seguros pagados por anticipado</v>
      </c>
      <c r="H26" s="286"/>
      <c r="I26" s="284"/>
      <c r="J26" s="284"/>
      <c r="K26" s="290" t="s">
        <v>130</v>
      </c>
      <c r="L26" s="290"/>
    </row>
    <row r="27" spans="1:14" x14ac:dyDescent="0.25">
      <c r="A27" s="284"/>
      <c r="B27" s="284" t="s">
        <v>131</v>
      </c>
      <c r="C27" s="287">
        <v>800</v>
      </c>
      <c r="D27" s="287"/>
      <c r="E27" s="287"/>
      <c r="F27" s="284"/>
      <c r="G27" s="284">
        <f>C27</f>
        <v>800</v>
      </c>
      <c r="H27" s="288">
        <v>22.22</v>
      </c>
      <c r="I27" s="284" t="s">
        <v>132</v>
      </c>
      <c r="J27" s="289" t="s">
        <v>132</v>
      </c>
      <c r="K27" s="284">
        <f>H27</f>
        <v>22.22</v>
      </c>
      <c r="L27" s="291"/>
      <c r="N27" s="100"/>
    </row>
    <row r="28" spans="1:14" x14ac:dyDescent="0.25">
      <c r="A28" s="284"/>
      <c r="B28" s="284" t="s">
        <v>133</v>
      </c>
      <c r="C28" s="287">
        <v>15000</v>
      </c>
      <c r="D28" s="287"/>
      <c r="E28" s="287"/>
      <c r="F28" s="284"/>
      <c r="G28" s="292">
        <f>G27-H27</f>
        <v>777.78</v>
      </c>
      <c r="H28" s="293"/>
      <c r="I28" s="284"/>
      <c r="J28" s="284"/>
      <c r="K28" s="284"/>
      <c r="L28" s="284"/>
    </row>
    <row r="29" spans="1:14" x14ac:dyDescent="0.25">
      <c r="A29" s="284"/>
      <c r="B29" s="284" t="s">
        <v>134</v>
      </c>
      <c r="C29" s="287">
        <v>30000</v>
      </c>
      <c r="D29" s="287"/>
      <c r="E29" s="287"/>
      <c r="F29" s="284"/>
      <c r="G29" s="284"/>
      <c r="H29" s="284"/>
      <c r="I29" s="284"/>
      <c r="J29" s="284"/>
      <c r="K29" s="284"/>
      <c r="L29" s="284"/>
    </row>
    <row r="30" spans="1:14" x14ac:dyDescent="0.25">
      <c r="A30" s="284"/>
      <c r="B30" s="284" t="s">
        <v>135</v>
      </c>
      <c r="C30" s="287">
        <v>7741.5</v>
      </c>
      <c r="D30" s="287"/>
      <c r="E30" s="287"/>
      <c r="F30" s="284"/>
      <c r="G30" s="286" t="s">
        <v>136</v>
      </c>
      <c r="H30" s="286"/>
      <c r="I30" s="284"/>
      <c r="J30" s="284"/>
      <c r="K30" s="286" t="s">
        <v>137</v>
      </c>
      <c r="L30" s="286"/>
    </row>
    <row r="31" spans="1:14" x14ac:dyDescent="0.25">
      <c r="A31" s="284"/>
      <c r="B31" s="284" t="s">
        <v>138</v>
      </c>
      <c r="C31" s="287"/>
      <c r="D31" s="287">
        <v>2667.6</v>
      </c>
      <c r="E31" s="287"/>
      <c r="F31" s="284"/>
      <c r="G31" s="284"/>
      <c r="H31" s="291">
        <f>(C28)/(10*12)</f>
        <v>125</v>
      </c>
      <c r="I31" s="284" t="s">
        <v>139</v>
      </c>
      <c r="J31" s="289" t="s">
        <v>139</v>
      </c>
      <c r="K31" s="284">
        <f>H31</f>
        <v>125</v>
      </c>
      <c r="L31" s="291"/>
    </row>
    <row r="32" spans="1:14" x14ac:dyDescent="0.25">
      <c r="A32" s="284"/>
      <c r="B32" s="284" t="s">
        <v>12</v>
      </c>
      <c r="C32" s="287"/>
      <c r="D32" s="287">
        <v>21893.75</v>
      </c>
      <c r="E32" s="287"/>
      <c r="F32" s="284"/>
      <c r="G32" s="284"/>
      <c r="H32" s="284"/>
      <c r="I32" s="284"/>
      <c r="J32" s="284"/>
      <c r="K32" s="284"/>
      <c r="L32" s="284"/>
    </row>
    <row r="33" spans="1:12" x14ac:dyDescent="0.25">
      <c r="A33" s="284"/>
      <c r="B33" s="284" t="s">
        <v>140</v>
      </c>
      <c r="C33" s="287"/>
      <c r="D33" s="287">
        <v>80000</v>
      </c>
      <c r="E33" s="287"/>
      <c r="F33" s="284"/>
      <c r="G33" s="294" t="s">
        <v>141</v>
      </c>
      <c r="H33" s="284">
        <f>K24+K27+K31</f>
        <v>688.89</v>
      </c>
      <c r="I33" s="284"/>
      <c r="J33" s="284"/>
      <c r="K33" s="284"/>
      <c r="L33" s="284"/>
    </row>
    <row r="34" spans="1:12" x14ac:dyDescent="0.25">
      <c r="A34" s="284"/>
      <c r="B34" s="284" t="s">
        <v>13</v>
      </c>
      <c r="C34" s="287"/>
      <c r="D34" s="287">
        <v>50000</v>
      </c>
      <c r="E34" s="287"/>
      <c r="F34" s="284"/>
      <c r="G34" s="284"/>
      <c r="H34" s="284"/>
      <c r="I34" s="284"/>
      <c r="J34" s="284"/>
      <c r="K34" s="284"/>
      <c r="L34" s="284"/>
    </row>
    <row r="35" spans="1:12" x14ac:dyDescent="0.25">
      <c r="A35" s="284"/>
      <c r="B35" s="284" t="s">
        <v>142</v>
      </c>
      <c r="C35" s="287"/>
      <c r="D35" s="287">
        <v>21000</v>
      </c>
      <c r="E35" s="287"/>
      <c r="F35" s="284"/>
      <c r="G35" s="284"/>
      <c r="H35" s="284"/>
      <c r="I35" s="284"/>
      <c r="J35" s="284"/>
      <c r="K35" s="284"/>
      <c r="L35" s="284"/>
    </row>
    <row r="36" spans="1:12" x14ac:dyDescent="0.25">
      <c r="A36" s="284"/>
      <c r="B36" s="284" t="s">
        <v>143</v>
      </c>
      <c r="C36" s="287">
        <v>13300</v>
      </c>
      <c r="D36" s="287"/>
      <c r="E36" s="287"/>
      <c r="F36" s="284"/>
      <c r="G36" s="284"/>
      <c r="H36" s="284"/>
      <c r="I36" s="284"/>
      <c r="J36" s="284"/>
      <c r="K36" s="284"/>
      <c r="L36" s="284"/>
    </row>
    <row r="37" spans="1:12" x14ac:dyDescent="0.25">
      <c r="A37" s="284"/>
      <c r="B37" s="284" t="s">
        <v>144</v>
      </c>
      <c r="C37" s="287">
        <v>1500</v>
      </c>
      <c r="D37" s="287"/>
      <c r="E37" s="287"/>
      <c r="F37" s="284"/>
      <c r="G37" s="284"/>
      <c r="H37" s="284"/>
      <c r="I37" s="284"/>
      <c r="J37" s="284"/>
      <c r="K37" s="284"/>
      <c r="L37" s="284"/>
    </row>
    <row r="38" spans="1:12" x14ac:dyDescent="0.25">
      <c r="A38" s="284"/>
      <c r="B38" s="284" t="s">
        <v>145</v>
      </c>
      <c r="C38" s="287">
        <v>8000</v>
      </c>
      <c r="D38" s="287"/>
      <c r="E38" s="287"/>
      <c r="F38" s="284"/>
      <c r="G38" s="284"/>
      <c r="H38" s="284"/>
      <c r="I38" s="284"/>
      <c r="J38" s="284"/>
      <c r="K38" s="284"/>
      <c r="L38" s="284"/>
    </row>
    <row r="39" spans="1:12" x14ac:dyDescent="0.25">
      <c r="A39" s="284"/>
      <c r="B39" s="284" t="s">
        <v>146</v>
      </c>
      <c r="C39" s="287">
        <v>480</v>
      </c>
      <c r="D39" s="287"/>
      <c r="E39" s="287"/>
      <c r="F39" s="284"/>
      <c r="G39" s="284"/>
      <c r="H39" s="284"/>
      <c r="I39" s="284"/>
      <c r="J39" s="284"/>
      <c r="K39" s="284"/>
      <c r="L39" s="284"/>
    </row>
    <row r="40" spans="1:12" x14ac:dyDescent="0.25">
      <c r="A40" s="284"/>
      <c r="B40" s="284" t="s">
        <v>147</v>
      </c>
      <c r="C40" s="287">
        <v>5000</v>
      </c>
      <c r="D40" s="287"/>
      <c r="E40" s="287"/>
      <c r="F40" s="284"/>
      <c r="G40" s="284"/>
      <c r="H40" s="284"/>
      <c r="I40" s="284"/>
      <c r="J40" s="284"/>
      <c r="K40" s="284"/>
      <c r="L40" s="284"/>
    </row>
    <row r="41" spans="1:12" x14ac:dyDescent="0.25">
      <c r="A41" s="284"/>
      <c r="B41" s="294" t="s">
        <v>148</v>
      </c>
      <c r="C41" s="294">
        <f>SUM(C24:C40)</f>
        <v>175561.35</v>
      </c>
      <c r="D41" s="294">
        <f>SUM(D24:D40)</f>
        <v>175561.35</v>
      </c>
      <c r="E41" s="294"/>
      <c r="F41" s="284"/>
      <c r="G41" s="284"/>
      <c r="H41" s="284"/>
      <c r="I41" s="284"/>
      <c r="J41" s="284"/>
      <c r="K41" s="284"/>
      <c r="L41" s="284"/>
    </row>
    <row r="42" spans="1:12" x14ac:dyDescent="0.25">
      <c r="A42" s="284"/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</row>
    <row r="43" spans="1:12" x14ac:dyDescent="0.25">
      <c r="A43" s="284"/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</row>
    <row r="44" spans="1:12" x14ac:dyDescent="0.25">
      <c r="A44" s="284"/>
      <c r="B44" s="295" t="s">
        <v>123</v>
      </c>
      <c r="C44" s="295"/>
      <c r="D44" s="295"/>
      <c r="E44" s="284"/>
      <c r="F44" s="284"/>
      <c r="G44" s="284"/>
      <c r="H44" s="284"/>
      <c r="I44" s="284"/>
      <c r="J44" s="284"/>
      <c r="K44" s="284"/>
      <c r="L44" s="284"/>
    </row>
    <row r="45" spans="1:12" x14ac:dyDescent="0.25">
      <c r="A45" s="284"/>
      <c r="B45" s="296" t="s">
        <v>124</v>
      </c>
      <c r="C45" s="296" t="s">
        <v>4</v>
      </c>
      <c r="D45" s="296" t="s">
        <v>5</v>
      </c>
      <c r="E45" s="284"/>
      <c r="F45" s="284"/>
      <c r="G45" s="284"/>
      <c r="H45" s="284"/>
      <c r="I45" s="284"/>
      <c r="J45" s="284"/>
      <c r="K45" s="284"/>
      <c r="L45" s="284"/>
    </row>
    <row r="46" spans="1:12" x14ac:dyDescent="0.25">
      <c r="A46" s="284"/>
      <c r="B46" s="297" t="s">
        <v>127</v>
      </c>
      <c r="C46" s="298">
        <v>63289.85</v>
      </c>
      <c r="D46" s="298"/>
      <c r="E46" s="284"/>
      <c r="F46" s="284"/>
      <c r="G46" s="284"/>
      <c r="H46" s="284"/>
      <c r="I46" s="284"/>
      <c r="J46" s="284"/>
      <c r="K46" s="284"/>
      <c r="L46" s="284"/>
    </row>
    <row r="47" spans="1:12" x14ac:dyDescent="0.25">
      <c r="A47" s="284"/>
      <c r="B47" s="297" t="s">
        <v>11</v>
      </c>
      <c r="C47" s="298">
        <v>0</v>
      </c>
      <c r="D47" s="298"/>
      <c r="E47" s="284"/>
      <c r="F47" s="284"/>
      <c r="G47" s="284"/>
      <c r="H47" s="284"/>
      <c r="I47" s="284"/>
      <c r="J47" s="284"/>
      <c r="K47" s="284"/>
      <c r="L47" s="284"/>
    </row>
    <row r="48" spans="1:12" x14ac:dyDescent="0.25">
      <c r="A48" s="284"/>
      <c r="B48" s="297" t="s">
        <v>129</v>
      </c>
      <c r="C48" s="298">
        <v>30450</v>
      </c>
      <c r="D48" s="298"/>
      <c r="E48" s="284"/>
      <c r="F48" s="284"/>
      <c r="G48" s="284"/>
      <c r="H48" s="284"/>
      <c r="I48" s="284"/>
      <c r="J48" s="284"/>
      <c r="K48" s="284"/>
      <c r="L48" s="284"/>
    </row>
    <row r="49" spans="1:12" x14ac:dyDescent="0.25">
      <c r="A49" s="284"/>
      <c r="B49" s="297" t="s">
        <v>131</v>
      </c>
      <c r="C49" s="298">
        <f>G28</f>
        <v>777.78</v>
      </c>
      <c r="D49" s="298"/>
      <c r="E49" s="284"/>
      <c r="F49" s="284"/>
      <c r="G49" s="284"/>
      <c r="H49" s="284"/>
      <c r="I49" s="284"/>
      <c r="J49" s="284"/>
      <c r="K49" s="284"/>
      <c r="L49" s="284"/>
    </row>
    <row r="50" spans="1:12" x14ac:dyDescent="0.25">
      <c r="A50" s="284"/>
      <c r="B50" s="297" t="s">
        <v>133</v>
      </c>
      <c r="C50" s="298">
        <v>15000</v>
      </c>
      <c r="D50" s="298"/>
      <c r="E50" s="284"/>
      <c r="F50" s="284"/>
      <c r="G50" s="284"/>
      <c r="H50" s="284"/>
      <c r="I50" s="284"/>
      <c r="J50" s="284"/>
      <c r="K50" s="284"/>
      <c r="L50" s="284"/>
    </row>
    <row r="51" spans="1:12" x14ac:dyDescent="0.25">
      <c r="A51" s="284"/>
      <c r="B51" s="297" t="s">
        <v>134</v>
      </c>
      <c r="C51" s="298">
        <v>30000</v>
      </c>
      <c r="D51" s="298"/>
      <c r="E51" s="284"/>
      <c r="F51" s="284"/>
      <c r="G51" s="284"/>
      <c r="H51" s="284"/>
      <c r="I51" s="284"/>
      <c r="J51" s="284"/>
      <c r="K51" s="284"/>
      <c r="L51" s="284"/>
    </row>
    <row r="52" spans="1:12" x14ac:dyDescent="0.25">
      <c r="A52" s="284"/>
      <c r="B52" s="297" t="s">
        <v>135</v>
      </c>
      <c r="C52" s="298">
        <v>7741.5</v>
      </c>
      <c r="D52" s="298"/>
      <c r="E52" s="284"/>
      <c r="F52" s="284"/>
      <c r="G52" s="284"/>
      <c r="H52" s="284"/>
      <c r="I52" s="284"/>
      <c r="J52" s="284"/>
      <c r="K52" s="284"/>
      <c r="L52" s="284"/>
    </row>
    <row r="53" spans="1:12" x14ac:dyDescent="0.25">
      <c r="A53" s="284"/>
      <c r="B53" s="297" t="s">
        <v>138</v>
      </c>
      <c r="C53" s="298"/>
      <c r="D53" s="298">
        <v>2667.6</v>
      </c>
      <c r="E53" s="284"/>
      <c r="F53" s="284"/>
      <c r="G53" s="284"/>
      <c r="H53" s="284"/>
      <c r="I53" s="284"/>
      <c r="J53" s="284"/>
      <c r="K53" s="284"/>
      <c r="L53" s="284"/>
    </row>
    <row r="54" spans="1:12" x14ac:dyDescent="0.25">
      <c r="A54" s="284"/>
      <c r="B54" s="297" t="s">
        <v>12</v>
      </c>
      <c r="C54" s="298"/>
      <c r="D54" s="298">
        <v>21893.75</v>
      </c>
      <c r="E54" s="284"/>
      <c r="F54" s="284"/>
      <c r="G54" s="284"/>
      <c r="H54" s="284"/>
      <c r="I54" s="284"/>
      <c r="J54" s="284"/>
      <c r="K54" s="284"/>
      <c r="L54" s="284"/>
    </row>
    <row r="55" spans="1:12" x14ac:dyDescent="0.25">
      <c r="A55" s="284"/>
      <c r="B55" s="297" t="s">
        <v>140</v>
      </c>
      <c r="C55" s="298"/>
      <c r="D55" s="298">
        <v>80000</v>
      </c>
      <c r="E55" s="284"/>
      <c r="F55" s="284"/>
      <c r="G55" s="284"/>
      <c r="H55" s="284"/>
      <c r="I55" s="284"/>
      <c r="J55" s="284"/>
      <c r="K55" s="284"/>
      <c r="L55" s="284"/>
    </row>
    <row r="56" spans="1:12" x14ac:dyDescent="0.25">
      <c r="A56" s="284"/>
      <c r="B56" s="297" t="str">
        <f>G23</f>
        <v>Interes por pagar</v>
      </c>
      <c r="C56" s="298"/>
      <c r="D56" s="298">
        <f>H24</f>
        <v>541.66999999999996</v>
      </c>
      <c r="E56" s="284"/>
      <c r="F56" s="284"/>
      <c r="G56" s="284"/>
      <c r="H56" s="284"/>
      <c r="I56" s="284"/>
      <c r="J56" s="284"/>
      <c r="K56" s="284"/>
      <c r="L56" s="284"/>
    </row>
    <row r="57" spans="1:12" x14ac:dyDescent="0.25">
      <c r="A57" s="284"/>
      <c r="B57" s="297" t="str">
        <f>G30</f>
        <v>Depreciación acumulada mobiliario</v>
      </c>
      <c r="C57" s="298"/>
      <c r="D57" s="298">
        <f>H31</f>
        <v>125</v>
      </c>
      <c r="E57" s="284"/>
      <c r="F57" s="284"/>
      <c r="G57" s="284"/>
      <c r="H57" s="284"/>
      <c r="I57" s="284"/>
      <c r="J57" s="284"/>
      <c r="K57" s="284"/>
      <c r="L57" s="284"/>
    </row>
    <row r="58" spans="1:12" x14ac:dyDescent="0.25">
      <c r="A58" s="284"/>
      <c r="B58" s="297" t="s">
        <v>13</v>
      </c>
      <c r="C58" s="298"/>
      <c r="D58" s="298">
        <v>50000</v>
      </c>
      <c r="E58" s="284"/>
      <c r="F58" s="284"/>
      <c r="G58" s="284"/>
      <c r="H58" s="284"/>
      <c r="I58" s="284"/>
      <c r="J58" s="284"/>
      <c r="K58" s="284"/>
      <c r="L58" s="284"/>
    </row>
    <row r="59" spans="1:12" x14ac:dyDescent="0.25">
      <c r="A59" s="284"/>
      <c r="B59" s="297" t="s">
        <v>142</v>
      </c>
      <c r="C59" s="298"/>
      <c r="D59" s="298">
        <v>21000</v>
      </c>
      <c r="E59" s="284"/>
      <c r="F59" s="284"/>
      <c r="G59" s="284"/>
      <c r="H59" s="284"/>
      <c r="I59" s="284"/>
      <c r="J59" s="284"/>
      <c r="K59" s="284"/>
      <c r="L59" s="284"/>
    </row>
    <row r="60" spans="1:12" x14ac:dyDescent="0.25">
      <c r="A60" s="284"/>
      <c r="B60" s="297" t="s">
        <v>143</v>
      </c>
      <c r="C60" s="298">
        <v>13300</v>
      </c>
      <c r="D60" s="298"/>
      <c r="E60" s="284"/>
      <c r="F60" s="284"/>
      <c r="G60" s="284"/>
      <c r="H60" s="284"/>
      <c r="I60" s="284"/>
      <c r="J60" s="284"/>
      <c r="K60" s="284"/>
      <c r="L60" s="284"/>
    </row>
    <row r="61" spans="1:12" x14ac:dyDescent="0.25">
      <c r="A61" s="284"/>
      <c r="B61" s="297" t="s">
        <v>144</v>
      </c>
      <c r="C61" s="298">
        <v>1500</v>
      </c>
      <c r="D61" s="298"/>
      <c r="E61" s="284"/>
      <c r="F61" s="284"/>
      <c r="G61" s="284"/>
      <c r="H61" s="284"/>
      <c r="I61" s="284"/>
      <c r="J61" s="284"/>
      <c r="K61" s="284"/>
      <c r="L61" s="284"/>
    </row>
    <row r="62" spans="1:12" x14ac:dyDescent="0.25">
      <c r="A62" s="284"/>
      <c r="B62" s="297" t="s">
        <v>145</v>
      </c>
      <c r="C62" s="298">
        <v>8000</v>
      </c>
      <c r="D62" s="298"/>
      <c r="E62" s="284"/>
      <c r="F62" s="284"/>
      <c r="G62" s="284"/>
      <c r="H62" s="284"/>
      <c r="I62" s="284"/>
      <c r="J62" s="284"/>
      <c r="K62" s="284"/>
      <c r="L62" s="284"/>
    </row>
    <row r="63" spans="1:12" x14ac:dyDescent="0.25">
      <c r="A63" s="284"/>
      <c r="B63" s="297" t="s">
        <v>146</v>
      </c>
      <c r="C63" s="298">
        <v>480</v>
      </c>
      <c r="D63" s="298"/>
      <c r="E63" s="284"/>
      <c r="F63" s="284"/>
      <c r="G63" s="284"/>
      <c r="H63" s="284"/>
      <c r="I63" s="284"/>
      <c r="J63" s="284"/>
      <c r="K63" s="284"/>
      <c r="L63" s="284"/>
    </row>
    <row r="64" spans="1:12" x14ac:dyDescent="0.25">
      <c r="A64" s="284"/>
      <c r="B64" s="297" t="s">
        <v>147</v>
      </c>
      <c r="C64" s="298">
        <v>5000</v>
      </c>
      <c r="D64" s="298"/>
      <c r="E64" s="284"/>
      <c r="F64" s="284"/>
      <c r="G64" s="284"/>
      <c r="H64" s="284"/>
      <c r="I64" s="284"/>
      <c r="J64" s="284"/>
      <c r="K64" s="284"/>
      <c r="L64" s="284"/>
    </row>
    <row r="65" spans="1:12" x14ac:dyDescent="0.25">
      <c r="A65" s="284"/>
      <c r="B65" s="297" t="str">
        <f>K23</f>
        <v>Gastos por intereses</v>
      </c>
      <c r="C65" s="298">
        <f>K24</f>
        <v>541.66999999999996</v>
      </c>
      <c r="D65" s="298"/>
      <c r="E65" s="284"/>
      <c r="F65" s="284"/>
      <c r="G65" s="284"/>
      <c r="H65" s="284"/>
      <c r="I65" s="284"/>
      <c r="J65" s="284"/>
      <c r="K65" s="284"/>
      <c r="L65" s="284"/>
    </row>
    <row r="66" spans="1:12" x14ac:dyDescent="0.25">
      <c r="A66" s="284"/>
      <c r="B66" s="297" t="str">
        <f>K26</f>
        <v>Gastos por seguro</v>
      </c>
      <c r="C66" s="298">
        <f>K27</f>
        <v>22.22</v>
      </c>
      <c r="D66" s="298"/>
      <c r="E66" s="284"/>
      <c r="F66" s="284"/>
      <c r="G66" s="284"/>
      <c r="H66" s="284"/>
      <c r="I66" s="284"/>
      <c r="J66" s="284"/>
      <c r="K66" s="284"/>
      <c r="L66" s="284"/>
    </row>
    <row r="67" spans="1:12" x14ac:dyDescent="0.25">
      <c r="A67" s="284"/>
      <c r="B67" s="297" t="str">
        <f>K30</f>
        <v>Gastos por depreciación de mobiliario</v>
      </c>
      <c r="C67" s="298">
        <f>K31</f>
        <v>125</v>
      </c>
      <c r="D67" s="298"/>
      <c r="E67" s="284"/>
      <c r="F67" s="284"/>
      <c r="G67" s="284"/>
      <c r="H67" s="284"/>
      <c r="I67" s="284"/>
      <c r="J67" s="284"/>
      <c r="K67" s="284"/>
      <c r="L67" s="284"/>
    </row>
    <row r="68" spans="1:12" x14ac:dyDescent="0.25">
      <c r="B68" s="282" t="s">
        <v>148</v>
      </c>
      <c r="C68" s="283">
        <f>SUM(C46:C67)</f>
        <v>176228.02000000002</v>
      </c>
      <c r="D68" s="283">
        <f>SUM(D46:D67)</f>
        <v>176228.02000000002</v>
      </c>
    </row>
  </sheetData>
  <mergeCells count="8">
    <mergeCell ref="B44:D44"/>
    <mergeCell ref="B22:D22"/>
    <mergeCell ref="G23:H23"/>
    <mergeCell ref="K23:L23"/>
    <mergeCell ref="G26:H26"/>
    <mergeCell ref="K26:L26"/>
    <mergeCell ref="G30:H30"/>
    <mergeCell ref="K30:L30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2647-C613-4D81-A3B4-375D86C75950}">
  <dimension ref="C2:O31"/>
  <sheetViews>
    <sheetView tabSelected="1" topLeftCell="B13" workbookViewId="0">
      <selection activeCell="L33" sqref="L33"/>
    </sheetView>
  </sheetViews>
  <sheetFormatPr baseColWidth="10" defaultRowHeight="15" x14ac:dyDescent="0.25"/>
  <cols>
    <col min="3" max="3" width="11.5703125" bestFit="1" customWidth="1"/>
    <col min="4" max="5" width="12.5703125" bestFit="1" customWidth="1"/>
    <col min="6" max="7" width="11.5703125" bestFit="1" customWidth="1"/>
    <col min="8" max="8" width="17.42578125" customWidth="1"/>
    <col min="9" max="9" width="19" customWidth="1"/>
    <col min="10" max="10" width="11.5703125" bestFit="1" customWidth="1"/>
    <col min="11" max="11" width="20.28515625" customWidth="1"/>
    <col min="12" max="13" width="11.5703125" bestFit="1" customWidth="1"/>
    <col min="14" max="15" width="12.5703125" bestFit="1" customWidth="1"/>
  </cols>
  <sheetData>
    <row r="2" spans="3:15" ht="15.75" x14ac:dyDescent="0.25">
      <c r="C2" s="299" t="s">
        <v>149</v>
      </c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</row>
    <row r="3" spans="3:15" ht="15.75" x14ac:dyDescent="0.25">
      <c r="C3" s="299" t="s">
        <v>150</v>
      </c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</row>
    <row r="4" spans="3:15" ht="15.75" x14ac:dyDescent="0.25">
      <c r="C4" s="300" t="s">
        <v>151</v>
      </c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</row>
    <row r="5" spans="3:15" x14ac:dyDescent="0.25">
      <c r="C5" s="301" t="s">
        <v>124</v>
      </c>
      <c r="D5" s="302" t="s">
        <v>152</v>
      </c>
      <c r="E5" s="302"/>
      <c r="F5" s="302" t="s">
        <v>153</v>
      </c>
      <c r="G5" s="302"/>
      <c r="H5" s="302" t="s">
        <v>152</v>
      </c>
      <c r="I5" s="302"/>
      <c r="J5" s="302" t="s">
        <v>154</v>
      </c>
      <c r="K5" s="302"/>
      <c r="L5" s="302" t="s">
        <v>155</v>
      </c>
      <c r="M5" s="302"/>
      <c r="N5" s="302" t="s">
        <v>156</v>
      </c>
      <c r="O5" s="302"/>
    </row>
    <row r="6" spans="3:15" x14ac:dyDescent="0.25">
      <c r="C6" s="301"/>
      <c r="D6" s="303" t="s">
        <v>4</v>
      </c>
      <c r="E6" s="296" t="s">
        <v>5</v>
      </c>
      <c r="F6" s="303" t="s">
        <v>4</v>
      </c>
      <c r="G6" s="296" t="s">
        <v>5</v>
      </c>
      <c r="H6" s="303" t="s">
        <v>4</v>
      </c>
      <c r="I6" s="296" t="s">
        <v>5</v>
      </c>
      <c r="J6" s="303" t="s">
        <v>4</v>
      </c>
      <c r="K6" s="296" t="s">
        <v>5</v>
      </c>
      <c r="L6" s="303" t="s">
        <v>4</v>
      </c>
      <c r="M6" s="296" t="s">
        <v>5</v>
      </c>
      <c r="N6" s="303" t="s">
        <v>4</v>
      </c>
      <c r="O6" s="296" t="s">
        <v>5</v>
      </c>
    </row>
    <row r="7" spans="3:15" x14ac:dyDescent="0.25">
      <c r="C7" s="297" t="s">
        <v>127</v>
      </c>
      <c r="D7" s="298">
        <v>63289.85</v>
      </c>
      <c r="E7" s="298"/>
      <c r="F7" s="297"/>
      <c r="G7" s="297"/>
      <c r="H7" s="298">
        <v>63289.85</v>
      </c>
      <c r="I7" s="298"/>
      <c r="J7" s="297"/>
      <c r="K7" s="297"/>
      <c r="L7" s="297"/>
      <c r="M7" s="297"/>
      <c r="N7" s="297">
        <f>H7</f>
        <v>63289.85</v>
      </c>
      <c r="O7" s="297"/>
    </row>
    <row r="8" spans="3:15" x14ac:dyDescent="0.25">
      <c r="C8" s="297" t="s">
        <v>11</v>
      </c>
      <c r="D8" s="298">
        <v>0</v>
      </c>
      <c r="E8" s="298"/>
      <c r="F8" s="297"/>
      <c r="G8" s="297"/>
      <c r="H8" s="298">
        <v>0</v>
      </c>
      <c r="I8" s="298"/>
      <c r="J8" s="297"/>
      <c r="K8" s="297"/>
      <c r="L8" s="297"/>
      <c r="M8" s="297"/>
      <c r="N8" s="297">
        <f t="shared" ref="N8:N13" si="0">H8</f>
        <v>0</v>
      </c>
      <c r="O8" s="297"/>
    </row>
    <row r="9" spans="3:15" x14ac:dyDescent="0.25">
      <c r="C9" s="297" t="s">
        <v>129</v>
      </c>
      <c r="D9" s="298">
        <v>30450</v>
      </c>
      <c r="E9" s="298"/>
      <c r="F9" s="297"/>
      <c r="G9" s="297"/>
      <c r="H9" s="298">
        <v>30450</v>
      </c>
      <c r="I9" s="298"/>
      <c r="J9" s="297"/>
      <c r="K9" s="297"/>
      <c r="L9" s="297"/>
      <c r="M9" s="297"/>
      <c r="N9" s="297">
        <f t="shared" si="0"/>
        <v>30450</v>
      </c>
      <c r="O9" s="297"/>
    </row>
    <row r="10" spans="3:15" x14ac:dyDescent="0.25">
      <c r="C10" s="297" t="s">
        <v>131</v>
      </c>
      <c r="D10" s="298">
        <v>800</v>
      </c>
      <c r="E10" s="298"/>
      <c r="F10" s="297"/>
      <c r="G10" s="298">
        <v>22.22</v>
      </c>
      <c r="H10" s="304">
        <v>777.78</v>
      </c>
      <c r="I10" s="304"/>
      <c r="J10" s="305"/>
      <c r="K10" s="297"/>
      <c r="L10" s="297"/>
      <c r="M10" s="297"/>
      <c r="N10" s="297">
        <f t="shared" si="0"/>
        <v>777.78</v>
      </c>
      <c r="O10" s="297"/>
    </row>
    <row r="11" spans="3:15" x14ac:dyDescent="0.25">
      <c r="C11" s="297" t="s">
        <v>133</v>
      </c>
      <c r="D11" s="298">
        <v>15000</v>
      </c>
      <c r="E11" s="298"/>
      <c r="F11" s="297"/>
      <c r="G11" s="297"/>
      <c r="H11" s="298">
        <v>15000</v>
      </c>
      <c r="I11" s="298"/>
      <c r="J11" s="297"/>
      <c r="K11" s="297"/>
      <c r="L11" s="297"/>
      <c r="M11" s="297"/>
      <c r="N11" s="297">
        <f t="shared" si="0"/>
        <v>15000</v>
      </c>
      <c r="O11" s="297"/>
    </row>
    <row r="12" spans="3:15" x14ac:dyDescent="0.25">
      <c r="C12" s="297" t="s">
        <v>134</v>
      </c>
      <c r="D12" s="298">
        <v>30000</v>
      </c>
      <c r="E12" s="298"/>
      <c r="F12" s="297"/>
      <c r="G12" s="297"/>
      <c r="H12" s="298">
        <v>30000</v>
      </c>
      <c r="I12" s="298"/>
      <c r="J12" s="297"/>
      <c r="K12" s="297"/>
      <c r="L12" s="297"/>
      <c r="M12" s="297"/>
      <c r="N12" s="297">
        <f t="shared" si="0"/>
        <v>30000</v>
      </c>
      <c r="O12" s="297"/>
    </row>
    <row r="13" spans="3:15" x14ac:dyDescent="0.25">
      <c r="C13" s="297" t="s">
        <v>135</v>
      </c>
      <c r="D13" s="298">
        <v>7741.5</v>
      </c>
      <c r="E13" s="298"/>
      <c r="F13" s="297"/>
      <c r="G13" s="297"/>
      <c r="H13" s="298">
        <v>7741.5</v>
      </c>
      <c r="I13" s="298"/>
      <c r="J13" s="297"/>
      <c r="K13" s="297"/>
      <c r="L13" s="297"/>
      <c r="M13" s="297"/>
      <c r="N13" s="297">
        <f t="shared" si="0"/>
        <v>7741.5</v>
      </c>
      <c r="O13" s="297"/>
    </row>
    <row r="14" spans="3:15" x14ac:dyDescent="0.25">
      <c r="C14" s="297" t="s">
        <v>138</v>
      </c>
      <c r="D14" s="298"/>
      <c r="E14" s="298">
        <v>2667.6</v>
      </c>
      <c r="F14" s="297"/>
      <c r="G14" s="297"/>
      <c r="H14" s="298"/>
      <c r="I14" s="298">
        <v>2667.6</v>
      </c>
      <c r="J14" s="297"/>
      <c r="K14" s="297"/>
      <c r="L14" s="297"/>
      <c r="M14" s="297"/>
      <c r="N14" s="297"/>
      <c r="O14" s="297">
        <f>I14</f>
        <v>2667.6</v>
      </c>
    </row>
    <row r="15" spans="3:15" x14ac:dyDescent="0.25">
      <c r="C15" s="297" t="s">
        <v>12</v>
      </c>
      <c r="D15" s="298"/>
      <c r="E15" s="298">
        <v>21893.75</v>
      </c>
      <c r="F15" s="297"/>
      <c r="G15" s="297"/>
      <c r="H15" s="298"/>
      <c r="I15" s="298">
        <v>21893.75</v>
      </c>
      <c r="J15" s="297"/>
      <c r="K15" s="297"/>
      <c r="L15" s="297"/>
      <c r="M15" s="297"/>
      <c r="N15" s="297"/>
      <c r="O15" s="297">
        <f t="shared" ref="O15:O18" si="1">I15</f>
        <v>21893.75</v>
      </c>
    </row>
    <row r="16" spans="3:15" x14ac:dyDescent="0.25">
      <c r="C16" s="297" t="s">
        <v>140</v>
      </c>
      <c r="D16" s="298"/>
      <c r="E16" s="298">
        <v>80000</v>
      </c>
      <c r="F16" s="297"/>
      <c r="G16" s="297"/>
      <c r="H16" s="298"/>
      <c r="I16" s="298">
        <v>80000</v>
      </c>
      <c r="J16" s="297"/>
      <c r="K16" s="297"/>
      <c r="L16" s="297"/>
      <c r="M16" s="297"/>
      <c r="N16" s="297"/>
      <c r="O16" s="297">
        <f t="shared" si="1"/>
        <v>80000</v>
      </c>
    </row>
    <row r="17" spans="3:15" x14ac:dyDescent="0.25">
      <c r="C17" s="297" t="str">
        <f>[1]Hoja1!H23</f>
        <v>A1)</v>
      </c>
      <c r="D17" s="298"/>
      <c r="E17" s="298"/>
      <c r="F17" s="297"/>
      <c r="G17" s="297">
        <f>I17</f>
        <v>541.66999999999996</v>
      </c>
      <c r="H17" s="298"/>
      <c r="I17" s="298">
        <v>541.66999999999996</v>
      </c>
      <c r="J17" s="297"/>
      <c r="K17" s="297"/>
      <c r="L17" s="297"/>
      <c r="M17" s="297"/>
      <c r="N17" s="297"/>
      <c r="O17" s="297">
        <f t="shared" si="1"/>
        <v>541.66999999999996</v>
      </c>
    </row>
    <row r="18" spans="3:15" x14ac:dyDescent="0.25">
      <c r="C18" s="297" t="str">
        <f>[1]Hoja1!H30</f>
        <v>A3)</v>
      </c>
      <c r="D18" s="298"/>
      <c r="E18" s="298"/>
      <c r="F18" s="297"/>
      <c r="G18" s="297">
        <f>I18</f>
        <v>125</v>
      </c>
      <c r="H18" s="298"/>
      <c r="I18" s="298">
        <v>125</v>
      </c>
      <c r="J18" s="297"/>
      <c r="K18" s="297"/>
      <c r="L18" s="297"/>
      <c r="M18" s="297"/>
      <c r="N18" s="297"/>
      <c r="O18" s="297">
        <f t="shared" si="1"/>
        <v>125</v>
      </c>
    </row>
    <row r="19" spans="3:15" x14ac:dyDescent="0.25">
      <c r="C19" s="297" t="s">
        <v>13</v>
      </c>
      <c r="D19" s="298"/>
      <c r="E19" s="298">
        <v>50000</v>
      </c>
      <c r="F19" s="297"/>
      <c r="G19" s="297"/>
      <c r="H19" s="298"/>
      <c r="I19" s="298">
        <v>50000</v>
      </c>
      <c r="J19" s="297"/>
      <c r="K19" s="297"/>
      <c r="L19" s="297"/>
      <c r="M19" s="297">
        <f>I19</f>
        <v>50000</v>
      </c>
      <c r="N19" s="297"/>
      <c r="O19" s="297"/>
    </row>
    <row r="20" spans="3:15" x14ac:dyDescent="0.25">
      <c r="C20" s="297" t="s">
        <v>142</v>
      </c>
      <c r="D20" s="298"/>
      <c r="E20" s="298">
        <v>21000</v>
      </c>
      <c r="F20" s="297"/>
      <c r="G20" s="297"/>
      <c r="H20" s="298"/>
      <c r="I20" s="298">
        <v>21000</v>
      </c>
      <c r="J20" s="297"/>
      <c r="K20" s="297">
        <f>I20</f>
        <v>21000</v>
      </c>
      <c r="L20" s="297"/>
      <c r="M20" s="297"/>
      <c r="N20" s="297"/>
      <c r="O20" s="297"/>
    </row>
    <row r="21" spans="3:15" x14ac:dyDescent="0.25">
      <c r="C21" s="297" t="s">
        <v>143</v>
      </c>
      <c r="D21" s="298">
        <v>13300</v>
      </c>
      <c r="E21" s="298"/>
      <c r="F21" s="297"/>
      <c r="G21" s="297"/>
      <c r="H21" s="298">
        <v>13300</v>
      </c>
      <c r="I21" s="298"/>
      <c r="J21" s="297">
        <f>H21</f>
        <v>13300</v>
      </c>
      <c r="K21" s="297"/>
      <c r="L21" s="297"/>
      <c r="M21" s="297"/>
      <c r="N21" s="297"/>
      <c r="O21" s="297"/>
    </row>
    <row r="22" spans="3:15" x14ac:dyDescent="0.25">
      <c r="C22" s="297" t="s">
        <v>144</v>
      </c>
      <c r="D22" s="298">
        <v>1500</v>
      </c>
      <c r="E22" s="298"/>
      <c r="F22" s="297"/>
      <c r="G22" s="297"/>
      <c r="H22" s="298">
        <v>1500</v>
      </c>
      <c r="I22" s="298"/>
      <c r="J22" s="297">
        <f t="shared" ref="J22:J28" si="2">H22</f>
        <v>1500</v>
      </c>
      <c r="K22" s="297"/>
      <c r="L22" s="297"/>
      <c r="M22" s="297"/>
      <c r="N22" s="297"/>
      <c r="O22" s="297"/>
    </row>
    <row r="23" spans="3:15" x14ac:dyDescent="0.25">
      <c r="C23" s="297" t="s">
        <v>145</v>
      </c>
      <c r="D23" s="298">
        <v>8000</v>
      </c>
      <c r="E23" s="298"/>
      <c r="F23" s="297"/>
      <c r="G23" s="297"/>
      <c r="H23" s="298">
        <v>8000</v>
      </c>
      <c r="I23" s="298"/>
      <c r="J23" s="297">
        <f t="shared" si="2"/>
        <v>8000</v>
      </c>
      <c r="K23" s="297"/>
      <c r="L23" s="297"/>
      <c r="M23" s="297"/>
      <c r="N23" s="297"/>
      <c r="O23" s="297"/>
    </row>
    <row r="24" spans="3:15" x14ac:dyDescent="0.25">
      <c r="C24" s="297" t="s">
        <v>146</v>
      </c>
      <c r="D24" s="298">
        <v>480</v>
      </c>
      <c r="E24" s="298"/>
      <c r="F24" s="297"/>
      <c r="G24" s="297"/>
      <c r="H24" s="298">
        <v>480</v>
      </c>
      <c r="I24" s="298"/>
      <c r="J24" s="297">
        <f t="shared" si="2"/>
        <v>480</v>
      </c>
      <c r="K24" s="297"/>
      <c r="L24" s="297"/>
      <c r="M24" s="297"/>
      <c r="N24" s="297"/>
      <c r="O24" s="297"/>
    </row>
    <row r="25" spans="3:15" x14ac:dyDescent="0.25">
      <c r="C25" s="297" t="s">
        <v>147</v>
      </c>
      <c r="D25" s="298">
        <v>5000</v>
      </c>
      <c r="E25" s="298"/>
      <c r="F25" s="297"/>
      <c r="G25" s="297"/>
      <c r="H25" s="298">
        <v>5000</v>
      </c>
      <c r="I25" s="298"/>
      <c r="J25" s="297">
        <f t="shared" si="2"/>
        <v>5000</v>
      </c>
      <c r="K25" s="297"/>
      <c r="L25" s="297"/>
      <c r="M25" s="297"/>
      <c r="N25" s="297"/>
      <c r="O25" s="297"/>
    </row>
    <row r="26" spans="3:15" x14ac:dyDescent="0.25">
      <c r="C26" s="297">
        <f>[1]Hoja1!L23</f>
        <v>0</v>
      </c>
      <c r="D26" s="298"/>
      <c r="E26" s="298"/>
      <c r="F26" s="297">
        <f>H26</f>
        <v>541.66999999999996</v>
      </c>
      <c r="G26" s="297"/>
      <c r="H26" s="298">
        <v>541.66999999999996</v>
      </c>
      <c r="I26" s="298"/>
      <c r="J26" s="297">
        <f t="shared" si="2"/>
        <v>541.66999999999996</v>
      </c>
      <c r="K26" s="297"/>
      <c r="L26" s="297"/>
      <c r="M26" s="297"/>
      <c r="N26" s="297"/>
      <c r="O26" s="297"/>
    </row>
    <row r="27" spans="3:15" x14ac:dyDescent="0.25">
      <c r="C27" s="306">
        <f>[1]Hoja1!L26</f>
        <v>0</v>
      </c>
      <c r="D27" s="298"/>
      <c r="E27" s="298"/>
      <c r="F27" s="297">
        <f t="shared" ref="F27:F28" si="3">H27</f>
        <v>22.22</v>
      </c>
      <c r="G27" s="297"/>
      <c r="H27" s="298">
        <v>22.22</v>
      </c>
      <c r="I27" s="298"/>
      <c r="J27" s="297">
        <f t="shared" si="2"/>
        <v>22.22</v>
      </c>
      <c r="K27" s="297"/>
      <c r="L27" s="297"/>
      <c r="M27" s="297"/>
      <c r="N27" s="297"/>
      <c r="O27" s="297"/>
    </row>
    <row r="28" spans="3:15" x14ac:dyDescent="0.25">
      <c r="C28" s="297">
        <f>[1]Hoja1!L30</f>
        <v>0</v>
      </c>
      <c r="D28" s="298"/>
      <c r="E28" s="298"/>
      <c r="F28" s="297">
        <f t="shared" si="3"/>
        <v>125</v>
      </c>
      <c r="G28" s="297"/>
      <c r="H28" s="298">
        <v>125</v>
      </c>
      <c r="I28" s="298"/>
      <c r="J28" s="297">
        <f t="shared" si="2"/>
        <v>125</v>
      </c>
      <c r="K28" s="297"/>
      <c r="L28" s="297"/>
      <c r="M28" s="297"/>
      <c r="N28" s="297"/>
      <c r="O28" s="297"/>
    </row>
    <row r="29" spans="3:15" x14ac:dyDescent="0.25">
      <c r="C29" s="297" t="s">
        <v>157</v>
      </c>
      <c r="D29" s="298"/>
      <c r="E29" s="298"/>
      <c r="F29" s="297"/>
      <c r="G29" s="297"/>
      <c r="H29" s="298"/>
      <c r="I29" s="298"/>
      <c r="J29" s="307">
        <f>-K20+SUM(J21:J28)</f>
        <v>7968.8899999999994</v>
      </c>
      <c r="K29" s="297"/>
      <c r="L29" s="297">
        <f>J29</f>
        <v>7968.8899999999994</v>
      </c>
      <c r="M29" s="297"/>
      <c r="N29" s="297"/>
      <c r="O29" s="297"/>
    </row>
    <row r="30" spans="3:15" x14ac:dyDescent="0.25">
      <c r="C30" s="297" t="s">
        <v>158</v>
      </c>
      <c r="D30" s="298"/>
      <c r="E30" s="298"/>
      <c r="F30" s="297"/>
      <c r="G30" s="297"/>
      <c r="H30" s="298"/>
      <c r="I30" s="298"/>
      <c r="J30" s="297"/>
      <c r="K30" s="297"/>
      <c r="L30" s="297"/>
      <c r="M30" s="307">
        <f>M19-L29</f>
        <v>42031.11</v>
      </c>
      <c r="N30" s="297"/>
      <c r="O30" s="297">
        <f>M30</f>
        <v>42031.11</v>
      </c>
    </row>
    <row r="31" spans="3:15" x14ac:dyDescent="0.25">
      <c r="C31" s="308" t="s">
        <v>148</v>
      </c>
      <c r="D31" s="308">
        <f>SUM(D7:D28)</f>
        <v>175561.35</v>
      </c>
      <c r="E31" s="308">
        <f>SUM(E7:E28)</f>
        <v>175561.35</v>
      </c>
      <c r="F31" s="308">
        <f t="shared" ref="F31:I31" si="4">SUM(F7:F28)</f>
        <v>688.89</v>
      </c>
      <c r="G31" s="308">
        <f t="shared" si="4"/>
        <v>688.89</v>
      </c>
      <c r="H31" s="308">
        <f t="shared" si="4"/>
        <v>176228.02000000002</v>
      </c>
      <c r="I31" s="308">
        <f t="shared" si="4"/>
        <v>176228.02000000002</v>
      </c>
      <c r="J31" s="308">
        <f>SUM(J7:J28)</f>
        <v>28968.89</v>
      </c>
      <c r="K31" s="308">
        <f t="shared" ref="K31" si="5">SUM(K7:K28)</f>
        <v>21000</v>
      </c>
      <c r="L31" s="308">
        <f>SUM(L7:L29)</f>
        <v>7968.8899999999994</v>
      </c>
      <c r="M31" s="308">
        <f t="shared" ref="M31:N31" si="6">SUM(M7:M28)</f>
        <v>50000</v>
      </c>
      <c r="N31" s="308">
        <f t="shared" si="6"/>
        <v>147259.13</v>
      </c>
      <c r="O31" s="308">
        <f>SUM(O7:O30)</f>
        <v>147259.13</v>
      </c>
    </row>
  </sheetData>
  <mergeCells count="10">
    <mergeCell ref="C2:O2"/>
    <mergeCell ref="C3:O3"/>
    <mergeCell ref="C4:O4"/>
    <mergeCell ref="C5:C6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libro</vt:lpstr>
      <vt:lpstr>primer ejercicio parcial</vt:lpstr>
      <vt:lpstr>balance</vt:lpstr>
      <vt:lpstr>cierre contable Analitico</vt:lpstr>
      <vt:lpstr>mano de obra</vt:lpstr>
      <vt:lpstr>costo de materiales</vt:lpstr>
      <vt:lpstr>CIFF</vt:lpstr>
      <vt:lpstr>Ajuste de cuentas</vt:lpstr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Efigenio</dc:creator>
  <cp:lastModifiedBy>MINEDUCYT</cp:lastModifiedBy>
  <dcterms:created xsi:type="dcterms:W3CDTF">2022-08-25T20:58:14Z</dcterms:created>
  <dcterms:modified xsi:type="dcterms:W3CDTF">2022-10-12T23:13:54Z</dcterms:modified>
</cp:coreProperties>
</file>