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2018 - File Faizah\download\"/>
    </mc:Choice>
  </mc:AlternateContent>
  <bookViews>
    <workbookView xWindow="0" yWindow="3000" windowWidth="20325" windowHeight="9720"/>
  </bookViews>
  <sheets>
    <sheet name="RANC-GB  perbandingan GB" sheetId="58" r:id="rId1"/>
    <sheet name="RANC-GB OVERALL" sheetId="35" r:id="rId2"/>
    <sheet name="RC DITERIMA" sheetId="8" state="hidden" r:id="rId3"/>
    <sheet name="RANC-GB" sheetId="46" r:id="rId4"/>
    <sheet name="RANC-GB FOR SEKTOR " sheetId="57" r:id="rId5"/>
    <sheet name="RANC-GB AFTER MEETING (AM)" sheetId="48" r:id="rId6"/>
    <sheet name="RANC-GB AM MULTI" sheetId="49" r:id="rId7"/>
    <sheet name="RANC-GB AM BILA" sheetId="50" r:id="rId8"/>
    <sheet name="RANC-GB AM BELUM ADA RC" sheetId="54" r:id="rId9"/>
    <sheet name="RANC-GB AM ADA RC" sheetId="53" r:id="rId10"/>
    <sheet name="RANC-GB AM PROSES DK&amp;GB 2017" sheetId="51" r:id="rId11"/>
    <sheet name="RANC-GB AM DK" sheetId="52" r:id="rId12"/>
    <sheet name="SUDAH LA" sheetId="37" r:id="rId13"/>
    <sheet name="Sheet1" sheetId="38" r:id="rId14"/>
  </sheets>
  <definedNames>
    <definedName name="_xlnm.Print_Area" localSheetId="0">'RANC-GB  perbandingan GB'!$A$1:$K$32</definedName>
    <definedName name="_xlnm.Print_Area" localSheetId="5">'RANC-GB AFTER MEETING (AM)'!$A$1:$H$67</definedName>
    <definedName name="_xlnm.Print_Area" localSheetId="9">'RANC-GB AM ADA RC'!$A$1:$H$40</definedName>
    <definedName name="_xlnm.Print_Area" localSheetId="8">'RANC-GB AM BELUM ADA RC'!$A$1:$H$14</definedName>
    <definedName name="_xlnm.Print_Area" localSheetId="7">'RANC-GB AM BILA'!$A$1:$H$39</definedName>
    <definedName name="_xlnm.Print_Area" localSheetId="11">'RANC-GB AM DK'!$A$1:$H$16</definedName>
    <definedName name="_xlnm.Print_Area" localSheetId="6">'RANC-GB AM MULTI'!$A$1:$H$40</definedName>
    <definedName name="_xlnm.Print_Area" localSheetId="10">'RANC-GB AM PROSES DK&amp;GB 2017'!$A$1:$H$34</definedName>
    <definedName name="_xlnm.Print_Area" localSheetId="4">'RANC-GB FOR SEKTOR '!$A$1:$G$64</definedName>
    <definedName name="_xlnm.Print_Titles" localSheetId="3">'RANC-GB'!$5:$5</definedName>
    <definedName name="_xlnm.Print_Titles" localSheetId="0">'RANC-GB  perbandingan GB'!$5:$5</definedName>
    <definedName name="_xlnm.Print_Titles" localSheetId="5">'RANC-GB AFTER MEETING (AM)'!$5:$5</definedName>
    <definedName name="_xlnm.Print_Titles" localSheetId="9">'RANC-GB AM ADA RC'!$5:$5</definedName>
    <definedName name="_xlnm.Print_Titles" localSheetId="8">'RANC-GB AM BELUM ADA RC'!$5:$5</definedName>
    <definedName name="_xlnm.Print_Titles" localSheetId="7">'RANC-GB AM BILA'!$5:$5</definedName>
    <definedName name="_xlnm.Print_Titles" localSheetId="11">'RANC-GB AM DK'!$5:$5</definedName>
    <definedName name="_xlnm.Print_Titles" localSheetId="6">'RANC-GB AM MULTI'!$5:$5</definedName>
    <definedName name="_xlnm.Print_Titles" localSheetId="10">'RANC-GB AM PROSES DK&amp;GB 2017'!$5:$5</definedName>
    <definedName name="_xlnm.Print_Titles" localSheetId="4">'RANC-GB FOR SEKTOR '!$5:$5</definedName>
    <definedName name="_xlnm.Print_Titles" localSheetId="1">'RANC-GB OVERALL'!$5:$5</definedName>
    <definedName name="_xlnm.Print_Titles" localSheetId="12">'SUDAH LA'!$5:$5</definedName>
  </definedNames>
  <calcPr calcId="152511"/>
</workbook>
</file>

<file path=xl/calcChain.xml><?xml version="1.0" encoding="utf-8"?>
<calcChain xmlns="http://schemas.openxmlformats.org/spreadsheetml/2006/main">
  <c r="C15" i="58" l="1"/>
  <c r="C6" i="58" s="1"/>
  <c r="C7" i="58"/>
  <c r="F46" i="58"/>
  <c r="H55" i="58"/>
  <c r="D6" i="58"/>
  <c r="C17" i="58"/>
  <c r="C21" i="58"/>
  <c r="C19" i="58"/>
  <c r="C30" i="58"/>
  <c r="C24" i="58"/>
  <c r="D17" i="58"/>
  <c r="C32" i="58" l="1"/>
  <c r="C40" i="58"/>
  <c r="F32" i="58" l="1"/>
  <c r="D32" i="58"/>
  <c r="D33" i="58" s="1"/>
  <c r="F6" i="58"/>
  <c r="F30" i="58"/>
  <c r="D30" i="58"/>
  <c r="D21" i="58"/>
  <c r="F17" i="58"/>
  <c r="F7" i="58"/>
  <c r="D7" i="58"/>
  <c r="F24" i="58"/>
  <c r="D24" i="58"/>
  <c r="F21" i="58"/>
  <c r="F19" i="58"/>
  <c r="D19" i="58"/>
  <c r="F15" i="58"/>
  <c r="D15" i="58"/>
  <c r="H23" i="50" l="1"/>
  <c r="D7" i="57"/>
  <c r="C7" i="57"/>
  <c r="D57" i="57"/>
  <c r="C57" i="57"/>
  <c r="D55" i="57"/>
  <c r="C55" i="57"/>
  <c r="D52" i="57"/>
  <c r="C52" i="57"/>
  <c r="D50" i="57"/>
  <c r="C50" i="57"/>
  <c r="D48" i="57"/>
  <c r="C48" i="57"/>
  <c r="D47" i="57"/>
  <c r="D44" i="57"/>
  <c r="C44" i="57"/>
  <c r="D41" i="57"/>
  <c r="C41" i="57"/>
  <c r="D35" i="57"/>
  <c r="C35" i="57"/>
  <c r="D32" i="57"/>
  <c r="C32" i="57"/>
  <c r="D28" i="57"/>
  <c r="C28" i="57"/>
  <c r="D25" i="57"/>
  <c r="C25" i="57"/>
  <c r="D23" i="57"/>
  <c r="C23" i="57"/>
  <c r="D21" i="57"/>
  <c r="D6" i="57" s="1"/>
  <c r="D64" i="57" s="1"/>
  <c r="C21" i="57"/>
  <c r="C6" i="57"/>
  <c r="C64" i="57" s="1"/>
  <c r="C47" i="57"/>
  <c r="C22" i="51"/>
  <c r="D22" i="51"/>
  <c r="E22" i="51"/>
  <c r="D9" i="54"/>
  <c r="D8" i="54"/>
  <c r="D11" i="54"/>
  <c r="D10" i="54"/>
  <c r="D13" i="54"/>
  <c r="D12" i="54"/>
  <c r="C9" i="54"/>
  <c r="C8" i="54"/>
  <c r="C11" i="54"/>
  <c r="C10" i="54"/>
  <c r="C13" i="54"/>
  <c r="C12" i="54"/>
  <c r="B13" i="54"/>
  <c r="E13" i="54"/>
  <c r="F13" i="54"/>
  <c r="G13" i="54"/>
  <c r="H13" i="54"/>
  <c r="B11" i="54"/>
  <c r="E11" i="54"/>
  <c r="F11" i="54"/>
  <c r="G11" i="54"/>
  <c r="H11" i="54"/>
  <c r="B9" i="54"/>
  <c r="E9" i="54"/>
  <c r="F9" i="54"/>
  <c r="G9" i="54"/>
  <c r="H9" i="54"/>
  <c r="B20" i="51"/>
  <c r="C20" i="51"/>
  <c r="C19" i="51"/>
  <c r="D20" i="51"/>
  <c r="D19" i="51"/>
  <c r="E20" i="51"/>
  <c r="F20" i="51"/>
  <c r="G20" i="51"/>
  <c r="H20" i="51"/>
  <c r="D26" i="53"/>
  <c r="D25" i="53"/>
  <c r="D28" i="53"/>
  <c r="D27" i="53"/>
  <c r="D30" i="53"/>
  <c r="D29" i="53"/>
  <c r="D32" i="53"/>
  <c r="D31" i="53"/>
  <c r="D34" i="53"/>
  <c r="D35" i="53"/>
  <c r="D36" i="53"/>
  <c r="D37" i="53"/>
  <c r="D38" i="53"/>
  <c r="D39" i="53"/>
  <c r="D12" i="53"/>
  <c r="D13" i="53"/>
  <c r="D15" i="53"/>
  <c r="D14" i="53"/>
  <c r="D17" i="53"/>
  <c r="D16" i="53"/>
  <c r="D19" i="53"/>
  <c r="D20" i="53"/>
  <c r="D22" i="53"/>
  <c r="D21" i="53"/>
  <c r="D9" i="53"/>
  <c r="D8" i="53"/>
  <c r="D7" i="53"/>
  <c r="C26" i="53"/>
  <c r="C25" i="53"/>
  <c r="C28" i="53"/>
  <c r="C27" i="53"/>
  <c r="C30" i="53"/>
  <c r="C29" i="53"/>
  <c r="C32" i="53"/>
  <c r="C31" i="53"/>
  <c r="C34" i="53"/>
  <c r="C35" i="53"/>
  <c r="C36" i="53"/>
  <c r="C37" i="53"/>
  <c r="C38" i="53"/>
  <c r="C39" i="53"/>
  <c r="C12" i="53"/>
  <c r="C13" i="53"/>
  <c r="C15" i="53"/>
  <c r="C14" i="53"/>
  <c r="C17" i="53"/>
  <c r="C16" i="53"/>
  <c r="C19" i="53"/>
  <c r="C20" i="53"/>
  <c r="C22" i="53"/>
  <c r="C21" i="53"/>
  <c r="C9" i="53"/>
  <c r="C8" i="53"/>
  <c r="C7" i="53"/>
  <c r="B34" i="53"/>
  <c r="E34" i="53"/>
  <c r="F34" i="53"/>
  <c r="G34" i="53"/>
  <c r="H34" i="53"/>
  <c r="B35" i="53"/>
  <c r="F35" i="53"/>
  <c r="G35" i="53"/>
  <c r="B36" i="53"/>
  <c r="F36" i="53"/>
  <c r="G36" i="53"/>
  <c r="B37" i="53"/>
  <c r="F37" i="53"/>
  <c r="G37" i="53"/>
  <c r="B38" i="53"/>
  <c r="E38" i="53"/>
  <c r="F38" i="53"/>
  <c r="G38" i="53"/>
  <c r="H38" i="53"/>
  <c r="B39" i="53"/>
  <c r="F39" i="53"/>
  <c r="G39" i="53"/>
  <c r="H39" i="53"/>
  <c r="B32" i="53"/>
  <c r="E32" i="53"/>
  <c r="F32" i="53"/>
  <c r="G32" i="53"/>
  <c r="H32" i="53"/>
  <c r="B30" i="53"/>
  <c r="E30" i="53"/>
  <c r="F30" i="53"/>
  <c r="G30" i="53"/>
  <c r="H30" i="53"/>
  <c r="B28" i="53"/>
  <c r="E28" i="53"/>
  <c r="F28" i="53"/>
  <c r="H28" i="53"/>
  <c r="B26" i="53"/>
  <c r="E26" i="53"/>
  <c r="F26" i="53"/>
  <c r="H26" i="53"/>
  <c r="B22" i="53"/>
  <c r="E22" i="53"/>
  <c r="F22" i="53"/>
  <c r="G22" i="53"/>
  <c r="H22" i="53"/>
  <c r="E23" i="53"/>
  <c r="F23" i="53"/>
  <c r="B19" i="53"/>
  <c r="E19" i="53"/>
  <c r="F19" i="53"/>
  <c r="G19" i="53"/>
  <c r="H19" i="53"/>
  <c r="B20" i="53"/>
  <c r="E20" i="53"/>
  <c r="F20" i="53"/>
  <c r="G20" i="53"/>
  <c r="H20" i="53"/>
  <c r="B17" i="53"/>
  <c r="E17" i="53"/>
  <c r="F17" i="53"/>
  <c r="G17" i="53"/>
  <c r="H17" i="53"/>
  <c r="B15" i="53"/>
  <c r="E15" i="53"/>
  <c r="F15" i="53"/>
  <c r="G15" i="53"/>
  <c r="H15" i="53"/>
  <c r="B12" i="53"/>
  <c r="E12" i="53"/>
  <c r="F12" i="53"/>
  <c r="G12" i="53"/>
  <c r="H12" i="53"/>
  <c r="B13" i="53"/>
  <c r="E13" i="53"/>
  <c r="F13" i="53"/>
  <c r="G13" i="53"/>
  <c r="B9" i="53"/>
  <c r="E9" i="53"/>
  <c r="F9" i="53"/>
  <c r="G9" i="53"/>
  <c r="H9" i="53"/>
  <c r="B15" i="52"/>
  <c r="C15" i="52"/>
  <c r="C14" i="52"/>
  <c r="C13" i="52"/>
  <c r="D15" i="52"/>
  <c r="D14" i="52"/>
  <c r="D13" i="52"/>
  <c r="E15" i="52"/>
  <c r="F15" i="52"/>
  <c r="G15" i="52"/>
  <c r="H15" i="52"/>
  <c r="F9" i="52"/>
  <c r="G12" i="52"/>
  <c r="H12" i="52"/>
  <c r="G9" i="52"/>
  <c r="H9" i="52"/>
  <c r="G10" i="52"/>
  <c r="H10" i="52"/>
  <c r="B12" i="52"/>
  <c r="C12" i="52"/>
  <c r="D12" i="52"/>
  <c r="E12" i="52"/>
  <c r="B9" i="52"/>
  <c r="C9" i="52"/>
  <c r="D9" i="52"/>
  <c r="E9" i="52"/>
  <c r="B10" i="52"/>
  <c r="C10" i="52"/>
  <c r="D10" i="52"/>
  <c r="E10" i="52"/>
  <c r="B11" i="52"/>
  <c r="C11" i="52"/>
  <c r="D11" i="52"/>
  <c r="E11" i="52"/>
  <c r="D8" i="52"/>
  <c r="D7" i="52"/>
  <c r="C8" i="52"/>
  <c r="C7" i="52"/>
  <c r="H16" i="51"/>
  <c r="B33" i="51"/>
  <c r="C33" i="51"/>
  <c r="C32" i="51"/>
  <c r="C31" i="51"/>
  <c r="D33" i="51"/>
  <c r="D32" i="51"/>
  <c r="D31" i="51"/>
  <c r="E33" i="51"/>
  <c r="F33" i="51"/>
  <c r="G33" i="51"/>
  <c r="H33" i="51"/>
  <c r="B30" i="51"/>
  <c r="C30" i="51"/>
  <c r="C29" i="51"/>
  <c r="D30" i="51"/>
  <c r="D29" i="51"/>
  <c r="E30" i="51"/>
  <c r="F30" i="51"/>
  <c r="G30" i="51"/>
  <c r="H30" i="51"/>
  <c r="B24" i="51"/>
  <c r="C24" i="51"/>
  <c r="D24" i="51"/>
  <c r="E24" i="51"/>
  <c r="F24" i="51"/>
  <c r="G24" i="51"/>
  <c r="H24" i="51"/>
  <c r="B25" i="51"/>
  <c r="C25" i="51"/>
  <c r="D25" i="51"/>
  <c r="B26" i="51"/>
  <c r="C26" i="51"/>
  <c r="D26" i="51"/>
  <c r="B27" i="51"/>
  <c r="C27" i="51"/>
  <c r="D27" i="51"/>
  <c r="B28" i="51"/>
  <c r="C28" i="51"/>
  <c r="D28" i="51"/>
  <c r="B22" i="51"/>
  <c r="F22" i="51"/>
  <c r="G22" i="51"/>
  <c r="H22" i="51"/>
  <c r="H18" i="51"/>
  <c r="B18" i="51"/>
  <c r="C18" i="51"/>
  <c r="C17" i="51"/>
  <c r="D18" i="51"/>
  <c r="D17" i="51"/>
  <c r="E18" i="51"/>
  <c r="F18" i="51"/>
  <c r="G18" i="51"/>
  <c r="C9" i="50"/>
  <c r="C10" i="50"/>
  <c r="C11" i="50"/>
  <c r="C12" i="50"/>
  <c r="C13" i="50"/>
  <c r="C14" i="50"/>
  <c r="B14" i="50"/>
  <c r="D14" i="50"/>
  <c r="E14" i="50"/>
  <c r="F14" i="50"/>
  <c r="G14" i="50"/>
  <c r="H14" i="50"/>
  <c r="B16" i="51"/>
  <c r="C16" i="51"/>
  <c r="C15" i="51"/>
  <c r="D16" i="51"/>
  <c r="D15" i="51"/>
  <c r="E16" i="51"/>
  <c r="F16" i="51"/>
  <c r="G16" i="51"/>
  <c r="B13" i="51"/>
  <c r="C13" i="51"/>
  <c r="D13" i="51"/>
  <c r="E13" i="51"/>
  <c r="F13" i="51"/>
  <c r="G13" i="51"/>
  <c r="H13" i="51"/>
  <c r="B14" i="51"/>
  <c r="C14" i="51"/>
  <c r="C12" i="51"/>
  <c r="D14" i="51"/>
  <c r="E14" i="51"/>
  <c r="F14" i="51"/>
  <c r="G14" i="51"/>
  <c r="H14" i="51"/>
  <c r="B10" i="51"/>
  <c r="C10" i="51"/>
  <c r="D10" i="51"/>
  <c r="E10" i="51"/>
  <c r="F10" i="51"/>
  <c r="G10" i="51"/>
  <c r="H10" i="51"/>
  <c r="F9" i="51"/>
  <c r="G9" i="51"/>
  <c r="H9" i="51"/>
  <c r="B9" i="51"/>
  <c r="C9" i="51"/>
  <c r="D9" i="51"/>
  <c r="E9" i="51"/>
  <c r="D21" i="51"/>
  <c r="C21" i="51"/>
  <c r="D26" i="50"/>
  <c r="D27" i="50"/>
  <c r="B38" i="50"/>
  <c r="C38" i="50"/>
  <c r="C37" i="50"/>
  <c r="D38" i="50"/>
  <c r="D37" i="50"/>
  <c r="E38" i="50"/>
  <c r="F38" i="50"/>
  <c r="H38" i="50"/>
  <c r="B36" i="50"/>
  <c r="C36" i="50"/>
  <c r="C35" i="50"/>
  <c r="C34" i="50"/>
  <c r="D36" i="50"/>
  <c r="D35" i="50"/>
  <c r="E36" i="50"/>
  <c r="F36" i="50"/>
  <c r="H36" i="50"/>
  <c r="B29" i="50"/>
  <c r="C29" i="50"/>
  <c r="C30" i="50"/>
  <c r="C31" i="50"/>
  <c r="C32" i="50"/>
  <c r="C33" i="50"/>
  <c r="D29" i="50"/>
  <c r="D30" i="50"/>
  <c r="D31" i="50"/>
  <c r="D32" i="50"/>
  <c r="D33" i="50"/>
  <c r="E29" i="50"/>
  <c r="F29" i="50"/>
  <c r="G29" i="50"/>
  <c r="H29" i="50"/>
  <c r="B30" i="50"/>
  <c r="B31" i="50"/>
  <c r="B32" i="50"/>
  <c r="B33" i="50"/>
  <c r="B26" i="50"/>
  <c r="C26" i="50"/>
  <c r="C27" i="50"/>
  <c r="C25" i="50"/>
  <c r="E26" i="50"/>
  <c r="F26" i="50"/>
  <c r="G26" i="50"/>
  <c r="H26" i="50"/>
  <c r="E27" i="50"/>
  <c r="B22" i="50"/>
  <c r="C22" i="50"/>
  <c r="C23" i="50"/>
  <c r="C24" i="50"/>
  <c r="D22" i="50"/>
  <c r="E22" i="50"/>
  <c r="F22" i="50"/>
  <c r="G22" i="50"/>
  <c r="H22" i="50"/>
  <c r="B23" i="50"/>
  <c r="D23" i="50"/>
  <c r="D24" i="50"/>
  <c r="E23" i="50"/>
  <c r="F23" i="50"/>
  <c r="G23" i="50"/>
  <c r="B24" i="50"/>
  <c r="E24" i="50"/>
  <c r="F24" i="50"/>
  <c r="G24" i="50"/>
  <c r="H24" i="50"/>
  <c r="B20" i="50"/>
  <c r="C20" i="50"/>
  <c r="C19" i="50"/>
  <c r="D20" i="50"/>
  <c r="D19" i="50"/>
  <c r="E20" i="50"/>
  <c r="F20" i="50"/>
  <c r="G20" i="50"/>
  <c r="H20" i="50"/>
  <c r="B17" i="50"/>
  <c r="C17" i="50"/>
  <c r="C18" i="50"/>
  <c r="C16" i="50"/>
  <c r="D17" i="50"/>
  <c r="D18" i="50"/>
  <c r="D16" i="50"/>
  <c r="E17" i="50"/>
  <c r="F17" i="50"/>
  <c r="G17" i="50"/>
  <c r="H17" i="50"/>
  <c r="B18" i="50"/>
  <c r="E18" i="50"/>
  <c r="F18" i="50"/>
  <c r="G18" i="50"/>
  <c r="B9" i="50"/>
  <c r="D9" i="50"/>
  <c r="E9" i="50"/>
  <c r="F9" i="50"/>
  <c r="G9" i="50"/>
  <c r="H9" i="50"/>
  <c r="B10" i="50"/>
  <c r="D10" i="50"/>
  <c r="E10" i="50"/>
  <c r="G10" i="50"/>
  <c r="H10" i="50"/>
  <c r="B11" i="50"/>
  <c r="D11" i="50"/>
  <c r="E11" i="50"/>
  <c r="B12" i="50"/>
  <c r="D12" i="50"/>
  <c r="E12" i="50"/>
  <c r="G12" i="50"/>
  <c r="H12" i="50"/>
  <c r="B13" i="50"/>
  <c r="D13" i="50"/>
  <c r="E13" i="50"/>
  <c r="G13" i="50"/>
  <c r="H13" i="50"/>
  <c r="D30" i="49"/>
  <c r="D29" i="49"/>
  <c r="C30" i="49"/>
  <c r="C29" i="49"/>
  <c r="D21" i="49"/>
  <c r="C21" i="49"/>
  <c r="D19" i="49"/>
  <c r="D18" i="49"/>
  <c r="D20" i="49"/>
  <c r="C19" i="49"/>
  <c r="C18" i="49"/>
  <c r="C20" i="49"/>
  <c r="D9" i="49"/>
  <c r="D8" i="49"/>
  <c r="D7" i="49"/>
  <c r="D34" i="49"/>
  <c r="D35" i="49"/>
  <c r="D36" i="49"/>
  <c r="D37" i="49"/>
  <c r="D38" i="49"/>
  <c r="D39" i="49"/>
  <c r="D33" i="49"/>
  <c r="D60" i="48"/>
  <c r="C60" i="48"/>
  <c r="C34" i="49"/>
  <c r="C35" i="49"/>
  <c r="C36" i="49"/>
  <c r="C37" i="49"/>
  <c r="C38" i="49"/>
  <c r="C39" i="49"/>
  <c r="C55" i="48"/>
  <c r="B34" i="49"/>
  <c r="E34" i="49"/>
  <c r="F34" i="49"/>
  <c r="G34" i="49"/>
  <c r="H34" i="49"/>
  <c r="B35" i="49"/>
  <c r="F35" i="49"/>
  <c r="G35" i="49"/>
  <c r="B36" i="49"/>
  <c r="F36" i="49"/>
  <c r="G36" i="49"/>
  <c r="B37" i="49"/>
  <c r="F37" i="49"/>
  <c r="G37" i="49"/>
  <c r="B38" i="49"/>
  <c r="E38" i="49"/>
  <c r="F38" i="49"/>
  <c r="G38" i="49"/>
  <c r="H38" i="49"/>
  <c r="B39" i="49"/>
  <c r="F39" i="49"/>
  <c r="G39" i="49"/>
  <c r="H39" i="49"/>
  <c r="B32" i="49"/>
  <c r="C32" i="49"/>
  <c r="D32" i="49"/>
  <c r="D31" i="49"/>
  <c r="E32" i="49"/>
  <c r="F32" i="49"/>
  <c r="G32" i="49"/>
  <c r="H32" i="49"/>
  <c r="B29" i="49"/>
  <c r="F29" i="49"/>
  <c r="G29" i="49"/>
  <c r="H29" i="49"/>
  <c r="B30" i="49"/>
  <c r="E30" i="49"/>
  <c r="F30" i="49"/>
  <c r="G30" i="49"/>
  <c r="H30" i="49"/>
  <c r="C16" i="49"/>
  <c r="C15" i="49"/>
  <c r="C27" i="48"/>
  <c r="B25" i="49"/>
  <c r="C25" i="49"/>
  <c r="C24" i="49"/>
  <c r="D25" i="49"/>
  <c r="D24" i="49"/>
  <c r="E25" i="49"/>
  <c r="F25" i="49"/>
  <c r="G25" i="49"/>
  <c r="H25" i="49"/>
  <c r="E26" i="49"/>
  <c r="F26" i="49"/>
  <c r="B18" i="49"/>
  <c r="E18" i="49"/>
  <c r="F18" i="49"/>
  <c r="G18" i="49"/>
  <c r="H18" i="49"/>
  <c r="B19" i="49"/>
  <c r="E19" i="49"/>
  <c r="F19" i="49"/>
  <c r="G19" i="49"/>
  <c r="H19" i="49"/>
  <c r="B20" i="49"/>
  <c r="E20" i="49"/>
  <c r="F20" i="49"/>
  <c r="G20" i="49"/>
  <c r="H20" i="49"/>
  <c r="B16" i="49"/>
  <c r="D16" i="49"/>
  <c r="D15" i="49"/>
  <c r="E16" i="49"/>
  <c r="F16" i="49"/>
  <c r="G16" i="49"/>
  <c r="H16" i="49"/>
  <c r="B14" i="49"/>
  <c r="C14" i="49"/>
  <c r="C12" i="49"/>
  <c r="C13" i="49"/>
  <c r="D14" i="49"/>
  <c r="D12" i="49"/>
  <c r="D13" i="49"/>
  <c r="E14" i="49"/>
  <c r="F14" i="49"/>
  <c r="G14" i="49"/>
  <c r="H14" i="49"/>
  <c r="H9" i="49"/>
  <c r="B12" i="49"/>
  <c r="E12" i="49"/>
  <c r="F12" i="49"/>
  <c r="G12" i="49"/>
  <c r="H12" i="49"/>
  <c r="B13" i="49"/>
  <c r="E13" i="49"/>
  <c r="F13" i="49"/>
  <c r="G13" i="49"/>
  <c r="H13" i="49"/>
  <c r="C9" i="49"/>
  <c r="C8" i="49"/>
  <c r="C7" i="49"/>
  <c r="E9" i="49"/>
  <c r="F9" i="49"/>
  <c r="G9" i="49"/>
  <c r="B9" i="49"/>
  <c r="C31" i="49"/>
  <c r="D27" i="48"/>
  <c r="D23" i="48"/>
  <c r="D17" i="48"/>
  <c r="C17" i="48"/>
  <c r="C31" i="48"/>
  <c r="C23" i="48"/>
  <c r="D8" i="48"/>
  <c r="D7" i="48"/>
  <c r="C8" i="48"/>
  <c r="C7" i="48"/>
  <c r="C58" i="48"/>
  <c r="C47" i="48"/>
  <c r="C44" i="48"/>
  <c r="C38" i="48"/>
  <c r="C35" i="48"/>
  <c r="C25" i="48"/>
  <c r="D38" i="48"/>
  <c r="D25" i="48"/>
  <c r="D31" i="48"/>
  <c r="D35" i="48"/>
  <c r="D47" i="48"/>
  <c r="D44" i="48"/>
  <c r="D51" i="48"/>
  <c r="D53" i="48"/>
  <c r="D55" i="48"/>
  <c r="D58" i="48"/>
  <c r="D50" i="48"/>
  <c r="C53" i="48"/>
  <c r="C51" i="48"/>
  <c r="C50" i="48"/>
  <c r="C30" i="46"/>
  <c r="C65" i="46"/>
  <c r="C58" i="46"/>
  <c r="C52" i="46"/>
  <c r="C49" i="46"/>
  <c r="C44" i="46"/>
  <c r="C36" i="46"/>
  <c r="C27" i="46"/>
  <c r="C22" i="46"/>
  <c r="C7" i="46"/>
  <c r="C69" i="46"/>
  <c r="C7" i="35"/>
  <c r="C62" i="35"/>
  <c r="C21" i="37"/>
  <c r="C14" i="37"/>
  <c r="C11" i="37"/>
  <c r="C7" i="37"/>
  <c r="C18" i="37"/>
  <c r="C73" i="35"/>
  <c r="C88" i="35"/>
  <c r="C81" i="35"/>
  <c r="C68" i="35"/>
  <c r="C57" i="35"/>
  <c r="C49" i="35"/>
  <c r="C43" i="35"/>
  <c r="C34" i="35"/>
  <c r="C40" i="35"/>
  <c r="C18" i="8"/>
  <c r="C16" i="8"/>
  <c r="C14" i="8"/>
  <c r="D12" i="8"/>
  <c r="C12" i="8"/>
  <c r="D10" i="8"/>
  <c r="C10" i="8"/>
  <c r="C8" i="8"/>
  <c r="D4" i="8"/>
  <c r="C4" i="8"/>
  <c r="C24" i="37"/>
  <c r="C16" i="48"/>
  <c r="C67" i="48"/>
  <c r="C16" i="52"/>
  <c r="C7" i="54"/>
  <c r="C14" i="54"/>
  <c r="C92" i="35"/>
  <c r="C8" i="51"/>
  <c r="C7" i="51"/>
  <c r="D23" i="51"/>
  <c r="C20" i="8"/>
  <c r="D16" i="48"/>
  <c r="D67" i="48"/>
  <c r="C21" i="50"/>
  <c r="C28" i="50"/>
  <c r="C15" i="50"/>
  <c r="C8" i="50"/>
  <c r="C7" i="50"/>
  <c r="C39" i="50"/>
  <c r="D8" i="51"/>
  <c r="D7" i="51"/>
  <c r="C33" i="53"/>
  <c r="C28" i="49"/>
  <c r="C23" i="51"/>
  <c r="C11" i="51"/>
  <c r="C11" i="53"/>
  <c r="D18" i="53"/>
  <c r="D12" i="51"/>
  <c r="D33" i="53"/>
  <c r="D24" i="53"/>
  <c r="D21" i="50"/>
  <c r="C33" i="49"/>
  <c r="C27" i="49"/>
  <c r="D16" i="52"/>
  <c r="D11" i="49"/>
  <c r="C17" i="49"/>
  <c r="D8" i="50"/>
  <c r="D7" i="50"/>
  <c r="D28" i="50"/>
  <c r="D34" i="50"/>
  <c r="D25" i="50"/>
  <c r="D11" i="51"/>
  <c r="D34" i="51"/>
  <c r="D11" i="53"/>
  <c r="C18" i="53"/>
  <c r="D7" i="54"/>
  <c r="D14" i="54"/>
  <c r="C11" i="49"/>
  <c r="D17" i="49"/>
  <c r="D28" i="49"/>
  <c r="D10" i="49"/>
  <c r="C24" i="53"/>
  <c r="D27" i="49"/>
  <c r="C10" i="53"/>
  <c r="D10" i="53"/>
  <c r="D40" i="53"/>
  <c r="C34" i="51"/>
  <c r="D40" i="49"/>
  <c r="D15" i="50"/>
  <c r="D39" i="50"/>
  <c r="C10" i="49"/>
  <c r="C40" i="49"/>
  <c r="C40" i="53"/>
</calcChain>
</file>

<file path=xl/sharedStrings.xml><?xml version="1.0" encoding="utf-8"?>
<sst xmlns="http://schemas.openxmlformats.org/spreadsheetml/2006/main" count="1103" uniqueCount="279">
  <si>
    <t>Rancangan DRPPLN/Green Book 2018</t>
  </si>
  <si>
    <t>Status, 22 Februari 2018</t>
  </si>
  <si>
    <t>No</t>
  </si>
  <si>
    <t>Judul Kegiatan</t>
  </si>
  <si>
    <t>Nilai Pinjaman _x000D_(juta USD)</t>
  </si>
  <si>
    <t>Dana Pendamping</t>
  </si>
  <si>
    <t>Indikasi Lender</t>
  </si>
  <si>
    <t>Status</t>
  </si>
  <si>
    <t>Keterangan</t>
  </si>
  <si>
    <t>B. USULAN BARU YANG BELUM DIREKOMENDASIKAN MASUK GB 2017</t>
  </si>
  <si>
    <t>Kementerian Pekerjaan Umum dan Perumahan Rakyat</t>
  </si>
  <si>
    <t>Kegiatan DRPPLN 2017</t>
  </si>
  <si>
    <t>The Urgent Rehabilitation of Strategic Irrigation for Western Region of Indonesia</t>
  </si>
  <si>
    <t>Korea</t>
  </si>
  <si>
    <t>Sudah Greenbook 2017</t>
  </si>
  <si>
    <r>
      <t xml:space="preserve">- Masih menunggu kesepakatan antaa GOI dan EDCF, terdapat isu pengurangan komponen kegiatan
- Masih dalam proses pembahasan desai kegiatan lebih lanjut
- Sudah </t>
    </r>
    <r>
      <rPr>
        <i/>
        <sz val="12"/>
        <color rgb="FF000000"/>
        <rFont val="Calibri"/>
        <family val="2"/>
      </rPr>
      <t>pre-request</t>
    </r>
  </si>
  <si>
    <t>Engineering Service for Coastal and River Development Project</t>
  </si>
  <si>
    <t>Daftar Kegiatan terbit Febuari 2017</t>
  </si>
  <si>
    <t>Engineering Service for Dam Multipurpose Development Project</t>
  </si>
  <si>
    <t>Regency Settlement Infrastructure Development (RSID)</t>
  </si>
  <si>
    <t>JICA</t>
  </si>
  <si>
    <r>
      <t xml:space="preserve">Masih dalam proses </t>
    </r>
    <r>
      <rPr>
        <i/>
        <sz val="12"/>
        <color rgb="FF000000"/>
        <rFont val="Calibri"/>
        <family val="2"/>
      </rPr>
      <t xml:space="preserve">Fact Finding, </t>
    </r>
    <r>
      <rPr>
        <sz val="12"/>
        <color rgb="FF000000"/>
        <rFont val="Calibri"/>
        <family val="2"/>
      </rPr>
      <t xml:space="preserve">sampai saat ini belum dilakukan </t>
    </r>
    <r>
      <rPr>
        <i/>
        <sz val="12"/>
        <color rgb="FF000000"/>
        <rFont val="Calibri"/>
        <family val="2"/>
      </rPr>
      <t>pre request</t>
    </r>
  </si>
  <si>
    <t>Development of Cisumdawu Cileunyi-Sumedang-Dawuan Phase III</t>
  </si>
  <si>
    <t>RRT</t>
  </si>
  <si>
    <t>Masih pada tahapan Submit dokumen kepada pihak lender (RRT)</t>
  </si>
  <si>
    <t>Development of National Urban Development Program (NUDP)</t>
  </si>
  <si>
    <t>World Bank</t>
  </si>
  <si>
    <r>
      <t xml:space="preserve">Masih dalam pembahasan desain kegiatan terkait pemilihan PIU, Pendekatan </t>
    </r>
    <r>
      <rPr>
        <i/>
        <sz val="12"/>
        <color rgb="FF000000"/>
        <rFont val="Calibri"/>
        <family val="2"/>
      </rPr>
      <t xml:space="preserve">Capital Investmen Plan </t>
    </r>
    <r>
      <rPr>
        <sz val="12"/>
        <color rgb="FF000000"/>
        <rFont val="Calibri"/>
        <family val="2"/>
      </rPr>
      <t>(CIP) dan meningkatkan kepemilikan Pemda dalam kegiatan.</t>
    </r>
  </si>
  <si>
    <t>National Urban Water Supply Project (NUWSP)</t>
  </si>
  <si>
    <r>
      <t xml:space="preserve">Masih dalam pembahasan desain kegiatan, terutama terkait penentuan lokasi PDAM berdasarkan </t>
    </r>
    <r>
      <rPr>
        <i/>
        <sz val="12"/>
        <rFont val="Calibri"/>
        <family val="2"/>
        <scheme val="minor"/>
      </rPr>
      <t>Performance Based Grant.</t>
    </r>
  </si>
  <si>
    <t>Kegiatan Potensial DRPPLN 2018</t>
  </si>
  <si>
    <t>Sustainable Urban Development in Indonesia (Eco District)</t>
  </si>
  <si>
    <t>AFD</t>
  </si>
  <si>
    <t>Sudah tersedia RC</t>
  </si>
  <si>
    <t>Pernah diajukan pada GB 2017, namun tidak direkomendasikan dari Dep. Sektor</t>
  </si>
  <si>
    <t>Sanitation System Development in Bogor City</t>
  </si>
  <si>
    <t>Strategic Irrigation Modernization and Urgent Rehabilitation Project (SIMURP)</t>
  </si>
  <si>
    <t>Pernah diajukan pada GB 2017, namun saat RAPIM tidak direkomendasikan</t>
  </si>
  <si>
    <t>Jakarta Sewerage Development Project Zone 6 (Phase 1)</t>
  </si>
  <si>
    <r>
      <t xml:space="preserve">- Sudah tersedia RC
- Sudah </t>
    </r>
    <r>
      <rPr>
        <i/>
        <sz val="12"/>
        <color rgb="FF000000"/>
        <rFont val="Calibri"/>
        <family val="2"/>
      </rPr>
      <t>pre-request</t>
    </r>
  </si>
  <si>
    <t>- Pernah dibahas dalam pertemuan 26 September 2017
- MOD telah ditandatangani bulan November 2017
- Nilai sebelumnya USD 1,95 Miliar. Namun pihak JICA menyetujui hanya USD 412,5 Juta untuk Zona 6 Phase 1
- Dalam desain kegiatan hanya pembangunan zona 1 dan zona 6
- Merupakan bagian kegiatan Jakarta Sewerage Development Project – Zone 1 and Zone 6</t>
  </si>
  <si>
    <t>Community Based Sanitation Program (Sanimas Phase-II)</t>
  </si>
  <si>
    <t>IDB</t>
  </si>
  <si>
    <t>Belum tersedia RC</t>
  </si>
  <si>
    <t>Pernah dibahas dalam pertemuan 1  November 2017</t>
  </si>
  <si>
    <t>Mamminasata Water Supply Development Project</t>
  </si>
  <si>
    <t xml:space="preserve">- Kegiatan Mamminasata pernah diajukan pada GB 2017, namun tidak direkomendasikan dari Dep. Sektor
- Pernah dibahas dalam pertemuan 13-14 November 2017, untuk SPAM Regional Mamminasata, Mebidang, Wasosukas, dan Bentng Kobema akan diusulkan dalam GB 2018,
- Sementara, SPAM Regional Durolis, Petanglong, Jatigede, dan Karian Dam belum dapat diusulkan dalam GB 2019
</t>
  </si>
  <si>
    <t>The Development of Regional Water Supply System of Mebidang</t>
  </si>
  <si>
    <t>KfW</t>
  </si>
  <si>
    <t>The Development of Regional Water Supply System in Wasosukas</t>
  </si>
  <si>
    <t>The Development of Regional Water Supply System in Benteng Kobema</t>
  </si>
  <si>
    <t xml:space="preserve">Integrated Infrastructure Development for National Tourism Strategic Areas (Contruction) </t>
  </si>
  <si>
    <t>Pernah dibahas dalam pertemuan 2  Oktober 2017</t>
  </si>
  <si>
    <t>Pelosika Multipurpose Dam Construction Project</t>
  </si>
  <si>
    <t>- Pernah diusulkan dalam GB 2017 
- Masuk dalam MOU Infrastructure Financing Cooperation yang ditandatangani antara Pemerintah RI dan RRT tanggal 22 Agustus 2017
- Akan dilakukan review design terlebih dahulu dengan memanfaatkan dana hibah pemerintah RRT</t>
  </si>
  <si>
    <t>Jenelata Dam Construction Project</t>
  </si>
  <si>
    <t>Lompatan Harimau Dam Construction Project</t>
  </si>
  <si>
    <t>Riam Kiwa Multipurpose Dam Construction Project</t>
  </si>
  <si>
    <t>- Pernah diusulkan dalam GB 2017 
- Belum masuk dalam list Blue Book 2015-2019 dan belum terdapat dalam MoU 22 Agustus 2017
- Akan dilakukan review design terlebih dahulu dengan memanfaatkan dana hibah pemerintah RRT</t>
  </si>
  <si>
    <t>Kementerian Perhubungan</t>
  </si>
  <si>
    <t>Construction of Jakarta Mass Rapid Transit Project Phase II</t>
  </si>
  <si>
    <r>
      <t xml:space="preserve">- Terdapat Rencana LA awal tahun 2018
- MRT masih dalam tahap pembahasan desain kegiatan untuk pengiriman </t>
    </r>
    <r>
      <rPr>
        <i/>
        <sz val="12"/>
        <color theme="1"/>
        <rFont val="Calibri"/>
        <family val="2"/>
      </rPr>
      <t>pre request</t>
    </r>
    <r>
      <rPr>
        <sz val="12"/>
        <color theme="1"/>
        <rFont val="Calibri"/>
        <family val="2"/>
      </rPr>
      <t xml:space="preserve">
- Terdapat isu penggunaan mekanisme STEP-Loan JICA, namun sudah disetujui oleh Pemprov DKI, Kemenhub, dan PT. MRT Jakarta karena lebih banyak memberikan keuntungan </t>
    </r>
  </si>
  <si>
    <t>Procurement of Track Material and Turn Out Phase III</t>
  </si>
  <si>
    <t>Pernah diajukan pada GB 2017, namun ditunda karena kegiatan Phase-II baru mulai berjalan di TA 2017</t>
  </si>
  <si>
    <t>Kementerian ATR/BPN</t>
  </si>
  <si>
    <t>Program to Accelerate Agrarian Reform</t>
  </si>
  <si>
    <t xml:space="preserve">Sudah tersedia RC, namun perlu perbaikan  
</t>
  </si>
  <si>
    <t>Pernah diajukan pada GB 2017, namun ditunda karena terdapat perubahan instansi pengusul yang semula BIG menjadi ATR</t>
  </si>
  <si>
    <t>Kementerian Kesehatan</t>
  </si>
  <si>
    <t>Indonesia Supporting Primary And Refferal Health Care Reform (I-SPHERE)</t>
  </si>
  <si>
    <t>Masih dalam pembahasan desain kegiatan</t>
  </si>
  <si>
    <t>Improvement of Facilities and Infrastructure and Infrastructure for Teaching and Learning Activities in Health Sector</t>
  </si>
  <si>
    <t>Strengthening of National Referral Hospitals, Province Referral Hospital and Vertical Technical Unit</t>
  </si>
  <si>
    <t>Kementerian Ristek Dikti</t>
  </si>
  <si>
    <t>Establishment od University of Bengkulu's Hospital</t>
  </si>
  <si>
    <t>SFD</t>
  </si>
  <si>
    <t>Sudah diterima usulan dari Sekjen a.n Menteri  Ristekdikti kepada Menteri PPN/ Kepala Bappenas tanggal 18 Mei 2017 (5 kegiatan dalam satu surat usulan)</t>
  </si>
  <si>
    <t>Capacity Building Programmes for Infrastructure in Malikussaleh University</t>
  </si>
  <si>
    <t>ADB</t>
  </si>
  <si>
    <t>Development and Upgrading of University of Jambi</t>
  </si>
  <si>
    <t>Development and Upgrading of the State University of Jakarta - Phase 2</t>
  </si>
  <si>
    <t>Integrated Multi Campus University for Tomorrow's Education in Indonesia University of Education</t>
  </si>
  <si>
    <t>Higher Education Quality Improvement od the University of Riau</t>
  </si>
  <si>
    <t>Kementerian Agama</t>
  </si>
  <si>
    <t>The Development and Improvement of Six Islamic Higher Education Institutions Project</t>
  </si>
  <si>
    <t>- Daftar Kegiatan tgl 11 Agustus 2017
- Dalam proses negosiasi</t>
  </si>
  <si>
    <t>The Development of UIN Maulana Malik Ibrahim Malang - Phase II</t>
  </si>
  <si>
    <t>Sudah diterima usulan  Sekjen a.n Menteri Agama kepada Menteri PPN/ Kepala Bappenas kegiatan pada tanggal 8 Mei 2017</t>
  </si>
  <si>
    <t>Kementerian Pertanian</t>
  </si>
  <si>
    <t>Young Entrepreneurship and Employment Support Services Programme (YESS)</t>
  </si>
  <si>
    <t>IFAD</t>
  </si>
  <si>
    <r>
      <t xml:space="preserve">Pernah dilbahas dalam pertemuan 20 dan 30 Oktober 2017.
</t>
    </r>
    <r>
      <rPr>
        <b/>
        <sz val="12"/>
        <color rgb="FF000000"/>
        <rFont val="Calibri"/>
        <family val="2"/>
      </rPr>
      <t>Rapat tanggal 19 Maret di Ruang Dir Multilateral:</t>
    </r>
    <r>
      <rPr>
        <sz val="12"/>
        <color rgb="FF000000"/>
        <rFont val="Calibri"/>
        <family val="2"/>
      </rPr>
      <t xml:space="preserve">
- RC sudah ada diterima oelh Dit. Multilateral per tanggal 19 Maret 2018, nemun belum disampaikan ke renbang.
- Terdapat isu bahawa Kementeria Koperasi tidak mau menjadi Implementing Agency, karena Kemenkop tidka mau mengelola dana dari pinjaman luar negeri.
- Menurut Ibu Sili, tidak cukup hanya dengan MoU saja, rencana proyek YESS harus sudah tercantum dalam Renja KL 2019. Agar YESS berjaln lancar.
- diperlukan komitmenn dari 15 pemerintah daerah yang akan terlibat.
- mekanisme penerusan pinjaman (SLA) juga masih belum jelas.
- terdpat pertanyaan, bahwa "young enterpreneur" itu tupoksiny Kementasn, Kemenkop, atau yang lainnya.</t>
    </r>
  </si>
  <si>
    <t>Upland Development for National Food Security</t>
  </si>
  <si>
    <t>Extensification of New Paddy Field Area</t>
  </si>
  <si>
    <t>Kementerian PPN/ BAPPENAS</t>
  </si>
  <si>
    <t>Human Resources Development for Bureaucratic Reform (SPIRIT II)</t>
  </si>
  <si>
    <r>
      <t xml:space="preserve">Dit. PLN Multilateral:
- Masih dalam pembahasan desain kegiatan
- Terdapat isu perubahan desain kegiatan, namun surat penyampaian perubahan </t>
    </r>
    <r>
      <rPr>
        <i/>
        <sz val="12"/>
        <color rgb="FF000000"/>
        <rFont val="Calibri"/>
        <family val="2"/>
        <scheme val="minor"/>
      </rPr>
      <t xml:space="preserve">Concept Note </t>
    </r>
    <r>
      <rPr>
        <sz val="12"/>
        <color rgb="FF000000"/>
        <rFont val="Calibri"/>
        <family val="2"/>
        <scheme val="minor"/>
      </rPr>
      <t>belum disampaikan secara tertulis.</t>
    </r>
  </si>
  <si>
    <t>Support the implementation of the islamic finance Road Map / Promoting Sharia Finance (KNKS)</t>
  </si>
  <si>
    <t>PT. PLN (Perusahaan Listrik Negara) PERSERO</t>
  </si>
  <si>
    <t>Indramayu Coal Fired Power Plant  #4 (1x1000MW)</t>
  </si>
  <si>
    <r>
      <t xml:space="preserve">Masih dalam penyelesaian masalah lingkungan terhadap warga sekitar proyek pembangkit, sehingga proses </t>
    </r>
    <r>
      <rPr>
        <i/>
        <sz val="12"/>
        <color theme="1"/>
        <rFont val="Calibri"/>
        <family val="2"/>
      </rPr>
      <t xml:space="preserve">pre request </t>
    </r>
    <r>
      <rPr>
        <sz val="12"/>
        <color theme="1"/>
        <rFont val="Calibri"/>
        <family val="2"/>
      </rPr>
      <t>terhambat dilaksanakan</t>
    </r>
  </si>
  <si>
    <t>Tulehu Geothermal Power Plant Project Unit 1&amp;2 (2x10MW)</t>
  </si>
  <si>
    <t>- Pernah diajukan pada GB 2017, 
- Hasil Pengeboran Sumur tidak berhasil</t>
  </si>
  <si>
    <t xml:space="preserve">Hululais Feothermal Power Plant Project (2x55MW) </t>
  </si>
  <si>
    <t>- Pernah diajukan pada GB 2017
- Masih menunggu studi AMDAL di lokasi yang baru (perpindahan lokasi akibat longsor)</t>
  </si>
  <si>
    <t>Kementerian Pertahanan</t>
  </si>
  <si>
    <t>Upgrading Medical Equipments for Naval Hospital Wahyu Slamet Bitung-North Sulawesi</t>
  </si>
  <si>
    <t>Austria</t>
  </si>
  <si>
    <t xml:space="preserve">- Masih dalam pembahasan penyempurnaan komponen desain kegiatan
- Terdapat perbaikan konten RC, namun perubahannya belum diterima oleh Dit. Hankam
</t>
  </si>
  <si>
    <t>Upgrading Medical Equipments and Supporting Facilities for Army Hospital Pelamonia</t>
  </si>
  <si>
    <t>Procurement of Medical Equipments for Army Hospital Putri Hijau</t>
  </si>
  <si>
    <t>Upgrading Medical Equipments and Supporting Facilities for Army Hospital Udayana</t>
  </si>
  <si>
    <t>Upgrading Medical Equipments for Air Force Hospital Dodi Sarjoto</t>
  </si>
  <si>
    <t>BMKG (Badan Meteorologi Klimatologi dan Geofisika)</t>
  </si>
  <si>
    <t>Strengthening Climate and Weather Service Capacity – Phase II</t>
  </si>
  <si>
    <t>Perancis</t>
  </si>
  <si>
    <r>
      <t xml:space="preserve">- Daftar Kegiatan (AFD Perancis) sudah terbit tgl 24 November 2017
- Dalam proses negosiasi
- LA direncanakan akhir Desember 2017/Januari 2018
- Untuk </t>
    </r>
    <r>
      <rPr>
        <i/>
        <sz val="12"/>
        <color rgb="FF000000"/>
        <rFont val="Calibri"/>
        <family val="2"/>
      </rPr>
      <t>cofinancing</t>
    </r>
    <r>
      <rPr>
        <sz val="12"/>
        <color rgb="FF000000"/>
        <rFont val="Calibri"/>
        <family val="2"/>
      </rPr>
      <t xml:space="preserve"> US Exim Bank direncanakan akan masuk dalam GB 2018</t>
    </r>
  </si>
  <si>
    <t>US Exim Bank</t>
  </si>
  <si>
    <t>JUMLAH</t>
  </si>
  <si>
    <r>
      <t xml:space="preserve">Usulan Kegiatan untuk Dicantumkan dalam </t>
    </r>
    <r>
      <rPr>
        <b/>
        <i/>
        <sz val="11"/>
        <color rgb="FF000000"/>
        <rFont val="Calibri"/>
        <family val="2"/>
      </rPr>
      <t xml:space="preserve">Green Book </t>
    </r>
    <r>
      <rPr>
        <b/>
        <sz val="11"/>
        <color rgb="FF000000"/>
        <rFont val="Calibri"/>
        <family val="2"/>
      </rPr>
      <t xml:space="preserve">2017_x000D_
(Telah diusulkan resmi oleh K/L dan dilengkapi </t>
    </r>
    <r>
      <rPr>
        <b/>
        <i/>
        <sz val="11"/>
        <color rgb="FF000000"/>
        <rFont val="Calibri"/>
        <family val="2"/>
      </rPr>
      <t>Readiness Criteria</t>
    </r>
    <r>
      <rPr>
        <b/>
        <sz val="11"/>
        <color rgb="FF000000"/>
        <rFont val="Calibri"/>
        <family val="2"/>
      </rPr>
      <t xml:space="preserve">)_x000D_
</t>
    </r>
    <r>
      <rPr>
        <sz val="10"/>
        <color rgb="FF000000"/>
        <rFont val="Calibri"/>
        <family val="2"/>
      </rPr>
      <t>Status 2 Maret 2017</t>
    </r>
  </si>
  <si>
    <t>Nilai Pinjaman_x000D_
Blue Book_x000D_
2015-2019_x000D_
(juta USD)</t>
  </si>
  <si>
    <t>Nilai Pinjaman Usulan Green Book 2017_x000D_
(juta USD)</t>
  </si>
  <si>
    <t>National Urban Water Supply</t>
  </si>
  <si>
    <t>Tercantum dalam draft Pagu Indikatif 2018</t>
  </si>
  <si>
    <t>Denpasar  Sewerage System Project III (DSP III)</t>
  </si>
  <si>
    <t>Rural Settlement Infrastructure Development (RSID)</t>
  </si>
  <si>
    <t>Kementerian Riset, Teknologi, dan Perguruan Tinggi</t>
  </si>
  <si>
    <t>Belum Ada Indikasi</t>
  </si>
  <si>
    <t>Tidak diusulkan penarikan pada tahun 2018</t>
  </si>
  <si>
    <t>PT. PLN</t>
  </si>
  <si>
    <t>BMKG</t>
  </si>
  <si>
    <t>US EXIM dan Kanada</t>
  </si>
  <si>
    <t>Improvement of Family Healthcare_x000D_
(I-SPHERE)*</t>
  </si>
  <si>
    <t>BIG</t>
  </si>
  <si>
    <t>The Acceleration Program of One Map Policy Implementation</t>
  </si>
  <si>
    <t>The Development of Patimban Port - Stage I</t>
  </si>
  <si>
    <t>TOTAL</t>
  </si>
  <si>
    <t>*)</t>
  </si>
  <si>
    <t xml:space="preserve">Tidak tercantum dalam Blue Book 2015-2019. Namun demikian, ruang lingkup kegiatan I-SPHERE mencakup 2 kegiatan pada Blue Book dengan 2 program yang berbeda yaitu kegiatan (i) Improvement of Primary Health Care dan (ii) Strengthening of National Referral Hospitals, Province Referral Hospital and Vertical Technical Units </t>
  </si>
  <si>
    <t>Status, 7 Maret 2018</t>
  </si>
  <si>
    <t>Catatan Bilateral Multilateral</t>
  </si>
  <si>
    <t xml:space="preserve">- Daftar Kegiatan sudah terbit 18 Januari 2018
- Dalam proses negoisasi </t>
  </si>
  <si>
    <t>- Masih menunggu kesepakatan antara GOI dan EDCF, terdapat isu pengurangan komponen kegiatan
- Masih dalam proses pembahasan desai kegiatan lebih lanjut
- Formal request telah dikirim ke Korea dengan nilai usulan pinjaman USD 98 juta dan pendamping USD 16 juta</t>
  </si>
  <si>
    <t>- Daftar Kegiatan sudah terbit 3 Februari 2017
- Dalam proses negoisasi</t>
  </si>
  <si>
    <t>Daftar Kegiatan terbit 3 Februari 2017</t>
  </si>
  <si>
    <t>Dalam proses Daftar Kegiatan</t>
  </si>
  <si>
    <r>
      <t xml:space="preserve">- Masih dalam proses </t>
    </r>
    <r>
      <rPr>
        <i/>
        <sz val="12"/>
        <color rgb="FF000000"/>
        <rFont val="Calibri"/>
        <family val="2"/>
      </rPr>
      <t xml:space="preserve">Fact Finding, </t>
    </r>
    <r>
      <rPr>
        <sz val="12"/>
        <color rgb="FF000000"/>
        <rFont val="Calibri"/>
        <family val="2"/>
      </rPr>
      <t xml:space="preserve">sampai saat ini belum dilakukan </t>
    </r>
    <r>
      <rPr>
        <i/>
        <sz val="12"/>
        <color rgb="FF000000"/>
        <rFont val="Calibri"/>
        <family val="2"/>
      </rPr>
      <t>pre request
- Supplemental Study</t>
    </r>
    <r>
      <rPr>
        <sz val="12"/>
        <color rgb="FF000000"/>
        <rFont val="Calibri"/>
        <family val="2"/>
      </rPr>
      <t xml:space="preserve"> telah selesai dilaksanakan</t>
    </r>
  </si>
  <si>
    <t>Daftar Kegiatan terbit Februari 2018</t>
  </si>
  <si>
    <r>
      <t xml:space="preserve">- Masih dalam pembahasan desain kegiatan, terutama terkait penentuan lokasi PDAM berdasarkan </t>
    </r>
    <r>
      <rPr>
        <i/>
        <sz val="12"/>
        <rFont val="Calibri"/>
        <family val="2"/>
        <scheme val="minor"/>
      </rPr>
      <t xml:space="preserve">Performance Based Grant
- </t>
    </r>
    <r>
      <rPr>
        <sz val="12"/>
        <rFont val="Calibri"/>
        <family val="2"/>
        <scheme val="minor"/>
      </rPr>
      <t>Dalam tahap finalisasi dan penentuan lokasi untuk komponen pinjaman yang akan disalurkan melalui</t>
    </r>
    <r>
      <rPr>
        <i/>
        <sz val="12"/>
        <rFont val="Calibri"/>
        <family val="2"/>
        <scheme val="minor"/>
      </rPr>
      <t xml:space="preserve"> on granting</t>
    </r>
  </si>
  <si>
    <r>
      <t xml:space="preserve">- Pernah diajukan pada GB 2017, namun saat RAPIM tidak direkomendasikan
- Sedang dalam tahap finalisasi </t>
    </r>
    <r>
      <rPr>
        <i/>
        <sz val="12"/>
        <color rgb="FF000000"/>
        <rFont val="Calibri"/>
        <family val="2"/>
      </rPr>
      <t>Project Implementation Plan</t>
    </r>
    <r>
      <rPr>
        <sz val="12"/>
        <color rgb="FF000000"/>
        <rFont val="Calibri"/>
        <family val="2"/>
      </rPr>
      <t xml:space="preserve">dan peningkatan kesiapan, termasuk </t>
    </r>
    <r>
      <rPr>
        <i/>
        <sz val="12"/>
        <color rgb="FF000000"/>
        <rFont val="Calibri"/>
        <family val="2"/>
      </rPr>
      <t>procurement plan</t>
    </r>
  </si>
  <si>
    <t xml:space="preserve">Sudah tersedia RC
</t>
  </si>
  <si>
    <t>- Pernah dibahas dalam pertemuan 26 September 2017
- MOD telah ditandatangani bulan November 2017
- Nilai sebelumnya USD 1,95 Miliar. Namun pihak JICA menyetujui hanya USD 412,5 Juta untuk Zona 6 Phase 1
- Dalam MoD JICA nilai kegiatan Fase I USD 281,64 juta
- Dalam desain kegiatan hanya pembangunan zona 1 dan zona 6
- Merupakan bagian kegiatan Jakarta Sewerage Development Project – Zone 1 and Zone 6
- Sudah pre-request
- Appraisal telah dilakukan dan MOD ditandatangani November 2017</t>
  </si>
  <si>
    <t xml:space="preserve">- Kegiatan Mamminasata pernah diajukan pada GB 2017, namun tidak direkomendasikan dari Dep. Sektor
- Pernah dibahas dalam pertemuan 13-14 November 2017, untuk SPAM Regional Mamminasata, Mebidang, Wasosukas, dan Bentng Kobema akan diusulkan dalam GB 2018,
- Sementara, SPAM Regional Durolis, Petanglong, Jatigede, dan Karian Dam belum dapat diusulkan dalam GB 2019
</t>
  </si>
  <si>
    <r>
      <t xml:space="preserve">Akan dilakukan </t>
    </r>
    <r>
      <rPr>
        <i/>
        <sz val="12"/>
        <color rgb="FF000000"/>
        <rFont val="Calibri"/>
        <family val="2"/>
      </rPr>
      <t xml:space="preserve">appraisal </t>
    </r>
    <r>
      <rPr>
        <sz val="12"/>
        <color rgb="FF000000"/>
        <rFont val="Calibri"/>
        <family val="2"/>
      </rPr>
      <t>Februari 2018</t>
    </r>
  </si>
  <si>
    <r>
      <t xml:space="preserve">- Terdapat Rencana LA awal tahun 2018
- MRT masih dalam tahap pembahasan desain kegiatan untuk pengiriman </t>
    </r>
    <r>
      <rPr>
        <i/>
        <sz val="12"/>
        <color theme="1"/>
        <rFont val="Calibri"/>
        <family val="2"/>
      </rPr>
      <t>pre request</t>
    </r>
    <r>
      <rPr>
        <sz val="12"/>
        <color theme="1"/>
        <rFont val="Calibri"/>
        <family val="2"/>
      </rPr>
      <t xml:space="preserve">
- Terdapat isu penggunaan mekanisme STEP-Loan JICA, namun sudah disetujui oleh Pemprov DKI, Kemenhub, dan PT. MRT Jakarta karena lebih banyak memberikan keuntungan 
- Dit. Bilateral akan mengkonfirmasi lebih lanjut untuk pencantuman porsi </t>
    </r>
    <r>
      <rPr>
        <i/>
        <sz val="12"/>
        <color theme="1"/>
        <rFont val="Calibri"/>
        <family val="2"/>
      </rPr>
      <t xml:space="preserve">on-granting </t>
    </r>
    <r>
      <rPr>
        <sz val="12"/>
        <color theme="1"/>
        <rFont val="Calibri"/>
        <family val="2"/>
      </rPr>
      <t xml:space="preserve"> dalam </t>
    </r>
    <r>
      <rPr>
        <i/>
        <sz val="12"/>
        <color theme="1"/>
        <rFont val="Calibri"/>
        <family val="2"/>
      </rPr>
      <t>Green Book</t>
    </r>
    <r>
      <rPr>
        <sz val="12"/>
        <color theme="1"/>
        <rFont val="Calibri"/>
        <family val="2"/>
      </rPr>
      <t xml:space="preserve"> setelah terbit surat Menteri Perhubungan kepada Menteri Keuangan terkait </t>
    </r>
    <r>
      <rPr>
        <i/>
        <sz val="12"/>
        <color theme="1"/>
        <rFont val="Calibri"/>
        <family val="2"/>
      </rPr>
      <t>on granting</t>
    </r>
  </si>
  <si>
    <t xml:space="preserve">Sudah tersedia RC, namun perlu perbaikan </t>
  </si>
  <si>
    <t>Diperlukan perbaikan RC</t>
  </si>
  <si>
    <t>- Pernah diajukan pada GB 2017, namun ditunda karena terdapat perubahan instansi pengusul yang semula BIG menjadi ATR
- Perbaikan RC disampaikan akhir Februari 2018</t>
  </si>
  <si>
    <t>- Masih dalam pembahasan desain kegiatan
- Dalam pembahasan Disbursement Linked Indicator (DLI)</t>
  </si>
  <si>
    <t>- Pernah dibahas dalam pertemuan 1  November 2017
- K/L masih harus mempertajam konsep desain proyek, costing, metode pengadaan, logframe, justifikasi pemilihan lokasi dan lahan</t>
  </si>
  <si>
    <r>
      <t xml:space="preserve">- Sudah diterima usulan dari Sekjen a.n Menteri  Ristekdikti kepada Menteri PPN/ Kepala Bappenas tanggal 18 Mei 2017 (5 kegiatan dalam satu surat usulan)
- Univ. Bengkulu masih harus mempertajam costing, metode pengadaan, rencana penarikan
- Univ. Jakarta masih diperlukan perbaikan dokumen pihak univ
- Univ. Malikussaleh, Univ. Jambi, UPI, dan Univ. Riau sedang penyiapan kegiatan melalui TA </t>
    </r>
    <r>
      <rPr>
        <i/>
        <sz val="12"/>
        <color rgb="FF000000"/>
        <rFont val="Calibri"/>
        <family val="2"/>
      </rPr>
      <t xml:space="preserve">to Indonesia on Preparing the Advanced Knowledge Skills for Sustainable Growth Project </t>
    </r>
    <r>
      <rPr>
        <sz val="12"/>
        <color rgb="FF000000"/>
        <rFont val="Calibri"/>
        <family val="2"/>
      </rPr>
      <t>(TA 9406 INO)</t>
    </r>
  </si>
  <si>
    <t>Dibatalkan IDB</t>
  </si>
  <si>
    <t>- Daftar Kegiatan tgl 11 Agustus 2017
- Dalam proses negosiasi
- Surat pembatalan IDB telah disampaikan kepada Kemenkeu dan sedang menunggu respon Kemenkeu</t>
  </si>
  <si>
    <r>
      <t xml:space="preserve">- Masih dalam pembahasan desain kegiatan, kemungkinan akan menggunakan pinjaman pendahuluan untuk mendukung persiapan dan penyusunan road map talenta Indonesia
- Terdapat isu perubahan desain kegiatan, namun surat penyampaian perubahan </t>
    </r>
    <r>
      <rPr>
        <i/>
        <sz val="12"/>
        <color rgb="FF000000"/>
        <rFont val="Calibri"/>
        <family val="2"/>
        <scheme val="minor"/>
      </rPr>
      <t xml:space="preserve">Concept Note </t>
    </r>
    <r>
      <rPr>
        <sz val="12"/>
        <color rgb="FF000000"/>
        <rFont val="Calibri"/>
        <family val="2"/>
        <scheme val="minor"/>
      </rPr>
      <t>belum disampaikan secara tertulis.</t>
    </r>
  </si>
  <si>
    <r>
      <t xml:space="preserve">- Masih dalam penyelesaian masalah lingkungan terhadap warga sekitar proyek pembangkit, sehingga proses </t>
    </r>
    <r>
      <rPr>
        <i/>
        <sz val="12"/>
        <color theme="1"/>
        <rFont val="Calibri"/>
        <family val="2"/>
      </rPr>
      <t xml:space="preserve">pre request </t>
    </r>
    <r>
      <rPr>
        <sz val="12"/>
        <color theme="1"/>
        <rFont val="Calibri"/>
        <family val="2"/>
      </rPr>
      <t>terhambat dilaksanakan
- Penyelesaian masalah lingkungan masih dalam proses pengadilan</t>
    </r>
  </si>
  <si>
    <t xml:space="preserve"> Sudah tersedia RC</t>
  </si>
  <si>
    <t>- Pernah diajukan pada GB 201
- Pengeboran sumur untuk pencarian sumber panas bumi telah dilakukan</t>
  </si>
  <si>
    <t>- Pernah diajukan pada GB 2017
- Masih menunggu studi AMDAL di lokasi yang baru (perpindahan lokasi akibat longsor)
- Dalam proses finalisasi AMDAL untuk lokasi yang baru, target selesai Juni 2018</t>
  </si>
  <si>
    <t>- Masih dalam pembahasan penyempurnaan komponen desain kegiatan
- Terdapat perbaikan konten RC, namun perubahannya belum diterima oleh Dit. Hankam
- Diperlukan rekomendasi sektor terkait peningkatan kesiapan untuk Daftar Kegiatan</t>
  </si>
  <si>
    <r>
      <t xml:space="preserve">- Daftar Kegiatan (AFD Perancis) sudah terbit tgl 24 November 2017
- Dalam proses negosiasi
- LA direncanakan akhir Desember 2017/Januari 2018
- Untuk </t>
    </r>
    <r>
      <rPr>
        <i/>
        <sz val="12"/>
        <color rgb="FF000000"/>
        <rFont val="Calibri"/>
        <family val="2"/>
      </rPr>
      <t>cofinancing</t>
    </r>
    <r>
      <rPr>
        <sz val="12"/>
        <color rgb="FF000000"/>
        <rFont val="Calibri"/>
        <family val="2"/>
      </rPr>
      <t xml:space="preserve"> US Exim Bank direncanakan akan masuk dalam GB 2018
- Merupakan bagian dari pengembangan MMS</t>
    </r>
  </si>
  <si>
    <t>List Kegiatan yang Potensial Tercantum dalam DRPPLN/Green Book 2018</t>
  </si>
  <si>
    <t>Status, 9  Maret 2018</t>
  </si>
  <si>
    <t>(dalam juta USD)</t>
  </si>
  <si>
    <t xml:space="preserve">Nilai Pinjaman </t>
  </si>
  <si>
    <r>
      <t>A. Kegiatan yang Dapat Direkomendasikan Masuk dalam DRPPLN/</t>
    </r>
    <r>
      <rPr>
        <b/>
        <i/>
        <sz val="16"/>
        <color rgb="FF000000"/>
        <rFont val="Calibri"/>
        <family val="2"/>
      </rPr>
      <t>Green Book</t>
    </r>
    <r>
      <rPr>
        <b/>
        <sz val="16"/>
        <color rgb="FF000000"/>
        <rFont val="Calibri"/>
        <family val="2"/>
      </rPr>
      <t xml:space="preserve"> 2018</t>
    </r>
  </si>
  <si>
    <t>Kementerian PUPR</t>
  </si>
  <si>
    <r>
      <t xml:space="preserve">- Tercantum pada GB 2017 dengan nilai pinjaman USD 195,8 juta dan dana pendamping USD 27,2 juta. 
- Formal request telah dikirim ke Korea dengan nilai usulan pinjaman USD 98 juta dan pendamping USD 16 juta, sesuai hasil </t>
    </r>
    <r>
      <rPr>
        <i/>
        <sz val="14"/>
        <color rgb="FF000000"/>
        <rFont val="Calibri"/>
        <family val="2"/>
      </rPr>
      <t>appraisal</t>
    </r>
    <r>
      <rPr>
        <sz val="14"/>
        <color rgb="FF000000"/>
        <rFont val="Calibri"/>
        <family val="2"/>
      </rPr>
      <t xml:space="preserve"> pada Agustus dan November 2017</t>
    </r>
  </si>
  <si>
    <r>
      <t xml:space="preserve"> - Terdapat permintaan dari Kementerian PUPR untuk merubah ruang lingkup kegiatan pada saat negosiasi. Saat ini sedang diproses persetujuan perubahannya
</t>
    </r>
    <r>
      <rPr>
        <b/>
        <sz val="14"/>
        <color rgb="FF000000"/>
        <rFont val="Calibri"/>
        <family val="2"/>
      </rPr>
      <t>- Diperlukan klarifikasi dan konfirmasi tertulis dari Kementerian PUPR dan Deputi Sarana dan Prasarana terhadap usulan perubahan ruang lingkup kegiatan.</t>
    </r>
  </si>
  <si>
    <t>- Greenbook 2017
- Dalam proses Daftar Kegiatan</t>
  </si>
  <si>
    <r>
      <t>- Pada Greenbook 2017 tercantum dengan nilai pinjaman sebesar USD 201 juta 
- Kementerian PUPR (surat 27 Februari 2018) mengusulkan kegiatan ini dilakukan dalam dua fase, dimana fase 1 (2018-2023) dengan pendanaan sebesar USD 76,5 juta. Sedangkan sisanya direncanakan pada tahun 2020-2026.
-</t>
    </r>
    <r>
      <rPr>
        <b/>
        <sz val="14"/>
        <color rgb="FF000000"/>
        <rFont val="Calibri"/>
        <family val="2"/>
      </rPr>
      <t xml:space="preserve"> Diperlukan rekomendasi Deputi Pengembangan Regional terhadap usulan </t>
    </r>
    <r>
      <rPr>
        <b/>
        <i/>
        <sz val="14"/>
        <color rgb="FF000000"/>
        <rFont val="Calibri"/>
        <family val="2"/>
      </rPr>
      <t xml:space="preserve">slicing </t>
    </r>
    <r>
      <rPr>
        <b/>
        <sz val="14"/>
        <color rgb="FF000000"/>
        <rFont val="Calibri"/>
        <family val="2"/>
      </rPr>
      <t>pelaksanaan proyek ini</t>
    </r>
    <r>
      <rPr>
        <sz val="14"/>
        <color rgb="FF000000"/>
        <rFont val="Calibri"/>
        <family val="2"/>
      </rPr>
      <t xml:space="preserve">
</t>
    </r>
  </si>
  <si>
    <t xml:space="preserve"> - Sudah Greenbook 2017
- Daftar Kegiatan terbit Februari 2018</t>
  </si>
  <si>
    <r>
      <t xml:space="preserve">- Pernah diajukan pada GB 2017, namun saat RAPIM tidak direkomendasikan
- Sedang dalam tahap finalisasi </t>
    </r>
    <r>
      <rPr>
        <i/>
        <sz val="14"/>
        <color rgb="FF000000"/>
        <rFont val="Calibri"/>
        <family val="2"/>
      </rPr>
      <t>Project</t>
    </r>
    <r>
      <rPr>
        <sz val="14"/>
        <color rgb="FF000000"/>
        <rFont val="Calibri"/>
        <family val="2"/>
      </rPr>
      <t xml:space="preserve"> </t>
    </r>
    <r>
      <rPr>
        <i/>
        <sz val="14"/>
        <color rgb="FF000000"/>
        <rFont val="Calibri"/>
        <family val="2"/>
      </rPr>
      <t>Implementation Plan</t>
    </r>
    <r>
      <rPr>
        <sz val="14"/>
        <color rgb="FF000000"/>
        <rFont val="Calibri"/>
        <family val="2"/>
      </rPr>
      <t xml:space="preserve"> dan peningkatan kesiapan, termasuk </t>
    </r>
    <r>
      <rPr>
        <i/>
        <sz val="14"/>
        <color rgb="FF000000"/>
        <rFont val="Calibri"/>
        <family val="2"/>
      </rPr>
      <t>procurement plan</t>
    </r>
    <r>
      <rPr>
        <sz val="14"/>
        <color rgb="FF000000"/>
        <rFont val="Calibri"/>
        <family val="2"/>
      </rPr>
      <t xml:space="preserve">
</t>
    </r>
    <r>
      <rPr>
        <b/>
        <sz val="14"/>
        <color rgb="FF000000"/>
        <rFont val="Calibri"/>
        <family val="2"/>
      </rPr>
      <t xml:space="preserve">- Diperlukan rekomendasi Deputi  Sarana dan Prasarana terkait kesiapan pelaksanaan kegiatan.
</t>
    </r>
  </si>
  <si>
    <r>
      <t xml:space="preserve"> - Pada Bluebook nilai project USD 1.95 Miliar untuk zona 1 dan zona 6. Namun pihak JICA menyetujui hanya USD 412,5 Juta untuk Zona 6 Phase 1
- Pada MoD hasil </t>
    </r>
    <r>
      <rPr>
        <i/>
        <sz val="14"/>
        <color rgb="FF000000"/>
        <rFont val="Calibri"/>
        <family val="2"/>
      </rPr>
      <t>appraisal</t>
    </r>
    <r>
      <rPr>
        <sz val="14"/>
        <color rgb="FF000000"/>
        <rFont val="Calibri"/>
        <family val="2"/>
      </rPr>
      <t xml:space="preserve"> November 2017, pihak JICA mengindikasikan akan mendanai pembangunan zona 6 fase 1 sebesar USD 281,64 juta
-  </t>
    </r>
    <r>
      <rPr>
        <b/>
        <sz val="14"/>
        <color rgb="FF000000"/>
        <rFont val="Calibri"/>
        <family val="2"/>
      </rPr>
      <t>Diperlukan rekomendasi Deputi  Sarana dan Prasarana terkait kesiapan pelaksanaan kegiatan.</t>
    </r>
  </si>
  <si>
    <r>
      <t xml:space="preserve"> - Terdapat usulan  perubahan komponen dan lokasi kegiatan
</t>
    </r>
    <r>
      <rPr>
        <b/>
        <sz val="14"/>
        <color rgb="FF000000"/>
        <rFont val="Calibri"/>
        <family val="2"/>
      </rPr>
      <t xml:space="preserve">-   Diperlukan konfirmasi dari PUPR terkait update kesiapan kegiatan dan rekomendasi dari Deputi Bidang Pengembangan Regional terkait perubahan komponen dan lokasi kegiatan. </t>
    </r>
  </si>
  <si>
    <r>
      <t>-Dalam pembahasan desain kegiatan, terutama terkait penentuan lokasi PDAM untuk komponen</t>
    </r>
    <r>
      <rPr>
        <i/>
        <sz val="14"/>
        <color rgb="FF000000"/>
        <rFont val="Calibri"/>
        <family val="2"/>
      </rPr>
      <t xml:space="preserve"> Performance Based Grant</t>
    </r>
    <r>
      <rPr>
        <sz val="14"/>
        <color rgb="FF000000"/>
        <rFont val="Calibri"/>
        <family val="2"/>
      </rPr>
      <t xml:space="preserve">
- Dalam tahap finalisasi dan penentuan lokasi untuk komponen pinjaman yang akan disalurkan melalui on granting
-</t>
    </r>
    <r>
      <rPr>
        <b/>
        <sz val="14"/>
        <color rgb="FF000000"/>
        <rFont val="Calibri"/>
        <family val="2"/>
      </rPr>
      <t xml:space="preserve"> Diperlukan rekomendasi dari Deputi Bidang Pengembangan Regional terkait kepastian lokasi proyek. </t>
    </r>
  </si>
  <si>
    <r>
      <t xml:space="preserve"> - Pernah diajukan pada GB 2017, namun tidak direkomendasikan dari Dep. Sektor
- </t>
    </r>
    <r>
      <rPr>
        <b/>
        <sz val="14"/>
        <color rgb="FF000000"/>
        <rFont val="Calibri"/>
        <family val="2"/>
      </rPr>
      <t>Diperlukan rekomendasi dari Deputi Bidang Pengembangan Regional terkait kesiapan kegiatan.</t>
    </r>
  </si>
  <si>
    <t>Integrated Infrastructure Development for National Tourism Strategic Areas</t>
  </si>
  <si>
    <r>
      <t xml:space="preserve"> - Usulan pinjaman untuk komponen FS sudah tercantum di Greenbook 2017. 
- Usulan pada GB 2018  untuk menampung kegiatan konstruksi
- Akan dilaksanakan rapat koordinasi persiapan  dengan KemPUPR dan Kemenpar. 
</t>
    </r>
    <r>
      <rPr>
        <b/>
        <sz val="14"/>
        <color rgb="FF000000"/>
        <rFont val="Calibri"/>
        <family val="2"/>
      </rPr>
      <t xml:space="preserve">- Diperlukan penyampaian dokumen RC dari Kementerian PUPR. 
-  Diperlukan rekomendasi dari Deputi Bidang Sarana dan Prasarana terkait kesiapan kegiatan </t>
    </r>
  </si>
  <si>
    <t>Intergrated Masterplan for Priority Tourism Destination</t>
  </si>
  <si>
    <r>
      <t xml:space="preserve">- Usulan kegiatan sedang dalam pengajuan </t>
    </r>
    <r>
      <rPr>
        <i/>
        <sz val="14"/>
        <color rgb="FF000000"/>
        <rFont val="Calibri"/>
        <family val="2"/>
      </rPr>
      <t>Loan Agreement</t>
    </r>
  </si>
  <si>
    <t>Construction of Jakarta Mass Rapid Transit Project Phase II - 1</t>
  </si>
  <si>
    <r>
      <t xml:space="preserve">- Menggunakan mekanisme STEP-Loan JICA,  sudah disetujui oleh Pemprov DKI, Kemenhub, dan PT. MRT Jakarta
- Nilai pinjaman pada  GB 2017  USD 1.869 juta.
- Sesuai kesepakatan rapat di KPPIP yang akan diproses saat ini adalah porsi pinjaman </t>
    </r>
    <r>
      <rPr>
        <i/>
        <sz val="14"/>
        <color rgb="FF000000"/>
        <rFont val="Calibri"/>
        <family val="2"/>
      </rPr>
      <t>on granting</t>
    </r>
    <r>
      <rPr>
        <sz val="14"/>
        <color rgb="FF000000"/>
        <rFont val="Calibri"/>
        <family val="2"/>
      </rPr>
      <t xml:space="preserve"> (Kemenhub) sebesar USD 620 juta
- </t>
    </r>
    <r>
      <rPr>
        <b/>
        <sz val="14"/>
        <color rgb="FF000000"/>
        <rFont val="Calibri"/>
        <family val="2"/>
      </rPr>
      <t xml:space="preserve">Pemprov DKI Jakarta perlu menyampaikan update perkembangan pemutakhiran AMDAL dan LARAP ke Kemenhub
- Diperlukan update dari Kemenhub mengenai (i) kesiapan kegiatan sebesar USD 620 juta dan (ii) rekomendasi untuk </t>
    </r>
    <r>
      <rPr>
        <b/>
        <i/>
        <sz val="14"/>
        <color rgb="FF000000"/>
        <rFont val="Calibri"/>
        <family val="2"/>
      </rPr>
      <t xml:space="preserve">on granting.  </t>
    </r>
    <r>
      <rPr>
        <sz val="14"/>
        <color rgb="FF000000"/>
        <rFont val="Calibri"/>
        <family val="2"/>
      </rPr>
      <t xml:space="preserve">
</t>
    </r>
    <r>
      <rPr>
        <b/>
        <sz val="14"/>
        <rFont val="Calibri"/>
        <family val="2"/>
      </rPr>
      <t xml:space="preserve">- Diperlukan rekomendasi  dari Deputi Bidang Sarana dan Prasarana terkait konfirmasi nilai pinjaman dan ruang lingkup kegiatan. </t>
    </r>
    <r>
      <rPr>
        <b/>
        <sz val="14"/>
        <color rgb="FFFF0000"/>
        <rFont val="Calibri"/>
        <family val="2"/>
      </rPr>
      <t xml:space="preserve">
</t>
    </r>
  </si>
  <si>
    <r>
      <t>- Pernah diajukan pada GB 2017, namun ditunda karena terdapat perubahan instansi pengusul yang semula BIG menjadi Kementerian ATR/BPN
- Terdapat usulan perubahan komponen kegiatan sesuai rekomendasi Kedeputian Bidang Pengembangan Regional,</t>
    </r>
    <r>
      <rPr>
        <b/>
        <sz val="14"/>
        <color rgb="FF000000"/>
        <rFont val="Calibri"/>
        <family val="2"/>
      </rPr>
      <t xml:space="preserve"> sehingga diperlukan perbaikan RC oleh Kementerian ATR/BPN</t>
    </r>
    <r>
      <rPr>
        <sz val="14"/>
        <color rgb="FF000000"/>
        <rFont val="Calibri"/>
        <family val="2"/>
      </rPr>
      <t xml:space="preserve">
- </t>
    </r>
    <r>
      <rPr>
        <b/>
        <sz val="14"/>
        <color rgb="FF000000"/>
        <rFont val="Calibri"/>
        <family val="2"/>
      </rPr>
      <t>Diperlukan konfirmasi kembali dari Deputi Bidang Pengembangan Regional terhadap perbaikan RC</t>
    </r>
  </si>
  <si>
    <r>
      <t xml:space="preserve">- Dalam pembahasan </t>
    </r>
    <r>
      <rPr>
        <i/>
        <sz val="14"/>
        <color rgb="FF000000"/>
        <rFont val="Calibri"/>
        <family val="2"/>
      </rPr>
      <t xml:space="preserve">Disbursement Linked Indicator </t>
    </r>
    <r>
      <rPr>
        <sz val="14"/>
        <color rgb="FF000000"/>
        <rFont val="Calibri"/>
        <family val="2"/>
      </rPr>
      <t xml:space="preserve">(DLI)
</t>
    </r>
    <r>
      <rPr>
        <b/>
        <sz val="14"/>
        <color rgb="FF000000"/>
        <rFont val="Calibri"/>
        <family val="2"/>
      </rPr>
      <t xml:space="preserve">- Diperlukan </t>
    </r>
    <r>
      <rPr>
        <b/>
        <i/>
        <sz val="14"/>
        <color rgb="FF000000"/>
        <rFont val="Calibri"/>
        <family val="2"/>
      </rPr>
      <t>update</t>
    </r>
    <r>
      <rPr>
        <b/>
        <sz val="14"/>
        <color rgb="FF000000"/>
        <rFont val="Calibri"/>
        <family val="2"/>
      </rPr>
      <t>kesiapan kegiatan dari Kemenkes
- Diperlukan rekomendasi kembali terkait kesiapan kegiatan dari Deputi Bidang Pembangunan Manusia, Masyarakat dan Kebudayaan</t>
    </r>
  </si>
  <si>
    <r>
      <t xml:space="preserve">- Nilai pinjaman pada Bluebook USD 1.255,6 juta namun nilai yang diindikasikan akan dibiayai oleh IDB sebesar USD 250 juta
</t>
    </r>
    <r>
      <rPr>
        <b/>
        <sz val="14"/>
        <color rgb="FF000000"/>
        <rFont val="Calibri"/>
        <family val="2"/>
      </rPr>
      <t>- Diperlukan perbaikan dokumen RC dari Kemenkes
- Diperlukan rekomendasi kembali terkait kesiapan kegiatan dari Deputi Bidang  Pembangunan Manusia, Masyarakat dan Kebudayaan</t>
    </r>
  </si>
  <si>
    <t xml:space="preserve">PT. PLN </t>
  </si>
  <si>
    <r>
      <t xml:space="preserve">- Masih dalam penyelesaian masalah lingkungan masih, dalam proses  pengadilan
</t>
    </r>
    <r>
      <rPr>
        <b/>
        <sz val="14"/>
        <color rgb="FF000000"/>
        <rFont val="Calibri"/>
        <family val="2"/>
      </rPr>
      <t>- Diperlukan klarifikasi dari pihak PT PLN untuk masuk ke dalam GB 2018
- Diperlukan rekomendasi kembali terkait kesiapan kegiatan dari Deputi Bidang Sarana dan Prasarana</t>
    </r>
  </si>
  <si>
    <r>
      <t xml:space="preserve">- Pengeboran sumur untuk pencarian sumber panas bumi masih dalam proses
</t>
    </r>
    <r>
      <rPr>
        <b/>
        <sz val="14"/>
        <color rgb="FF000000"/>
        <rFont val="Calibri"/>
        <family val="2"/>
      </rPr>
      <t>- Diperlukan klarifikasi dari pihak PT PLN untuk masuk ke dalam GB 2018
- Diperlukan rekomendasi kembali terkait kesiapan kegiatan dari Deputi Bidang Sarana dan Prasarana</t>
    </r>
  </si>
  <si>
    <r>
      <t xml:space="preserve">- Dalam proses finalisasi AMDAL untuk lokasi yang baru (target selesai Juni 2018) sebagai akibat terjadinya longsor di rencana lokasi sebelumnya
</t>
    </r>
    <r>
      <rPr>
        <b/>
        <sz val="14"/>
        <color rgb="FF000000"/>
        <rFont val="Calibri"/>
        <family val="2"/>
      </rPr>
      <t xml:space="preserve">- Diperlukan klarifikasi dari pihak PT PLN untuk masuk ke dalam GB 2018 dan </t>
    </r>
    <r>
      <rPr>
        <b/>
        <i/>
        <sz val="14"/>
        <color rgb="FF000000"/>
        <rFont val="Calibri"/>
        <family val="2"/>
      </rPr>
      <t xml:space="preserve">time line </t>
    </r>
    <r>
      <rPr>
        <b/>
        <sz val="14"/>
        <color rgb="FF000000"/>
        <rFont val="Calibri"/>
        <family val="2"/>
      </rPr>
      <t>kesiapan kegiatan
- Diperlukan rekomendasi kembali terkait kesiapan kegiatan dari Deputi Bidang Sarana dan Prasarana</t>
    </r>
  </si>
  <si>
    <t>- Daftar Kegiatan (Perancis) sudah terbit tgl 24 November 2017
- Dalam proses negosiasi</t>
  </si>
  <si>
    <r>
      <t xml:space="preserve">- Untuk porsi US Exim Bank belum ada kepastian pendanaannya. Diusulkan porsi ini dialihkan </t>
    </r>
    <r>
      <rPr>
        <i/>
        <sz val="14"/>
        <color rgb="FF000000"/>
        <rFont val="Calibri"/>
        <family val="2"/>
      </rPr>
      <t>lender</t>
    </r>
    <r>
      <rPr>
        <sz val="14"/>
        <color rgb="FF000000"/>
        <rFont val="Calibri"/>
        <family val="2"/>
      </rPr>
      <t xml:space="preserve">nya menjadi Perancis
</t>
    </r>
    <r>
      <rPr>
        <b/>
        <sz val="14"/>
        <color rgb="FF000000"/>
        <rFont val="Calibri"/>
        <family val="2"/>
      </rPr>
      <t>- Diperlukan konfirmasi dari BMKG untuk pengalihan indikasi lender dari US Exim Bank menjadi Perancis
- Diperlukan rekomendasi kembali kesiapan kegiatan dari Deputi Sumber Daya Air dan Lingkungan Hidup</t>
    </r>
    <r>
      <rPr>
        <sz val="14"/>
        <color rgb="FF000000"/>
        <rFont val="Calibri"/>
        <family val="2"/>
      </rPr>
      <t xml:space="preserve">
</t>
    </r>
  </si>
  <si>
    <t xml:space="preserve"> </t>
  </si>
  <si>
    <r>
      <t xml:space="preserve">- Masih dalam pembahasan penyempurnaan komponen desain kegiatan
</t>
    </r>
    <r>
      <rPr>
        <b/>
        <sz val="14"/>
        <color rgb="FF000000"/>
        <rFont val="Calibri"/>
        <family val="2"/>
      </rPr>
      <t>- Diperlukan rekomendasi  pemenuhan kesiapan kegiatan dari Deputi Bidang Polhuhankam</t>
    </r>
    <r>
      <rPr>
        <sz val="14"/>
        <color rgb="FF000000"/>
        <rFont val="Calibri"/>
        <family val="2"/>
      </rPr>
      <t xml:space="preserve"> </t>
    </r>
  </si>
  <si>
    <r>
      <t xml:space="preserve">- Masih dalam pembahasan desain kegiatan, kemungkinan akan menggunakan pinjaman pendahuluan untuk mendukung persiapan dan penyusunan </t>
    </r>
    <r>
      <rPr>
        <i/>
        <sz val="14"/>
        <color rgb="FF000000"/>
        <rFont val="Calibri"/>
        <family val="2"/>
      </rPr>
      <t>road map</t>
    </r>
    <r>
      <rPr>
        <sz val="14"/>
        <color rgb="FF000000"/>
        <rFont val="Calibri"/>
        <family val="2"/>
      </rPr>
      <t xml:space="preserve"> Talenta Indonesia
</t>
    </r>
    <r>
      <rPr>
        <b/>
        <sz val="14"/>
        <color rgb="FF000000"/>
        <rFont val="Calibri"/>
        <family val="2"/>
      </rPr>
      <t xml:space="preserve">- Diperlukan perbaikan RC yang mengakomodasikan desain kegiatan yang baru dari Sesmen PPN/Sestama Bappenas selaku </t>
    </r>
    <r>
      <rPr>
        <b/>
        <i/>
        <sz val="14"/>
        <color rgb="FF000000"/>
        <rFont val="Calibri"/>
        <family val="2"/>
      </rPr>
      <t>executing agency</t>
    </r>
  </si>
  <si>
    <r>
      <t xml:space="preserve">- Diperlukan rapat koordinasi guna membahas penyiapan pelaksanaan kegiatan
- Diperlukan penyampaian RC dari Sesmen PPN/Sestama Bappenas selaku </t>
    </r>
    <r>
      <rPr>
        <b/>
        <i/>
        <sz val="14"/>
        <color rgb="FF000000"/>
        <rFont val="Calibri"/>
        <family val="2"/>
      </rPr>
      <t>executing agency</t>
    </r>
  </si>
  <si>
    <r>
      <t xml:space="preserve">- RC baru diterima pada 6 Maret 2018
</t>
    </r>
    <r>
      <rPr>
        <b/>
        <sz val="14"/>
        <color rgb="FF000000"/>
        <rFont val="Calibri"/>
        <family val="2"/>
      </rPr>
      <t>- Diperlukan rekomendasi penilaian kesiapan kegiatan dari Deputi Bidang Sumber Daya Air dan Lingkungan Hidup</t>
    </r>
  </si>
  <si>
    <r>
      <t xml:space="preserve">B. Kegiatan yang belum direkomendasikan masuk DRPPLN / </t>
    </r>
    <r>
      <rPr>
        <b/>
        <i/>
        <sz val="16"/>
        <color theme="0"/>
        <rFont val="Calibri"/>
        <family val="2"/>
      </rPr>
      <t>Green Book</t>
    </r>
    <r>
      <rPr>
        <b/>
        <sz val="16"/>
        <color theme="0"/>
        <rFont val="Calibri"/>
        <family val="2"/>
      </rPr>
      <t xml:space="preserve"> 2018</t>
    </r>
  </si>
  <si>
    <r>
      <t xml:space="preserve"> -  Pernah diajukan pada GB 2017, namun tidak direkomendasikan dari Dep. Sektor
- Belum ada konfirmasi dari pihak calon </t>
    </r>
    <r>
      <rPr>
        <i/>
        <sz val="14"/>
        <color rgb="FF000000"/>
        <rFont val="Calibri"/>
        <family val="2"/>
      </rPr>
      <t>lender</t>
    </r>
  </si>
  <si>
    <t xml:space="preserve"> - Pernah diajukan pada GB 2017, namun ditunda karena kegiatan Phase-II baru mulai berjalan TA 2017</t>
  </si>
  <si>
    <t xml:space="preserve"> - Daftar Kegiatan tgl 11 Agustus 2017
- IDB telah menyampaikan surat kepada Kemenkeu bahwa IDB membatalkan rencana untuk mendanai kegiatan ini.
</t>
  </si>
  <si>
    <t>- Diperlukan perbaikan RC dari Kementerian Agama</t>
  </si>
  <si>
    <r>
      <t xml:space="preserve"> - Diperlukan penajaman konsep desain proyek, </t>
    </r>
    <r>
      <rPr>
        <i/>
        <sz val="14"/>
        <color rgb="FF000000"/>
        <rFont val="Calibri"/>
        <family val="2"/>
      </rPr>
      <t>costing,</t>
    </r>
    <r>
      <rPr>
        <sz val="14"/>
        <color rgb="FF000000"/>
        <rFont val="Calibri"/>
        <family val="2"/>
      </rPr>
      <t xml:space="preserve"> metode pengadaan, </t>
    </r>
    <r>
      <rPr>
        <i/>
        <sz val="14"/>
        <color rgb="FF000000"/>
        <rFont val="Calibri"/>
        <family val="2"/>
      </rPr>
      <t>logframe,</t>
    </r>
    <r>
      <rPr>
        <sz val="14"/>
        <color rgb="FF000000"/>
        <rFont val="Calibri"/>
        <family val="2"/>
      </rPr>
      <t xml:space="preserve"> justifikasi pemilihan lokasi dan lahan
- Diperlukan perbaikan dokumen RC dan </t>
    </r>
    <r>
      <rPr>
        <i/>
        <sz val="14"/>
        <color rgb="FF000000"/>
        <rFont val="Calibri"/>
        <family val="2"/>
      </rPr>
      <t xml:space="preserve">Project Proposal </t>
    </r>
    <r>
      <rPr>
        <sz val="14"/>
        <color rgb="FF000000"/>
        <rFont val="Calibri"/>
        <family val="2"/>
      </rPr>
      <t xml:space="preserve">dari Kementerian Kesehatan.
</t>
    </r>
    <r>
      <rPr>
        <b/>
        <sz val="14"/>
        <color rgb="FF000000"/>
        <rFont val="Calibri"/>
        <family val="2"/>
      </rPr>
      <t>Rapat 9 Maret di PPSDM Kemenkes:</t>
    </r>
    <r>
      <rPr>
        <sz val="14"/>
        <color rgb="FF000000"/>
        <rFont val="Calibri"/>
        <family val="2"/>
      </rPr>
      <t xml:space="preserve">
- RC sudah diperbaiki, namun informasinya belum cukup jelas, sehingga masih perlu diperbaiki lagi.
- Kemenkes akan menyampaikan RC Final pada minggu ke-4 Maret 2018 (paling lambat).</t>
    </r>
  </si>
  <si>
    <t>Sudah tersedia RC dari Universitas</t>
  </si>
  <si>
    <t xml:space="preserve"> -  belum ada surat usulan dari Kemenristekdikti untuk menyampaikan  RC</t>
  </si>
  <si>
    <t xml:space="preserve"> -  belum ada surat usulan dari Kemenristekdikti untuk menyampaikan perbaikan RC</t>
  </si>
  <si>
    <r>
      <t xml:space="preserve"> - Univ. Bengkulu masih harus mempertajam </t>
    </r>
    <r>
      <rPr>
        <i/>
        <sz val="14"/>
        <color rgb="FF000000"/>
        <rFont val="Calibri"/>
        <family val="2"/>
      </rPr>
      <t>costing,</t>
    </r>
    <r>
      <rPr>
        <sz val="14"/>
        <color rgb="FF000000"/>
        <rFont val="Calibri"/>
        <family val="2"/>
      </rPr>
      <t xml:space="preserve"> metode pengadaan, rencana penarikan
 -  belum ada surat usulan dari Kemenristekdikti untuk menyampaikan perbaikan RC
</t>
    </r>
  </si>
  <si>
    <r>
      <t xml:space="preserve">A. Kegiatan yang direkomendasikan </t>
    </r>
    <r>
      <rPr>
        <b/>
        <i/>
        <sz val="18"/>
        <color rgb="FF000000"/>
        <rFont val="Calibri"/>
        <family val="2"/>
      </rPr>
      <t>Green Book</t>
    </r>
    <r>
      <rPr>
        <b/>
        <sz val="18"/>
        <color rgb="FF000000"/>
        <rFont val="Calibri"/>
        <family val="2"/>
      </rPr>
      <t>2018</t>
    </r>
  </si>
  <si>
    <t xml:space="preserve">- Daftar Kegiatan sudah terbit 18 Januari 2018
- Dalam proses negosiasi Loan Agreement </t>
  </si>
  <si>
    <r>
      <t xml:space="preserve">- Tercantum pada GB 2017 dengan nilai pinjaman USD 195,8 juta dan dana pendamping USD 27,2 juta. 
- Formal request telah dikirim ke Korea dengan nilai usulan pinjaman USD 98 juta dan pendamping USD 16 juta, sesuai hasil appraisal pada Agustus dan November 2017
</t>
    </r>
    <r>
      <rPr>
        <b/>
        <sz val="12"/>
        <color rgb="FF000000"/>
        <rFont val="Calibri"/>
        <family val="2"/>
      </rPr>
      <t xml:space="preserve">RAPAT 7 MARET 2018 
- </t>
    </r>
    <r>
      <rPr>
        <sz val="12"/>
        <color rgb="FF000000"/>
        <rFont val="Calibri"/>
        <family val="2"/>
      </rPr>
      <t xml:space="preserve">tidak terdapat permasalahan prinsip, jika negosiasi Loan Agreement dapat selesai sebelum penerbitan GB 2018 maka proyek ini tidak perlu dicantumkan dalam GB 2018  </t>
    </r>
  </si>
  <si>
    <r>
      <t xml:space="preserve">Daftar Kegiatan terbit 3 Februari 2017
</t>
    </r>
    <r>
      <rPr>
        <b/>
        <sz val="12"/>
        <color rgb="FF000000"/>
        <rFont val="Calibri"/>
        <family val="2"/>
      </rPr>
      <t xml:space="preserve">
RAPAT 7 MARET 2018 
- </t>
    </r>
    <r>
      <rPr>
        <sz val="12"/>
        <color rgb="FF000000"/>
        <rFont val="Calibri"/>
        <family val="2"/>
      </rPr>
      <t>terdapat permintaan dari Kementerian PUPR untuk merubah ruang lingkup kegiatan pada saat negosiasi. Saat ini sedang diproses persetujuan perubahannya
- Dit bilateral diminta memastikan dokumentasi perubahan lingkup tersebut tersedia.</t>
    </r>
  </si>
  <si>
    <r>
      <t xml:space="preserve">- Masih dalam proses </t>
    </r>
    <r>
      <rPr>
        <i/>
        <sz val="12"/>
        <color rgb="FF000000"/>
        <rFont val="Calibri"/>
        <family val="2"/>
      </rPr>
      <t xml:space="preserve">Fact Finding, </t>
    </r>
    <r>
      <rPr>
        <sz val="12"/>
        <color rgb="FF000000"/>
        <rFont val="Calibri"/>
        <family val="2"/>
      </rPr>
      <t xml:space="preserve">sampai saat ini belum dilakukan </t>
    </r>
    <r>
      <rPr>
        <i/>
        <sz val="12"/>
        <color rgb="FF000000"/>
        <rFont val="Calibri"/>
        <family val="2"/>
      </rPr>
      <t>pre request
- Supplemental Study</t>
    </r>
    <r>
      <rPr>
        <sz val="12"/>
        <color rgb="FF000000"/>
        <rFont val="Calibri"/>
        <family val="2"/>
      </rPr>
      <t xml:space="preserve"> telah selesai dilaksanakan
</t>
    </r>
    <r>
      <rPr>
        <b/>
        <sz val="12"/>
        <color rgb="FF000000"/>
        <rFont val="Calibri"/>
        <family val="2"/>
      </rPr>
      <t xml:space="preserve">
RAPAT 7 MARET 2018 </t>
    </r>
    <r>
      <rPr>
        <sz val="12"/>
        <color rgb="FF000000"/>
        <rFont val="Calibri"/>
        <family val="2"/>
      </rPr>
      <t xml:space="preserve">
- Dalam proses Daftar Kegiatan</t>
    </r>
  </si>
  <si>
    <r>
      <t xml:space="preserve">Masih pada tahapan Submit dokumen kepada pihak lender (RRT)
</t>
    </r>
    <r>
      <rPr>
        <b/>
        <sz val="12"/>
        <color rgb="FF000000"/>
        <rFont val="Calibri"/>
        <family val="2"/>
      </rPr>
      <t xml:space="preserve">RAPAT 7 MARET 2018
- </t>
    </r>
    <r>
      <rPr>
        <sz val="12"/>
        <color rgb="FF000000"/>
        <rFont val="Calibri"/>
        <family val="2"/>
      </rPr>
      <t>tidak ada masalah</t>
    </r>
  </si>
  <si>
    <r>
      <t xml:space="preserve">- Pernah diajukan pada GB 2017, namun saat RAPIM tidak direkomendasikan
- Sedang dalam tahap finalisasi </t>
    </r>
    <r>
      <rPr>
        <i/>
        <sz val="12"/>
        <color rgb="FF000000"/>
        <rFont val="Calibri"/>
        <family val="2"/>
      </rPr>
      <t>Project Implementation Plan</t>
    </r>
    <r>
      <rPr>
        <sz val="12"/>
        <color rgb="FF000000"/>
        <rFont val="Calibri"/>
        <family val="2"/>
      </rPr>
      <t xml:space="preserve">dan peningkatan kesiapan, termasuk </t>
    </r>
    <r>
      <rPr>
        <i/>
        <sz val="12"/>
        <color rgb="FF000000"/>
        <rFont val="Calibri"/>
        <family val="2"/>
      </rPr>
      <t xml:space="preserve">procurement plan
</t>
    </r>
    <r>
      <rPr>
        <b/>
        <sz val="12"/>
        <color rgb="FF000000"/>
        <rFont val="Calibri"/>
        <family val="2"/>
      </rPr>
      <t>RAPAT 7 MARET 2018</t>
    </r>
    <r>
      <rPr>
        <sz val="12"/>
        <color rgb="FF000000"/>
        <rFont val="Calibri"/>
        <family val="2"/>
      </rPr>
      <t xml:space="preserve">
- tidak ada masalah</t>
    </r>
  </si>
  <si>
    <r>
      <t xml:space="preserve">- Pada Bluebook nilai project USD 1.95 Miliar untuk zona 1 dan zona 6. Namun pihak JICA menyetujui hanya USD 412,5 Juta untuk Zona 6 Phase 1
- Pada MoD hasil appraisal November 2017, pihak JICA mengindikasikan akan mendanai pembangunan zona 6 fase 1 sebesar USD 281,64 juta
</t>
    </r>
    <r>
      <rPr>
        <b/>
        <sz val="12"/>
        <color rgb="FF000000"/>
        <rFont val="Calibri"/>
        <family val="2"/>
      </rPr>
      <t>RAPAT 7 MARET 2018</t>
    </r>
    <r>
      <rPr>
        <sz val="12"/>
        <color rgb="FF000000"/>
        <rFont val="Calibri"/>
        <family val="2"/>
      </rPr>
      <t xml:space="preserve">
- tidak ada masalah</t>
    </r>
  </si>
  <si>
    <t>B. Kegiatan yang perlu ditindaklanjuti</t>
  </si>
  <si>
    <r>
      <t xml:space="preserve">Masih dalam pembahasan desain kegiatan terkait pemilihan PIU, Pendekatan </t>
    </r>
    <r>
      <rPr>
        <i/>
        <sz val="12"/>
        <color rgb="FF000000"/>
        <rFont val="Calibri"/>
        <family val="2"/>
      </rPr>
      <t xml:space="preserve">Capital Investmen Plan </t>
    </r>
    <r>
      <rPr>
        <sz val="12"/>
        <color rgb="FF000000"/>
        <rFont val="Calibri"/>
        <family val="2"/>
      </rPr>
      <t xml:space="preserve">(CIP) dan meningkatkan kepemilikan Pemda dalam kegiatan.
</t>
    </r>
    <r>
      <rPr>
        <b/>
        <sz val="12"/>
        <color rgb="FF000000"/>
        <rFont val="Calibri"/>
        <family val="2"/>
      </rPr>
      <t>RAPAT 7 MARET 2018</t>
    </r>
    <r>
      <rPr>
        <sz val="12"/>
        <color rgb="FF000000"/>
        <rFont val="Calibri"/>
        <family val="2"/>
      </rPr>
      <t xml:space="preserve">
- komponen dan lokasi berubah, dibutuhkan surat konfirmasi dari PUPR terkait update kesiapan pada minggu ke-3 Maret 2018 -&gt; oleh dit. multilateral</t>
    </r>
  </si>
  <si>
    <r>
      <t xml:space="preserve">- Masih dalam pembahasan desain kegiatan, terutama terkait penentuan lokasi PDAM berdasarkan </t>
    </r>
    <r>
      <rPr>
        <i/>
        <sz val="12"/>
        <rFont val="Calibri"/>
        <family val="2"/>
        <scheme val="minor"/>
      </rPr>
      <t xml:space="preserve">Performance Based Grant
- </t>
    </r>
    <r>
      <rPr>
        <sz val="12"/>
        <rFont val="Calibri"/>
        <family val="2"/>
        <scheme val="minor"/>
      </rPr>
      <t>Dalam tahap finalisasi dan penentuan lokasi untuk komponen pinjaman yang akan disalurkan melalui</t>
    </r>
    <r>
      <rPr>
        <i/>
        <sz val="12"/>
        <rFont val="Calibri"/>
        <family val="2"/>
        <scheme val="minor"/>
      </rPr>
      <t xml:space="preserve"> on granting
</t>
    </r>
    <r>
      <rPr>
        <b/>
        <sz val="12"/>
        <rFont val="Calibri"/>
        <family val="2"/>
        <scheme val="minor"/>
      </rPr>
      <t>RAPAT 7 MARET 2018</t>
    </r>
    <r>
      <rPr>
        <sz val="12"/>
        <rFont val="Calibri"/>
        <family val="2"/>
        <scheme val="minor"/>
      </rPr>
      <t xml:space="preserve">
- diperlukan konfirmasi tertulis dari sektor mengenai kepastian  lokasi proyek  -&gt; oleh dit. multilateral</t>
    </r>
  </si>
  <si>
    <r>
      <t xml:space="preserve">Pernah diajukan pada GB 2017, namun tidak direkomendasikan dari Dep. Sektor
</t>
    </r>
    <r>
      <rPr>
        <b/>
        <sz val="12"/>
        <color rgb="FF000000"/>
        <rFont val="Calibri"/>
        <family val="2"/>
      </rPr>
      <t>RAPAT 7 MARET 2018</t>
    </r>
    <r>
      <rPr>
        <sz val="12"/>
        <color rgb="FF000000"/>
        <rFont val="Calibri"/>
        <family val="2"/>
      </rPr>
      <t xml:space="preserve">
- pendanaan pihak AFD sudah siap, namun kegiatan membutuhkan rekomendasi deputi sektor -&gt; oleh 
dit. Bilateral</t>
    </r>
  </si>
  <si>
    <r>
      <t xml:space="preserve"> </t>
    </r>
    <r>
      <rPr>
        <sz val="12"/>
        <color rgb="FF000000"/>
        <rFont val="Calibri"/>
        <family val="2"/>
      </rPr>
      <t xml:space="preserve">Usulan pinjaman untuk komponen FS sudah tercantum di Greenbook 2017. 
- Usulan pada GB 2018  untuk menampung kegiatan konstruksi </t>
    </r>
    <r>
      <rPr>
        <b/>
        <sz val="12"/>
        <color rgb="FF000000"/>
        <rFont val="Calibri"/>
        <family val="2"/>
      </rPr>
      <t xml:space="preserve">
RAPAT 7 MARET 2018</t>
    </r>
    <r>
      <rPr>
        <sz val="12"/>
        <color rgb="FF000000"/>
        <rFont val="Calibri"/>
        <family val="2"/>
      </rPr>
      <t xml:space="preserve">
- Belum ada usulan resmi dan dokumen usulan RC dari K/,L.  
- Arahan bapak deputi perlu dicantumkan dalam GB 2018. 
 - Diperlukan</t>
    </r>
    <r>
      <rPr>
        <i/>
        <sz val="12"/>
        <color rgb="FF000000"/>
        <rFont val="Calibri"/>
        <family val="2"/>
      </rPr>
      <t xml:space="preserve"> follow up</t>
    </r>
    <r>
      <rPr>
        <sz val="12"/>
        <color rgb="FF000000"/>
        <rFont val="Calibri"/>
        <family val="2"/>
      </rPr>
      <t xml:space="preserve"> koordinasi persiapan dengan KemPUPR dan Kemenpar (pertemuan dipimpin Deputi Pendanaan) -&gt; oleh dit. multilateral</t>
    </r>
  </si>
  <si>
    <r>
      <t>- Terdapat Rencana penandatanganan LA awal tahun 2018</t>
    </r>
    <r>
      <rPr>
        <sz val="12"/>
        <color theme="1"/>
        <rFont val="Calibri"/>
        <family val="2"/>
      </rPr>
      <t xml:space="preserve">
- Menggunakan mekanisme STEP-Loan JICA,  sudah disetujui oleh Pemprov DKI, Kemenhub, dan PT. MRT Jakarta karena lebih banyak memberikan keuntungan 
</t>
    </r>
    <r>
      <rPr>
        <i/>
        <sz val="12"/>
        <color theme="1"/>
        <rFont val="Calibri"/>
        <family val="2"/>
      </rPr>
      <t xml:space="preserve">
</t>
    </r>
    <r>
      <rPr>
        <b/>
        <sz val="12"/>
        <color theme="1"/>
        <rFont val="Calibri"/>
        <family val="2"/>
      </rPr>
      <t xml:space="preserve">RAPAT 7 MARET 2018
</t>
    </r>
    <r>
      <rPr>
        <sz val="12"/>
        <color theme="1"/>
        <rFont val="Calibri"/>
        <family val="2"/>
      </rPr>
      <t>- Nilai awal pada Bluebook dan GB 2017 senilai USD 1.869 juta.</t>
    </r>
    <r>
      <rPr>
        <b/>
        <sz val="12"/>
        <color theme="1"/>
        <rFont val="Calibri"/>
        <family val="2"/>
      </rPr>
      <t xml:space="preserve">
- </t>
    </r>
    <r>
      <rPr>
        <sz val="12"/>
        <color theme="1"/>
        <rFont val="Calibri"/>
        <family val="2"/>
      </rPr>
      <t xml:space="preserve">Sesuai kesepakatan rapat di KPPIP yang akan diproses saat ini adalah porsi pinjaman on granting (Kemenhub) sebesar USD 620 juta
- Dit. Bilateral akan mengkonfirmasi lebih lanjut untuk pencantuman porsi on-granting  dalam Green Book setelah terbit surat Menteri Perhubungan kepada Menteri Keuangan terkait on granting
- Dibutuhkan surat dari K/L yang menyatakan : 1) kesiapan kegiatan sebesar USD 620 juta dan 2) mekanisme </t>
    </r>
    <r>
      <rPr>
        <i/>
        <sz val="12"/>
        <color theme="1"/>
        <rFont val="Calibri"/>
        <family val="2"/>
      </rPr>
      <t xml:space="preserve">channeling  on granting </t>
    </r>
    <r>
      <rPr>
        <sz val="12"/>
        <color theme="1"/>
        <rFont val="Calibri"/>
        <family val="2"/>
      </rPr>
      <t xml:space="preserve">  -&gt; oleh dit. bilateral</t>
    </r>
  </si>
  <si>
    <r>
      <t xml:space="preserve">- Pernah diajukan pada GB 2017, namun ditunda karena terdapat perubahan instansi pengusul yang semula BIG menjadi ATR
- Perbaikan RC disampaikan akhir Februari 2018
</t>
    </r>
    <r>
      <rPr>
        <b/>
        <sz val="12"/>
        <color rgb="FF000000"/>
        <rFont val="Calibri"/>
        <family val="2"/>
      </rPr>
      <t>RAPAT 7 MARET 2018</t>
    </r>
    <r>
      <rPr>
        <i/>
        <sz val="12"/>
        <color rgb="FF000000"/>
        <rFont val="Calibri"/>
        <family val="2"/>
      </rPr>
      <t xml:space="preserve">
- </t>
    </r>
    <r>
      <rPr>
        <sz val="12"/>
        <color rgb="FF000000"/>
        <rFont val="Calibri"/>
        <family val="2"/>
      </rPr>
      <t>terdapat perubahan komponen kegiatan, sedang menunggu perbaikan RC  dari KemATR/BPN -&gt; dit. multilateral</t>
    </r>
  </si>
  <si>
    <r>
      <t xml:space="preserve">- Masih dalam pembahasan desain kegiatan
- Dalam pembahasan Disbursement Linked Indicator (DLI)
</t>
    </r>
    <r>
      <rPr>
        <b/>
        <sz val="12"/>
        <color rgb="FF000000"/>
        <rFont val="Calibri"/>
        <family val="2"/>
      </rPr>
      <t xml:space="preserve">RAPAT 7 MARET 2018
- </t>
    </r>
    <r>
      <rPr>
        <sz val="12"/>
        <color rgb="FF000000"/>
        <rFont val="Calibri"/>
        <family val="2"/>
      </rPr>
      <t xml:space="preserve">Menunggu surat konfirmasi kesiapan  dari kemenkes ke Bappenas pada minggu ke 2 Maret -&gt; Dit. Multilateral
</t>
    </r>
  </si>
  <si>
    <r>
      <t xml:space="preserve">Pernah dibahas dalam pertemuan 1  November 2017
</t>
    </r>
    <r>
      <rPr>
        <b/>
        <sz val="12"/>
        <color rgb="FF000000"/>
        <rFont val="Calibri"/>
        <family val="2"/>
      </rPr>
      <t xml:space="preserve">RAPAT 7 MARET 2018
- </t>
    </r>
    <r>
      <rPr>
        <sz val="12"/>
        <color rgb="FF000000"/>
        <rFont val="Calibri"/>
        <family val="2"/>
      </rPr>
      <t xml:space="preserve">nilai pinjaman pada Bluebook USD 1.255,6 juta namun nilai yang diindikasikan akan dibiayai oleh IDB sebesar USD 250 juta
- perlu klarifikasi dan </t>
    </r>
    <r>
      <rPr>
        <i/>
        <sz val="12"/>
        <color rgb="FF000000"/>
        <rFont val="Calibri"/>
        <family val="2"/>
      </rPr>
      <t>follow up</t>
    </r>
    <r>
      <rPr>
        <sz val="12"/>
        <color rgb="FF000000"/>
        <rFont val="Calibri"/>
        <family val="2"/>
      </rPr>
      <t xml:space="preserve"> terkait perbaikan RC dari kemenkes dalam waktu dekat (selambatnya pada tanggal 21 Maret 2018) -&gt;  dit. multilateral 
</t>
    </r>
  </si>
  <si>
    <t>Investing for Nutrition and Early Years (INEY)</t>
  </si>
  <si>
    <r>
      <t xml:space="preserve">RAPAT 7 MARET 2018
- </t>
    </r>
    <r>
      <rPr>
        <sz val="12"/>
        <color rgb="FF000000"/>
        <rFont val="Calibri"/>
        <family val="2"/>
      </rPr>
      <t xml:space="preserve">Belum ada di Bluebook 2015-2019
- Direktorat multilateral diminta memastikan apakah proyek ini   termasuk pinjaman tunai/program loan atau pinjaman kegiatan.
- Apabila program loan tidak diperlukan masuk BB dan GB, maka diperlukan konfirmasi tertulis mengenai hal tersebut -&gt; dit. multilateral
- Perlu kepastian dalam waktu dekat </t>
    </r>
  </si>
  <si>
    <r>
      <t xml:space="preserve">- Masih dalam penyelesaian masalah lingkungan terhadap warga sekitar proyek pembangkit, sehingga proses </t>
    </r>
    <r>
      <rPr>
        <i/>
        <sz val="12"/>
        <color theme="1"/>
        <rFont val="Calibri"/>
        <family val="2"/>
      </rPr>
      <t xml:space="preserve">pre request </t>
    </r>
    <r>
      <rPr>
        <sz val="12"/>
        <color theme="1"/>
        <rFont val="Calibri"/>
        <family val="2"/>
      </rPr>
      <t xml:space="preserve">terhambat dilaksanakan
- Penyelesaian masalah lingkungan masih dalam proses  pengadilan
</t>
    </r>
    <r>
      <rPr>
        <b/>
        <sz val="12"/>
        <color theme="1"/>
        <rFont val="Calibri"/>
        <family val="2"/>
      </rPr>
      <t>RAPAT 7 MARET 2018</t>
    </r>
    <r>
      <rPr>
        <sz val="12"/>
        <color theme="1"/>
        <rFont val="Calibri"/>
        <family val="2"/>
      </rPr>
      <t xml:space="preserve">
- Memperhatikan masalah AMDAL yang masih dalam proses banding di pengadilan, diperlukan klarifikasi dari pihak PT PLN untuk masuk ke dalam GB 2018 dan nota dinas kepada pihak sektor untuk memastikan usulan proyek tsb -&gt; dit. bilateral</t>
    </r>
  </si>
  <si>
    <r>
      <t xml:space="preserve">- Pernah diajukan pada GB 201
- Pengeboran sumur untuk pencarian sumber panas bumi telah dilakukan
</t>
    </r>
    <r>
      <rPr>
        <b/>
        <sz val="12"/>
        <color rgb="FF000000"/>
        <rFont val="Calibri"/>
        <family val="2"/>
      </rPr>
      <t>RAPAT 7 MARET 2018</t>
    </r>
    <r>
      <rPr>
        <sz val="12"/>
        <color rgb="FF000000"/>
        <rFont val="Calibri"/>
        <family val="2"/>
      </rPr>
      <t xml:space="preserve">
- Memperhatikan terkait pengeboran sumur, diperlukan klarifikasi dari pihak PLN untuk masuk GB 2018 dan nota dinas kepada pihak sektor -&gt; dit. bilateral</t>
    </r>
  </si>
  <si>
    <r>
      <t xml:space="preserve">- Pernah diajukan pada GB 2017
- Masih menunggu studi AMDAL di lokasi yang baru (perpindahan lokasi akibat longsor)
- Dalam proses finalisasi AMDAL untuk lokasi yang baru, target selesai Juni 2018
</t>
    </r>
    <r>
      <rPr>
        <b/>
        <sz val="12"/>
        <color rgb="FF000000"/>
        <rFont val="Calibri"/>
        <family val="2"/>
      </rPr>
      <t>RAPAT 7 MARET 2018</t>
    </r>
    <r>
      <rPr>
        <sz val="12"/>
        <color rgb="FF000000"/>
        <rFont val="Calibri"/>
        <family val="2"/>
      </rPr>
      <t xml:space="preserve">
- Diperlukan klarifikasi terkait lokasi dari pihak PLN untuk masuk GB 2018  dan timeline kesiapan kegiatan serta  nota dinas kepada pihak sektor  -&gt; dit. bilateral</t>
    </r>
  </si>
  <si>
    <r>
      <t xml:space="preserve">- Daftar Kegiatan (AFD Perancis) sudah terbit tgl 24 November 2017
- Dalam proses negosiasi
- Untuk rencana pendanaan porsi US Exim Bank belum ada kepastiannya, direncanakan porsi ini akan masuk dalam GB 2018
- Merupakan bagian dari pengembangan MMS
</t>
    </r>
    <r>
      <rPr>
        <b/>
        <sz val="12"/>
        <color rgb="FF000000"/>
        <rFont val="Calibri"/>
        <family val="2"/>
      </rPr>
      <t>RAPAT 7 MARET 2018</t>
    </r>
    <r>
      <rPr>
        <sz val="12"/>
        <color rgb="FF000000"/>
        <rFont val="Calibri"/>
        <family val="2"/>
      </rPr>
      <t xml:space="preserve">
- perlu konfirmasi di K/L untuk pengalihan indikasi lender dari US Exim Bank menjadi Perancis</t>
    </r>
  </si>
  <si>
    <r>
      <t xml:space="preserve">- Masih dalam pembahasan penyempurnaan komponen desain kegiatan
- Terdapat perbaikan konten RC, namun perubahannya belum diterima oleh Dit. Hankam
- Diperlukan rekomendasi sektor terkait peningkatan kesiapan untuk Daftar Kegiatan 
</t>
    </r>
    <r>
      <rPr>
        <b/>
        <sz val="12"/>
        <color rgb="FF000000"/>
        <rFont val="Calibri"/>
        <family val="2"/>
      </rPr>
      <t>RAPAT 7 MARET 2018</t>
    </r>
    <r>
      <rPr>
        <sz val="12"/>
        <color rgb="FF000000"/>
        <rFont val="Calibri"/>
        <family val="2"/>
      </rPr>
      <t xml:space="preserve">
- membutuhkan rekomendasi  sektor untuk pemenuhan kesiapan kegiatan
- Menyusun nota dinas deputi bidang pendanaan kepada deputi polhukhankam tentang penilaian kesiapan kegiatan (RC) -&gt; disiapkan oleh  dit. bilateral </t>
    </r>
  </si>
  <si>
    <r>
      <t xml:space="preserve">- Masih dalam pembahasan desain kegiatan, kemungkinan akan menggunakan pinjaman pendahuluan untuk mendukung persiapan dan penyusunan road map talenta Indonesia
- Terdapat isu perubahan desain kegiatan, namun surat penyampaian perubahan </t>
    </r>
    <r>
      <rPr>
        <i/>
        <sz val="12"/>
        <color rgb="FF000000"/>
        <rFont val="Calibri"/>
        <family val="2"/>
        <scheme val="minor"/>
      </rPr>
      <t xml:space="preserve">Concept Note </t>
    </r>
    <r>
      <rPr>
        <sz val="12"/>
        <color rgb="FF000000"/>
        <rFont val="Calibri"/>
        <family val="2"/>
        <scheme val="minor"/>
      </rPr>
      <t xml:space="preserve">belum disampaikan secara tertulis.
</t>
    </r>
    <r>
      <rPr>
        <b/>
        <sz val="12"/>
        <color rgb="FF000000"/>
        <rFont val="Calibri"/>
        <family val="2"/>
        <scheme val="minor"/>
      </rPr>
      <t>RAPAT 7 MARET 2018</t>
    </r>
    <r>
      <rPr>
        <sz val="12"/>
        <color rgb="FF000000"/>
        <rFont val="Calibri"/>
        <family val="2"/>
        <scheme val="minor"/>
      </rPr>
      <t xml:space="preserve">
- diperlukan perbaikan RC dengan mengakomodasi desain kegiatan yang baru. -&gt; koordinasi oleh Multilateral</t>
    </r>
  </si>
  <si>
    <r>
      <t xml:space="preserve"> RAPAT 7 MARET 2018
- </t>
    </r>
    <r>
      <rPr>
        <sz val="12"/>
        <color rgb="FF000000"/>
        <rFont val="Calibri"/>
        <family val="2"/>
      </rPr>
      <t xml:space="preserve">Komunikasikan dengan bapak Pungki atau direktorat yang melakukan persiapan usulan KNKS
- perlu dilakukan follow up terhadap  proyek ini,  melalui rapat yang dipimpin oleh Eselon I(Pendanaan)/Sesmen untuk membahas kesiapan proyek -&gt; koordinasi oleh dit. Multilateral
- Perlu update sesegera mungkin (sebelum kunjungan menteri ke Tunisia, awal April 2018)
</t>
    </r>
  </si>
  <si>
    <r>
      <t xml:space="preserve"> </t>
    </r>
    <r>
      <rPr>
        <b/>
        <sz val="12"/>
        <color rgb="FF000000"/>
        <rFont val="Calibri"/>
        <family val="2"/>
      </rPr>
      <t>RAPAT 7 MARET 2018</t>
    </r>
    <r>
      <rPr>
        <sz val="12"/>
        <color rgb="FF000000"/>
        <rFont val="Calibri"/>
        <family val="2"/>
      </rPr>
      <t xml:space="preserve">
- RC baru diterima pada 6 Maret 2018, sehingga  diperlukan penilaian kesiapan proyek dari deputi sektor -&gt; koordinasi oleh dit. Multilateral</t>
    </r>
  </si>
  <si>
    <t>C. Kegiatan yang tidak direkomendasikan</t>
  </si>
  <si>
    <r>
      <t xml:space="preserve">- Kegiatan Mamminasata pernah diajukan pada GB 2017, namun tidak direkomendasikan dari Dep. Sektor
- Pernah dibahas dalam pertemuan 13-14 November 2017, untuk SPAM Regional Mamminasata, Mebidang, Wasosukas, dan Bentng Kobema akan diusulkan dalam GB 2018,
- Sementara, SPAM Regional Durolis, Petanglong, Jatigede, dan Karian Dam belum dapat diusulkan dalam GB 2019
</t>
    </r>
    <r>
      <rPr>
        <b/>
        <sz val="12"/>
        <color rgb="FF000000"/>
        <rFont val="Calibri"/>
        <family val="2"/>
      </rPr>
      <t xml:space="preserve">RAPAT 7 MARET 2018
- </t>
    </r>
    <r>
      <rPr>
        <sz val="12"/>
        <color rgb="FF000000"/>
        <rFont val="Calibri"/>
        <family val="2"/>
      </rPr>
      <t>belum diusulkan untuk masuk GB 2018</t>
    </r>
  </si>
  <si>
    <r>
      <t xml:space="preserve">Pernah diajukan pada GB 2017, namun ditunda karena kegiatan Phase-II baru mulai berjalan di TA 2017
</t>
    </r>
    <r>
      <rPr>
        <b/>
        <sz val="12"/>
        <color rgb="FF000000"/>
        <rFont val="Calibri"/>
        <family val="2"/>
      </rPr>
      <t>RAPAT 7 MARET 2018</t>
    </r>
    <r>
      <rPr>
        <sz val="12"/>
        <color rgb="FF000000"/>
        <rFont val="Calibri"/>
        <family val="2"/>
      </rPr>
      <t xml:space="preserve">
- belum diusulkan untuk masuk GB 2018</t>
    </r>
  </si>
  <si>
    <r>
      <t xml:space="preserve">- Daftar Kegiatan tgl 11 Agustus 2017
- Dalam proses negosiasi
- Surat pembatalan IDB telah disampaikan kepada Kemenkeu dan sedang menunggu respon Kemenkeu
</t>
    </r>
    <r>
      <rPr>
        <b/>
        <sz val="12"/>
        <color rgb="FF000000"/>
        <rFont val="Calibri"/>
        <family val="2"/>
      </rPr>
      <t>RAPAT 7 MARET 2018</t>
    </r>
    <r>
      <rPr>
        <sz val="12"/>
        <color rgb="FF000000"/>
        <rFont val="Calibri"/>
        <family val="2"/>
      </rPr>
      <t xml:space="preserve">
- dicancel IDB, saat ini dalam proses ditawarkan ke pihak SFD</t>
    </r>
  </si>
  <si>
    <r>
      <t xml:space="preserve">Sudah diterima usulan  Sekjen a.n Menteri Agama kepada Menteri PPN/ Kepala Bappenas kegiatan pada tanggal 8 Mei 2017
</t>
    </r>
    <r>
      <rPr>
        <b/>
        <sz val="12"/>
        <color rgb="FF000000"/>
        <rFont val="Calibri"/>
        <family val="2"/>
      </rPr>
      <t xml:space="preserve">
RAPAT 7 MARET 2018
- </t>
    </r>
    <r>
      <rPr>
        <sz val="12"/>
        <color rgb="FF000000"/>
        <rFont val="Calibri"/>
        <family val="2"/>
      </rPr>
      <t>belum diusulkan untuk masuk GB 2018</t>
    </r>
  </si>
  <si>
    <r>
      <t xml:space="preserve">- Pernah dibahas dalam pertemuan 1  November 2017
- K/L masih harus mempertajam konsep desain proyek, costing, metode pengadaan, logframe, justifikasi pemilihan lokasi dan lahan
</t>
    </r>
    <r>
      <rPr>
        <b/>
        <sz val="12"/>
        <color rgb="FF000000"/>
        <rFont val="Calibri"/>
        <family val="2"/>
      </rPr>
      <t>RAPAT 7 MARET 2018</t>
    </r>
    <r>
      <rPr>
        <sz val="12"/>
        <color rgb="FF000000"/>
        <rFont val="Calibri"/>
        <family val="2"/>
      </rPr>
      <t xml:space="preserve">
- diperlukan untuk perbaikan </t>
    </r>
    <r>
      <rPr>
        <i/>
        <sz val="12"/>
        <color rgb="FF000000"/>
        <rFont val="Calibri"/>
        <family val="2"/>
      </rPr>
      <t xml:space="preserve">Project Proposal
- </t>
    </r>
    <r>
      <rPr>
        <sz val="12"/>
        <color rgb="FF000000"/>
        <rFont val="Calibri"/>
        <family val="2"/>
      </rPr>
      <t>dibatalkan untuk masuk GB 2018</t>
    </r>
  </si>
  <si>
    <r>
      <t xml:space="preserve">- Univ. Malikussaleh, Univ. Jambi, UPI, dan Univ. Riau sedang penyiapan kegiatan melalui TA to Indonesia on Preparing the Advanced Knowledge Skills for Sustainable Growth Project (TA 9406 INO)
</t>
    </r>
    <r>
      <rPr>
        <b/>
        <sz val="12"/>
        <color rgb="FF000000"/>
        <rFont val="Calibri"/>
        <family val="2"/>
      </rPr>
      <t xml:space="preserve">
RAPAT 7 MARET 2018</t>
    </r>
    <r>
      <rPr>
        <sz val="12"/>
        <color rgb="FF000000"/>
        <rFont val="Calibri"/>
        <family val="2"/>
      </rPr>
      <t xml:space="preserve">
- dibatalkan untuk masuk GB 2018 karena belum ada surat usulan dari K/L untuk menyampaikan perbaikan RC</t>
    </r>
  </si>
  <si>
    <r>
      <t xml:space="preserve">- Univ. Jakarta masih diperlukan perbaikan dokumen pihak univ
</t>
    </r>
    <r>
      <rPr>
        <b/>
        <sz val="12"/>
        <color rgb="FF000000"/>
        <rFont val="Calibri"/>
        <family val="2"/>
      </rPr>
      <t>RAPAT 7 MARET 2018</t>
    </r>
    <r>
      <rPr>
        <sz val="12"/>
        <color rgb="FF000000"/>
        <rFont val="Calibri"/>
        <family val="2"/>
      </rPr>
      <t xml:space="preserve">
- dibatalkan untuk masuk GB 2018 karena belum ada surat usulan dari K/L untuk menyampaikan perbaikan RC</t>
    </r>
  </si>
  <si>
    <r>
      <t xml:space="preserve">- Univ. Bengkulu masih harus mempertajam costing, metode pengadaan, rencana penarikan
</t>
    </r>
    <r>
      <rPr>
        <b/>
        <sz val="12"/>
        <color rgb="FF000000"/>
        <rFont val="Calibri"/>
        <family val="2"/>
      </rPr>
      <t>RAPAT 7 MARET 2018</t>
    </r>
    <r>
      <rPr>
        <sz val="12"/>
        <color rgb="FF000000"/>
        <rFont val="Calibri"/>
        <family val="2"/>
      </rPr>
      <t xml:space="preserve">
- dibatalkan untuk masuk GB 2018 karena belum ada surat usulan dari K/L untuk menyampaikan perbaikan RC
</t>
    </r>
  </si>
  <si>
    <t>Kegiatan yang Sudah LA 2018</t>
  </si>
  <si>
    <t>Integrated Participatory Development and Management of Irrigation Project</t>
  </si>
  <si>
    <t>- Sudah LA tanggal 31 Juli 2017
- Loan Efektif 8 September 2017
- Rencana penarikan th pertama 138jt/5th</t>
  </si>
  <si>
    <t>National Affordable Housing Project</t>
  </si>
  <si>
    <t>- Sudah LA Februari 2017  
- Rencana penarikan tahun pertama 95,86jt/4th</t>
  </si>
  <si>
    <r>
      <t xml:space="preserve">Patimban Port Development Project </t>
    </r>
    <r>
      <rPr>
        <i/>
        <sz val="16"/>
        <rFont val="Calibri"/>
        <family val="2"/>
        <scheme val="minor"/>
      </rPr>
      <t>(I)</t>
    </r>
  </si>
  <si>
    <t>- Sudah LA tanggal 15 November 2017
- Rencana penarikan tahun pertama 96,103 jt/7th</t>
  </si>
  <si>
    <t>The Plan of Hasanuddin University Hospital Development</t>
  </si>
  <si>
    <t>Jerman (KFW)</t>
  </si>
  <si>
    <t>- Sudah LA November 2017
- Daftar Kegiatan terbit tanggal 31 Juli 2017
- Dalam proses negosiasi</t>
  </si>
  <si>
    <t>University of Gajah Mada Achieving World Class University with Socio Entrepreneurial</t>
  </si>
  <si>
    <t>- Sudah LA tanggal 15 November 2017
- Rencana penarikan tahun pertama 4,354jt/ 5th</t>
  </si>
  <si>
    <t>PT. SMI (Sarana Multi Infrastruktur) PERSERO</t>
  </si>
  <si>
    <t>Increasing PT Indonesia Infrastructure Finance Financing Capacity in Accelerating Infrastructure Development in Indonesia</t>
  </si>
  <si>
    <t>- Sudah LA Februari 2017
- Loan Efektif tanggal 26 September 2017
- Rencana penarikan tahun pertama 66jt/3th</t>
  </si>
  <si>
    <t>Rural Empowerment and Agriculturel Development Scalling up Innitiative (READ-SI)</t>
  </si>
  <si>
    <t>- Sudah LA 12 Januari 2018
- Daftar Kegiatan terbit  tanggal 22 Agustus 2017
- Dalam proses negosiasi</t>
  </si>
  <si>
    <t xml:space="preserve">- Green Book 2015, 2016, 2017
- Daftar Kegiatan sudah terbit 18 Januari 2018
- Dalam proses negosiasi Loan Agreement </t>
  </si>
  <si>
    <t>- Green Book Green Book 2015, 2016, 2017 
- Daftar Kegiatan sudah terbit 3 Februari 2017
- Dalam proses negoisasi</t>
  </si>
  <si>
    <t>Greenbook 2015</t>
  </si>
  <si>
    <t>Greenbook 2016</t>
  </si>
  <si>
    <t>Greenbook 2017</t>
  </si>
  <si>
    <t>v</t>
  </si>
  <si>
    <t>-</t>
  </si>
  <si>
    <t>Nilai pada GB 2017</t>
  </si>
  <si>
    <t>selisih</t>
  </si>
  <si>
    <t>2,6+</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</si>
</sst>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0_);_(* \(#,##0\);_(* &quot;-&quot;_);_(@_)"/>
    <numFmt numFmtId="43" formatCode="_(* #,##0.00_);_(* \(#,##0.00\);_(* &quot;-&quot;??_);_(@_)"/>
    <numFmt numFmtId="164" formatCode="_([$JPY]\ * #,##0_);_([$JPY]\ * \(#,##0\);_([$JPY]\ * &quot;-&quot;_);_(@_)"/>
    <numFmt numFmtId="165" formatCode="_(* #,##0.0_);_(* \(#,##0.0\);_(* &quot;-&quot;_);_(@_)"/>
    <numFmt numFmtId="166" formatCode="[$$-409]#,##0.0_);\([$$-409]#,##0.0\)"/>
    <numFmt numFmtId="167" formatCode="0.0"/>
    <numFmt numFmtId="168" formatCode="_(* #,##0.0_);_(* \(#,##0.0\);_(* &quot;-&quot;?_);_(@_)"/>
    <numFmt numFmtId="172" formatCode="_(&quot;Rp&quot;* #,##0.00_);_(&quot;Rp&quot;* \(#,##0.00\);_(&quot;Rp&quot;* &quot;-&quot;_);_(@_)"/>
  </numFmts>
  <fonts count="55" x14ac:knownFonts="1">
    <font>
      <sz val="11"/>
      <name val="Calibri"/>
    </font>
    <font>
      <sz val="11"/>
      <color theme="1"/>
      <name val="Calibri"/>
      <family val="2"/>
      <charset val="1"/>
      <scheme val="minor"/>
    </font>
    <font>
      <sz val="12"/>
      <color rgb="FF000000"/>
      <name val="Calibri"/>
      <family val="2"/>
    </font>
    <font>
      <sz val="14"/>
      <color rgb="FF000000"/>
      <name val="Calibri"/>
      <family val="2"/>
    </font>
    <font>
      <b/>
      <sz val="14"/>
      <name val="Calibri"/>
      <family val="2"/>
    </font>
    <font>
      <b/>
      <sz val="14"/>
      <color rgb="FF000000"/>
      <name val="Calibri"/>
      <family val="2"/>
    </font>
    <font>
      <sz val="12"/>
      <name val="Calibri"/>
      <family val="2"/>
    </font>
    <font>
      <sz val="14"/>
      <name val="Calibri"/>
      <family val="2"/>
    </font>
    <font>
      <sz val="16"/>
      <color rgb="FF000000"/>
      <name val="Calibri"/>
      <family val="2"/>
    </font>
    <font>
      <b/>
      <sz val="16"/>
      <color rgb="FF000000"/>
      <name val="Calibri"/>
      <family val="2"/>
    </font>
    <font>
      <b/>
      <sz val="18"/>
      <color rgb="FF000000"/>
      <name val="Calibri"/>
      <family val="2"/>
    </font>
    <font>
      <sz val="11"/>
      <color rgb="FF000000"/>
      <name val="Calibri"/>
      <family val="2"/>
    </font>
    <font>
      <sz val="10"/>
      <name val="Calibri"/>
      <family val="2"/>
    </font>
    <font>
      <b/>
      <sz val="11"/>
      <color rgb="FF000000"/>
      <name val="Calibri"/>
      <family val="2"/>
    </font>
    <font>
      <b/>
      <sz val="10"/>
      <name val="Calibri"/>
      <family val="2"/>
    </font>
    <font>
      <sz val="10"/>
      <color rgb="FF000000"/>
      <name val="Calibri"/>
      <family val="2"/>
    </font>
    <font>
      <b/>
      <sz val="10"/>
      <color rgb="FF000000"/>
      <name val="Calibri"/>
      <family val="2"/>
    </font>
    <font>
      <sz val="9"/>
      <color rgb="FF000000"/>
      <name val="Calibri"/>
      <family val="2"/>
    </font>
    <font>
      <sz val="11"/>
      <color indexed="8"/>
      <name val="Calibri"/>
      <family val="2"/>
    </font>
    <font>
      <sz val="11"/>
      <color rgb="FF000000"/>
      <name val="Calibri"/>
      <family val="2"/>
    </font>
    <font>
      <b/>
      <i/>
      <sz val="11"/>
      <color rgb="FF000000"/>
      <name val="Calibri"/>
      <family val="2"/>
    </font>
    <font>
      <sz val="11"/>
      <color indexed="8"/>
      <name val="Calibri"/>
      <family val="2"/>
      <charset val="1"/>
    </font>
    <font>
      <i/>
      <sz val="12"/>
      <color rgb="FF000000"/>
      <name val="Calibri"/>
      <family val="2"/>
    </font>
    <font>
      <b/>
      <sz val="16"/>
      <name val="Calibri"/>
      <family val="2"/>
    </font>
    <font>
      <sz val="16"/>
      <name val="Calibri"/>
      <family val="2"/>
    </font>
    <font>
      <b/>
      <sz val="18"/>
      <name val="Calibri"/>
      <family val="2"/>
    </font>
    <font>
      <i/>
      <sz val="16"/>
      <name val="Calibri"/>
      <family val="2"/>
      <scheme val="minor"/>
    </font>
    <font>
      <i/>
      <sz val="12"/>
      <name val="Calibri"/>
      <family val="2"/>
      <scheme val="minor"/>
    </font>
    <font>
      <i/>
      <sz val="12"/>
      <color theme="1"/>
      <name val="Calibri"/>
      <family val="2"/>
    </font>
    <font>
      <sz val="12"/>
      <color theme="1"/>
      <name val="Calibri"/>
      <family val="2"/>
    </font>
    <font>
      <sz val="12"/>
      <color rgb="FF000000"/>
      <name val="Calibri"/>
      <family val="2"/>
      <scheme val="minor"/>
    </font>
    <font>
      <i/>
      <sz val="12"/>
      <color rgb="FF000000"/>
      <name val="Calibri"/>
      <family val="2"/>
      <scheme val="minor"/>
    </font>
    <font>
      <b/>
      <sz val="20"/>
      <color rgb="FF000000"/>
      <name val="Calibri"/>
      <family val="2"/>
    </font>
    <font>
      <sz val="20"/>
      <color rgb="FF000000"/>
      <name val="Calibri"/>
      <family val="2"/>
    </font>
    <font>
      <sz val="11"/>
      <name val="Calibri"/>
      <family val="2"/>
    </font>
    <font>
      <sz val="12"/>
      <name val="Calibri"/>
      <family val="2"/>
      <scheme val="minor"/>
    </font>
    <font>
      <b/>
      <sz val="20"/>
      <name val="Calibri"/>
      <family val="2"/>
    </font>
    <font>
      <b/>
      <sz val="12"/>
      <color rgb="FF000000"/>
      <name val="Calibri"/>
      <family val="2"/>
    </font>
    <font>
      <b/>
      <sz val="12"/>
      <color rgb="FF000000"/>
      <name val="Calibri"/>
      <family val="2"/>
      <scheme val="minor"/>
    </font>
    <font>
      <b/>
      <sz val="12"/>
      <name val="Calibri"/>
      <family val="2"/>
      <scheme val="minor"/>
    </font>
    <font>
      <b/>
      <sz val="12"/>
      <color theme="1"/>
      <name val="Calibri"/>
      <family val="2"/>
    </font>
    <font>
      <sz val="18"/>
      <name val="Calibri"/>
      <family val="2"/>
    </font>
    <font>
      <sz val="20"/>
      <name val="Calibri"/>
      <family val="2"/>
    </font>
    <font>
      <b/>
      <sz val="20"/>
      <color theme="0"/>
      <name val="Calibri"/>
      <family val="2"/>
    </font>
    <font>
      <b/>
      <sz val="16"/>
      <color theme="0"/>
      <name val="Calibri"/>
      <family val="2"/>
    </font>
    <font>
      <sz val="11"/>
      <color theme="0"/>
      <name val="Calibri"/>
      <family val="2"/>
    </font>
    <font>
      <sz val="18"/>
      <color rgb="FF000000"/>
      <name val="Calibri"/>
      <family val="2"/>
    </font>
    <font>
      <b/>
      <i/>
      <sz val="18"/>
      <color rgb="FF000000"/>
      <name val="Calibri"/>
      <family val="2"/>
    </font>
    <font>
      <i/>
      <sz val="14"/>
      <color rgb="FF000000"/>
      <name val="Calibri"/>
      <family val="2"/>
    </font>
    <font>
      <b/>
      <i/>
      <sz val="16"/>
      <color rgb="FF000000"/>
      <name val="Calibri"/>
      <family val="2"/>
    </font>
    <font>
      <b/>
      <i/>
      <sz val="14"/>
      <color rgb="FF000000"/>
      <name val="Calibri"/>
      <family val="2"/>
    </font>
    <font>
      <b/>
      <sz val="14"/>
      <color rgb="FFFF0000"/>
      <name val="Calibri"/>
      <family val="2"/>
    </font>
    <font>
      <b/>
      <i/>
      <sz val="16"/>
      <color theme="0"/>
      <name val="Calibri"/>
      <family val="2"/>
    </font>
    <font>
      <b/>
      <sz val="14"/>
      <color theme="0"/>
      <name val="Calibri"/>
      <family val="2"/>
    </font>
    <font>
      <sz val="14"/>
      <color theme="1"/>
      <name val="Calibri"/>
      <family val="2"/>
      <scheme val="minor"/>
    </font>
  </fonts>
  <fills count="16">
    <fill>
      <patternFill patternType="none"/>
    </fill>
    <fill>
      <patternFill patternType="gray125"/>
    </fill>
    <fill>
      <patternFill patternType="solid">
        <fgColor rgb="FFA8D08E"/>
        <bgColor indexed="64"/>
      </patternFill>
    </fill>
    <fill>
      <patternFill patternType="solid">
        <fgColor rgb="FFFFE1E1"/>
        <bgColor indexed="64"/>
      </patternFill>
    </fill>
    <fill>
      <patternFill patternType="solid">
        <fgColor rgb="FFFFFFFF"/>
        <bgColor indexed="64"/>
      </patternFill>
    </fill>
    <fill>
      <patternFill patternType="solid">
        <fgColor rgb="FFF2DCDB"/>
        <bgColor indexed="64"/>
      </patternFill>
    </fill>
    <fill>
      <patternFill patternType="solid">
        <fgColor rgb="FFF4B083"/>
        <bgColor indexed="64"/>
      </patternFill>
    </fill>
    <fill>
      <patternFill patternType="solid">
        <fgColor rgb="FFC5E0B3"/>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bgColor indexed="64"/>
      </patternFill>
    </fill>
    <fill>
      <patternFill patternType="solid">
        <fgColor theme="8"/>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10">
    <xf numFmtId="0" fontId="0" fillId="0" borderId="0">
      <alignment vertical="center"/>
    </xf>
    <xf numFmtId="43" fontId="18" fillId="0" borderId="0">
      <alignment vertical="top"/>
      <protection locked="0"/>
    </xf>
    <xf numFmtId="0" fontId="19" fillId="0" borderId="0">
      <protection locked="0"/>
    </xf>
    <xf numFmtId="41" fontId="19" fillId="0" borderId="0">
      <alignment vertical="top"/>
      <protection locked="0"/>
    </xf>
    <xf numFmtId="0" fontId="1" fillId="0" borderId="0"/>
    <xf numFmtId="41" fontId="1" fillId="0" borderId="0" applyFont="0" applyFill="0" applyBorder="0" applyAlignment="0" applyProtection="0"/>
    <xf numFmtId="43" fontId="21" fillId="0" borderId="0" applyFont="0" applyFill="0" applyBorder="0" applyAlignment="0" applyProtection="0"/>
    <xf numFmtId="0" fontId="1" fillId="0" borderId="0"/>
    <xf numFmtId="0" fontId="34" fillId="0" borderId="0">
      <alignment vertical="center"/>
    </xf>
    <xf numFmtId="41" fontId="11" fillId="0" borderId="0">
      <alignment vertical="top"/>
      <protection locked="0"/>
    </xf>
  </cellStyleXfs>
  <cellXfs count="366">
    <xf numFmtId="0" fontId="0" fillId="0" borderId="0" xfId="0">
      <alignment vertical="center"/>
    </xf>
    <xf numFmtId="0" fontId="2" fillId="0" borderId="0" xfId="0" applyFont="1">
      <alignment vertical="center"/>
    </xf>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165" fontId="4" fillId="2" borderId="2" xfId="0" applyNumberFormat="1" applyFont="1" applyFill="1" applyBorder="1" applyAlignment="1">
      <alignment horizontal="center" vertical="center" wrapText="1"/>
    </xf>
    <xf numFmtId="164" fontId="4" fillId="3" borderId="1" xfId="1" applyNumberFormat="1" applyFont="1" applyFill="1" applyBorder="1" applyAlignment="1" applyProtection="1">
      <alignment horizontal="center" vertical="center"/>
    </xf>
    <xf numFmtId="0" fontId="11" fillId="0" borderId="0" xfId="0" applyFont="1" applyAlignment="1">
      <alignment horizontal="center" vertical="center"/>
    </xf>
    <xf numFmtId="0" fontId="11" fillId="0" borderId="0" xfId="0" applyFont="1">
      <alignment vertical="center"/>
    </xf>
    <xf numFmtId="165" fontId="11" fillId="0" borderId="0" xfId="0" applyNumberFormat="1" applyFont="1" applyAlignment="1">
      <alignment horizontal="right" vertical="center"/>
    </xf>
    <xf numFmtId="0" fontId="11" fillId="0" borderId="0" xfId="0" applyFont="1" applyAlignment="1">
      <alignment horizontal="center" vertical="center" wrapText="1"/>
    </xf>
    <xf numFmtId="0" fontId="12" fillId="0" borderId="1" xfId="0" applyFont="1" applyFill="1" applyBorder="1" applyAlignment="1">
      <alignment horizontal="center" vertical="center" wrapText="1"/>
    </xf>
    <xf numFmtId="0" fontId="13" fillId="0" borderId="0" xfId="0" applyFont="1">
      <alignment vertical="center"/>
    </xf>
    <xf numFmtId="0" fontId="12" fillId="0" borderId="1" xfId="1" applyNumberFormat="1" applyFont="1" applyFill="1" applyBorder="1" applyAlignment="1" applyProtection="1">
      <alignment horizontal="left" vertical="center" wrapText="1"/>
    </xf>
    <xf numFmtId="165" fontId="12" fillId="0" borderId="1" xfId="3" applyNumberFormat="1" applyFont="1" applyFill="1" applyBorder="1" applyAlignment="1" applyProtection="1">
      <alignment horizontal="right" vertical="center" wrapText="1"/>
    </xf>
    <xf numFmtId="164" fontId="12" fillId="0" borderId="1" xfId="1" applyNumberFormat="1" applyFont="1" applyFill="1" applyBorder="1" applyAlignment="1" applyProtection="1">
      <alignment horizontal="center" vertical="center" wrapText="1"/>
    </xf>
    <xf numFmtId="0" fontId="12" fillId="0" borderId="1" xfId="2" applyFont="1" applyFill="1" applyBorder="1" applyAlignment="1" applyProtection="1">
      <alignment horizontal="left" vertical="center" wrapText="1"/>
    </xf>
    <xf numFmtId="165" fontId="12" fillId="0" borderId="1" xfId="3" applyNumberFormat="1" applyFont="1" applyFill="1" applyBorder="1" applyAlignment="1" applyProtection="1">
      <alignment horizontal="left" vertical="center" wrapText="1"/>
    </xf>
    <xf numFmtId="41" fontId="12" fillId="0" borderId="1" xfId="3" applyFont="1" applyFill="1" applyBorder="1" applyAlignment="1" applyProtection="1">
      <alignment horizontal="center" vertical="center" wrapText="1"/>
    </xf>
    <xf numFmtId="0" fontId="12" fillId="0" borderId="1" xfId="0" applyNumberFormat="1" applyFont="1" applyFill="1" applyBorder="1" applyAlignment="1">
      <alignment horizontal="left" vertical="center" wrapText="1"/>
    </xf>
    <xf numFmtId="0" fontId="12" fillId="0" borderId="1" xfId="2" applyFont="1" applyFill="1" applyBorder="1" applyAlignment="1" applyProtection="1">
      <alignment horizontal="left" vertical="center"/>
    </xf>
    <xf numFmtId="165" fontId="12" fillId="0" borderId="1" xfId="3" applyNumberFormat="1" applyFont="1" applyFill="1" applyBorder="1" applyAlignment="1" applyProtection="1">
      <alignment horizontal="right" vertical="center"/>
    </xf>
    <xf numFmtId="41" fontId="12" fillId="0" borderId="1" xfId="3" applyFont="1" applyFill="1" applyBorder="1" applyAlignment="1" applyProtection="1">
      <alignment horizontal="center" vertical="center"/>
    </xf>
    <xf numFmtId="0" fontId="12" fillId="0" borderId="1" xfId="0" applyFont="1" applyFill="1" applyBorder="1" applyAlignment="1">
      <alignment vertical="center" wrapText="1"/>
    </xf>
    <xf numFmtId="41" fontId="12" fillId="0" borderId="1" xfId="3" applyNumberFormat="1" applyFont="1" applyFill="1" applyBorder="1" applyAlignment="1" applyProtection="1">
      <alignment horizontal="center" vertical="center" wrapText="1"/>
    </xf>
    <xf numFmtId="0" fontId="14" fillId="0" borderId="1" xfId="0" applyFont="1" applyFill="1" applyBorder="1" applyAlignment="1">
      <alignment horizontal="center" vertical="center" wrapText="1"/>
    </xf>
    <xf numFmtId="0" fontId="15" fillId="0" borderId="1" xfId="2" applyFont="1" applyFill="1" applyBorder="1" applyAlignment="1" applyProtection="1">
      <alignment horizontal="left" vertical="center" wrapText="1"/>
    </xf>
    <xf numFmtId="165" fontId="15" fillId="0" borderId="1" xfId="3" applyNumberFormat="1" applyFont="1" applyFill="1" applyBorder="1" applyAlignment="1" applyProtection="1">
      <alignment horizontal="center" vertical="center"/>
    </xf>
    <xf numFmtId="41" fontId="15" fillId="0" borderId="1" xfId="3" applyNumberFormat="1" applyFont="1" applyFill="1" applyBorder="1" applyAlignment="1" applyProtection="1">
      <alignment horizontal="center" vertical="center" wrapText="1"/>
    </xf>
    <xf numFmtId="164" fontId="14" fillId="3" borderId="1" xfId="1" applyNumberFormat="1" applyFont="1" applyFill="1" applyBorder="1" applyAlignment="1" applyProtection="1">
      <alignment vertical="center"/>
    </xf>
    <xf numFmtId="165" fontId="14" fillId="3" borderId="1" xfId="0" applyNumberFormat="1" applyFont="1" applyFill="1" applyBorder="1">
      <alignment vertical="center"/>
    </xf>
    <xf numFmtId="0" fontId="12" fillId="0" borderId="1" xfId="0" applyFont="1" applyFill="1" applyBorder="1" applyAlignment="1">
      <alignment horizontal="center" vertical="center"/>
    </xf>
    <xf numFmtId="0" fontId="14" fillId="3" borderId="1" xfId="0" applyFont="1" applyFill="1" applyBorder="1">
      <alignment vertical="center"/>
    </xf>
    <xf numFmtId="0" fontId="14" fillId="3"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165" fontId="14" fillId="7" borderId="1" xfId="0" applyNumberFormat="1" applyFont="1" applyFill="1" applyBorder="1" applyAlignment="1">
      <alignment horizontal="center" vertical="center" wrapText="1"/>
    </xf>
    <xf numFmtId="166" fontId="14" fillId="3" borderId="1" xfId="0" applyNumberFormat="1" applyFont="1" applyFill="1" applyBorder="1">
      <alignment vertical="center"/>
    </xf>
    <xf numFmtId="165" fontId="14" fillId="3" borderId="1" xfId="3" applyNumberFormat="1" applyFont="1" applyFill="1" applyBorder="1" applyAlignment="1" applyProtection="1">
      <alignment horizontal="left" vertical="center" wrapText="1"/>
    </xf>
    <xf numFmtId="165" fontId="14" fillId="3" borderId="1" xfId="3" applyNumberFormat="1" applyFont="1" applyFill="1" applyBorder="1" applyAlignment="1" applyProtection="1">
      <alignment horizontal="right" vertical="center" wrapText="1"/>
    </xf>
    <xf numFmtId="0" fontId="13" fillId="3" borderId="1" xfId="0" applyFont="1" applyFill="1" applyBorder="1">
      <alignment vertical="center"/>
    </xf>
    <xf numFmtId="165" fontId="12" fillId="0" borderId="1" xfId="3" applyNumberFormat="1" applyFont="1" applyFill="1" applyBorder="1" applyAlignment="1" applyProtection="1">
      <alignment horizontal="center" vertical="center"/>
    </xf>
    <xf numFmtId="165" fontId="14" fillId="3" borderId="1" xfId="3" applyNumberFormat="1" applyFont="1" applyFill="1" applyBorder="1" applyAlignment="1" applyProtection="1">
      <alignment horizontal="left" vertical="center"/>
    </xf>
    <xf numFmtId="0" fontId="12" fillId="3" borderId="1" xfId="0" applyFont="1" applyFill="1" applyBorder="1" applyAlignment="1">
      <alignment horizontal="center" vertical="center"/>
    </xf>
    <xf numFmtId="165" fontId="12" fillId="0" borderId="1" xfId="0" applyNumberFormat="1" applyFont="1" applyFill="1" applyBorder="1">
      <alignment vertical="center"/>
    </xf>
    <xf numFmtId="164" fontId="12" fillId="0" borderId="1" xfId="1" applyNumberFormat="1" applyFont="1" applyFill="1" applyBorder="1" applyAlignment="1" applyProtection="1">
      <alignment horizontal="center" vertical="center"/>
    </xf>
    <xf numFmtId="0" fontId="17" fillId="0" borderId="1" xfId="0" applyFont="1" applyBorder="1" applyAlignment="1">
      <alignment vertical="center" wrapText="1"/>
    </xf>
    <xf numFmtId="165" fontId="16" fillId="7" borderId="1" xfId="0" applyNumberFormat="1" applyFont="1" applyFill="1" applyBorder="1" applyAlignment="1">
      <alignment horizontal="right" vertical="center"/>
    </xf>
    <xf numFmtId="0" fontId="16" fillId="7" borderId="1" xfId="0" applyFont="1" applyFill="1" applyBorder="1" applyAlignment="1">
      <alignment horizontal="center" vertical="center"/>
    </xf>
    <xf numFmtId="0" fontId="16" fillId="7" borderId="1" xfId="0" applyFont="1" applyFill="1" applyBorder="1" applyAlignment="1">
      <alignment horizontal="center" vertical="center" wrapText="1"/>
    </xf>
    <xf numFmtId="0" fontId="11" fillId="0" borderId="0" xfId="0" applyFont="1" applyAlignment="1">
      <alignment horizontal="right" vertical="top" wrapText="1"/>
    </xf>
    <xf numFmtId="0" fontId="3" fillId="4" borderId="1" xfId="0" applyFont="1" applyFill="1" applyBorder="1" applyAlignment="1">
      <alignment horizontal="center" vertical="center" wrapText="1" readingOrder="1"/>
    </xf>
    <xf numFmtId="0" fontId="3" fillId="0" borderId="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5" fillId="2" borderId="2" xfId="0" applyFont="1" applyFill="1" applyBorder="1" applyAlignment="1">
      <alignment horizontal="center" vertical="center" wrapText="1"/>
    </xf>
    <xf numFmtId="164" fontId="23" fillId="3" borderId="1" xfId="1" applyNumberFormat="1" applyFont="1" applyFill="1" applyBorder="1" applyAlignment="1" applyProtection="1">
      <alignment vertical="center"/>
    </xf>
    <xf numFmtId="164" fontId="23" fillId="3" borderId="1" xfId="1" applyNumberFormat="1" applyFont="1" applyFill="1" applyBorder="1" applyAlignment="1" applyProtection="1">
      <alignment horizontal="left" vertical="center" wrapText="1"/>
    </xf>
    <xf numFmtId="165" fontId="23" fillId="3" borderId="1" xfId="0" applyNumberFormat="1" applyFont="1" applyFill="1" applyBorder="1">
      <alignment vertical="center"/>
    </xf>
    <xf numFmtId="164" fontId="23" fillId="3" borderId="1" xfId="1" applyNumberFormat="1" applyFont="1" applyFill="1" applyBorder="1" applyAlignment="1" applyProtection="1">
      <alignment horizontal="center" vertical="center"/>
    </xf>
    <xf numFmtId="0" fontId="8" fillId="5" borderId="1" xfId="0" applyFont="1" applyFill="1" applyBorder="1" applyAlignment="1">
      <alignment horizontal="center"/>
    </xf>
    <xf numFmtId="0" fontId="8" fillId="5" borderId="1" xfId="0" applyFont="1" applyFill="1" applyBorder="1" applyAlignment="1"/>
    <xf numFmtId="164" fontId="23" fillId="9" borderId="2" xfId="1" applyNumberFormat="1" applyFont="1" applyFill="1" applyBorder="1" applyAlignment="1" applyProtection="1">
      <alignment horizontal="left" vertical="center" wrapText="1"/>
    </xf>
    <xf numFmtId="165" fontId="23" fillId="9" borderId="2" xfId="0" applyNumberFormat="1" applyFont="1" applyFill="1" applyBorder="1">
      <alignment vertical="center"/>
    </xf>
    <xf numFmtId="164" fontId="23" fillId="9" borderId="2" xfId="1" applyNumberFormat="1" applyFont="1" applyFill="1" applyBorder="1" applyAlignment="1" applyProtection="1">
      <alignment horizontal="center" vertical="center"/>
    </xf>
    <xf numFmtId="0" fontId="8" fillId="9" borderId="1" xfId="0" applyFont="1" applyFill="1" applyBorder="1" applyAlignment="1">
      <alignment horizontal="center"/>
    </xf>
    <xf numFmtId="0" fontId="8" fillId="9" borderId="1" xfId="0" applyFont="1" applyFill="1" applyBorder="1" applyAlignment="1"/>
    <xf numFmtId="164" fontId="7" fillId="9" borderId="2" xfId="1" applyNumberFormat="1" applyFont="1" applyFill="1" applyBorder="1" applyAlignment="1" applyProtection="1">
      <alignment vertical="center"/>
    </xf>
    <xf numFmtId="164" fontId="25" fillId="3" borderId="1" xfId="1" applyNumberFormat="1" applyFont="1" applyFill="1" applyBorder="1" applyAlignment="1" applyProtection="1">
      <alignment vertical="center"/>
    </xf>
    <xf numFmtId="164" fontId="7" fillId="9" borderId="1" xfId="1" applyNumberFormat="1" applyFont="1" applyFill="1" applyBorder="1" applyAlignment="1" applyProtection="1">
      <alignment vertical="center"/>
    </xf>
    <xf numFmtId="164" fontId="23" fillId="9" borderId="1" xfId="1" applyNumberFormat="1" applyFont="1" applyFill="1" applyBorder="1" applyAlignment="1" applyProtection="1">
      <alignment horizontal="left" vertical="center" wrapText="1"/>
    </xf>
    <xf numFmtId="165" fontId="23" fillId="9" borderId="1" xfId="0" applyNumberFormat="1" applyFont="1" applyFill="1" applyBorder="1">
      <alignment vertical="center"/>
    </xf>
    <xf numFmtId="0" fontId="2" fillId="0" borderId="0" xfId="0" applyFont="1" applyAlignment="1">
      <alignment vertical="center" wrapText="1"/>
    </xf>
    <xf numFmtId="0" fontId="2" fillId="0" borderId="1" xfId="0" quotePrefix="1" applyFont="1" applyBorder="1" applyAlignment="1">
      <alignment vertical="top" wrapText="1"/>
    </xf>
    <xf numFmtId="165" fontId="24" fillId="0" borderId="1" xfId="0" applyNumberFormat="1" applyFont="1" applyFill="1" applyBorder="1" applyAlignment="1">
      <alignment horizontal="center" vertical="center"/>
    </xf>
    <xf numFmtId="165" fontId="23" fillId="3" borderId="1" xfId="0" applyNumberFormat="1" applyFont="1" applyFill="1" applyBorder="1" applyAlignment="1">
      <alignment horizontal="right" vertical="center"/>
    </xf>
    <xf numFmtId="41" fontId="3" fillId="0" borderId="1" xfId="3" applyNumberFormat="1" applyFont="1" applyFill="1" applyBorder="1" applyAlignment="1" applyProtection="1">
      <alignment horizontal="center" vertical="center" wrapText="1"/>
    </xf>
    <xf numFmtId="0" fontId="7" fillId="10" borderId="1" xfId="0" applyFont="1" applyFill="1" applyBorder="1" applyAlignment="1">
      <alignment horizontal="center" vertical="center"/>
    </xf>
    <xf numFmtId="0" fontId="7" fillId="10" borderId="1" xfId="0" applyNumberFormat="1" applyFont="1" applyFill="1" applyBorder="1" applyAlignment="1">
      <alignment horizontal="left" vertical="center" wrapText="1"/>
    </xf>
    <xf numFmtId="0" fontId="7" fillId="10" borderId="1" xfId="0" applyFont="1" applyFill="1" applyBorder="1" applyAlignment="1">
      <alignment horizontal="center" vertical="center" wrapText="1"/>
    </xf>
    <xf numFmtId="0" fontId="3" fillId="10" borderId="1" xfId="0" applyFont="1" applyFill="1" applyBorder="1" applyAlignment="1">
      <alignment horizontal="left" vertical="center" wrapText="1"/>
    </xf>
    <xf numFmtId="165" fontId="23" fillId="10" borderId="1" xfId="0" applyNumberFormat="1" applyFont="1" applyFill="1" applyBorder="1">
      <alignment vertical="center"/>
    </xf>
    <xf numFmtId="0" fontId="3" fillId="10" borderId="1" xfId="0" applyFont="1" applyFill="1" applyBorder="1" applyAlignment="1">
      <alignment horizontal="center" vertical="center"/>
    </xf>
    <xf numFmtId="167" fontId="3" fillId="10" borderId="1" xfId="0" applyNumberFormat="1" applyFont="1" applyFill="1" applyBorder="1" applyAlignment="1">
      <alignment horizontal="right" vertical="center"/>
    </xf>
    <xf numFmtId="0" fontId="2" fillId="10" borderId="1" xfId="0" quotePrefix="1" applyFont="1" applyFill="1" applyBorder="1" applyAlignment="1">
      <alignment vertical="center" wrapText="1"/>
    </xf>
    <xf numFmtId="0" fontId="2" fillId="0" borderId="9" xfId="0" quotePrefix="1" applyFont="1" applyFill="1" applyBorder="1" applyAlignment="1">
      <alignment horizontal="left" vertical="center" wrapText="1"/>
    </xf>
    <xf numFmtId="0" fontId="8" fillId="9" borderId="5" xfId="0" applyFont="1" applyFill="1" applyBorder="1" applyAlignment="1">
      <alignment horizontal="center"/>
    </xf>
    <xf numFmtId="0" fontId="8" fillId="5" borderId="5" xfId="0" applyFont="1" applyFill="1" applyBorder="1" applyAlignment="1">
      <alignment horizontal="center"/>
    </xf>
    <xf numFmtId="0" fontId="2" fillId="0" borderId="5" xfId="0" quotePrefix="1" applyFont="1" applyBorder="1" applyAlignment="1">
      <alignment horizontal="left" vertical="center"/>
    </xf>
    <xf numFmtId="0" fontId="2" fillId="0" borderId="5" xfId="0" applyFont="1" applyBorder="1" applyAlignment="1">
      <alignment horizontal="left" vertical="center" wrapText="1"/>
    </xf>
    <xf numFmtId="0" fontId="2" fillId="0" borderId="5" xfId="0" quotePrefix="1" applyFont="1" applyBorder="1" applyAlignment="1">
      <alignment horizontal="left" vertical="center" wrapText="1"/>
    </xf>
    <xf numFmtId="164" fontId="23" fillId="3" borderId="5" xfId="1" applyNumberFormat="1" applyFont="1" applyFill="1" applyBorder="1" applyAlignment="1" applyProtection="1">
      <alignment horizontal="left" vertical="center" wrapText="1"/>
    </xf>
    <xf numFmtId="0" fontId="3" fillId="10" borderId="5" xfId="0" applyFont="1" applyFill="1" applyBorder="1" applyAlignment="1">
      <alignment horizontal="left" vertical="center" wrapText="1"/>
    </xf>
    <xf numFmtId="164" fontId="24" fillId="3" borderId="5" xfId="1" applyNumberFormat="1" applyFont="1" applyFill="1" applyBorder="1" applyAlignment="1" applyProtection="1">
      <alignment vertical="center" wrapText="1"/>
    </xf>
    <xf numFmtId="0" fontId="8" fillId="9" borderId="5" xfId="0" applyFont="1" applyFill="1" applyBorder="1" applyAlignment="1"/>
    <xf numFmtId="0" fontId="2" fillId="0" borderId="9" xfId="0" applyFont="1" applyFill="1" applyBorder="1" applyAlignment="1">
      <alignment horizontal="left" vertical="center" wrapText="1"/>
    </xf>
    <xf numFmtId="0" fontId="30" fillId="0" borderId="1" xfId="0" quotePrefix="1" applyFont="1" applyFill="1" applyBorder="1" applyAlignment="1">
      <alignment vertical="center" wrapText="1"/>
    </xf>
    <xf numFmtId="0" fontId="2" fillId="0" borderId="1" xfId="0" quotePrefix="1" applyFont="1" applyBorder="1" applyAlignment="1">
      <alignment vertical="center" wrapText="1"/>
    </xf>
    <xf numFmtId="0" fontId="2" fillId="0" borderId="1" xfId="0" quotePrefix="1" applyFont="1" applyFill="1" applyBorder="1" applyAlignment="1">
      <alignment vertical="center" wrapText="1"/>
    </xf>
    <xf numFmtId="164" fontId="4" fillId="9" borderId="1" xfId="1" applyNumberFormat="1" applyFont="1" applyFill="1" applyBorder="1" applyAlignment="1" applyProtection="1">
      <alignment horizontal="center" vertical="center"/>
    </xf>
    <xf numFmtId="164" fontId="7" fillId="0" borderId="1" xfId="1" applyNumberFormat="1" applyFont="1" applyFill="1" applyBorder="1" applyAlignment="1" applyProtection="1">
      <alignment horizontal="center" vertical="center" wrapText="1"/>
    </xf>
    <xf numFmtId="164" fontId="4" fillId="3" borderId="1" xfId="1" applyNumberFormat="1" applyFont="1" applyFill="1" applyBorder="1" applyAlignment="1" applyProtection="1">
      <alignment horizontal="center" vertical="center" wrapText="1"/>
    </xf>
    <xf numFmtId="168" fontId="32" fillId="8" borderId="1" xfId="0" applyNumberFormat="1" applyFont="1" applyFill="1" applyBorder="1" applyAlignment="1">
      <alignment horizontal="left" vertical="center" wrapText="1"/>
    </xf>
    <xf numFmtId="168" fontId="32" fillId="8" borderId="1" xfId="0" applyNumberFormat="1" applyFont="1" applyFill="1" applyBorder="1" applyAlignment="1">
      <alignment horizontal="left" wrapText="1"/>
    </xf>
    <xf numFmtId="0" fontId="32" fillId="8" borderId="1" xfId="0" applyFont="1" applyFill="1" applyBorder="1" applyAlignment="1">
      <alignment horizontal="left" wrapText="1"/>
    </xf>
    <xf numFmtId="0" fontId="33" fillId="8" borderId="1" xfId="0" applyFont="1" applyFill="1" applyBorder="1" applyAlignment="1">
      <alignment horizontal="center" vertical="center"/>
    </xf>
    <xf numFmtId="0" fontId="2" fillId="0" borderId="1" xfId="0" quotePrefix="1" applyFont="1" applyFill="1" applyBorder="1" applyAlignment="1">
      <alignment horizontal="left" vertical="top" wrapText="1"/>
    </xf>
    <xf numFmtId="0" fontId="2" fillId="0" borderId="1" xfId="0" applyFont="1" applyFill="1" applyBorder="1" applyAlignment="1">
      <alignment horizontal="left" vertical="top" wrapText="1"/>
    </xf>
    <xf numFmtId="168" fontId="0" fillId="0" borderId="0" xfId="0" applyNumberFormat="1">
      <alignment vertical="center"/>
    </xf>
    <xf numFmtId="167" fontId="0" fillId="0" borderId="0" xfId="0" applyNumberFormat="1">
      <alignment vertical="center"/>
    </xf>
    <xf numFmtId="0" fontId="2" fillId="0" borderId="4" xfId="0" applyFont="1" applyBorder="1" applyAlignment="1">
      <alignment horizontal="left" vertical="center" wrapText="1"/>
    </xf>
    <xf numFmtId="0" fontId="2" fillId="0" borderId="10" xfId="0" applyFont="1" applyBorder="1" applyAlignment="1">
      <alignment horizontal="left" vertical="center" wrapText="1"/>
    </xf>
    <xf numFmtId="0" fontId="7" fillId="0" borderId="1" xfId="1" applyNumberFormat="1" applyFont="1" applyFill="1" applyBorder="1" applyAlignment="1" applyProtection="1">
      <alignment horizontal="left" vertical="center" wrapText="1"/>
    </xf>
    <xf numFmtId="0" fontId="24" fillId="11" borderId="1" xfId="0" applyFont="1" applyFill="1" applyBorder="1" applyAlignment="1">
      <alignment horizontal="center" vertical="center"/>
    </xf>
    <xf numFmtId="164" fontId="7" fillId="0" borderId="1" xfId="1" applyNumberFormat="1" applyFont="1" applyFill="1" applyBorder="1" applyAlignment="1" applyProtection="1">
      <alignment horizontal="center" vertical="center"/>
    </xf>
    <xf numFmtId="0" fontId="2" fillId="0" borderId="2" xfId="0" quotePrefix="1" applyFont="1" applyFill="1" applyBorder="1" applyAlignment="1">
      <alignment horizontal="center" vertical="center" wrapText="1"/>
    </xf>
    <xf numFmtId="0" fontId="2" fillId="0" borderId="1" xfId="0" applyFont="1" applyBorder="1" applyAlignment="1">
      <alignment vertical="center" wrapText="1"/>
    </xf>
    <xf numFmtId="0" fontId="8" fillId="9" borderId="5" xfId="0" applyFont="1" applyFill="1" applyBorder="1" applyAlignment="1">
      <alignment horizontal="left"/>
    </xf>
    <xf numFmtId="167" fontId="3" fillId="0" borderId="1" xfId="0" applyNumberFormat="1" applyFont="1" applyFill="1" applyBorder="1" applyAlignment="1">
      <alignment horizontal="right" vertical="center"/>
    </xf>
    <xf numFmtId="0" fontId="3" fillId="0" borderId="1" xfId="0" applyFont="1" applyFill="1" applyBorder="1" applyAlignment="1">
      <alignment horizontal="center" vertical="center" wrapText="1"/>
    </xf>
    <xf numFmtId="165" fontId="23" fillId="10" borderId="2" xfId="0" applyNumberFormat="1" applyFont="1" applyFill="1" applyBorder="1" applyAlignment="1">
      <alignment horizontal="center" vertical="center"/>
    </xf>
    <xf numFmtId="0" fontId="2" fillId="10" borderId="2" xfId="0" quotePrefix="1" applyFont="1" applyFill="1" applyBorder="1" applyAlignment="1">
      <alignment horizontal="left" vertical="center" wrapText="1"/>
    </xf>
    <xf numFmtId="0" fontId="3" fillId="0" borderId="1" xfId="0" applyFont="1" applyFill="1" applyBorder="1" applyAlignment="1">
      <alignment horizontal="right" vertical="center"/>
    </xf>
    <xf numFmtId="0" fontId="6" fillId="0" borderId="1" xfId="0" quotePrefix="1" applyFont="1" applyFill="1" applyBorder="1" applyAlignment="1">
      <alignment horizontal="left" vertical="center" wrapText="1"/>
    </xf>
    <xf numFmtId="0" fontId="0" fillId="10" borderId="0" xfId="0" applyFill="1">
      <alignment vertical="center"/>
    </xf>
    <xf numFmtId="0" fontId="0" fillId="0" borderId="0" xfId="0" applyFill="1">
      <alignment vertical="center"/>
    </xf>
    <xf numFmtId="0" fontId="2" fillId="0" borderId="3" xfId="0" applyFont="1" applyFill="1" applyBorder="1" applyAlignment="1">
      <alignment vertical="center" wrapText="1"/>
    </xf>
    <xf numFmtId="0" fontId="3" fillId="0" borderId="1" xfId="0" applyFont="1" applyFill="1" applyBorder="1" applyAlignment="1">
      <alignment horizontal="center" vertical="center" wrapText="1" readingOrder="1"/>
    </xf>
    <xf numFmtId="0" fontId="2" fillId="0" borderId="0" xfId="0" applyFont="1" applyFill="1" applyAlignment="1">
      <alignment vertical="center" wrapText="1"/>
    </xf>
    <xf numFmtId="0" fontId="2" fillId="0" borderId="0" xfId="0" applyFont="1" applyFill="1">
      <alignment vertical="center"/>
    </xf>
    <xf numFmtId="0" fontId="2" fillId="0" borderId="1" xfId="0" applyFont="1" applyFill="1" applyBorder="1" applyAlignment="1">
      <alignment vertical="center" wrapText="1"/>
    </xf>
    <xf numFmtId="0" fontId="7" fillId="0" borderId="1" xfId="0" applyFont="1" applyFill="1" applyBorder="1" applyAlignment="1">
      <alignment horizontal="center" vertical="center" wrapText="1"/>
    </xf>
    <xf numFmtId="0" fontId="41" fillId="0" borderId="0" xfId="0" applyFont="1">
      <alignment vertical="center"/>
    </xf>
    <xf numFmtId="0" fontId="0" fillId="12" borderId="0" xfId="0" applyFill="1">
      <alignment vertical="center"/>
    </xf>
    <xf numFmtId="0" fontId="42" fillId="13" borderId="0" xfId="0" applyFont="1" applyFill="1">
      <alignment vertical="center"/>
    </xf>
    <xf numFmtId="0" fontId="0" fillId="9" borderId="0" xfId="0" applyFill="1">
      <alignment vertical="center"/>
    </xf>
    <xf numFmtId="0" fontId="45" fillId="11" borderId="0" xfId="0" applyFont="1" applyFill="1">
      <alignment vertical="center"/>
    </xf>
    <xf numFmtId="0" fontId="42" fillId="0" borderId="0" xfId="0" applyFont="1" applyFill="1">
      <alignment vertical="center"/>
    </xf>
    <xf numFmtId="168" fontId="32" fillId="13" borderId="1" xfId="0" applyNumberFormat="1" applyFont="1" applyFill="1" applyBorder="1" applyAlignment="1">
      <alignment vertical="center"/>
    </xf>
    <xf numFmtId="168" fontId="9" fillId="9" borderId="1" xfId="0" applyNumberFormat="1" applyFont="1" applyFill="1" applyBorder="1" applyAlignment="1">
      <alignment horizontal="left" vertical="center"/>
    </xf>
    <xf numFmtId="164" fontId="25" fillId="3" borderId="1" xfId="1" applyNumberFormat="1" applyFont="1" applyFill="1" applyBorder="1" applyAlignment="1" applyProtection="1">
      <alignment horizontal="left" vertical="center" wrapText="1"/>
    </xf>
    <xf numFmtId="165" fontId="25" fillId="3" borderId="1" xfId="0" applyNumberFormat="1" applyFont="1" applyFill="1" applyBorder="1">
      <alignment vertical="center"/>
    </xf>
    <xf numFmtId="164" fontId="25" fillId="3" borderId="1" xfId="1" applyNumberFormat="1" applyFont="1" applyFill="1" applyBorder="1" applyAlignment="1" applyProtection="1">
      <alignment horizontal="center" vertical="center"/>
    </xf>
    <xf numFmtId="0" fontId="37" fillId="0" borderId="1" xfId="0" quotePrefix="1" applyFont="1" applyFill="1" applyBorder="1" applyAlignment="1">
      <alignment horizontal="left" vertical="center" wrapText="1"/>
    </xf>
    <xf numFmtId="0" fontId="3" fillId="10" borderId="1" xfId="0" applyFont="1" applyFill="1" applyBorder="1" applyAlignment="1">
      <alignment horizontal="center" vertical="center" wrapText="1"/>
    </xf>
    <xf numFmtId="0" fontId="2" fillId="0" borderId="1" xfId="0" quotePrefix="1" applyFont="1" applyBorder="1" applyAlignment="1">
      <alignment horizontal="left" vertical="center" wrapText="1"/>
    </xf>
    <xf numFmtId="0" fontId="2" fillId="0" borderId="1" xfId="0" applyFont="1" applyBorder="1" applyAlignment="1">
      <alignment horizontal="left" vertical="center" wrapText="1"/>
    </xf>
    <xf numFmtId="0" fontId="2" fillId="0" borderId="1" xfId="0" quotePrefix="1" applyFont="1" applyFill="1" applyBorder="1" applyAlignment="1">
      <alignment horizontal="center" vertical="center" wrapText="1"/>
    </xf>
    <xf numFmtId="0" fontId="46" fillId="5" borderId="1" xfId="0" applyFont="1" applyFill="1" applyBorder="1" applyAlignment="1">
      <alignment horizontal="center"/>
    </xf>
    <xf numFmtId="0" fontId="3" fillId="0" borderId="0" xfId="0" applyFont="1" applyAlignment="1">
      <alignment horizontal="left" vertical="center"/>
    </xf>
    <xf numFmtId="168" fontId="32" fillId="13" borderId="1" xfId="0" applyNumberFormat="1" applyFont="1" applyFill="1" applyBorder="1" applyAlignment="1">
      <alignment horizontal="left" vertical="center"/>
    </xf>
    <xf numFmtId="0" fontId="8" fillId="5" borderId="1" xfId="0" applyFont="1" applyFill="1" applyBorder="1" applyAlignment="1">
      <alignment horizontal="left"/>
    </xf>
    <xf numFmtId="0" fontId="46" fillId="5" borderId="1" xfId="0" applyFont="1" applyFill="1" applyBorder="1" applyAlignment="1">
      <alignment horizontal="left"/>
    </xf>
    <xf numFmtId="0" fontId="2" fillId="10" borderId="1" xfId="0" quotePrefix="1" applyFont="1" applyFill="1" applyBorder="1" applyAlignment="1">
      <alignment horizontal="left" vertical="top" wrapText="1"/>
    </xf>
    <xf numFmtId="0" fontId="30" fillId="0" borderId="1" xfId="0" quotePrefix="1" applyFont="1" applyFill="1" applyBorder="1" applyAlignment="1">
      <alignment horizontal="left" vertical="center" wrapText="1"/>
    </xf>
    <xf numFmtId="0" fontId="33" fillId="8" borderId="1" xfId="0" applyFont="1" applyFill="1" applyBorder="1" applyAlignment="1">
      <alignment horizontal="left" vertical="center"/>
    </xf>
    <xf numFmtId="0" fontId="0" fillId="0" borderId="0" xfId="0" applyAlignment="1">
      <alignment horizontal="left" vertical="center"/>
    </xf>
    <xf numFmtId="0" fontId="4" fillId="12" borderId="1" xfId="0" applyFont="1" applyFill="1" applyBorder="1" applyAlignment="1">
      <alignment horizontal="center" vertical="center"/>
    </xf>
    <xf numFmtId="0" fontId="4" fillId="12" borderId="1" xfId="0" applyFont="1" applyFill="1" applyBorder="1" applyAlignment="1">
      <alignment horizontal="center" vertical="center" wrapText="1"/>
    </xf>
    <xf numFmtId="165" fontId="4" fillId="12" borderId="1" xfId="0" applyNumberFormat="1" applyFont="1" applyFill="1" applyBorder="1" applyAlignment="1">
      <alignment horizontal="center" vertical="center" wrapText="1"/>
    </xf>
    <xf numFmtId="0" fontId="5" fillId="12" borderId="1" xfId="0" applyFont="1" applyFill="1" applyBorder="1" applyAlignment="1">
      <alignment horizontal="left" vertical="center" wrapText="1"/>
    </xf>
    <xf numFmtId="0" fontId="7" fillId="0" borderId="1" xfId="0" applyNumberFormat="1" applyFont="1" applyFill="1" applyBorder="1" applyAlignment="1">
      <alignment horizontal="left" vertical="center" wrapText="1"/>
    </xf>
    <xf numFmtId="165" fontId="23"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167" fontId="3" fillId="0" borderId="1" xfId="0" applyNumberFormat="1" applyFont="1" applyBorder="1" applyAlignment="1">
      <alignment horizontal="center" vertical="center"/>
    </xf>
    <xf numFmtId="168" fontId="44" fillId="11" borderId="1" xfId="0" applyNumberFormat="1" applyFont="1" applyFill="1" applyBorder="1" applyAlignment="1">
      <alignment horizontal="left" vertical="center"/>
    </xf>
    <xf numFmtId="0" fontId="44" fillId="11" borderId="1" xfId="0" applyFont="1" applyFill="1" applyBorder="1" applyAlignment="1">
      <alignment horizontal="left" vertical="center"/>
    </xf>
    <xf numFmtId="0" fontId="2" fillId="0" borderId="1" xfId="0" quotePrefix="1" applyFont="1" applyFill="1" applyBorder="1" applyAlignment="1">
      <alignment horizontal="left" vertical="center"/>
    </xf>
    <xf numFmtId="0" fontId="7" fillId="0" borderId="1" xfId="1" applyNumberFormat="1" applyFont="1" applyFill="1" applyBorder="1" applyAlignment="1" applyProtection="1">
      <alignment horizontal="center" vertical="center"/>
    </xf>
    <xf numFmtId="0" fontId="3" fillId="0" borderId="1" xfId="0" applyFont="1" applyFill="1" applyBorder="1" applyAlignment="1">
      <alignment horizontal="right" vertical="center" wrapText="1"/>
    </xf>
    <xf numFmtId="165" fontId="7" fillId="0" borderId="1" xfId="0" applyNumberFormat="1" applyFont="1" applyFill="1" applyBorder="1" applyAlignment="1">
      <alignment horizontal="center" vertical="center"/>
    </xf>
    <xf numFmtId="0" fontId="7" fillId="14" borderId="1" xfId="1" applyNumberFormat="1" applyFont="1" applyFill="1" applyBorder="1" applyAlignment="1" applyProtection="1">
      <alignment horizontal="center" vertical="center"/>
    </xf>
    <xf numFmtId="0" fontId="7" fillId="14" borderId="1" xfId="0" applyFont="1" applyFill="1" applyBorder="1" applyAlignment="1">
      <alignment horizontal="center" vertical="center"/>
    </xf>
    <xf numFmtId="0" fontId="3" fillId="15" borderId="1" xfId="0" applyFont="1" applyFill="1" applyBorder="1" applyAlignment="1">
      <alignment horizontal="center" vertical="center"/>
    </xf>
    <xf numFmtId="0" fontId="3" fillId="11" borderId="1" xfId="0" applyFont="1" applyFill="1" applyBorder="1" applyAlignment="1">
      <alignment horizontal="center" vertical="center" wrapText="1" readingOrder="1"/>
    </xf>
    <xf numFmtId="0" fontId="7" fillId="11" borderId="1" xfId="1" applyNumberFormat="1" applyFont="1" applyFill="1" applyBorder="1" applyAlignment="1" applyProtection="1">
      <alignment horizontal="center" vertical="center"/>
    </xf>
    <xf numFmtId="165" fontId="7" fillId="0" borderId="1" xfId="3" applyNumberFormat="1" applyFont="1" applyFill="1" applyBorder="1" applyAlignment="1" applyProtection="1">
      <alignment horizontal="center" vertical="center"/>
    </xf>
    <xf numFmtId="165" fontId="3" fillId="0" borderId="1" xfId="3" applyNumberFormat="1" applyFont="1" applyBorder="1" applyAlignment="1" applyProtection="1">
      <alignment horizontal="right" vertical="center"/>
    </xf>
    <xf numFmtId="0" fontId="12" fillId="3" borderId="1" xfId="0" applyFont="1" applyFill="1" applyBorder="1" applyAlignment="1">
      <alignment horizontal="center" vertical="center" wrapText="1"/>
    </xf>
    <xf numFmtId="165" fontId="3" fillId="10" borderId="1" xfId="3" applyNumberFormat="1" applyFont="1" applyFill="1" applyBorder="1" applyAlignment="1" applyProtection="1">
      <alignment horizontal="right" vertical="center"/>
    </xf>
    <xf numFmtId="165" fontId="3" fillId="0" borderId="1" xfId="3" applyNumberFormat="1" applyFont="1" applyFill="1" applyBorder="1" applyAlignment="1" applyProtection="1">
      <alignment horizontal="right" vertical="center"/>
    </xf>
    <xf numFmtId="0" fontId="7" fillId="11" borderId="1" xfId="0" applyFont="1" applyFill="1" applyBorder="1" applyAlignment="1">
      <alignment horizontal="center" vertical="center"/>
    </xf>
    <xf numFmtId="0" fontId="3" fillId="0" borderId="1" xfId="0" quotePrefix="1" applyFont="1" applyFill="1" applyBorder="1" applyAlignment="1">
      <alignment horizontal="left" vertical="center" wrapText="1"/>
    </xf>
    <xf numFmtId="0" fontId="3" fillId="0" borderId="0" xfId="0" applyFont="1" applyAlignment="1">
      <alignment horizontal="right" vertical="center"/>
    </xf>
    <xf numFmtId="168" fontId="10" fillId="13" borderId="1" xfId="0" applyNumberFormat="1" applyFont="1" applyFill="1" applyBorder="1" applyAlignment="1">
      <alignment vertical="center"/>
    </xf>
    <xf numFmtId="168" fontId="5" fillId="13" borderId="1" xfId="0" applyNumberFormat="1" applyFont="1" applyFill="1" applyBorder="1" applyAlignment="1">
      <alignment horizontal="left" vertical="center"/>
    </xf>
    <xf numFmtId="165" fontId="23" fillId="3" borderId="1" xfId="0" applyNumberFormat="1" applyFont="1" applyFill="1" applyBorder="1" applyAlignment="1">
      <alignment vertical="center"/>
    </xf>
    <xf numFmtId="0" fontId="3" fillId="5" borderId="1" xfId="0" applyFont="1" applyFill="1" applyBorder="1" applyAlignment="1">
      <alignment horizontal="left"/>
    </xf>
    <xf numFmtId="165" fontId="25" fillId="3" borderId="1" xfId="0" applyNumberFormat="1" applyFont="1" applyFill="1" applyBorder="1" applyAlignment="1">
      <alignment vertical="center"/>
    </xf>
    <xf numFmtId="164" fontId="4" fillId="3" borderId="1" xfId="1" applyNumberFormat="1" applyFont="1" applyFill="1" applyBorder="1" applyAlignment="1" applyProtection="1">
      <alignment horizontal="left" vertical="center" wrapText="1"/>
    </xf>
    <xf numFmtId="0" fontId="5" fillId="0" borderId="1" xfId="0" quotePrefix="1" applyFont="1" applyBorder="1" applyAlignment="1">
      <alignment horizontal="left" vertical="center" wrapText="1"/>
    </xf>
    <xf numFmtId="0" fontId="53" fillId="11" borderId="1" xfId="0" applyFont="1" applyFill="1" applyBorder="1" applyAlignment="1">
      <alignment horizontal="left" vertical="center"/>
    </xf>
    <xf numFmtId="0" fontId="7" fillId="0" borderId="1" xfId="0" quotePrefix="1" applyFont="1" applyFill="1" applyBorder="1" applyAlignment="1">
      <alignment horizontal="left" vertical="center" wrapText="1"/>
    </xf>
    <xf numFmtId="0" fontId="5" fillId="8" borderId="1" xfId="0" applyFont="1" applyFill="1" applyBorder="1" applyAlignment="1">
      <alignment horizontal="left" wrapText="1"/>
    </xf>
    <xf numFmtId="0" fontId="0" fillId="0" borderId="0" xfId="0" applyAlignment="1"/>
    <xf numFmtId="0" fontId="54" fillId="0" borderId="0" xfId="0" applyFont="1" applyAlignment="1"/>
    <xf numFmtId="0" fontId="3" fillId="0" borderId="0" xfId="0" applyFont="1" applyAlignment="1">
      <alignment horizontal="center" vertical="center"/>
    </xf>
    <xf numFmtId="0" fontId="7" fillId="0" borderId="2"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2" xfId="0" applyFont="1" applyFill="1" applyBorder="1" applyAlignment="1">
      <alignment horizontal="left" vertical="center" wrapText="1"/>
    </xf>
    <xf numFmtId="0" fontId="3" fillId="0" borderId="3" xfId="0" applyFont="1" applyFill="1" applyBorder="1" applyAlignment="1">
      <alignment horizontal="left" vertical="center" wrapText="1"/>
    </xf>
    <xf numFmtId="167" fontId="3" fillId="0" borderId="2" xfId="0" applyNumberFormat="1" applyFont="1" applyFill="1" applyBorder="1" applyAlignment="1">
      <alignment horizontal="right" vertical="center"/>
    </xf>
    <xf numFmtId="167" fontId="3" fillId="0" borderId="3" xfId="0" applyNumberFormat="1" applyFont="1" applyFill="1" applyBorder="1" applyAlignment="1">
      <alignment horizontal="right" vertical="center"/>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2" fillId="0" borderId="2" xfId="0" quotePrefix="1"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2" xfId="0" quotePrefix="1" applyFont="1" applyFill="1" applyBorder="1" applyAlignment="1">
      <alignment horizontal="left" vertical="top" wrapText="1"/>
    </xf>
    <xf numFmtId="0" fontId="2" fillId="0" borderId="3" xfId="0" applyFont="1" applyBorder="1" applyAlignment="1">
      <alignment horizontal="center" vertical="center" wrapText="1"/>
    </xf>
    <xf numFmtId="0" fontId="7" fillId="0" borderId="2" xfId="0" applyNumberFormat="1" applyFont="1" applyFill="1" applyBorder="1" applyAlignment="1">
      <alignment horizontal="left" vertical="center" wrapText="1"/>
    </xf>
    <xf numFmtId="0" fontId="3" fillId="0" borderId="3" xfId="0" applyFont="1" applyBorder="1" applyAlignment="1">
      <alignment horizontal="center" vertical="center"/>
    </xf>
    <xf numFmtId="0" fontId="2" fillId="0" borderId="9" xfId="0" quotePrefix="1" applyFont="1" applyBorder="1" applyAlignment="1">
      <alignment horizontal="left" vertical="center" wrapText="1"/>
    </xf>
    <xf numFmtId="0" fontId="2" fillId="0" borderId="1" xfId="0" quotePrefix="1" applyFont="1" applyFill="1" applyBorder="1" applyAlignment="1">
      <alignment horizontal="left" vertical="center" wrapText="1"/>
    </xf>
    <xf numFmtId="0" fontId="2" fillId="0" borderId="1" xfId="0" applyFont="1" applyFill="1" applyBorder="1" applyAlignment="1">
      <alignment horizontal="left" vertical="center" wrapText="1"/>
    </xf>
    <xf numFmtId="0" fontId="3" fillId="11" borderId="3" xfId="0" applyFont="1" applyFill="1" applyBorder="1" applyAlignment="1">
      <alignment horizontal="center" vertical="center"/>
    </xf>
    <xf numFmtId="0" fontId="3" fillId="0" borderId="3" xfId="0" applyFont="1" applyBorder="1" applyAlignment="1">
      <alignment horizontal="left" vertical="center" wrapText="1"/>
    </xf>
    <xf numFmtId="0" fontId="3" fillId="10" borderId="2" xfId="0" applyFont="1" applyFill="1" applyBorder="1" applyAlignment="1">
      <alignment horizontal="left" vertical="center" wrapText="1"/>
    </xf>
    <xf numFmtId="0" fontId="2" fillId="10" borderId="1" xfId="0" quotePrefix="1" applyFont="1" applyFill="1" applyBorder="1" applyAlignment="1">
      <alignment horizontal="left" vertical="center" wrapText="1"/>
    </xf>
    <xf numFmtId="0" fontId="7" fillId="10" borderId="2" xfId="0" applyFont="1" applyFill="1" applyBorder="1" applyAlignment="1">
      <alignment horizontal="center" vertical="center"/>
    </xf>
    <xf numFmtId="0" fontId="7" fillId="10" borderId="2" xfId="0" applyNumberFormat="1" applyFont="1" applyFill="1" applyBorder="1" applyAlignment="1">
      <alignment horizontal="left" vertical="center" wrapText="1"/>
    </xf>
    <xf numFmtId="165" fontId="7" fillId="10" borderId="2" xfId="0" applyNumberFormat="1" applyFont="1" applyFill="1" applyBorder="1" applyAlignment="1">
      <alignment horizontal="center" vertical="center"/>
    </xf>
    <xf numFmtId="165" fontId="7" fillId="10" borderId="3" xfId="0" applyNumberFormat="1" applyFont="1" applyFill="1" applyBorder="1" applyAlignment="1">
      <alignment horizontal="center" vertical="center"/>
    </xf>
    <xf numFmtId="0" fontId="2" fillId="10" borderId="5" xfId="0" quotePrefix="1" applyFont="1" applyFill="1" applyBorder="1" applyAlignment="1">
      <alignment horizontal="left" vertical="center" wrapText="1"/>
    </xf>
    <xf numFmtId="0" fontId="3" fillId="10" borderId="2" xfId="0" applyFont="1" applyFill="1" applyBorder="1" applyAlignment="1">
      <alignment horizontal="center" vertical="center"/>
    </xf>
    <xf numFmtId="167" fontId="3" fillId="10" borderId="2" xfId="0" applyNumberFormat="1" applyFont="1" applyFill="1" applyBorder="1" applyAlignment="1">
      <alignment horizontal="right" vertical="center"/>
    </xf>
    <xf numFmtId="167" fontId="3" fillId="10" borderId="3" xfId="0" applyNumberFormat="1" applyFont="1" applyFill="1" applyBorder="1" applyAlignment="1">
      <alignment horizontal="right" vertical="center"/>
    </xf>
    <xf numFmtId="0" fontId="3" fillId="0" borderId="2" xfId="0" applyFont="1" applyFill="1" applyBorder="1" applyAlignment="1">
      <alignment horizontal="right" vertical="center"/>
    </xf>
    <xf numFmtId="0" fontId="3" fillId="0" borderId="4" xfId="0" applyFont="1" applyFill="1" applyBorder="1" applyAlignment="1">
      <alignment horizontal="right" vertical="center"/>
    </xf>
    <xf numFmtId="0" fontId="3" fillId="0" borderId="1" xfId="0" applyFont="1" applyFill="1" applyBorder="1" applyAlignment="1">
      <alignment horizontal="center" vertical="center"/>
    </xf>
    <xf numFmtId="167" fontId="3" fillId="0" borderId="3" xfId="0" applyNumberFormat="1" applyFont="1" applyBorder="1" applyAlignment="1">
      <alignment horizontal="right" vertical="center"/>
    </xf>
    <xf numFmtId="0" fontId="2" fillId="0" borderId="3" xfId="0" applyFont="1" applyBorder="1" applyAlignment="1">
      <alignment horizontal="left" vertical="center" wrapText="1"/>
    </xf>
    <xf numFmtId="165" fontId="7" fillId="0" borderId="2" xfId="3" applyNumberFormat="1" applyFont="1" applyFill="1" applyBorder="1" applyAlignment="1" applyProtection="1">
      <alignment horizontal="center" vertical="center"/>
    </xf>
    <xf numFmtId="164" fontId="7" fillId="0" borderId="2" xfId="1" applyNumberFormat="1" applyFont="1" applyFill="1" applyBorder="1" applyAlignment="1" applyProtection="1">
      <alignment horizontal="center" vertical="center"/>
    </xf>
    <xf numFmtId="0" fontId="3" fillId="0" borderId="1" xfId="0" applyFont="1" applyFill="1" applyBorder="1" applyAlignment="1">
      <alignment horizontal="left" vertical="center" wrapText="1"/>
    </xf>
    <xf numFmtId="0" fontId="2" fillId="0" borderId="1" xfId="0" applyFont="1" applyBorder="1" applyAlignment="1">
      <alignment horizontal="center" vertical="center" wrapText="1"/>
    </xf>
    <xf numFmtId="0" fontId="3" fillId="11" borderId="1" xfId="0" applyFont="1" applyFill="1" applyBorder="1" applyAlignment="1">
      <alignment horizontal="center" vertical="center"/>
    </xf>
    <xf numFmtId="0" fontId="3" fillId="14"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3" fillId="0" borderId="1" xfId="0" applyFont="1" applyBorder="1" applyAlignment="1">
      <alignment horizontal="left" vertical="center" wrapText="1"/>
    </xf>
    <xf numFmtId="167" fontId="3" fillId="0" borderId="1" xfId="0" applyNumberFormat="1" applyFont="1" applyBorder="1" applyAlignment="1">
      <alignment horizontal="right" vertical="center"/>
    </xf>
    <xf numFmtId="0" fontId="3" fillId="0" borderId="1" xfId="0" applyFont="1" applyFill="1" applyBorder="1" applyAlignment="1">
      <alignment horizontal="center" vertical="center"/>
    </xf>
    <xf numFmtId="0" fontId="2" fillId="0" borderId="1" xfId="0" quotePrefix="1" applyFont="1" applyFill="1" applyBorder="1" applyAlignment="1">
      <alignment horizontal="left" vertical="center" wrapText="1"/>
    </xf>
    <xf numFmtId="0" fontId="3" fillId="0" borderId="0" xfId="0" applyFont="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wrapText="1"/>
    </xf>
    <xf numFmtId="0" fontId="3" fillId="0" borderId="0" xfId="0" applyFont="1" applyAlignment="1">
      <alignment horizontal="center" vertical="center"/>
    </xf>
    <xf numFmtId="0" fontId="5" fillId="0" borderId="1" xfId="0" applyFont="1" applyFill="1" applyBorder="1" applyAlignment="1">
      <alignment horizontal="center" vertical="center" wrapText="1"/>
    </xf>
    <xf numFmtId="0" fontId="32" fillId="8" borderId="1" xfId="0" quotePrefix="1"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2" fillId="0" borderId="1" xfId="0" quotePrefix="1" applyFont="1" applyFill="1" applyBorder="1" applyAlignment="1">
      <alignment horizontal="center" vertical="center" wrapText="1"/>
    </xf>
    <xf numFmtId="0" fontId="3" fillId="0" borderId="2" xfId="0" quotePrefix="1" applyFont="1" applyFill="1" applyBorder="1" applyAlignment="1">
      <alignment horizontal="left" vertical="center" wrapText="1"/>
    </xf>
    <xf numFmtId="0" fontId="3" fillId="0" borderId="4" xfId="0" quotePrefix="1" applyFont="1" applyFill="1" applyBorder="1" applyAlignment="1">
      <alignment horizontal="left" vertical="center" wrapText="1"/>
    </xf>
    <xf numFmtId="0" fontId="3" fillId="0" borderId="3" xfId="0" quotePrefix="1" applyFont="1" applyFill="1" applyBorder="1" applyAlignment="1">
      <alignment horizontal="left" vertical="center" wrapText="1"/>
    </xf>
    <xf numFmtId="0" fontId="10" fillId="0" borderId="0" xfId="0" applyFont="1" applyAlignment="1">
      <alignment horizontal="center" vertical="center"/>
    </xf>
    <xf numFmtId="0" fontId="3" fillId="0" borderId="0" xfId="0" applyFont="1" applyAlignment="1">
      <alignment horizontal="center" vertical="center"/>
    </xf>
    <xf numFmtId="0" fontId="9" fillId="13" borderId="1" xfId="0" applyFont="1" applyFill="1" applyBorder="1" applyAlignment="1">
      <alignment horizontal="left" vertical="top" wrapText="1"/>
    </xf>
    <xf numFmtId="0" fontId="3" fillId="0" borderId="2" xfId="0" applyFont="1" applyFill="1" applyBorder="1" applyAlignment="1">
      <alignment horizontal="left" vertical="center" wrapText="1"/>
    </xf>
    <xf numFmtId="0" fontId="3" fillId="0" borderId="3" xfId="0" applyFont="1" applyFill="1" applyBorder="1" applyAlignment="1">
      <alignment horizontal="left" vertical="center" wrapText="1"/>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167" fontId="3" fillId="0" borderId="2" xfId="0" applyNumberFormat="1" applyFont="1" applyFill="1" applyBorder="1" applyAlignment="1">
      <alignment horizontal="right" vertical="center"/>
    </xf>
    <xf numFmtId="167" fontId="3" fillId="0" borderId="3" xfId="0" applyNumberFormat="1" applyFont="1" applyFill="1" applyBorder="1" applyAlignment="1">
      <alignment horizontal="right" vertical="center"/>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2" fillId="0" borderId="2" xfId="0" quotePrefix="1" applyFont="1" applyFill="1" applyBorder="1" applyAlignment="1">
      <alignment horizontal="left" vertical="center" wrapText="1"/>
    </xf>
    <xf numFmtId="0" fontId="2" fillId="0" borderId="3" xfId="0" quotePrefix="1"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2" xfId="0" quotePrefix="1" applyFont="1" applyFill="1" applyBorder="1" applyAlignment="1">
      <alignment horizontal="left" vertical="top" wrapText="1"/>
    </xf>
    <xf numFmtId="0" fontId="2" fillId="0" borderId="4" xfId="0" quotePrefix="1" applyFont="1" applyFill="1" applyBorder="1" applyAlignment="1">
      <alignment horizontal="left" vertical="top" wrapText="1"/>
    </xf>
    <xf numFmtId="0" fontId="2" fillId="0" borderId="3" xfId="0" quotePrefix="1" applyFont="1" applyFill="1" applyBorder="1" applyAlignment="1">
      <alignment horizontal="left" vertical="top"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9" fillId="6" borderId="5" xfId="0" applyFont="1" applyFill="1" applyBorder="1" applyAlignment="1">
      <alignment horizontal="left" vertical="center"/>
    </xf>
    <xf numFmtId="0" fontId="9" fillId="6" borderId="6" xfId="0" applyFont="1" applyFill="1" applyBorder="1" applyAlignment="1">
      <alignment horizontal="left" vertical="center"/>
    </xf>
    <xf numFmtId="0" fontId="7" fillId="0" borderId="2" xfId="0" applyNumberFormat="1" applyFont="1" applyFill="1" applyBorder="1" applyAlignment="1">
      <alignment horizontal="left" vertical="center" wrapText="1"/>
    </xf>
    <xf numFmtId="0" fontId="7" fillId="0" borderId="3" xfId="0" applyNumberFormat="1" applyFont="1" applyFill="1" applyBorder="1" applyAlignment="1">
      <alignment horizontal="left" vertical="center" wrapText="1"/>
    </xf>
    <xf numFmtId="0" fontId="32" fillId="8" borderId="5" xfId="0" quotePrefix="1" applyFont="1" applyFill="1" applyBorder="1" applyAlignment="1">
      <alignment horizontal="center" vertical="center"/>
    </xf>
    <xf numFmtId="0" fontId="32" fillId="8" borderId="7" xfId="0" quotePrefix="1" applyFont="1" applyFill="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2" fillId="0" borderId="8" xfId="0" quotePrefix="1" applyFont="1" applyBorder="1" applyAlignment="1">
      <alignment horizontal="left" vertical="center" wrapText="1"/>
    </xf>
    <xf numFmtId="0" fontId="2" fillId="0" borderId="10" xfId="0" quotePrefix="1" applyFont="1" applyBorder="1" applyAlignment="1">
      <alignment horizontal="left" vertical="center" wrapText="1"/>
    </xf>
    <xf numFmtId="0" fontId="2" fillId="0" borderId="9" xfId="0" quotePrefix="1" applyFont="1" applyBorder="1" applyAlignment="1">
      <alignment horizontal="left" vertical="center" wrapText="1"/>
    </xf>
    <xf numFmtId="0" fontId="2" fillId="0" borderId="1" xfId="0" quotePrefix="1" applyFont="1" applyFill="1" applyBorder="1" applyAlignment="1">
      <alignment horizontal="left" vertical="center" wrapText="1"/>
    </xf>
    <xf numFmtId="0" fontId="2" fillId="0" borderId="1" xfId="0" applyFont="1" applyFill="1" applyBorder="1" applyAlignment="1">
      <alignment horizontal="left" vertical="center" wrapText="1"/>
    </xf>
    <xf numFmtId="0" fontId="3" fillId="11" borderId="2" xfId="0" applyFont="1" applyFill="1" applyBorder="1" applyAlignment="1">
      <alignment horizontal="center" vertical="center"/>
    </xf>
    <xf numFmtId="0" fontId="3" fillId="11" borderId="3" xfId="0" applyFont="1" applyFill="1" applyBorder="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10" borderId="2" xfId="0" applyFont="1" applyFill="1" applyBorder="1" applyAlignment="1">
      <alignment horizontal="left" vertical="center" wrapText="1"/>
    </xf>
    <xf numFmtId="0" fontId="3" fillId="10" borderId="3" xfId="0" applyFont="1" applyFill="1" applyBorder="1" applyAlignment="1">
      <alignment horizontal="left" vertical="center" wrapText="1"/>
    </xf>
    <xf numFmtId="0" fontId="2" fillId="10" borderId="1" xfId="0" quotePrefix="1" applyFont="1" applyFill="1" applyBorder="1" applyAlignment="1">
      <alignment horizontal="left" vertical="center" wrapText="1"/>
    </xf>
    <xf numFmtId="0" fontId="2" fillId="10" borderId="1" xfId="0" applyFont="1" applyFill="1" applyBorder="1" applyAlignment="1">
      <alignment horizontal="left" vertical="center" wrapText="1"/>
    </xf>
    <xf numFmtId="0" fontId="7" fillId="10" borderId="2" xfId="0" applyFont="1" applyFill="1" applyBorder="1" applyAlignment="1">
      <alignment horizontal="center" vertical="center"/>
    </xf>
    <xf numFmtId="0" fontId="7" fillId="10" borderId="3" xfId="0" applyFont="1" applyFill="1" applyBorder="1" applyAlignment="1">
      <alignment horizontal="center" vertical="center"/>
    </xf>
    <xf numFmtId="0" fontId="7" fillId="10" borderId="2" xfId="0" applyNumberFormat="1" applyFont="1" applyFill="1" applyBorder="1" applyAlignment="1">
      <alignment horizontal="left" vertical="center" wrapText="1"/>
    </xf>
    <xf numFmtId="0" fontId="7" fillId="10" borderId="3" xfId="0" applyNumberFormat="1" applyFont="1" applyFill="1" applyBorder="1" applyAlignment="1">
      <alignment horizontal="left" vertical="center" wrapText="1"/>
    </xf>
    <xf numFmtId="165" fontId="7" fillId="10" borderId="2" xfId="0" applyNumberFormat="1" applyFont="1" applyFill="1" applyBorder="1" applyAlignment="1">
      <alignment horizontal="center" vertical="center"/>
    </xf>
    <xf numFmtId="165" fontId="7" fillId="10" borderId="3" xfId="0" applyNumberFormat="1" applyFont="1" applyFill="1" applyBorder="1" applyAlignment="1">
      <alignment horizontal="center" vertical="center"/>
    </xf>
    <xf numFmtId="0" fontId="2" fillId="10" borderId="5" xfId="0" quotePrefix="1" applyFont="1" applyFill="1" applyBorder="1" applyAlignment="1">
      <alignment horizontal="left" vertical="center" wrapText="1"/>
    </xf>
    <xf numFmtId="0" fontId="2" fillId="10" borderId="5" xfId="0" applyFont="1" applyFill="1" applyBorder="1" applyAlignment="1">
      <alignment horizontal="left" vertical="center" wrapText="1"/>
    </xf>
    <xf numFmtId="0" fontId="3" fillId="10" borderId="2" xfId="0" applyFont="1" applyFill="1" applyBorder="1" applyAlignment="1">
      <alignment horizontal="center" vertical="center"/>
    </xf>
    <xf numFmtId="0" fontId="3" fillId="10" borderId="3" xfId="0" applyFont="1" applyFill="1" applyBorder="1" applyAlignment="1">
      <alignment horizontal="center" vertical="center"/>
    </xf>
    <xf numFmtId="167" fontId="3" fillId="10" borderId="2" xfId="0" applyNumberFormat="1" applyFont="1" applyFill="1" applyBorder="1" applyAlignment="1">
      <alignment horizontal="right" vertical="center"/>
    </xf>
    <xf numFmtId="167" fontId="3" fillId="10" borderId="3" xfId="0" applyNumberFormat="1" applyFont="1" applyFill="1" applyBorder="1" applyAlignment="1">
      <alignment horizontal="right" vertical="center"/>
    </xf>
    <xf numFmtId="0" fontId="3" fillId="0" borderId="4" xfId="0" applyFont="1" applyFill="1" applyBorder="1" applyAlignment="1">
      <alignment horizontal="center" vertical="center"/>
    </xf>
    <xf numFmtId="0" fontId="3" fillId="0" borderId="4" xfId="0" applyFont="1" applyFill="1" applyBorder="1" applyAlignment="1">
      <alignment horizontal="left" vertical="center" wrapText="1"/>
    </xf>
    <xf numFmtId="0" fontId="3" fillId="0" borderId="2" xfId="0" applyFont="1" applyFill="1" applyBorder="1" applyAlignment="1">
      <alignment horizontal="right" vertical="center"/>
    </xf>
    <xf numFmtId="0" fontId="3" fillId="0" borderId="4" xfId="0" applyFont="1" applyFill="1" applyBorder="1" applyAlignment="1">
      <alignment horizontal="right" vertical="center"/>
    </xf>
    <xf numFmtId="0" fontId="6" fillId="0" borderId="2" xfId="0" quotePrefix="1" applyFont="1" applyFill="1" applyBorder="1" applyAlignment="1">
      <alignment horizontal="left" vertical="center" wrapText="1"/>
    </xf>
    <xf numFmtId="0" fontId="6" fillId="0" borderId="3" xfId="0" quotePrefix="1" applyFont="1" applyFill="1" applyBorder="1" applyAlignment="1">
      <alignment horizontal="left" vertical="center" wrapText="1"/>
    </xf>
    <xf numFmtId="167" fontId="3" fillId="0" borderId="2" xfId="0" applyNumberFormat="1" applyFont="1" applyBorder="1" applyAlignment="1">
      <alignment horizontal="right" vertical="center"/>
    </xf>
    <xf numFmtId="167" fontId="3" fillId="0" borderId="3" xfId="0" applyNumberFormat="1" applyFont="1" applyBorder="1" applyAlignment="1">
      <alignment horizontal="right" vertical="center"/>
    </xf>
    <xf numFmtId="167" fontId="3" fillId="0" borderId="2" xfId="0" applyNumberFormat="1" applyFont="1" applyBorder="1" applyAlignment="1">
      <alignment horizontal="center" vertical="center"/>
    </xf>
    <xf numFmtId="167" fontId="3" fillId="0" borderId="3" xfId="0" applyNumberFormat="1" applyFont="1" applyBorder="1" applyAlignment="1">
      <alignment horizontal="center" vertical="center"/>
    </xf>
    <xf numFmtId="0" fontId="2" fillId="0" borderId="2" xfId="0" quotePrefix="1" applyFont="1" applyBorder="1" applyAlignment="1">
      <alignment horizontal="left" vertical="center" wrapText="1"/>
    </xf>
    <xf numFmtId="0" fontId="2" fillId="0" borderId="3" xfId="0" applyFont="1" applyBorder="1" applyAlignment="1">
      <alignment horizontal="left" vertical="center" wrapText="1"/>
    </xf>
    <xf numFmtId="165" fontId="7" fillId="0" borderId="2" xfId="3" applyNumberFormat="1" applyFont="1" applyFill="1" applyBorder="1" applyAlignment="1" applyProtection="1">
      <alignment horizontal="center" vertical="center"/>
    </xf>
    <xf numFmtId="165" fontId="7" fillId="0" borderId="3" xfId="3" applyNumberFormat="1" applyFont="1" applyFill="1" applyBorder="1" applyAlignment="1" applyProtection="1">
      <alignment horizontal="center" vertical="center"/>
    </xf>
    <xf numFmtId="164" fontId="7" fillId="0" borderId="2" xfId="1" applyNumberFormat="1" applyFont="1" applyFill="1" applyBorder="1" applyAlignment="1" applyProtection="1">
      <alignment horizontal="center" vertical="center"/>
    </xf>
    <xf numFmtId="164" fontId="7" fillId="0" borderId="3" xfId="1" applyNumberFormat="1" applyFont="1" applyFill="1" applyBorder="1" applyAlignment="1" applyProtection="1">
      <alignment horizontal="center" vertical="center"/>
    </xf>
    <xf numFmtId="0" fontId="2" fillId="0" borderId="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13" fillId="0" borderId="0" xfId="0" applyFont="1" applyAlignment="1">
      <alignment horizontal="center" vertical="center" wrapText="1"/>
    </xf>
    <xf numFmtId="0" fontId="13" fillId="0" borderId="0" xfId="0" applyFont="1" applyAlignment="1">
      <alignment horizontal="center" vertical="center"/>
    </xf>
    <xf numFmtId="0" fontId="14" fillId="3" borderId="5" xfId="0" applyFont="1" applyFill="1" applyBorder="1" applyAlignment="1">
      <alignment horizontal="left" vertical="center" wrapText="1"/>
    </xf>
    <xf numFmtId="0" fontId="14" fillId="3" borderId="7" xfId="0" applyFont="1" applyFill="1" applyBorder="1" applyAlignment="1">
      <alignment horizontal="left" vertical="center" wrapText="1"/>
    </xf>
    <xf numFmtId="0" fontId="16" fillId="7" borderId="5" xfId="0" applyFont="1" applyFill="1" applyBorder="1" applyAlignment="1">
      <alignment horizontal="center" vertical="center"/>
    </xf>
    <xf numFmtId="0" fontId="16" fillId="7" borderId="7" xfId="0" applyFont="1" applyFill="1" applyBorder="1" applyAlignment="1">
      <alignment horizontal="center" vertical="center"/>
    </xf>
    <xf numFmtId="0" fontId="15" fillId="0" borderId="0" xfId="0" applyFont="1" applyAlignment="1">
      <alignment horizontal="left" vertical="top" wrapText="1"/>
    </xf>
    <xf numFmtId="0" fontId="2" fillId="0" borderId="4" xfId="0" quotePrefix="1" applyFont="1" applyBorder="1" applyAlignment="1">
      <alignment horizontal="left" vertical="center" wrapText="1"/>
    </xf>
    <xf numFmtId="0" fontId="2" fillId="0" borderId="3" xfId="0" quotePrefix="1" applyFont="1" applyBorder="1" applyAlignment="1">
      <alignment horizontal="left" vertical="center" wrapText="1"/>
    </xf>
    <xf numFmtId="164" fontId="44" fillId="11" borderId="5" xfId="1" applyNumberFormat="1" applyFont="1" applyFill="1" applyBorder="1" applyAlignment="1" applyProtection="1">
      <alignment horizontal="left" vertical="center" wrapText="1"/>
    </xf>
    <xf numFmtId="164" fontId="44" fillId="11" borderId="7" xfId="1" applyNumberFormat="1" applyFont="1" applyFill="1" applyBorder="1" applyAlignment="1" applyProtection="1">
      <alignment horizontal="left" vertical="center" wrapText="1"/>
    </xf>
    <xf numFmtId="0" fontId="9" fillId="6" borderId="1" xfId="0" applyFont="1" applyFill="1" applyBorder="1" applyAlignment="1">
      <alignment horizontal="left" vertical="center"/>
    </xf>
    <xf numFmtId="0" fontId="2" fillId="0" borderId="1" xfId="0" applyFont="1" applyBorder="1" applyAlignment="1">
      <alignment horizontal="center" vertical="center" wrapText="1"/>
    </xf>
    <xf numFmtId="0" fontId="10" fillId="13" borderId="1" xfId="0" applyFont="1" applyFill="1" applyBorder="1" applyAlignment="1">
      <alignment horizontal="left" vertical="top" wrapText="1"/>
    </xf>
    <xf numFmtId="0" fontId="2" fillId="0" borderId="0" xfId="0" quotePrefix="1" applyFont="1" applyFill="1" applyAlignment="1">
      <alignment horizontal="left" vertical="center" wrapText="1"/>
    </xf>
    <xf numFmtId="0" fontId="2" fillId="0" borderId="0" xfId="0" applyFont="1" applyFill="1" applyAlignment="1">
      <alignment horizontal="left" vertical="center" wrapText="1"/>
    </xf>
    <xf numFmtId="164" fontId="36" fillId="9" borderId="1" xfId="1" applyNumberFormat="1" applyFont="1" applyFill="1" applyBorder="1" applyAlignment="1" applyProtection="1">
      <alignment horizontal="left" vertical="top" wrapText="1"/>
    </xf>
    <xf numFmtId="164" fontId="43" fillId="11" borderId="1" xfId="1" applyNumberFormat="1" applyFont="1" applyFill="1" applyBorder="1" applyAlignment="1" applyProtection="1">
      <alignment horizontal="center" vertical="center"/>
    </xf>
    <xf numFmtId="0" fontId="3" fillId="11" borderId="1" xfId="0" applyFont="1" applyFill="1" applyBorder="1" applyAlignment="1">
      <alignment horizontal="center" vertical="center"/>
    </xf>
    <xf numFmtId="0" fontId="3" fillId="14"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3" fillId="0" borderId="1" xfId="0" applyFont="1" applyBorder="1" applyAlignment="1">
      <alignment horizontal="left" vertical="center" wrapText="1"/>
    </xf>
    <xf numFmtId="167" fontId="3" fillId="0" borderId="1" xfId="0" applyNumberFormat="1" applyFont="1" applyBorder="1" applyAlignment="1">
      <alignment horizontal="right" vertical="center"/>
    </xf>
    <xf numFmtId="0" fontId="2" fillId="0" borderId="2" xfId="0" applyFont="1" applyBorder="1" applyAlignment="1">
      <alignment horizontal="left" vertical="center" wrapText="1"/>
    </xf>
    <xf numFmtId="168" fontId="0" fillId="0" borderId="0" xfId="0" applyNumberFormat="1" applyAlignment="1"/>
    <xf numFmtId="172" fontId="3" fillId="0" borderId="0" xfId="0" applyNumberFormat="1" applyFont="1" applyAlignment="1">
      <alignment horizontal="center" vertical="center"/>
    </xf>
    <xf numFmtId="172" fontId="4" fillId="12" borderId="1" xfId="0" applyNumberFormat="1" applyFont="1" applyFill="1" applyBorder="1" applyAlignment="1">
      <alignment horizontal="center" vertical="center" wrapText="1"/>
    </xf>
    <xf numFmtId="172" fontId="10" fillId="13" borderId="1" xfId="0" applyNumberFormat="1" applyFont="1" applyFill="1" applyBorder="1" applyAlignment="1">
      <alignment vertical="center"/>
    </xf>
    <xf numFmtId="172" fontId="23" fillId="3" borderId="1" xfId="0" applyNumberFormat="1" applyFont="1" applyFill="1" applyBorder="1" applyAlignment="1">
      <alignment vertical="center"/>
    </xf>
    <xf numFmtId="172" fontId="3" fillId="0" borderId="1" xfId="0" applyNumberFormat="1" applyFont="1" applyFill="1" applyBorder="1" applyAlignment="1">
      <alignment horizontal="right" wrapText="1"/>
    </xf>
    <xf numFmtId="172" fontId="25" fillId="3" borderId="1" xfId="0" applyNumberFormat="1" applyFont="1" applyFill="1" applyBorder="1" applyAlignment="1">
      <alignment vertical="center"/>
    </xf>
    <xf numFmtId="172" fontId="3" fillId="0" borderId="1" xfId="0" applyNumberFormat="1" applyFont="1" applyFill="1" applyBorder="1" applyAlignment="1">
      <alignment horizontal="left" vertical="center" wrapText="1"/>
    </xf>
    <xf numFmtId="172" fontId="3" fillId="0" borderId="1" xfId="0" applyNumberFormat="1" applyFont="1" applyFill="1" applyBorder="1" applyAlignment="1">
      <alignment horizontal="right" vertical="center"/>
    </xf>
    <xf numFmtId="172" fontId="32" fillId="8" borderId="1" xfId="0" applyNumberFormat="1" applyFont="1" applyFill="1" applyBorder="1" applyAlignment="1">
      <alignment horizontal="left" vertical="center" wrapText="1"/>
    </xf>
    <xf numFmtId="172" fontId="0" fillId="0" borderId="0" xfId="0" applyNumberFormat="1" applyAlignment="1"/>
    <xf numFmtId="0" fontId="34" fillId="0" borderId="0" xfId="0" applyFont="1" applyAlignment="1"/>
  </cellXfs>
  <cellStyles count="10">
    <cellStyle name="Comma [0]" xfId="3" builtinId="6"/>
    <cellStyle name="Comma [0] 2" xfId="5"/>
    <cellStyle name="Comma [0] 3" xfId="9"/>
    <cellStyle name="Comma 2" xfId="1"/>
    <cellStyle name="Comma 2 2" xfId="6"/>
    <cellStyle name="Normal" xfId="0" builtinId="0"/>
    <cellStyle name="Normal 2" xfId="2"/>
    <cellStyle name="Normal 2 2" xfId="7"/>
    <cellStyle name="Normal 3" xfId="4"/>
    <cellStyle name="Normal 4" xfId="8"/>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66FF66"/>
      <color rgb="FFFF7C80"/>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64"/>
  <sheetViews>
    <sheetView tabSelected="1" view="pageBreakPreview" zoomScale="60" zoomScaleNormal="55" workbookViewId="0">
      <selection activeCell="C17" sqref="C17"/>
    </sheetView>
  </sheetViews>
  <sheetFormatPr defaultRowHeight="18.75" x14ac:dyDescent="0.3"/>
  <cols>
    <col min="1" max="1" width="9" style="192" customWidth="1"/>
    <col min="2" max="2" width="65" style="192" customWidth="1"/>
    <col min="3" max="3" width="39.140625" style="364" customWidth="1"/>
    <col min="4" max="4" width="27.140625" style="192" customWidth="1"/>
    <col min="5" max="5" width="15.140625" style="192" customWidth="1"/>
    <col min="6" max="6" width="16.85546875" style="192" customWidth="1"/>
    <col min="7" max="9" width="16.7109375" style="192" customWidth="1"/>
    <col min="10" max="10" width="15.28515625" style="192" customWidth="1"/>
    <col min="11" max="11" width="75.28515625" style="193" customWidth="1"/>
    <col min="12" max="16384" width="9.140625" style="192"/>
  </cols>
  <sheetData>
    <row r="1" spans="1:11" ht="15" x14ac:dyDescent="0.25">
      <c r="A1" s="256" t="s">
        <v>170</v>
      </c>
      <c r="B1" s="256"/>
      <c r="C1" s="256"/>
      <c r="D1" s="256"/>
      <c r="E1" s="256"/>
      <c r="F1" s="256"/>
      <c r="G1" s="256"/>
      <c r="H1" s="256"/>
      <c r="I1" s="256"/>
      <c r="J1" s="256"/>
      <c r="K1" s="256"/>
    </row>
    <row r="2" spans="1:11" ht="15" x14ac:dyDescent="0.25">
      <c r="A2" s="256"/>
      <c r="B2" s="256"/>
      <c r="C2" s="256"/>
      <c r="D2" s="256"/>
      <c r="E2" s="256"/>
      <c r="F2" s="256"/>
      <c r="G2" s="256"/>
      <c r="H2" s="256"/>
      <c r="I2" s="256"/>
      <c r="J2" s="256"/>
      <c r="K2" s="256"/>
    </row>
    <row r="3" spans="1:11" x14ac:dyDescent="0.25">
      <c r="A3" s="257" t="s">
        <v>171</v>
      </c>
      <c r="B3" s="257"/>
      <c r="C3" s="257"/>
      <c r="D3" s="257"/>
      <c r="E3" s="257"/>
      <c r="F3" s="257"/>
      <c r="G3" s="257"/>
      <c r="H3" s="257"/>
      <c r="I3" s="257"/>
      <c r="J3" s="257"/>
      <c r="K3" s="257"/>
    </row>
    <row r="4" spans="1:11" x14ac:dyDescent="0.25">
      <c r="A4" s="241"/>
      <c r="B4" s="241"/>
      <c r="C4" s="355"/>
      <c r="D4" s="241"/>
      <c r="E4" s="244"/>
      <c r="F4" s="241"/>
      <c r="G4" s="241"/>
      <c r="H4" s="241"/>
      <c r="I4" s="241"/>
      <c r="J4" s="147"/>
      <c r="K4" s="181" t="s">
        <v>172</v>
      </c>
    </row>
    <row r="5" spans="1:11" ht="37.5" x14ac:dyDescent="0.25">
      <c r="A5" s="155" t="s">
        <v>2</v>
      </c>
      <c r="B5" s="156" t="s">
        <v>3</v>
      </c>
      <c r="C5" s="356" t="s">
        <v>276</v>
      </c>
      <c r="D5" s="157" t="s">
        <v>173</v>
      </c>
      <c r="E5" s="157" t="s">
        <v>277</v>
      </c>
      <c r="F5" s="157" t="s">
        <v>5</v>
      </c>
      <c r="G5" s="156" t="s">
        <v>6</v>
      </c>
      <c r="H5" s="156" t="s">
        <v>271</v>
      </c>
      <c r="I5" s="156" t="s">
        <v>272</v>
      </c>
      <c r="J5" s="156" t="s">
        <v>273</v>
      </c>
      <c r="K5" s="156" t="s">
        <v>8</v>
      </c>
    </row>
    <row r="6" spans="1:11" ht="50.25" customHeight="1" x14ac:dyDescent="0.25">
      <c r="A6" s="258" t="s">
        <v>174</v>
      </c>
      <c r="B6" s="258"/>
      <c r="C6" s="357">
        <f>C7+C15+C17+C19+C21+C24+C30</f>
        <v>3413.0929999999998</v>
      </c>
      <c r="D6" s="182">
        <f>D7+D15+D17+D19+D21+D24+D30</f>
        <v>1941.8150000000001</v>
      </c>
      <c r="E6" s="182"/>
      <c r="F6" s="182">
        <f>F7+F15+F17+F19+F21+F24+F30</f>
        <v>783.72</v>
      </c>
      <c r="G6" s="136"/>
      <c r="H6" s="136"/>
      <c r="I6" s="136"/>
      <c r="J6" s="148"/>
      <c r="K6" s="183"/>
    </row>
    <row r="7" spans="1:11" ht="23.25" x14ac:dyDescent="0.35">
      <c r="A7" s="66" t="s">
        <v>175</v>
      </c>
      <c r="B7" s="55"/>
      <c r="C7" s="358">
        <f>SUM(C8:C14)</f>
        <v>734.09299999999996</v>
      </c>
      <c r="D7" s="184">
        <f>SUM(D8:D14)</f>
        <v>511.815</v>
      </c>
      <c r="E7" s="184"/>
      <c r="F7" s="184">
        <f>SUM(F8:F14)</f>
        <v>426.19500000000005</v>
      </c>
      <c r="G7" s="57"/>
      <c r="H7" s="57"/>
      <c r="I7" s="57"/>
      <c r="J7" s="149"/>
      <c r="K7" s="185"/>
    </row>
    <row r="8" spans="1:11" ht="150" customHeight="1" x14ac:dyDescent="0.3">
      <c r="A8" s="242">
        <v>1</v>
      </c>
      <c r="B8" s="243" t="s">
        <v>12</v>
      </c>
      <c r="C8" s="359">
        <v>195.77799999999999</v>
      </c>
      <c r="D8" s="116">
        <v>98</v>
      </c>
      <c r="E8" s="116"/>
      <c r="F8" s="116">
        <v>16</v>
      </c>
      <c r="G8" s="117" t="s">
        <v>13</v>
      </c>
      <c r="H8" s="117" t="s">
        <v>274</v>
      </c>
      <c r="I8" s="117" t="s">
        <v>274</v>
      </c>
      <c r="J8" s="145" t="s">
        <v>274</v>
      </c>
      <c r="K8" s="180" t="s">
        <v>176</v>
      </c>
    </row>
    <row r="9" spans="1:11" ht="55.5" customHeight="1" x14ac:dyDescent="0.3">
      <c r="A9" s="242">
        <v>2</v>
      </c>
      <c r="B9" s="243" t="s">
        <v>16</v>
      </c>
      <c r="C9" s="359">
        <v>10.093999999999999</v>
      </c>
      <c r="D9" s="116">
        <v>10.093999999999999</v>
      </c>
      <c r="E9" s="116"/>
      <c r="F9" s="116">
        <v>1.1160000000000001</v>
      </c>
      <c r="G9" s="117" t="s">
        <v>13</v>
      </c>
      <c r="H9" s="117" t="s">
        <v>274</v>
      </c>
      <c r="I9" s="117" t="s">
        <v>274</v>
      </c>
      <c r="J9" s="117" t="s">
        <v>274</v>
      </c>
      <c r="K9" s="259" t="s">
        <v>177</v>
      </c>
    </row>
    <row r="10" spans="1:11" ht="96.75" customHeight="1" x14ac:dyDescent="0.3">
      <c r="A10" s="242">
        <v>3</v>
      </c>
      <c r="B10" s="243" t="s">
        <v>18</v>
      </c>
      <c r="C10" s="359">
        <v>21.611000000000001</v>
      </c>
      <c r="D10" s="116">
        <v>21.611000000000001</v>
      </c>
      <c r="E10" s="116"/>
      <c r="F10" s="116">
        <v>1.2789999999999999</v>
      </c>
      <c r="G10" s="117" t="s">
        <v>13</v>
      </c>
      <c r="H10" s="117" t="s">
        <v>274</v>
      </c>
      <c r="I10" s="117" t="s">
        <v>274</v>
      </c>
      <c r="J10" s="117" t="s">
        <v>274</v>
      </c>
      <c r="K10" s="260"/>
    </row>
    <row r="11" spans="1:11" ht="185.25" customHeight="1" x14ac:dyDescent="0.3">
      <c r="A11" s="242">
        <v>4</v>
      </c>
      <c r="B11" s="243" t="s">
        <v>19</v>
      </c>
      <c r="C11" s="359">
        <v>201</v>
      </c>
      <c r="D11" s="116">
        <v>76.5</v>
      </c>
      <c r="E11" s="116"/>
      <c r="F11" s="116">
        <v>0</v>
      </c>
      <c r="G11" s="117" t="s">
        <v>20</v>
      </c>
      <c r="H11" s="117" t="s">
        <v>275</v>
      </c>
      <c r="I11" s="117" t="s">
        <v>275</v>
      </c>
      <c r="J11" s="117" t="s">
        <v>274</v>
      </c>
      <c r="K11" s="180" t="s">
        <v>179</v>
      </c>
    </row>
    <row r="12" spans="1:11" ht="75.75" customHeight="1" x14ac:dyDescent="0.3">
      <c r="A12" s="242">
        <v>5</v>
      </c>
      <c r="B12" s="243" t="s">
        <v>22</v>
      </c>
      <c r="C12" s="359">
        <v>156</v>
      </c>
      <c r="D12" s="116">
        <v>156</v>
      </c>
      <c r="E12" s="116"/>
      <c r="F12" s="116">
        <v>223</v>
      </c>
      <c r="G12" s="117" t="s">
        <v>23</v>
      </c>
      <c r="H12" s="117" t="s">
        <v>274</v>
      </c>
      <c r="I12" s="117" t="s">
        <v>274</v>
      </c>
      <c r="J12" s="145" t="s">
        <v>274</v>
      </c>
      <c r="K12" s="243"/>
    </row>
    <row r="13" spans="1:11" ht="104.25" customHeight="1" x14ac:dyDescent="0.3">
      <c r="A13" s="242">
        <v>6</v>
      </c>
      <c r="B13" s="243" t="s">
        <v>25</v>
      </c>
      <c r="C13" s="359">
        <v>49.61</v>
      </c>
      <c r="D13" s="116">
        <v>49.61</v>
      </c>
      <c r="E13" s="116"/>
      <c r="F13" s="116">
        <v>0</v>
      </c>
      <c r="G13" s="117" t="s">
        <v>26</v>
      </c>
      <c r="H13" s="117" t="s">
        <v>275</v>
      </c>
      <c r="I13" s="117" t="s">
        <v>275</v>
      </c>
      <c r="J13" s="145" t="s">
        <v>274</v>
      </c>
      <c r="K13" s="180" t="s">
        <v>183</v>
      </c>
    </row>
    <row r="14" spans="1:11" ht="127.5" customHeight="1" x14ac:dyDescent="0.3">
      <c r="A14" s="242">
        <v>7</v>
      </c>
      <c r="B14" s="243" t="s">
        <v>28</v>
      </c>
      <c r="C14" s="359">
        <v>100</v>
      </c>
      <c r="D14" s="116">
        <v>100</v>
      </c>
      <c r="E14" s="116"/>
      <c r="F14" s="116">
        <v>184.8</v>
      </c>
      <c r="G14" s="117" t="s">
        <v>26</v>
      </c>
      <c r="H14" s="117" t="s">
        <v>275</v>
      </c>
      <c r="I14" s="117" t="s">
        <v>275</v>
      </c>
      <c r="J14" s="145" t="s">
        <v>274</v>
      </c>
      <c r="K14" s="180" t="s">
        <v>184</v>
      </c>
    </row>
    <row r="15" spans="1:11" ht="23.25" x14ac:dyDescent="0.35">
      <c r="A15" s="66" t="s">
        <v>59</v>
      </c>
      <c r="B15" s="138"/>
      <c r="C15" s="360">
        <f>C16</f>
        <v>1869</v>
      </c>
      <c r="D15" s="186">
        <f>D16</f>
        <v>620</v>
      </c>
      <c r="E15" s="186"/>
      <c r="F15" s="186">
        <f>F16</f>
        <v>0</v>
      </c>
      <c r="G15" s="140"/>
      <c r="H15" s="140"/>
      <c r="I15" s="140"/>
      <c r="J15" s="150"/>
      <c r="K15" s="185"/>
    </row>
    <row r="16" spans="1:11" ht="225.75" customHeight="1" x14ac:dyDescent="0.25">
      <c r="A16" s="242">
        <v>8</v>
      </c>
      <c r="B16" s="243" t="s">
        <v>190</v>
      </c>
      <c r="C16" s="361">
        <v>1869</v>
      </c>
      <c r="D16" s="116">
        <v>620</v>
      </c>
      <c r="E16" s="116"/>
      <c r="F16" s="116">
        <v>0</v>
      </c>
      <c r="G16" s="117" t="s">
        <v>20</v>
      </c>
      <c r="H16" s="117" t="s">
        <v>275</v>
      </c>
      <c r="I16" s="117" t="s">
        <v>275</v>
      </c>
      <c r="J16" s="145" t="s">
        <v>274</v>
      </c>
      <c r="K16" s="180" t="s">
        <v>191</v>
      </c>
    </row>
    <row r="17" spans="1:15" ht="21" x14ac:dyDescent="0.35">
      <c r="A17" s="54" t="s">
        <v>68</v>
      </c>
      <c r="B17" s="55"/>
      <c r="C17" s="358">
        <f>C18</f>
        <v>150</v>
      </c>
      <c r="D17" s="184">
        <f>D18</f>
        <v>150</v>
      </c>
      <c r="E17" s="184"/>
      <c r="F17" s="184">
        <f>F18</f>
        <v>287.13200000000001</v>
      </c>
      <c r="G17" s="5"/>
      <c r="H17" s="5"/>
      <c r="I17" s="5"/>
      <c r="J17" s="149"/>
      <c r="K17" s="185"/>
    </row>
    <row r="18" spans="1:15" ht="111.75" customHeight="1" x14ac:dyDescent="0.25">
      <c r="A18" s="242">
        <v>9</v>
      </c>
      <c r="B18" s="243" t="s">
        <v>69</v>
      </c>
      <c r="C18" s="361">
        <v>150</v>
      </c>
      <c r="D18" s="178">
        <v>150</v>
      </c>
      <c r="E18" s="178"/>
      <c r="F18" s="178">
        <v>287.13200000000001</v>
      </c>
      <c r="G18" s="117" t="s">
        <v>26</v>
      </c>
      <c r="H18" s="117"/>
      <c r="I18" s="117"/>
      <c r="J18" s="145" t="s">
        <v>274</v>
      </c>
      <c r="K18" s="180" t="s">
        <v>193</v>
      </c>
    </row>
    <row r="19" spans="1:15" ht="21" x14ac:dyDescent="0.25">
      <c r="A19" s="54" t="s">
        <v>195</v>
      </c>
      <c r="B19" s="55"/>
      <c r="C19" s="358">
        <f>SUM(C20:C20)</f>
        <v>300</v>
      </c>
      <c r="D19" s="184">
        <f>SUM(D20:D20)</f>
        <v>300</v>
      </c>
      <c r="E19" s="184"/>
      <c r="F19" s="184">
        <f>SUM(F20:F20)</f>
        <v>50</v>
      </c>
      <c r="G19" s="55"/>
      <c r="H19" s="55"/>
      <c r="I19" s="55"/>
      <c r="J19" s="55"/>
      <c r="K19" s="187"/>
    </row>
    <row r="20" spans="1:15" ht="132" customHeight="1" x14ac:dyDescent="0.25">
      <c r="A20" s="242">
        <v>10</v>
      </c>
      <c r="B20" s="243" t="s">
        <v>99</v>
      </c>
      <c r="C20" s="361">
        <v>300</v>
      </c>
      <c r="D20" s="116">
        <v>300</v>
      </c>
      <c r="E20" s="116"/>
      <c r="F20" s="116">
        <v>50</v>
      </c>
      <c r="G20" s="242" t="s">
        <v>20</v>
      </c>
      <c r="H20" s="117" t="s">
        <v>275</v>
      </c>
      <c r="I20" s="117" t="s">
        <v>275</v>
      </c>
      <c r="J20" s="145" t="s">
        <v>274</v>
      </c>
      <c r="K20" s="180" t="s">
        <v>196</v>
      </c>
    </row>
    <row r="21" spans="1:15" ht="21" x14ac:dyDescent="0.35">
      <c r="A21" s="54" t="s">
        <v>130</v>
      </c>
      <c r="B21" s="55"/>
      <c r="C21" s="358">
        <f>SUM(C22:C23)</f>
        <v>150</v>
      </c>
      <c r="D21" s="184">
        <f>SUM(D22:D23)</f>
        <v>150</v>
      </c>
      <c r="E21" s="184"/>
      <c r="F21" s="184">
        <f>SUM(F22:F23)</f>
        <v>20.393000000000001</v>
      </c>
      <c r="G21" s="5"/>
      <c r="H21" s="5"/>
      <c r="I21" s="5"/>
      <c r="J21" s="149"/>
      <c r="K21" s="185"/>
    </row>
    <row r="22" spans="1:15" ht="65.25" customHeight="1" x14ac:dyDescent="0.25">
      <c r="A22" s="247">
        <v>11</v>
      </c>
      <c r="B22" s="249" t="s">
        <v>114</v>
      </c>
      <c r="C22" s="361">
        <v>78.900000000000006</v>
      </c>
      <c r="D22" s="116">
        <v>78.900000000000006</v>
      </c>
      <c r="E22" s="116"/>
      <c r="F22" s="116">
        <v>13.169</v>
      </c>
      <c r="G22" s="129" t="s">
        <v>115</v>
      </c>
      <c r="H22" s="129"/>
      <c r="I22" s="129"/>
      <c r="J22" s="250" t="s">
        <v>274</v>
      </c>
      <c r="K22" s="180" t="s">
        <v>199</v>
      </c>
    </row>
    <row r="23" spans="1:15" ht="139.5" customHeight="1" x14ac:dyDescent="0.25">
      <c r="A23" s="248"/>
      <c r="B23" s="249"/>
      <c r="C23" s="361">
        <v>71.099999999999994</v>
      </c>
      <c r="D23" s="116">
        <v>71.099999999999994</v>
      </c>
      <c r="E23" s="116"/>
      <c r="F23" s="116">
        <v>7.2240000000000002</v>
      </c>
      <c r="G23" s="74" t="s">
        <v>117</v>
      </c>
      <c r="H23" s="74"/>
      <c r="I23" s="74"/>
      <c r="J23" s="250"/>
      <c r="K23" s="180" t="s">
        <v>200</v>
      </c>
      <c r="O23" s="192" t="s">
        <v>201</v>
      </c>
    </row>
    <row r="24" spans="1:15" ht="21" x14ac:dyDescent="0.35">
      <c r="A24" s="54" t="s">
        <v>105</v>
      </c>
      <c r="B24" s="55"/>
      <c r="C24" s="358">
        <f>SUM(C25:C29)</f>
        <v>60</v>
      </c>
      <c r="D24" s="184">
        <f>SUM(D25:D29)</f>
        <v>60</v>
      </c>
      <c r="E24" s="184"/>
      <c r="F24" s="184">
        <f>SUM(F25:F29)</f>
        <v>0</v>
      </c>
      <c r="G24" s="5"/>
      <c r="H24" s="5"/>
      <c r="I24" s="5"/>
      <c r="J24" s="149"/>
      <c r="K24" s="185"/>
    </row>
    <row r="25" spans="1:15" ht="37.5" x14ac:dyDescent="0.25">
      <c r="A25" s="242">
        <v>12</v>
      </c>
      <c r="B25" s="243" t="s">
        <v>106</v>
      </c>
      <c r="C25" s="362">
        <v>15</v>
      </c>
      <c r="D25" s="116">
        <v>15</v>
      </c>
      <c r="E25" s="116"/>
      <c r="F25" s="116">
        <v>0</v>
      </c>
      <c r="G25" s="251" t="s">
        <v>107</v>
      </c>
      <c r="H25" s="117" t="s">
        <v>275</v>
      </c>
      <c r="I25" s="117" t="s">
        <v>275</v>
      </c>
      <c r="J25" s="252" t="s">
        <v>274</v>
      </c>
      <c r="K25" s="253" t="s">
        <v>202</v>
      </c>
    </row>
    <row r="26" spans="1:15" ht="37.5" x14ac:dyDescent="0.25">
      <c r="A26" s="242">
        <v>13</v>
      </c>
      <c r="B26" s="243" t="s">
        <v>109</v>
      </c>
      <c r="C26" s="362">
        <v>10</v>
      </c>
      <c r="D26" s="116">
        <v>10</v>
      </c>
      <c r="E26" s="116"/>
      <c r="F26" s="116">
        <v>0</v>
      </c>
      <c r="G26" s="251"/>
      <c r="H26" s="117" t="s">
        <v>275</v>
      </c>
      <c r="I26" s="117" t="s">
        <v>275</v>
      </c>
      <c r="J26" s="252"/>
      <c r="K26" s="254"/>
    </row>
    <row r="27" spans="1:15" ht="37.5" x14ac:dyDescent="0.25">
      <c r="A27" s="242">
        <v>14</v>
      </c>
      <c r="B27" s="243" t="s">
        <v>110</v>
      </c>
      <c r="C27" s="362">
        <v>10</v>
      </c>
      <c r="D27" s="116">
        <v>10</v>
      </c>
      <c r="E27" s="116"/>
      <c r="F27" s="116">
        <v>0</v>
      </c>
      <c r="G27" s="251"/>
      <c r="H27" s="117" t="s">
        <v>275</v>
      </c>
      <c r="I27" s="117" t="s">
        <v>275</v>
      </c>
      <c r="J27" s="252"/>
      <c r="K27" s="254"/>
    </row>
    <row r="28" spans="1:15" ht="37.5" x14ac:dyDescent="0.25">
      <c r="A28" s="242">
        <v>15</v>
      </c>
      <c r="B28" s="243" t="s">
        <v>111</v>
      </c>
      <c r="C28" s="362">
        <v>10</v>
      </c>
      <c r="D28" s="116">
        <v>10</v>
      </c>
      <c r="E28" s="116"/>
      <c r="F28" s="116">
        <v>0</v>
      </c>
      <c r="G28" s="251"/>
      <c r="H28" s="117" t="s">
        <v>275</v>
      </c>
      <c r="I28" s="117" t="s">
        <v>275</v>
      </c>
      <c r="J28" s="252"/>
      <c r="K28" s="254"/>
    </row>
    <row r="29" spans="1:15" ht="37.5" x14ac:dyDescent="0.25">
      <c r="A29" s="242">
        <v>16</v>
      </c>
      <c r="B29" s="243" t="s">
        <v>112</v>
      </c>
      <c r="C29" s="362">
        <v>15</v>
      </c>
      <c r="D29" s="116">
        <v>15</v>
      </c>
      <c r="E29" s="116"/>
      <c r="F29" s="116">
        <v>0</v>
      </c>
      <c r="G29" s="251"/>
      <c r="H29" s="117" t="s">
        <v>275</v>
      </c>
      <c r="I29" s="117" t="s">
        <v>275</v>
      </c>
      <c r="J29" s="252"/>
      <c r="K29" s="255"/>
    </row>
    <row r="30" spans="1:15" ht="21" x14ac:dyDescent="0.35">
      <c r="A30" s="54" t="s">
        <v>94</v>
      </c>
      <c r="B30" s="55"/>
      <c r="C30" s="358">
        <f>C31</f>
        <v>150</v>
      </c>
      <c r="D30" s="184">
        <f>D31</f>
        <v>150</v>
      </c>
      <c r="E30" s="184"/>
      <c r="F30" s="184">
        <f>F31</f>
        <v>0</v>
      </c>
      <c r="G30" s="5"/>
      <c r="H30" s="5"/>
      <c r="I30" s="5"/>
      <c r="J30" s="149"/>
      <c r="K30" s="185"/>
    </row>
    <row r="31" spans="1:15" ht="126.75" customHeight="1" x14ac:dyDescent="0.25">
      <c r="A31" s="166">
        <v>17</v>
      </c>
      <c r="B31" s="243" t="s">
        <v>95</v>
      </c>
      <c r="C31" s="361">
        <v>150</v>
      </c>
      <c r="D31" s="116">
        <v>150</v>
      </c>
      <c r="E31" s="116"/>
      <c r="F31" s="116">
        <v>0</v>
      </c>
      <c r="G31" s="242" t="s">
        <v>26</v>
      </c>
      <c r="H31" s="245" t="s">
        <v>275</v>
      </c>
      <c r="I31" s="245" t="s">
        <v>275</v>
      </c>
      <c r="J31" s="145" t="s">
        <v>274</v>
      </c>
      <c r="K31" s="180" t="s">
        <v>203</v>
      </c>
    </row>
    <row r="32" spans="1:15" ht="26.25" x14ac:dyDescent="0.4">
      <c r="A32" s="246" t="s">
        <v>118</v>
      </c>
      <c r="B32" s="246"/>
      <c r="C32" s="363">
        <f>D38+C6</f>
        <v>3413.0929999999998</v>
      </c>
      <c r="D32" s="100">
        <f>F38+D6</f>
        <v>1941.8150000000001</v>
      </c>
      <c r="E32" s="100"/>
      <c r="F32" s="100">
        <f>F6</f>
        <v>783.72</v>
      </c>
      <c r="G32" s="102"/>
      <c r="H32" s="102"/>
      <c r="I32" s="102"/>
      <c r="J32" s="102"/>
      <c r="K32" s="191"/>
    </row>
    <row r="33" spans="3:6" x14ac:dyDescent="0.3">
      <c r="D33" s="354">
        <f>D32-0.24</f>
        <v>1941.575</v>
      </c>
      <c r="E33" s="354"/>
    </row>
    <row r="40" spans="3:6" x14ac:dyDescent="0.3">
      <c r="C40" s="364">
        <f>C30+C24+C21+C19+C17+C15+C7</f>
        <v>3413.0929999999998</v>
      </c>
    </row>
    <row r="41" spans="3:6" x14ac:dyDescent="0.3">
      <c r="D41" s="192">
        <v>734093</v>
      </c>
    </row>
    <row r="46" spans="3:6" x14ac:dyDescent="0.3">
      <c r="F46" s="192">
        <f>SUM(D41:D64)</f>
        <v>2603903</v>
      </c>
    </row>
    <row r="49" spans="4:8" x14ac:dyDescent="0.3">
      <c r="D49" s="192">
        <v>1869000</v>
      </c>
    </row>
    <row r="51" spans="4:8" x14ac:dyDescent="0.3">
      <c r="D51" s="192">
        <v>150</v>
      </c>
    </row>
    <row r="52" spans="4:8" x14ac:dyDescent="0.3">
      <c r="H52" s="365" t="s">
        <v>278</v>
      </c>
    </row>
    <row r="53" spans="4:8" x14ac:dyDescent="0.3">
      <c r="D53" s="192">
        <v>300</v>
      </c>
    </row>
    <row r="55" spans="4:8" x14ac:dyDescent="0.3">
      <c r="D55" s="192">
        <v>150</v>
      </c>
      <c r="H55" s="192">
        <f>2.6+2.4+0.2</f>
        <v>5.2</v>
      </c>
    </row>
    <row r="58" spans="4:8" x14ac:dyDescent="0.3">
      <c r="D58" s="192">
        <v>60</v>
      </c>
    </row>
    <row r="64" spans="4:8" x14ac:dyDescent="0.3">
      <c r="D64" s="192">
        <v>150</v>
      </c>
    </row>
  </sheetData>
  <mergeCells count="11">
    <mergeCell ref="K25:K29"/>
    <mergeCell ref="A1:K2"/>
    <mergeCell ref="A3:K3"/>
    <mergeCell ref="A6:B6"/>
    <mergeCell ref="K9:K10"/>
    <mergeCell ref="A32:B32"/>
    <mergeCell ref="A22:A23"/>
    <mergeCell ref="B22:B23"/>
    <mergeCell ref="J22:J23"/>
    <mergeCell ref="G25:G29"/>
    <mergeCell ref="J25:J29"/>
  </mergeCells>
  <pageMargins left="0.25" right="0.25" top="0.75" bottom="0.75" header="0.3" footer="0.3"/>
  <pageSetup paperSize="9" scale="45"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45"/>
  <sheetViews>
    <sheetView view="pageBreakPreview" topLeftCell="A9" zoomScale="80" zoomScaleNormal="55" zoomScaleSheetLayoutView="80" workbookViewId="0">
      <selection activeCell="A7" sqref="A7:B7"/>
    </sheetView>
  </sheetViews>
  <sheetFormatPr defaultRowHeight="15" x14ac:dyDescent="0.25"/>
  <cols>
    <col min="1" max="1" width="9" customWidth="1"/>
    <col min="2" max="2" width="58.7109375" customWidth="1"/>
    <col min="3" max="3" width="19.42578125" customWidth="1"/>
    <col min="4" max="4" width="17.85546875" customWidth="1"/>
    <col min="5" max="5" width="18.5703125" customWidth="1"/>
    <col min="6" max="6" width="20.7109375" customWidth="1"/>
    <col min="7" max="7" width="28.42578125" customWidth="1"/>
    <col min="8" max="8" width="63.5703125" style="154" customWidth="1"/>
  </cols>
  <sheetData>
    <row r="1" spans="1:23" x14ac:dyDescent="0.25">
      <c r="A1" s="256" t="s">
        <v>0</v>
      </c>
      <c r="B1" s="256"/>
      <c r="C1" s="256"/>
      <c r="D1" s="256"/>
      <c r="E1" s="256"/>
      <c r="F1" s="256"/>
      <c r="G1" s="256"/>
      <c r="H1" s="256"/>
    </row>
    <row r="2" spans="1:23" x14ac:dyDescent="0.25">
      <c r="A2" s="256"/>
      <c r="B2" s="256"/>
      <c r="C2" s="256"/>
      <c r="D2" s="256"/>
      <c r="E2" s="256"/>
      <c r="F2" s="256"/>
      <c r="G2" s="256"/>
      <c r="H2" s="256"/>
    </row>
    <row r="3" spans="1:23" ht="18.75" x14ac:dyDescent="0.25">
      <c r="A3" s="257" t="s">
        <v>139</v>
      </c>
      <c r="B3" s="257"/>
      <c r="C3" s="257"/>
      <c r="D3" s="257"/>
      <c r="E3" s="257"/>
      <c r="F3" s="257"/>
      <c r="G3" s="257"/>
      <c r="H3" s="257"/>
    </row>
    <row r="4" spans="1:23" ht="18.75" x14ac:dyDescent="0.25">
      <c r="A4" s="194"/>
      <c r="B4" s="194"/>
      <c r="C4" s="194"/>
      <c r="D4" s="194"/>
      <c r="E4" s="194"/>
      <c r="F4" s="194"/>
      <c r="G4" s="194"/>
      <c r="H4" s="147"/>
    </row>
    <row r="5" spans="1:23" s="131" customFormat="1" ht="37.5" x14ac:dyDescent="0.25">
      <c r="A5" s="155" t="s">
        <v>2</v>
      </c>
      <c r="B5" s="156" t="s">
        <v>3</v>
      </c>
      <c r="C5" s="157" t="s">
        <v>4</v>
      </c>
      <c r="D5" s="157" t="s">
        <v>5</v>
      </c>
      <c r="E5" s="156" t="s">
        <v>6</v>
      </c>
      <c r="F5" s="156" t="s">
        <v>7</v>
      </c>
      <c r="G5" s="156" t="s">
        <v>140</v>
      </c>
      <c r="H5" s="158" t="s">
        <v>8</v>
      </c>
      <c r="I5" s="123"/>
      <c r="J5" s="123"/>
      <c r="K5" s="123"/>
      <c r="L5" s="123"/>
      <c r="M5" s="123"/>
      <c r="N5" s="123"/>
      <c r="O5" s="123"/>
      <c r="P5" s="123"/>
      <c r="Q5" s="123"/>
      <c r="R5" s="123"/>
      <c r="S5" s="123"/>
      <c r="T5" s="123"/>
      <c r="U5" s="123"/>
      <c r="V5" s="123"/>
      <c r="W5" s="123"/>
    </row>
    <row r="6" spans="1:23" ht="21" hidden="1" x14ac:dyDescent="0.25">
      <c r="A6" s="341" t="s">
        <v>9</v>
      </c>
      <c r="B6" s="341"/>
      <c r="C6" s="341"/>
      <c r="D6" s="341"/>
      <c r="E6" s="341"/>
      <c r="F6" s="341"/>
      <c r="G6" s="341"/>
      <c r="H6" s="341"/>
      <c r="I6" s="123"/>
      <c r="J6" s="123"/>
      <c r="K6" s="123"/>
      <c r="L6" s="123"/>
      <c r="M6" s="123"/>
      <c r="N6" s="123"/>
      <c r="O6" s="123"/>
      <c r="P6" s="123"/>
      <c r="Q6" s="123"/>
      <c r="R6" s="123"/>
      <c r="S6" s="123"/>
      <c r="T6" s="123"/>
      <c r="U6" s="123"/>
      <c r="V6" s="123"/>
      <c r="W6" s="123"/>
    </row>
    <row r="7" spans="1:23" s="132" customFormat="1" ht="51" customHeight="1" x14ac:dyDescent="0.25">
      <c r="A7" s="343" t="s">
        <v>216</v>
      </c>
      <c r="B7" s="343"/>
      <c r="C7" s="136">
        <f>C8</f>
        <v>281.64</v>
      </c>
      <c r="D7" s="136">
        <f>D8</f>
        <v>0</v>
      </c>
      <c r="E7" s="136"/>
      <c r="F7" s="136"/>
      <c r="G7" s="136"/>
      <c r="H7" s="148"/>
      <c r="I7" s="135"/>
      <c r="J7" s="135"/>
      <c r="K7" s="135"/>
      <c r="L7" s="135"/>
      <c r="M7" s="135"/>
      <c r="N7" s="135"/>
      <c r="O7" s="135"/>
      <c r="P7" s="135"/>
      <c r="Q7" s="135"/>
      <c r="R7" s="135"/>
      <c r="S7" s="135"/>
      <c r="T7" s="135"/>
      <c r="U7" s="135"/>
      <c r="V7" s="135"/>
      <c r="W7" s="135"/>
    </row>
    <row r="8" spans="1:23" ht="23.25" x14ac:dyDescent="0.35">
      <c r="A8" s="66" t="s">
        <v>175</v>
      </c>
      <c r="B8" s="55"/>
      <c r="C8" s="56">
        <f>SUM(C9:C9)</f>
        <v>281.64</v>
      </c>
      <c r="D8" s="56">
        <f>SUM(D9:D9)</f>
        <v>0</v>
      </c>
      <c r="E8" s="57"/>
      <c r="F8" s="58"/>
      <c r="G8" s="58"/>
      <c r="H8" s="149"/>
    </row>
    <row r="9" spans="1:23" s="123" customFormat="1" ht="177" customHeight="1" x14ac:dyDescent="0.25">
      <c r="A9" s="227">
        <v>1</v>
      </c>
      <c r="B9" s="232" t="str">
        <f>'RANC-GB AFTER MEETING (AM)'!B15</f>
        <v>Jakarta Sewerage Development Project Zone 6 (Phase 1)</v>
      </c>
      <c r="C9" s="116">
        <f>'RANC-GB AFTER MEETING (AM)'!C15</f>
        <v>281.64</v>
      </c>
      <c r="D9" s="116">
        <f>'RANC-GB AFTER MEETING (AM)'!D15</f>
        <v>0</v>
      </c>
      <c r="E9" s="117" t="str">
        <f>'RANC-GB AFTER MEETING (AM)'!E15</f>
        <v>JICA</v>
      </c>
      <c r="F9" s="233" t="str">
        <f>'RANC-GB AFTER MEETING (AM)'!F15</f>
        <v>- Sudah tersedia RC
- Sudah pre-request</v>
      </c>
      <c r="G9" s="211" t="str">
        <f>'RANC-GB AFTER MEETING (AM)'!G15</f>
        <v xml:space="preserve">Sudah tersedia RC
</v>
      </c>
      <c r="H9" s="211" t="str">
        <f>'RANC-GB AFTER MEETING (AM)'!H15</f>
        <v>- Pada Bluebook nilai project USD 1.95 Miliar untuk zona 1 dan zona 6. Namun pihak JICA menyetujui hanya USD 412,5 Juta untuk Zona 6 Phase 1
- Pada MoD hasil appraisal November 2017, pihak JICA mengindikasikan akan mendanai pembangunan zona 6 fase 1 sebesar USD 281,64 juta
RAPAT 7 MARET 2018
- tidak ada masalah</v>
      </c>
    </row>
    <row r="10" spans="1:23" s="133" customFormat="1" ht="26.25" x14ac:dyDescent="0.25">
      <c r="A10" s="346" t="s">
        <v>224</v>
      </c>
      <c r="B10" s="346"/>
      <c r="C10" s="137">
        <f>C11+C14+C16+C18+C21</f>
        <v>1411.2</v>
      </c>
      <c r="D10" s="137">
        <f>D11+D14+D16+D18+D21</f>
        <v>0</v>
      </c>
      <c r="E10" s="137"/>
      <c r="F10" s="137"/>
      <c r="G10" s="137"/>
      <c r="H10" s="137"/>
    </row>
    <row r="11" spans="1:23" ht="23.25" x14ac:dyDescent="0.35">
      <c r="A11" s="66" t="s">
        <v>175</v>
      </c>
      <c r="B11" s="55"/>
      <c r="C11" s="56">
        <f>SUM(C12:C13)</f>
        <v>117.5</v>
      </c>
      <c r="D11" s="56">
        <f>SUM(D12:D13)</f>
        <v>0</v>
      </c>
      <c r="E11" s="57"/>
      <c r="F11" s="58"/>
      <c r="G11" s="58"/>
      <c r="H11" s="149"/>
    </row>
    <row r="12" spans="1:23" s="123" customFormat="1" ht="54" customHeight="1" x14ac:dyDescent="0.25">
      <c r="A12" s="227">
        <v>2</v>
      </c>
      <c r="B12" s="232" t="str">
        <f>'RANC-GB AFTER MEETING (AM)'!B20</f>
        <v>Sustainable Urban Development in Indonesia (Eco District)</v>
      </c>
      <c r="C12" s="116">
        <f>'RANC-GB AFTER MEETING (AM)'!C20</f>
        <v>61.1</v>
      </c>
      <c r="D12" s="116">
        <f>'RANC-GB AFTER MEETING (AM)'!D20</f>
        <v>0</v>
      </c>
      <c r="E12" s="117" t="str">
        <f>'RANC-GB AFTER MEETING (AM)'!E20</f>
        <v>AFD</v>
      </c>
      <c r="F12" s="212" t="str">
        <f>'RANC-GB AFTER MEETING (AM)'!F20</f>
        <v>Sudah tersedia RC</v>
      </c>
      <c r="G12" s="212" t="str">
        <f>'RANC-GB AFTER MEETING (AM)'!G20</f>
        <v>Sudah tersedia RC</v>
      </c>
      <c r="H12" s="267" t="str">
        <f>'RANC-GB AFTER MEETING (AM)'!H20</f>
        <v>Pernah diajukan pada GB 2017, namun tidak direkomendasikan dari Dep. Sektor
RAPAT 7 MARET 2018
- pendanaan pihak AFD sudah siap, namun kegiatan membutuhkan rekomendasi deputi sektor -&gt; oleh 
dit. Bilateral</v>
      </c>
    </row>
    <row r="13" spans="1:23" s="123" customFormat="1" ht="51.75" customHeight="1" x14ac:dyDescent="0.25">
      <c r="A13" s="227">
        <v>3</v>
      </c>
      <c r="B13" s="232" t="str">
        <f>'RANC-GB AFTER MEETING (AM)'!B21</f>
        <v>Sanitation System Development in Bogor City</v>
      </c>
      <c r="C13" s="116">
        <f>'RANC-GB AFTER MEETING (AM)'!C21</f>
        <v>56.4</v>
      </c>
      <c r="D13" s="116">
        <f>'RANC-GB AFTER MEETING (AM)'!D21</f>
        <v>0</v>
      </c>
      <c r="E13" s="117" t="str">
        <f>'RANC-GB AFTER MEETING (AM)'!E21</f>
        <v>AFD</v>
      </c>
      <c r="F13" s="212" t="str">
        <f>'RANC-GB AFTER MEETING (AM)'!F21</f>
        <v>Sudah tersedia RC</v>
      </c>
      <c r="G13" s="212" t="str">
        <f>'RANC-GB AFTER MEETING (AM)'!G21</f>
        <v>Sudah tersedia RC</v>
      </c>
      <c r="H13" s="268"/>
    </row>
    <row r="14" spans="1:23" ht="21" x14ac:dyDescent="0.35">
      <c r="A14" s="54" t="s">
        <v>64</v>
      </c>
      <c r="B14" s="55"/>
      <c r="C14" s="56">
        <f>C15</f>
        <v>200</v>
      </c>
      <c r="D14" s="56">
        <f>D15</f>
        <v>0</v>
      </c>
      <c r="E14" s="5"/>
      <c r="F14" s="58"/>
      <c r="G14" s="58"/>
      <c r="H14" s="149"/>
    </row>
    <row r="15" spans="1:23" s="123" customFormat="1" ht="154.5" customHeight="1" x14ac:dyDescent="0.25">
      <c r="A15" s="227">
        <v>4</v>
      </c>
      <c r="B15" s="232" t="str">
        <f>'RANC-GB AFTER MEETING (AM)'!B26</f>
        <v>Program to Accelerate Agrarian Reform</v>
      </c>
      <c r="C15" s="116">
        <f>'RANC-GB AFTER MEETING (AM)'!C26</f>
        <v>200</v>
      </c>
      <c r="D15" s="116">
        <f>'RANC-GB AFTER MEETING (AM)'!D26</f>
        <v>0</v>
      </c>
      <c r="E15" s="117" t="str">
        <f>'RANC-GB AFTER MEETING (AM)'!E26</f>
        <v>World Bank</v>
      </c>
      <c r="F15" s="212" t="str">
        <f>'RANC-GB AFTER MEETING (AM)'!F26</f>
        <v>Sudah tersedia RC</v>
      </c>
      <c r="G15" s="211" t="str">
        <f>'RANC-GB AFTER MEETING (AM)'!G26</f>
        <v>Diperlukan perbaikan RC</v>
      </c>
      <c r="H15" s="211" t="str">
        <f>'RANC-GB AFTER MEETING (AM)'!H26</f>
        <v>- Pernah diajukan pada GB 2017, namun ditunda karena terdapat perubahan instansi pengusul yang semula BIG menjadi ATR
- Perbaikan RC disampaikan akhir Februari 2018
RAPAT 7 MARET 2018
- terdapat perubahan komponen kegiatan, sedang menunggu perbaikan RC  dari KemATR/BPN -&gt; dit. multilateral</v>
      </c>
    </row>
    <row r="16" spans="1:23" ht="21" x14ac:dyDescent="0.35">
      <c r="A16" s="54" t="s">
        <v>68</v>
      </c>
      <c r="B16" s="55"/>
      <c r="C16" s="56">
        <f>C17</f>
        <v>250</v>
      </c>
      <c r="D16" s="56">
        <f>D17</f>
        <v>0</v>
      </c>
      <c r="E16" s="5"/>
      <c r="F16" s="58"/>
      <c r="G16" s="58"/>
      <c r="H16" s="149"/>
    </row>
    <row r="17" spans="1:8" s="122" customFormat="1" ht="150.75" customHeight="1" x14ac:dyDescent="0.25">
      <c r="A17" s="227">
        <v>5</v>
      </c>
      <c r="B17" s="78" t="str">
        <f>'RANC-GB AFTER MEETING (AM)'!B29</f>
        <v>Strengthening of National Referral Hospitals, Province Referral Hospital and Vertical Technical Unit</v>
      </c>
      <c r="C17" s="177">
        <f>'RANC-GB AFTER MEETING (AM)'!C29</f>
        <v>250</v>
      </c>
      <c r="D17" s="177">
        <f>'RANC-GB AFTER MEETING (AM)'!D29</f>
        <v>0</v>
      </c>
      <c r="E17" s="142" t="str">
        <f>'RANC-GB AFTER MEETING (AM)'!E29</f>
        <v>IDB</v>
      </c>
      <c r="F17" s="216" t="str">
        <f>'RANC-GB AFTER MEETING (AM)'!F29</f>
        <v>Sudah tersedia RC</v>
      </c>
      <c r="G17" s="216" t="str">
        <f>'RANC-GB AFTER MEETING (AM)'!G29</f>
        <v>Diperlukan perbaikan RC</v>
      </c>
      <c r="H17" s="151" t="str">
        <f>'RANC-GB AFTER MEETING (AM)'!H29</f>
        <v xml:space="preserve">Pernah dibahas dalam pertemuan 1  November 2017
RAPAT 7 MARET 2018
- nilai pinjaman pada Bluebook USD 1.255,6 juta namun nilai yang diindikasikan akan dibiayai oleh IDB sebesar USD 250 juta
- perlu klarifikasi dan follow up terkait perbaikan RC dari kemenkes dalam waktu dekat (selambatnya pada tanggal 21 Maret 2018) -&gt;  dit. multilateral 
</v>
      </c>
    </row>
    <row r="18" spans="1:8" ht="21" x14ac:dyDescent="0.25">
      <c r="A18" s="54" t="s">
        <v>195</v>
      </c>
      <c r="B18" s="55"/>
      <c r="C18" s="56">
        <f>SUM(C19:C20)</f>
        <v>308</v>
      </c>
      <c r="D18" s="56">
        <f>SUM(D19:D20)</f>
        <v>0</v>
      </c>
      <c r="E18" s="55"/>
      <c r="F18" s="55"/>
      <c r="G18" s="55"/>
      <c r="H18" s="55"/>
    </row>
    <row r="19" spans="1:8" s="123" customFormat="1" ht="126" x14ac:dyDescent="0.25">
      <c r="A19" s="227">
        <v>6</v>
      </c>
      <c r="B19" s="232" t="str">
        <f>'RANC-GB AFTER MEETING (AM)'!B33</f>
        <v>Tulehu Geothermal Power Plant Project Unit 1&amp;2 (2x10MW)</v>
      </c>
      <c r="C19" s="116">
        <f>'RANC-GB AFTER MEETING (AM)'!C33</f>
        <v>104</v>
      </c>
      <c r="D19" s="116">
        <f>'RANC-GB AFTER MEETING (AM)'!D33</f>
        <v>0</v>
      </c>
      <c r="E19" s="227" t="str">
        <f>'RANC-GB AFTER MEETING (AM)'!E33</f>
        <v>JICA</v>
      </c>
      <c r="F19" s="128" t="str">
        <f>'RANC-GB AFTER MEETING (AM)'!F33</f>
        <v>Sudah tersedia RC</v>
      </c>
      <c r="G19" s="96" t="str">
        <f>'RANC-GB AFTER MEETING (AM)'!G33</f>
        <v xml:space="preserve"> Sudah tersedia RC</v>
      </c>
      <c r="H19" s="211" t="str">
        <f>'RANC-GB AFTER MEETING (AM)'!H33</f>
        <v>- Pernah diajukan pada GB 201
- Pengeboran sumur untuk pencarian sumber panas bumi telah dilakukan
RAPAT 7 MARET 2018
- Memperhatikan terkait pengeboran sumur, diperlukan klarifikasi dari pihak PLN untuk masuk GB 2018 dan nota dinas kepada pihak sektor -&gt; dit. bilateral</v>
      </c>
    </row>
    <row r="20" spans="1:8" s="123" customFormat="1" ht="157.5" x14ac:dyDescent="0.25">
      <c r="A20" s="161">
        <v>7</v>
      </c>
      <c r="B20" s="159" t="str">
        <f>'RANC-GB AFTER MEETING (AM)'!B34</f>
        <v xml:space="preserve">Hululais Feothermal Power Plant Project (2x55MW) </v>
      </c>
      <c r="C20" s="168">
        <f>'RANC-GB AFTER MEETING (AM)'!C34</f>
        <v>204</v>
      </c>
      <c r="D20" s="160">
        <f>'RANC-GB AFTER MEETING (AM)'!D34</f>
        <v>0</v>
      </c>
      <c r="E20" s="161" t="str">
        <f>'RANC-GB AFTER MEETING (AM)'!E34</f>
        <v>JICA</v>
      </c>
      <c r="F20" s="211" t="str">
        <f>'RANC-GB AFTER MEETING (AM)'!F34</f>
        <v>Sudah tersedia RC</v>
      </c>
      <c r="G20" s="211" t="str">
        <f>'RANC-GB AFTER MEETING (AM)'!G34</f>
        <v xml:space="preserve">Sudah tersedia RC
</v>
      </c>
      <c r="H20" s="211" t="str">
        <f>'RANC-GB AFTER MEETING (AM)'!H34</f>
        <v>- Pernah diajukan pada GB 2017
- Masih menunggu studi AMDAL di lokasi yang baru (perpindahan lokasi akibat longsor)
- Dalam proses finalisasi AMDAL untuk lokasi yang baru, target selesai Juni 2018
RAPAT 7 MARET 2018
- Diperlukan klarifikasi terkait lokasi dari pihak PLN untuk masuk GB 2018  dan timeline kesiapan kegiatan serta  nota dinas kepada pihak sektor  -&gt; dit. bilateral</v>
      </c>
    </row>
    <row r="21" spans="1:8" ht="21" x14ac:dyDescent="0.35">
      <c r="A21" s="54" t="s">
        <v>88</v>
      </c>
      <c r="B21" s="55"/>
      <c r="C21" s="56">
        <f>SUM(C22:C23)</f>
        <v>535.70000000000005</v>
      </c>
      <c r="D21" s="56">
        <f>SUM(D22:D23)</f>
        <v>0</v>
      </c>
      <c r="E21" s="5"/>
      <c r="F21" s="58"/>
      <c r="G21" s="58"/>
      <c r="H21" s="149"/>
    </row>
    <row r="22" spans="1:8" s="123" customFormat="1" ht="33.75" customHeight="1" x14ac:dyDescent="0.25">
      <c r="A22" s="251">
        <v>8</v>
      </c>
      <c r="B22" s="351" t="str">
        <f>'RANC-GB AFTER MEETING (AM)'!B48</f>
        <v>Upland Development for National Food Security</v>
      </c>
      <c r="C22" s="352">
        <f>'RANC-GB AFTER MEETING (AM)'!C48</f>
        <v>535.70000000000005</v>
      </c>
      <c r="D22" s="318">
        <f>'RANC-GB AFTER MEETING (AM)'!D48</f>
        <v>0</v>
      </c>
      <c r="E22" s="52" t="str">
        <f>'RANC-GB AFTER MEETING (AM)'!E48</f>
        <v>IFAD</v>
      </c>
      <c r="F22" s="144" t="str">
        <f>'RANC-GB AFTER MEETING (AM)'!F48</f>
        <v>Sudah tersedia RC</v>
      </c>
      <c r="G22" s="269" t="str">
        <f>'RANC-GB AFTER MEETING (AM)'!G48</f>
        <v>Pernah dibahas dalam pertemuan 1  November 2017</v>
      </c>
      <c r="H22" s="290" t="str">
        <f>'RANC-GB AFTER MEETING (AM)'!H48</f>
        <v xml:space="preserve"> RAPAT 7 MARET 2018
- RC baru diterima pada 6 Maret 2018, sehingga  diperlukan penilaian kesiapan proyek dari deputi sektor -&gt; koordinasi oleh dit. Multilateral</v>
      </c>
    </row>
    <row r="23" spans="1:8" s="123" customFormat="1" ht="39" customHeight="1" x14ac:dyDescent="0.25">
      <c r="A23" s="251"/>
      <c r="B23" s="351"/>
      <c r="C23" s="352"/>
      <c r="D23" s="319"/>
      <c r="E23" s="52" t="str">
        <f>'RANC-GB AFTER MEETING (AM)'!E49</f>
        <v>IDB</v>
      </c>
      <c r="F23" s="144" t="str">
        <f>'RANC-GB AFTER MEETING (AM)'!F49</f>
        <v>Sudah tersedia RC</v>
      </c>
      <c r="G23" s="271"/>
      <c r="H23" s="290"/>
    </row>
    <row r="24" spans="1:8" s="134" customFormat="1" ht="48.75" customHeight="1" x14ac:dyDescent="0.25">
      <c r="A24" s="347" t="s">
        <v>243</v>
      </c>
      <c r="B24" s="347"/>
      <c r="C24" s="163">
        <f>C25+C27+C29+C31+C33</f>
        <v>939.30000000000007</v>
      </c>
      <c r="D24" s="163">
        <f>D25+D27+D29+D31+D33</f>
        <v>0</v>
      </c>
      <c r="E24" s="164"/>
      <c r="F24" s="164"/>
      <c r="G24" s="164"/>
      <c r="H24" s="164"/>
    </row>
    <row r="25" spans="1:8" ht="23.25" x14ac:dyDescent="0.35">
      <c r="A25" s="66" t="s">
        <v>175</v>
      </c>
      <c r="B25" s="55"/>
      <c r="C25" s="56">
        <f>C26</f>
        <v>100</v>
      </c>
      <c r="D25" s="56">
        <f>D26</f>
        <v>0</v>
      </c>
      <c r="E25" s="57"/>
      <c r="F25" s="58"/>
      <c r="G25" s="58"/>
      <c r="H25" s="149"/>
    </row>
    <row r="26" spans="1:8" s="123" customFormat="1" ht="157.5" x14ac:dyDescent="0.25">
      <c r="A26" s="125">
        <v>9</v>
      </c>
      <c r="B26" s="159" t="str">
        <f>'RANC-GB AFTER MEETING (AM)'!B52</f>
        <v>Mamminasata Water Supply Development Project</v>
      </c>
      <c r="C26" s="174">
        <f>'RANC-GB AFTER MEETING (AM)'!C52</f>
        <v>100</v>
      </c>
      <c r="D26" s="174">
        <f>'RANC-GB AFTER MEETING (AM)'!D52</f>
        <v>0</v>
      </c>
      <c r="E26" s="112" t="str">
        <f>'RANC-GB AFTER MEETING (AM)'!E52</f>
        <v>JICA</v>
      </c>
      <c r="F26" s="211" t="str">
        <f>'RANC-GB AFTER MEETING (AM)'!F52</f>
        <v>Sudah tersedia RC</v>
      </c>
      <c r="G26" s="145"/>
      <c r="H26" s="104" t="str">
        <f>'RANC-GB AFTER MEETING (AM)'!H52</f>
        <v>- Kegiatan Mamminasata pernah diajukan pada GB 2017, namun tidak direkomendasikan dari Dep. Sektor
- Pernah dibahas dalam pertemuan 13-14 November 2017, untuk SPAM Regional Mamminasata, Mebidang, Wasosukas, dan Bentng Kobema akan diusulkan dalam GB 2018,
- Sementara, SPAM Regional Durolis, Petanglong, Jatigede, dan Karian Dam belum dapat diusulkan dalam GB 2019
RAPAT 7 MARET 2018
- belum diusulkan untuk masuk GB 2018</v>
      </c>
    </row>
    <row r="27" spans="1:8" ht="21" x14ac:dyDescent="0.35">
      <c r="A27" s="54" t="s">
        <v>59</v>
      </c>
      <c r="B27" s="55"/>
      <c r="C27" s="56">
        <f>SUM(C28)</f>
        <v>292.3</v>
      </c>
      <c r="D27" s="56">
        <f>SUM(D28)</f>
        <v>0</v>
      </c>
      <c r="E27" s="5"/>
      <c r="F27" s="58"/>
      <c r="G27" s="58"/>
      <c r="H27" s="149"/>
    </row>
    <row r="28" spans="1:8" s="123" customFormat="1" ht="100.5" customHeight="1" x14ac:dyDescent="0.25">
      <c r="A28" s="227">
        <v>10</v>
      </c>
      <c r="B28" s="232" t="str">
        <f>'RANC-GB AFTER MEETING (AM)'!B54</f>
        <v>Procurement of Track Material and Turn Out Phase III</v>
      </c>
      <c r="C28" s="120">
        <f>'RANC-GB AFTER MEETING (AM)'!C54</f>
        <v>292.3</v>
      </c>
      <c r="D28" s="120">
        <f>'RANC-GB AFTER MEETING (AM)'!D54</f>
        <v>0</v>
      </c>
      <c r="E28" s="227" t="str">
        <f>'RANC-GB AFTER MEETING (AM)'!E54</f>
        <v>JICA</v>
      </c>
      <c r="F28" s="121" t="str">
        <f>'RANC-GB AFTER MEETING (AM)'!F54</f>
        <v>Sudah tersedia RC</v>
      </c>
      <c r="G28" s="121"/>
      <c r="H28" s="212" t="str">
        <f>'RANC-GB AFTER MEETING (AM)'!H54</f>
        <v>Pernah diajukan pada GB 2017, namun ditunda karena kegiatan Phase-II baru mulai berjalan di TA 2017
RAPAT 7 MARET 2018
- belum diusulkan untuk masuk GB 2018</v>
      </c>
    </row>
    <row r="29" spans="1:8" ht="21" x14ac:dyDescent="0.35">
      <c r="A29" s="54" t="s">
        <v>83</v>
      </c>
      <c r="B29" s="55"/>
      <c r="C29" s="56">
        <f>C30</f>
        <v>59.9</v>
      </c>
      <c r="D29" s="56">
        <f>D30</f>
        <v>0</v>
      </c>
      <c r="E29" s="5"/>
      <c r="F29" s="58"/>
      <c r="G29" s="58"/>
      <c r="H29" s="149"/>
    </row>
    <row r="30" spans="1:8" s="123" customFormat="1" ht="138" customHeight="1" x14ac:dyDescent="0.25">
      <c r="A30" s="161">
        <v>11</v>
      </c>
      <c r="B30" s="110" t="str">
        <f>'RANC-GB AFTER MEETING (AM)'!B57</f>
        <v>The Development of UIN Maulana Malik Ibrahim Malang - Phase II</v>
      </c>
      <c r="C30" s="168">
        <f>'RANC-GB AFTER MEETING (AM)'!C57</f>
        <v>59.9</v>
      </c>
      <c r="D30" s="168">
        <f>'RANC-GB AFTER MEETING (AM)'!D57</f>
        <v>0</v>
      </c>
      <c r="E30" s="98" t="str">
        <f>'RANC-GB AFTER MEETING (AM)'!E57</f>
        <v>SFD</v>
      </c>
      <c r="F30" s="212" t="str">
        <f>'RANC-GB AFTER MEETING (AM)'!F57</f>
        <v>Sudah tersedia RC</v>
      </c>
      <c r="G30" s="212" t="str">
        <f>'RANC-GB AFTER MEETING (AM)'!G57</f>
        <v>Diperlukan perbaikan RC</v>
      </c>
      <c r="H30" s="211" t="str">
        <f>'RANC-GB AFTER MEETING (AM)'!H57</f>
        <v>Sudah diterima usulan  Sekjen a.n Menteri Agama kepada Menteri PPN/ Kepala Bappenas kegiatan pada tanggal 8 Mei 2017
RAPAT 7 MARET 2018
- belum diusulkan untuk masuk GB 2018</v>
      </c>
    </row>
    <row r="31" spans="1:8" ht="21" x14ac:dyDescent="0.35">
      <c r="A31" s="54" t="s">
        <v>68</v>
      </c>
      <c r="B31" s="55"/>
      <c r="C31" s="56">
        <f>C32</f>
        <v>240</v>
      </c>
      <c r="D31" s="56">
        <f>D32</f>
        <v>0</v>
      </c>
      <c r="E31" s="5"/>
      <c r="F31" s="58"/>
      <c r="G31" s="58"/>
      <c r="H31" s="149"/>
    </row>
    <row r="32" spans="1:8" s="123" customFormat="1" ht="130.5" customHeight="1" x14ac:dyDescent="0.25">
      <c r="A32" s="166">
        <v>12</v>
      </c>
      <c r="B32" s="232" t="str">
        <f>'RANC-GB AFTER MEETING (AM)'!B59</f>
        <v>Improvement of Facilities and Infrastructure and Infrastructure for Teaching and Learning Activities in Health Sector</v>
      </c>
      <c r="C32" s="178">
        <f>'RANC-GB AFTER MEETING (AM)'!C59</f>
        <v>240</v>
      </c>
      <c r="D32" s="178">
        <f>'RANC-GB AFTER MEETING (AM)'!D59</f>
        <v>0</v>
      </c>
      <c r="E32" s="117" t="str">
        <f>'RANC-GB AFTER MEETING (AM)'!E59</f>
        <v>IDB</v>
      </c>
      <c r="F32" s="165" t="str">
        <f>'RANC-GB AFTER MEETING (AM)'!F59</f>
        <v>Sudah tersedia RC</v>
      </c>
      <c r="G32" s="165" t="str">
        <f>'RANC-GB AFTER MEETING (AM)'!G59</f>
        <v>Diperlukan perbaikan RC</v>
      </c>
      <c r="H32" s="211" t="str">
        <f>'RANC-GB AFTER MEETING (AM)'!H59</f>
        <v>- Pernah dibahas dalam pertemuan 1  November 2017
- K/L masih harus mempertajam konsep desain proyek, costing, metode pengadaan, logframe, justifikasi pemilihan lokasi dan lahan
RAPAT 7 MARET 2018
- diperlukan untuk perbaikan Project Proposal
- dibatalkan untuk masuk GB 2018</v>
      </c>
    </row>
    <row r="33" spans="1:29" ht="21" x14ac:dyDescent="0.35">
      <c r="A33" s="54" t="s">
        <v>73</v>
      </c>
      <c r="B33" s="55"/>
      <c r="C33" s="56">
        <f>SUM(C34:C39)</f>
        <v>247.10000000000002</v>
      </c>
      <c r="D33" s="56">
        <f>SUM(D34:D39)</f>
        <v>0</v>
      </c>
      <c r="E33" s="5"/>
      <c r="F33" s="58"/>
      <c r="G33" s="58"/>
      <c r="H33" s="149"/>
    </row>
    <row r="34" spans="1:29" s="127" customFormat="1" ht="56.25" customHeight="1" x14ac:dyDescent="0.25">
      <c r="A34" s="227">
        <v>13</v>
      </c>
      <c r="B34" s="232" t="str">
        <f>'RANC-GB AFTER MEETING (AM)'!B61</f>
        <v>Integrated Multi Campus University for Tomorrow's Education in Indonesia University of Education</v>
      </c>
      <c r="C34" s="116">
        <f>'RANC-GB AFTER MEETING (AM)'!C61</f>
        <v>51.8</v>
      </c>
      <c r="D34" s="116">
        <f>'RANC-GB AFTER MEETING (AM)'!D61</f>
        <v>0</v>
      </c>
      <c r="E34" s="251" t="str">
        <f>'RANC-GB AFTER MEETING (AM)'!E61</f>
        <v>ADB</v>
      </c>
      <c r="F34" s="211" t="str">
        <f>'RANC-GB AFTER MEETING (AM)'!F61</f>
        <v>Sudah tersedia RC</v>
      </c>
      <c r="G34" s="211" t="str">
        <f>'RANC-GB AFTER MEETING (AM)'!G61</f>
        <v>Diperlukan perbaikan RC</v>
      </c>
      <c r="H34" s="290" t="str">
        <f>'RANC-GB AFTER MEETING (AM)'!H61</f>
        <v>- Univ. Malikussaleh, Univ. Jambi, UPI, dan Univ. Riau sedang penyiapan kegiatan melalui TA to Indonesia on Preparing the Advanced Knowledge Skills for Sustainable Growth Project (TA 9406 INO)
RAPAT 7 MARET 2018
- dibatalkan untuk masuk GB 2018 karena belum ada surat usulan dari K/L untuk menyampaikan perbaikan RC</v>
      </c>
      <c r="I34" s="126"/>
      <c r="J34" s="126"/>
      <c r="K34" s="126"/>
      <c r="L34" s="344"/>
      <c r="M34" s="345"/>
      <c r="N34" s="345"/>
      <c r="O34" s="345"/>
      <c r="P34" s="345"/>
      <c r="Q34" s="345"/>
      <c r="R34" s="345"/>
      <c r="S34" s="126"/>
      <c r="T34" s="126"/>
      <c r="U34" s="126"/>
      <c r="V34" s="126"/>
      <c r="W34" s="126"/>
      <c r="X34" s="126"/>
      <c r="Y34" s="126"/>
      <c r="Z34" s="126"/>
      <c r="AA34" s="126"/>
      <c r="AB34" s="126"/>
      <c r="AC34" s="126"/>
    </row>
    <row r="35" spans="1:29" s="127" customFormat="1" ht="44.25" customHeight="1" x14ac:dyDescent="0.25">
      <c r="A35" s="227">
        <v>14</v>
      </c>
      <c r="B35" s="232" t="str">
        <f>'RANC-GB AFTER MEETING (AM)'!B62</f>
        <v>Higher Education Quality Improvement od the University of Riau</v>
      </c>
      <c r="C35" s="116">
        <f>'RANC-GB AFTER MEETING (AM)'!C62</f>
        <v>49.9</v>
      </c>
      <c r="D35" s="116">
        <f>'RANC-GB AFTER MEETING (AM)'!D62</f>
        <v>0</v>
      </c>
      <c r="E35" s="251"/>
      <c r="F35" s="211" t="str">
        <f>'RANC-GB AFTER MEETING (AM)'!F62</f>
        <v>Sudah tersedia RC</v>
      </c>
      <c r="G35" s="211" t="str">
        <f>'RANC-GB AFTER MEETING (AM)'!G62</f>
        <v>Diperlukan perbaikan RC</v>
      </c>
      <c r="H35" s="290"/>
      <c r="I35" s="126"/>
      <c r="J35" s="126"/>
      <c r="K35" s="126"/>
      <c r="L35" s="345"/>
      <c r="M35" s="345"/>
      <c r="N35" s="345"/>
      <c r="O35" s="345"/>
      <c r="P35" s="345"/>
      <c r="Q35" s="345"/>
      <c r="R35" s="345"/>
      <c r="S35" s="126"/>
      <c r="T35" s="126"/>
      <c r="U35" s="126"/>
      <c r="V35" s="126"/>
      <c r="W35" s="126"/>
      <c r="X35" s="126"/>
      <c r="Y35" s="126"/>
      <c r="Z35" s="126"/>
      <c r="AA35" s="126"/>
      <c r="AB35" s="126"/>
      <c r="AC35" s="126"/>
    </row>
    <row r="36" spans="1:29" s="127" customFormat="1" ht="47.25" customHeight="1" x14ac:dyDescent="0.25">
      <c r="A36" s="227">
        <v>15</v>
      </c>
      <c r="B36" s="232" t="str">
        <f>'RANC-GB AFTER MEETING (AM)'!B63</f>
        <v>Capacity Building Programmes for Infrastructure in Malikussaleh University</v>
      </c>
      <c r="C36" s="116">
        <f>'RANC-GB AFTER MEETING (AM)'!C63</f>
        <v>48.5</v>
      </c>
      <c r="D36" s="116">
        <f>'RANC-GB AFTER MEETING (AM)'!D63</f>
        <v>0</v>
      </c>
      <c r="E36" s="251"/>
      <c r="F36" s="211" t="str">
        <f>'RANC-GB AFTER MEETING (AM)'!F63</f>
        <v>Sudah tersedia RC</v>
      </c>
      <c r="G36" s="211" t="str">
        <f>'RANC-GB AFTER MEETING (AM)'!G63</f>
        <v>Diperlukan perbaikan RC</v>
      </c>
      <c r="H36" s="290"/>
      <c r="I36" s="126"/>
      <c r="J36" s="126"/>
      <c r="K36" s="126"/>
      <c r="L36" s="345"/>
      <c r="M36" s="345"/>
      <c r="N36" s="345"/>
      <c r="O36" s="345"/>
      <c r="P36" s="345"/>
      <c r="Q36" s="345"/>
      <c r="R36" s="345"/>
      <c r="S36" s="126"/>
      <c r="T36" s="126"/>
      <c r="U36" s="126"/>
      <c r="V36" s="126"/>
      <c r="W36" s="126"/>
      <c r="X36" s="126"/>
      <c r="Y36" s="126"/>
      <c r="Z36" s="126"/>
      <c r="AA36" s="126"/>
      <c r="AB36" s="126"/>
      <c r="AC36" s="126"/>
    </row>
    <row r="37" spans="1:29" s="123" customFormat="1" ht="35.25" customHeight="1" x14ac:dyDescent="0.25">
      <c r="A37" s="227">
        <v>16</v>
      </c>
      <c r="B37" s="232" t="str">
        <f>'RANC-GB AFTER MEETING (AM)'!B64</f>
        <v>Development and Upgrading of University of Jambi</v>
      </c>
      <c r="C37" s="116">
        <f>'RANC-GB AFTER MEETING (AM)'!C64</f>
        <v>53.9</v>
      </c>
      <c r="D37" s="116">
        <f>'RANC-GB AFTER MEETING (AM)'!D64</f>
        <v>0</v>
      </c>
      <c r="E37" s="251"/>
      <c r="F37" s="211" t="str">
        <f>'RANC-GB AFTER MEETING (AM)'!F64</f>
        <v>Sudah tersedia RC</v>
      </c>
      <c r="G37" s="211" t="str">
        <f>'RANC-GB AFTER MEETING (AM)'!G64</f>
        <v>Diperlukan perbaikan RC</v>
      </c>
      <c r="H37" s="290"/>
      <c r="L37" s="345"/>
      <c r="M37" s="345"/>
      <c r="N37" s="345"/>
      <c r="O37" s="345"/>
      <c r="P37" s="345"/>
      <c r="Q37" s="345"/>
      <c r="R37" s="345"/>
    </row>
    <row r="38" spans="1:29" s="123" customFormat="1" ht="93.75" customHeight="1" x14ac:dyDescent="0.25">
      <c r="A38" s="227">
        <v>17</v>
      </c>
      <c r="B38" s="232" t="str">
        <f>'RANC-GB AFTER MEETING (AM)'!B65</f>
        <v>Development and Upgrading of the State University of Jakarta - Phase 2</v>
      </c>
      <c r="C38" s="116">
        <f>'RANC-GB AFTER MEETING (AM)'!C65</f>
        <v>32.700000000000003</v>
      </c>
      <c r="D38" s="116">
        <f>'RANC-GB AFTER MEETING (AM)'!D65</f>
        <v>0</v>
      </c>
      <c r="E38" s="251" t="str">
        <f>'RANC-GB AFTER MEETING (AM)'!E65</f>
        <v>SFD</v>
      </c>
      <c r="F38" s="211" t="str">
        <f>'RANC-GB AFTER MEETING (AM)'!F65</f>
        <v>Sudah tersedia RC</v>
      </c>
      <c r="G38" s="211" t="str">
        <f>'RANC-GB AFTER MEETING (AM)'!G65</f>
        <v>Diperlukan perbaikan RC</v>
      </c>
      <c r="H38" s="211" t="str">
        <f>'RANC-GB AFTER MEETING (AM)'!H65</f>
        <v>- Univ. Jakarta masih diperlukan perbaikan dokumen pihak univ
RAPAT 7 MARET 2018
- dibatalkan untuk masuk GB 2018 karena belum ada surat usulan dari K/L untuk menyampaikan perbaikan RC</v>
      </c>
      <c r="L38" s="345"/>
      <c r="M38" s="345"/>
      <c r="N38" s="345"/>
      <c r="O38" s="345"/>
      <c r="P38" s="345"/>
      <c r="Q38" s="345"/>
      <c r="R38" s="345"/>
    </row>
    <row r="39" spans="1:29" s="123" customFormat="1" ht="110.25" x14ac:dyDescent="0.25">
      <c r="A39" s="227">
        <v>18</v>
      </c>
      <c r="B39" s="232" t="str">
        <f>'RANC-GB AFTER MEETING (AM)'!B66</f>
        <v>Establishment od University of Bengkulu's Hospital</v>
      </c>
      <c r="C39" s="116">
        <f>'RANC-GB AFTER MEETING (AM)'!C66</f>
        <v>10.3</v>
      </c>
      <c r="D39" s="116">
        <f>'RANC-GB AFTER MEETING (AM)'!D66</f>
        <v>0</v>
      </c>
      <c r="E39" s="251"/>
      <c r="F39" s="212" t="str">
        <f>'RANC-GB AFTER MEETING (AM)'!F66</f>
        <v>Sudah tersedia RC</v>
      </c>
      <c r="G39" s="212" t="str">
        <f>'RANC-GB AFTER MEETING (AM)'!G66</f>
        <v>Diperlukan perbaikan RC</v>
      </c>
      <c r="H39" s="211" t="str">
        <f>'RANC-GB AFTER MEETING (AM)'!H66</f>
        <v xml:space="preserve">- Univ. Bengkulu masih harus mempertajam costing, metode pengadaan, rencana penarikan
RAPAT 7 MARET 2018
- dibatalkan untuk masuk GB 2018 karena belum ada surat usulan dari K/L untuk menyampaikan perbaikan RC
</v>
      </c>
      <c r="L39" s="345"/>
      <c r="M39" s="345"/>
      <c r="N39" s="345"/>
      <c r="O39" s="345"/>
      <c r="P39" s="345"/>
      <c r="Q39" s="345"/>
      <c r="R39" s="345"/>
    </row>
    <row r="40" spans="1:29" ht="26.25" x14ac:dyDescent="0.4">
      <c r="A40" s="246" t="s">
        <v>118</v>
      </c>
      <c r="B40" s="246"/>
      <c r="C40" s="100">
        <f>C24+C10+C7</f>
        <v>2632.14</v>
      </c>
      <c r="D40" s="100">
        <f>D24+D10+D7</f>
        <v>0</v>
      </c>
      <c r="E40" s="102"/>
      <c r="F40" s="102"/>
      <c r="G40" s="102"/>
      <c r="H40" s="153"/>
    </row>
    <row r="42" spans="1:29" x14ac:dyDescent="0.25">
      <c r="D42" s="107"/>
    </row>
    <row r="45" spans="1:29" x14ac:dyDescent="0.25">
      <c r="D45" s="106"/>
    </row>
  </sheetData>
  <mergeCells count="18">
    <mergeCell ref="A40:B40"/>
    <mergeCell ref="A24:B24"/>
    <mergeCell ref="E34:E37"/>
    <mergeCell ref="H34:H37"/>
    <mergeCell ref="L34:R39"/>
    <mergeCell ref="E38:E39"/>
    <mergeCell ref="G22:G23"/>
    <mergeCell ref="H22:H23"/>
    <mergeCell ref="A10:B10"/>
    <mergeCell ref="H12:H13"/>
    <mergeCell ref="A1:H2"/>
    <mergeCell ref="A3:H3"/>
    <mergeCell ref="A6:H6"/>
    <mergeCell ref="A7:B7"/>
    <mergeCell ref="A22:A23"/>
    <mergeCell ref="B22:B23"/>
    <mergeCell ref="C22:C23"/>
    <mergeCell ref="D22:D23"/>
  </mergeCells>
  <pageMargins left="0.70866141732283472" right="0.70866141732283472" top="0.74803149606299213" bottom="0.74803149606299213" header="0.31496062992125984" footer="0.31496062992125984"/>
  <pageSetup paperSize="9" scale="55" fitToHeight="0" orientation="landscape" r:id="rId1"/>
  <rowBreaks count="3" manualBreakCount="3">
    <brk id="15" max="7" man="1"/>
    <brk id="23" max="7" man="1"/>
    <brk id="32" max="7"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W39"/>
  <sheetViews>
    <sheetView view="pageBreakPreview" topLeftCell="A25" zoomScale="80" zoomScaleNormal="55" zoomScaleSheetLayoutView="80" workbookViewId="0">
      <selection activeCell="C33" sqref="C33"/>
    </sheetView>
  </sheetViews>
  <sheetFormatPr defaultRowHeight="15" x14ac:dyDescent="0.25"/>
  <cols>
    <col min="1" max="1" width="9" customWidth="1"/>
    <col min="2" max="2" width="58.7109375" customWidth="1"/>
    <col min="3" max="3" width="19.42578125" customWidth="1"/>
    <col min="4" max="4" width="17.85546875" customWidth="1"/>
    <col min="5" max="5" width="18.5703125" customWidth="1"/>
    <col min="6" max="6" width="20.7109375" customWidth="1"/>
    <col min="7" max="7" width="28.42578125" customWidth="1"/>
    <col min="8" max="8" width="63.5703125" style="154" customWidth="1"/>
  </cols>
  <sheetData>
    <row r="1" spans="1:23" x14ac:dyDescent="0.25">
      <c r="A1" s="256" t="s">
        <v>0</v>
      </c>
      <c r="B1" s="256"/>
      <c r="C1" s="256"/>
      <c r="D1" s="256"/>
      <c r="E1" s="256"/>
      <c r="F1" s="256"/>
      <c r="G1" s="256"/>
      <c r="H1" s="256"/>
    </row>
    <row r="2" spans="1:23" x14ac:dyDescent="0.25">
      <c r="A2" s="256"/>
      <c r="B2" s="256"/>
      <c r="C2" s="256"/>
      <c r="D2" s="256"/>
      <c r="E2" s="256"/>
      <c r="F2" s="256"/>
      <c r="G2" s="256"/>
      <c r="H2" s="256"/>
    </row>
    <row r="3" spans="1:23" ht="18.75" x14ac:dyDescent="0.25">
      <c r="A3" s="257" t="s">
        <v>139</v>
      </c>
      <c r="B3" s="257"/>
      <c r="C3" s="257"/>
      <c r="D3" s="257"/>
      <c r="E3" s="257"/>
      <c r="F3" s="257"/>
      <c r="G3" s="257"/>
      <c r="H3" s="257"/>
    </row>
    <row r="4" spans="1:23" ht="18.75" x14ac:dyDescent="0.25">
      <c r="A4" s="194"/>
      <c r="B4" s="194"/>
      <c r="C4" s="194"/>
      <c r="D4" s="194"/>
      <c r="E4" s="194"/>
      <c r="F4" s="194"/>
      <c r="G4" s="194"/>
      <c r="H4" s="147"/>
    </row>
    <row r="5" spans="1:23" s="131" customFormat="1" ht="37.5" x14ac:dyDescent="0.25">
      <c r="A5" s="155" t="s">
        <v>2</v>
      </c>
      <c r="B5" s="156" t="s">
        <v>3</v>
      </c>
      <c r="C5" s="157" t="s">
        <v>4</v>
      </c>
      <c r="D5" s="157" t="s">
        <v>5</v>
      </c>
      <c r="E5" s="156" t="s">
        <v>6</v>
      </c>
      <c r="F5" s="156" t="s">
        <v>7</v>
      </c>
      <c r="G5" s="156" t="s">
        <v>140</v>
      </c>
      <c r="H5" s="158" t="s">
        <v>8</v>
      </c>
      <c r="I5" s="123"/>
      <c r="J5" s="123"/>
      <c r="K5" s="123"/>
      <c r="L5" s="123"/>
      <c r="M5" s="123"/>
      <c r="N5" s="123"/>
      <c r="O5" s="123"/>
      <c r="P5" s="123"/>
      <c r="Q5" s="123"/>
      <c r="R5" s="123"/>
      <c r="S5" s="123"/>
      <c r="T5" s="123"/>
      <c r="U5" s="123"/>
      <c r="V5" s="123"/>
      <c r="W5" s="123"/>
    </row>
    <row r="6" spans="1:23" ht="21" hidden="1" x14ac:dyDescent="0.25">
      <c r="A6" s="341" t="s">
        <v>9</v>
      </c>
      <c r="B6" s="341"/>
      <c r="C6" s="341"/>
      <c r="D6" s="341"/>
      <c r="E6" s="341"/>
      <c r="F6" s="341"/>
      <c r="G6" s="341"/>
      <c r="H6" s="341"/>
      <c r="I6" s="123"/>
      <c r="J6" s="123"/>
      <c r="K6" s="123"/>
      <c r="L6" s="123"/>
      <c r="M6" s="123"/>
      <c r="N6" s="123"/>
      <c r="O6" s="123"/>
      <c r="P6" s="123"/>
      <c r="Q6" s="123"/>
      <c r="R6" s="123"/>
      <c r="S6" s="123"/>
      <c r="T6" s="123"/>
      <c r="U6" s="123"/>
      <c r="V6" s="123"/>
      <c r="W6" s="123"/>
    </row>
    <row r="7" spans="1:23" s="132" customFormat="1" ht="51" customHeight="1" x14ac:dyDescent="0.25">
      <c r="A7" s="343" t="s">
        <v>216</v>
      </c>
      <c r="B7" s="343"/>
      <c r="C7" s="136">
        <f>C8</f>
        <v>701</v>
      </c>
      <c r="D7" s="136">
        <f>D8</f>
        <v>0</v>
      </c>
      <c r="E7" s="136"/>
      <c r="F7" s="136"/>
      <c r="G7" s="136"/>
      <c r="H7" s="148"/>
      <c r="I7" s="135"/>
      <c r="J7" s="135"/>
      <c r="K7" s="135"/>
      <c r="L7" s="135"/>
      <c r="M7" s="135"/>
      <c r="N7" s="135"/>
      <c r="O7" s="135"/>
      <c r="P7" s="135"/>
      <c r="Q7" s="135"/>
      <c r="R7" s="135"/>
      <c r="S7" s="135"/>
      <c r="T7" s="135"/>
      <c r="U7" s="135"/>
      <c r="V7" s="135"/>
      <c r="W7" s="135"/>
    </row>
    <row r="8" spans="1:23" ht="23.25" x14ac:dyDescent="0.35">
      <c r="A8" s="66" t="s">
        <v>175</v>
      </c>
      <c r="B8" s="55"/>
      <c r="C8" s="56">
        <f>SUM(C9:C10)</f>
        <v>701</v>
      </c>
      <c r="D8" s="56">
        <f>SUM(D9:D10)</f>
        <v>0</v>
      </c>
      <c r="E8" s="57"/>
      <c r="F8" s="58"/>
      <c r="G8" s="58"/>
      <c r="H8" s="149"/>
    </row>
    <row r="9" spans="1:23" s="123" customFormat="1" ht="94.5" x14ac:dyDescent="0.25">
      <c r="A9" s="227">
        <v>1</v>
      </c>
      <c r="B9" s="232" t="str">
        <f>'RANC-GB AFTER MEETING (AM)'!B12</f>
        <v>Regency Settlement Infrastructure Development (RSID)</v>
      </c>
      <c r="C9" s="116">
        <f>'RANC-GB AFTER MEETING (AM)'!C12</f>
        <v>201</v>
      </c>
      <c r="D9" s="116">
        <f>'RANC-GB AFTER MEETING (AM)'!D12</f>
        <v>0</v>
      </c>
      <c r="E9" s="117" t="str">
        <f>'RANC-GB AFTER MEETING (AM)'!E12</f>
        <v>JICA</v>
      </c>
      <c r="F9" s="144" t="str">
        <f>'RANC-GB AFTER MEETING (AM)'!$F$9</f>
        <v>Sudah Greenbook 2017</v>
      </c>
      <c r="G9" s="211" t="str">
        <f>'RANC-GB AFTER MEETING (AM)'!G12</f>
        <v>Dalam proses Daftar Kegiatan</v>
      </c>
      <c r="H9" s="211" t="str">
        <f>'RANC-GB AFTER MEETING (AM)'!H12</f>
        <v>- Masih dalam proses Fact Finding, sampai saat ini belum dilakukan pre request
- Supplemental Study telah selesai dilaksanakan
RAPAT 7 MARET 2018 
- Dalam proses Daftar Kegiatan</v>
      </c>
    </row>
    <row r="10" spans="1:23" s="123" customFormat="1" ht="110.25" x14ac:dyDescent="0.25">
      <c r="A10" s="227">
        <v>2</v>
      </c>
      <c r="B10" s="232" t="str">
        <f>'RANC-GB AFTER MEETING (AM)'!B14</f>
        <v>Strategic Irrigation Modernization and Urgent Rehabilitation Project (SIMURP)</v>
      </c>
      <c r="C10" s="116">
        <f>'RANC-GB AFTER MEETING (AM)'!C14</f>
        <v>500</v>
      </c>
      <c r="D10" s="116">
        <f>'RANC-GB AFTER MEETING (AM)'!D14</f>
        <v>0</v>
      </c>
      <c r="E10" s="117" t="str">
        <f>'RANC-GB AFTER MEETING (AM)'!E14</f>
        <v>World Bank</v>
      </c>
      <c r="F10" s="144" t="str">
        <f>'RANC-GB AFTER MEETING (AM)'!F14</f>
        <v>Sudah tersedia RC</v>
      </c>
      <c r="G10" s="211" t="str">
        <f>'RANC-GB AFTER MEETING (AM)'!G14</f>
        <v>Sudah Greenbook 2017</v>
      </c>
      <c r="H10" s="211" t="str">
        <f>'RANC-GB AFTER MEETING (AM)'!H14</f>
        <v>- Pernah diajukan pada GB 2017, namun saat RAPIM tidak direkomendasikan
- Sedang dalam tahap finalisasi Project Implementation Plandan peningkatan kesiapan, termasuk procurement plan
RAPAT 7 MARET 2018
- tidak ada masalah</v>
      </c>
    </row>
    <row r="11" spans="1:23" s="133" customFormat="1" ht="26.25" x14ac:dyDescent="0.25">
      <c r="A11" s="346" t="s">
        <v>224</v>
      </c>
      <c r="B11" s="346"/>
      <c r="C11" s="137">
        <f>C12+C15+C17+C21+C23+C29+C19</f>
        <v>1500.71</v>
      </c>
      <c r="D11" s="137">
        <f>D12+D15+D17+D21+D23+D29+D19</f>
        <v>529.15599999999995</v>
      </c>
      <c r="E11" s="137"/>
      <c r="F11" s="137"/>
      <c r="G11" s="137"/>
      <c r="H11" s="137"/>
    </row>
    <row r="12" spans="1:23" ht="23.25" x14ac:dyDescent="0.35">
      <c r="A12" s="66" t="s">
        <v>175</v>
      </c>
      <c r="B12" s="55"/>
      <c r="C12" s="56">
        <f>SUM(C13:C14)</f>
        <v>149.61000000000001</v>
      </c>
      <c r="D12" s="56">
        <f>SUM(D13:D14)</f>
        <v>184.8</v>
      </c>
      <c r="E12" s="57"/>
      <c r="F12" s="58"/>
      <c r="G12" s="58"/>
      <c r="H12" s="149"/>
    </row>
    <row r="13" spans="1:23" s="123" customFormat="1" ht="126" x14ac:dyDescent="0.25">
      <c r="A13" s="227">
        <v>3</v>
      </c>
      <c r="B13" s="232" t="str">
        <f>'RANC-GB AFTER MEETING (AM)'!B18</f>
        <v>Development of National Urban Development Program (NUDP)</v>
      </c>
      <c r="C13" s="116">
        <f>'RANC-GB AFTER MEETING (AM)'!C18</f>
        <v>49.61</v>
      </c>
      <c r="D13" s="116">
        <f>'RANC-GB AFTER MEETING (AM)'!D18</f>
        <v>0</v>
      </c>
      <c r="E13" s="117" t="str">
        <f>'RANC-GB AFTER MEETING (AM)'!E18</f>
        <v>World Bank</v>
      </c>
      <c r="F13" s="212" t="str">
        <f>'RANC-GB AFTER MEETING (AM)'!F18</f>
        <v>Sudah Greenbook 2017</v>
      </c>
      <c r="G13" s="212" t="str">
        <f>'RANC-GB AFTER MEETING (AM)'!G18</f>
        <v>Sudah Greenbook 2017</v>
      </c>
      <c r="H13" s="211" t="str">
        <f>'RANC-GB AFTER MEETING (AM)'!H18</f>
        <v>Masih dalam pembahasan desain kegiatan terkait pemilihan PIU, Pendekatan Capital Investmen Plan (CIP) dan meningkatkan kepemilikan Pemda dalam kegiatan.
RAPAT 7 MARET 2018
- komponen dan lokasi berubah, dibutuhkan surat konfirmasi dari PUPR terkait update kesiapan pada minggu ke-3 Maret 2018 -&gt; oleh dit. multilateral</v>
      </c>
    </row>
    <row r="14" spans="1:23" s="123" customFormat="1" ht="132" customHeight="1" x14ac:dyDescent="0.25">
      <c r="A14" s="227">
        <v>4</v>
      </c>
      <c r="B14" s="232" t="str">
        <f>'RANC-GB AFTER MEETING (AM)'!B19</f>
        <v>National Urban Water Supply Project (NUWSP)</v>
      </c>
      <c r="C14" s="116">
        <f>'RANC-GB AFTER MEETING (AM)'!C19</f>
        <v>100</v>
      </c>
      <c r="D14" s="116">
        <f>'RANC-GB AFTER MEETING (AM)'!D19</f>
        <v>184.8</v>
      </c>
      <c r="E14" s="117" t="str">
        <f>'RANC-GB AFTER MEETING (AM)'!E19</f>
        <v>World Bank</v>
      </c>
      <c r="F14" s="212" t="str">
        <f>'RANC-GB AFTER MEETING (AM)'!F19</f>
        <v>Sudah Greenbook 2017</v>
      </c>
      <c r="G14" s="212" t="str">
        <f>'RANC-GB AFTER MEETING (AM)'!G19</f>
        <v>Sudah Greenbook 2017</v>
      </c>
      <c r="H14" s="211" t="str">
        <f>'RANC-GB AFTER MEETING (AM)'!H19</f>
        <v>- Masih dalam pembahasan desain kegiatan, terutama terkait penentuan lokasi PDAM berdasarkan Performance Based Grant
- Dalam tahap finalisasi dan penentuan lokasi untuk komponen pinjaman yang akan disalurkan melalui on granting
RAPAT 7 MARET 2018
- diperlukan konfirmasi tertulis dari sektor mengenai kepastian  lokasi proyek  -&gt; oleh dit. multilateral</v>
      </c>
    </row>
    <row r="15" spans="1:23" s="130" customFormat="1" ht="23.25" x14ac:dyDescent="0.35">
      <c r="A15" s="66" t="s">
        <v>59</v>
      </c>
      <c r="B15" s="138"/>
      <c r="C15" s="139">
        <f>C16</f>
        <v>620</v>
      </c>
      <c r="D15" s="139">
        <f>D16</f>
        <v>0</v>
      </c>
      <c r="E15" s="140"/>
      <c r="F15" s="146"/>
      <c r="G15" s="146"/>
      <c r="H15" s="150"/>
    </row>
    <row r="16" spans="1:23" s="123" customFormat="1" ht="315.75" customHeight="1" x14ac:dyDescent="0.25">
      <c r="A16" s="227">
        <v>5</v>
      </c>
      <c r="B16" s="232" t="str">
        <f>'RANC-GB AFTER MEETING (AM)'!B24</f>
        <v>Construction of Jakarta Mass Rapid Transit Project Phase II</v>
      </c>
      <c r="C16" s="116">
        <f>'RANC-GB AFTER MEETING (AM)'!C24</f>
        <v>620</v>
      </c>
      <c r="D16" s="116">
        <f>'RANC-GB AFTER MEETING (AM)'!D24</f>
        <v>0</v>
      </c>
      <c r="E16" s="117" t="str">
        <f>'RANC-GB AFTER MEETING (AM)'!E24</f>
        <v>JICA</v>
      </c>
      <c r="F16" s="212" t="str">
        <f>'RANC-GB AFTER MEETING (AM)'!F24</f>
        <v>Sudah Greenbook 2017</v>
      </c>
      <c r="G16" s="212" t="str">
        <f>'RANC-GB AFTER MEETING (AM)'!G24</f>
        <v>Akan dilakukan appraisal Februari 2018</v>
      </c>
      <c r="H16" s="211" t="str">
        <f>'RANC-GB AFTER MEETING (AM)'!H24</f>
        <v>- Terdapat Rencana penandatanganan LA awal tahun 2018
- Menggunakan mekanisme STEP-Loan JICA,  sudah disetujui oleh Pemprov DKI, Kemenhub, dan PT. MRT Jakarta karena lebih banyak memberikan keuntungan 
RAPAT 7 MARET 2018
- Nilai awal pada Bluebook dan GB 2017 senilai USD 1.869 juta.
- Sesuai kesepakatan rapat di KPPIP yang akan diproses saat ini adalah porsi pinjaman on granting (Kemenhub) sebesar USD 620 juta
- Dit. Bilateral akan mengkonfirmasi lebih lanjut untuk pencantuman porsi on-granting  dalam Green Book setelah terbit surat Menteri Perhubungan kepada Menteri Keuangan terkait on granting
- Dibutuhkan surat dari K/L yang menyatakan : 1) kesiapan kegiatan sebesar USD 620 juta dan 2) mekanisme channeling  on granting   -&gt; oleh dit. bilateral</v>
      </c>
    </row>
    <row r="17" spans="1:8" ht="21" x14ac:dyDescent="0.35">
      <c r="A17" s="54" t="s">
        <v>68</v>
      </c>
      <c r="B17" s="55"/>
      <c r="C17" s="56">
        <f>C18</f>
        <v>150</v>
      </c>
      <c r="D17" s="56">
        <f>D18</f>
        <v>287.13200000000001</v>
      </c>
      <c r="E17" s="5"/>
      <c r="F17" s="58"/>
      <c r="G17" s="58"/>
      <c r="H17" s="149"/>
    </row>
    <row r="18" spans="1:8" s="122" customFormat="1" ht="105.75" customHeight="1" x14ac:dyDescent="0.25">
      <c r="A18" s="80">
        <v>6</v>
      </c>
      <c r="B18" s="78" t="str">
        <f>'RANC-GB AFTER MEETING (AM)'!B28</f>
        <v>Indonesia Supporting Primary And Refferal Health Care Reform (I-SPHERE)</v>
      </c>
      <c r="C18" s="177">
        <f>'RANC-GB AFTER MEETING (AM)'!C28</f>
        <v>150</v>
      </c>
      <c r="D18" s="177">
        <f>'RANC-GB AFTER MEETING (AM)'!D28</f>
        <v>287.13200000000001</v>
      </c>
      <c r="E18" s="142" t="str">
        <f>'RANC-GB AFTER MEETING (AM)'!E28</f>
        <v>World Bank</v>
      </c>
      <c r="F18" s="216" t="str">
        <f>'RANC-GB AFTER MEETING (AM)'!F28</f>
        <v>Sudah Greenbook 2017</v>
      </c>
      <c r="G18" s="216" t="str">
        <f>'RANC-GB AFTER MEETING (AM)'!G28</f>
        <v>Sudah Greenbook 2017</v>
      </c>
      <c r="H18" s="151" t="str">
        <f>'RANC-GB AFTER MEETING (AM)'!H28</f>
        <v xml:space="preserve">- Masih dalam pembahasan desain kegiatan
- Dalam pembahasan Disbursement Linked Indicator (DLI)
RAPAT 7 MARET 2018
- Menunggu surat konfirmasi kesiapan  dari kemenkes ke Bappenas pada minggu ke 2 Maret -&gt; Dit. Multilateral
</v>
      </c>
    </row>
    <row r="19" spans="1:8" ht="21" x14ac:dyDescent="0.35">
      <c r="A19" s="54" t="s">
        <v>129</v>
      </c>
      <c r="B19" s="55"/>
      <c r="C19" s="56">
        <f>C20</f>
        <v>300</v>
      </c>
      <c r="D19" s="56">
        <f>D20</f>
        <v>50</v>
      </c>
      <c r="E19" s="5"/>
      <c r="F19" s="58"/>
      <c r="G19" s="58"/>
      <c r="H19" s="149"/>
    </row>
    <row r="20" spans="1:8" s="122" customFormat="1" ht="173.25" x14ac:dyDescent="0.25">
      <c r="A20" s="80">
        <v>7</v>
      </c>
      <c r="B20" s="78" t="str">
        <f>'RANC-GB AFTER MEETING (AM)'!B32</f>
        <v>Indramayu Coal Fired Power Plant  #4 (1x1000MW)</v>
      </c>
      <c r="C20" s="177">
        <f>'RANC-GB AFTER MEETING (AM)'!C32</f>
        <v>300</v>
      </c>
      <c r="D20" s="177">
        <f>'RANC-GB AFTER MEETING (AM)'!D32</f>
        <v>50</v>
      </c>
      <c r="E20" s="142" t="str">
        <f>'RANC-GB AFTER MEETING (AM)'!E32</f>
        <v>JICA</v>
      </c>
      <c r="F20" s="216" t="str">
        <f>'RANC-GB AFTER MEETING (AM)'!F32</f>
        <v>Sudah Greenbook 2017</v>
      </c>
      <c r="G20" s="216" t="str">
        <f>'RANC-GB AFTER MEETING (AM)'!G32</f>
        <v>Sudah Greenbook 2017</v>
      </c>
      <c r="H20" s="151" t="str">
        <f>'RANC-GB AFTER MEETING (AM)'!H32</f>
        <v>- Masih dalam penyelesaian masalah lingkungan terhadap warga sekitar proyek pembangkit, sehingga proses pre request terhambat dilaksanakan
- Penyelesaian masalah lingkungan masih dalam proses  pengadilan
RAPAT 7 MARET 2018
- Memperhatikan masalah AMDAL yang masih dalam proses banding di pengadilan, diperlukan klarifikasi dari pihak PT PLN untuk masuk ke dalam GB 2018 dan nota dinas kepada pihak sektor untuk memastikan usulan proyek tsb -&gt; dit. bilateral</v>
      </c>
    </row>
    <row r="21" spans="1:8" ht="21" x14ac:dyDescent="0.35">
      <c r="A21" s="54" t="s">
        <v>130</v>
      </c>
      <c r="B21" s="55"/>
      <c r="C21" s="56">
        <f>SUM(C22:C22)</f>
        <v>71.099999999999994</v>
      </c>
      <c r="D21" s="56">
        <f>SUM(D22:D22)</f>
        <v>7.2240000000000002</v>
      </c>
      <c r="E21" s="5"/>
      <c r="F21" s="58"/>
      <c r="G21" s="58"/>
      <c r="H21" s="149"/>
    </row>
    <row r="22" spans="1:8" s="123" customFormat="1" ht="189.75" customHeight="1" x14ac:dyDescent="0.25">
      <c r="A22" s="227">
        <v>8</v>
      </c>
      <c r="B22" s="232" t="str">
        <f>'RANC-GB AFTER MEETING (AM)'!B36</f>
        <v>Strengthening Climate and Weather Service Capacity – Phase II</v>
      </c>
      <c r="C22" s="116">
        <f>'RANC-GB AFTER MEETING (AM)'!C37</f>
        <v>71.099999999999994</v>
      </c>
      <c r="D22" s="116">
        <f>'RANC-GB AFTER MEETING (AM)'!D37</f>
        <v>7.2240000000000002</v>
      </c>
      <c r="E22" s="129" t="str">
        <f>'RANC-GB AFTER MEETING (AM)'!E37</f>
        <v>US Exim Bank</v>
      </c>
      <c r="F22" s="232" t="str">
        <f>'RANC-GB AFTER MEETING (AM)'!F36</f>
        <v>Sudah Greenbook 2017</v>
      </c>
      <c r="G22" s="232" t="str">
        <f>'RANC-GB AFTER MEETING (AM)'!G36</f>
        <v>Sudah Greenbook 2017</v>
      </c>
      <c r="H22" s="211" t="str">
        <f>'RANC-GB AFTER MEETING (AM)'!H36</f>
        <v>- Daftar Kegiatan (AFD Perancis) sudah terbit tgl 24 November 2017
- Dalam proses negosiasi
- Untuk rencana pendanaan porsi US Exim Bank belum ada kepastiannya, direncanakan porsi ini akan masuk dalam GB 2018
- Merupakan bagian dari pengembangan MMS
RAPAT 7 MARET 2018
- perlu konfirmasi di K/L untuk pengalihan indikasi lender dari US Exim Bank menjadi Perancis</v>
      </c>
    </row>
    <row r="23" spans="1:8" ht="21" x14ac:dyDescent="0.35">
      <c r="A23" s="54" t="s">
        <v>105</v>
      </c>
      <c r="B23" s="55"/>
      <c r="C23" s="56">
        <f>SUM(C24:C28)</f>
        <v>60</v>
      </c>
      <c r="D23" s="56">
        <f>SUM(D24:D28)</f>
        <v>0</v>
      </c>
      <c r="E23" s="5"/>
      <c r="F23" s="58"/>
      <c r="G23" s="58"/>
      <c r="H23" s="149"/>
    </row>
    <row r="24" spans="1:8" s="123" customFormat="1" ht="48" customHeight="1" x14ac:dyDescent="0.25">
      <c r="A24" s="227">
        <v>9</v>
      </c>
      <c r="B24" s="232" t="str">
        <f>'RANC-GB AFTER MEETING (AM)'!B39</f>
        <v>Upgrading Medical Equipments for Naval Hospital Wahyu Slamet Bitung-North Sulawesi</v>
      </c>
      <c r="C24" s="116">
        <f>'RANC-GB AFTER MEETING (AM)'!C39</f>
        <v>15</v>
      </c>
      <c r="D24" s="116">
        <f>'RANC-GB AFTER MEETING (AM)'!D39</f>
        <v>0</v>
      </c>
      <c r="E24" s="251" t="str">
        <f>'RANC-GB AFTER MEETING (AM)'!E39</f>
        <v>Austria</v>
      </c>
      <c r="F24" s="290" t="str">
        <f>'RANC-GB AFTER MEETING (AM)'!F39</f>
        <v>Sudah Greenbook 2017</v>
      </c>
      <c r="G24" s="290" t="str">
        <f>'RANC-GB AFTER MEETING (AM)'!G39</f>
        <v>Sudah Greenbook 2017</v>
      </c>
      <c r="H24" s="290" t="str">
        <f>'RANC-GB AFTER MEETING (AM)'!H39</f>
        <v xml:space="preserve">- Masih dalam pembahasan penyempurnaan komponen desain kegiatan
- Terdapat perbaikan konten RC, namun perubahannya belum diterima oleh Dit. Hankam
- Diperlukan rekomendasi sektor terkait peningkatan kesiapan untuk Daftar Kegiatan 
RAPAT 7 MARET 2018
- membutuhkan rekomendasi  sektor untuk pemenuhan kesiapan kegiatan
- Menyusun nota dinas deputi bidang pendanaan kepada deputi polhukhankam tentang penilaian kesiapan kegiatan (RC) -&gt; disiapkan oleh  dit. bilateral </v>
      </c>
    </row>
    <row r="25" spans="1:8" s="123" customFormat="1" ht="42.75" customHeight="1" x14ac:dyDescent="0.25">
      <c r="A25" s="227">
        <v>10</v>
      </c>
      <c r="B25" s="232" t="str">
        <f>'RANC-GB AFTER MEETING (AM)'!B40</f>
        <v>Upgrading Medical Equipments and Supporting Facilities for Army Hospital Pelamonia</v>
      </c>
      <c r="C25" s="116">
        <f>'RANC-GB AFTER MEETING (AM)'!C40</f>
        <v>10</v>
      </c>
      <c r="D25" s="116">
        <f>'RANC-GB AFTER MEETING (AM)'!D40</f>
        <v>0</v>
      </c>
      <c r="E25" s="251"/>
      <c r="F25" s="290"/>
      <c r="G25" s="290"/>
      <c r="H25" s="291"/>
    </row>
    <row r="26" spans="1:8" s="123" customFormat="1" ht="37.5" customHeight="1" x14ac:dyDescent="0.25">
      <c r="A26" s="227">
        <v>11</v>
      </c>
      <c r="B26" s="232" t="str">
        <f>'RANC-GB AFTER MEETING (AM)'!B41</f>
        <v>Procurement of Medical Equipments for Army Hospital Putri Hijau</v>
      </c>
      <c r="C26" s="116">
        <f>'RANC-GB AFTER MEETING (AM)'!C41</f>
        <v>10</v>
      </c>
      <c r="D26" s="116">
        <f>'RANC-GB AFTER MEETING (AM)'!D41</f>
        <v>0</v>
      </c>
      <c r="E26" s="251"/>
      <c r="F26" s="290"/>
      <c r="G26" s="290"/>
      <c r="H26" s="291"/>
    </row>
    <row r="27" spans="1:8" s="123" customFormat="1" ht="39.75" customHeight="1" x14ac:dyDescent="0.25">
      <c r="A27" s="227">
        <v>12</v>
      </c>
      <c r="B27" s="232" t="str">
        <f>'RANC-GB AFTER MEETING (AM)'!B42</f>
        <v>Upgrading Medical Equipments and Supporting Facilities for Army Hospital Udayana</v>
      </c>
      <c r="C27" s="116">
        <f>'RANC-GB AFTER MEETING (AM)'!C42</f>
        <v>10</v>
      </c>
      <c r="D27" s="116">
        <f>'RANC-GB AFTER MEETING (AM)'!D42</f>
        <v>0</v>
      </c>
      <c r="E27" s="251"/>
      <c r="F27" s="290"/>
      <c r="G27" s="290"/>
      <c r="H27" s="291"/>
    </row>
    <row r="28" spans="1:8" s="123" customFormat="1" ht="44.25" customHeight="1" x14ac:dyDescent="0.25">
      <c r="A28" s="227">
        <v>13</v>
      </c>
      <c r="B28" s="232" t="str">
        <f>'RANC-GB AFTER MEETING (AM)'!B43</f>
        <v>Upgrading Medical Equipments for Air Force Hospital Dodi Sarjoto</v>
      </c>
      <c r="C28" s="116">
        <f>'RANC-GB AFTER MEETING (AM)'!C43</f>
        <v>15</v>
      </c>
      <c r="D28" s="116">
        <f>'RANC-GB AFTER MEETING (AM)'!D43</f>
        <v>0</v>
      </c>
      <c r="E28" s="251"/>
      <c r="F28" s="290"/>
      <c r="G28" s="290"/>
      <c r="H28" s="291"/>
    </row>
    <row r="29" spans="1:8" ht="21" x14ac:dyDescent="0.35">
      <c r="A29" s="54" t="s">
        <v>94</v>
      </c>
      <c r="B29" s="55"/>
      <c r="C29" s="56">
        <f>C30</f>
        <v>150</v>
      </c>
      <c r="D29" s="56">
        <f>D30</f>
        <v>0</v>
      </c>
      <c r="E29" s="5"/>
      <c r="F29" s="58"/>
      <c r="G29" s="58"/>
      <c r="H29" s="149"/>
    </row>
    <row r="30" spans="1:8" s="123" customFormat="1" ht="170.25" customHeight="1" x14ac:dyDescent="0.25">
      <c r="A30" s="166">
        <v>14</v>
      </c>
      <c r="B30" s="232" t="str">
        <f>'RANC-GB AFTER MEETING (AM)'!B45</f>
        <v>Human Resources Development for Bureaucratic Reform (SPIRIT II)</v>
      </c>
      <c r="C30" s="116">
        <f>'RANC-GB AFTER MEETING (AM)'!C45</f>
        <v>150</v>
      </c>
      <c r="D30" s="116">
        <f>'RANC-GB AFTER MEETING (AM)'!D45</f>
        <v>0</v>
      </c>
      <c r="E30" s="227" t="str">
        <f>'RANC-GB AFTER MEETING (AM)'!E45</f>
        <v>World Bank</v>
      </c>
      <c r="F30" s="128" t="str">
        <f>'RANC-GB AFTER MEETING (AM)'!F45</f>
        <v>Sudah Greenbook 2017</v>
      </c>
      <c r="G30" s="128" t="str">
        <f>'RANC-GB AFTER MEETING (AM)'!G45</f>
        <v>Sudah Greenbook 2017</v>
      </c>
      <c r="H30" s="152" t="str">
        <f>'RANC-GB AFTER MEETING (AM)'!H45</f>
        <v>- Masih dalam pembahasan desain kegiatan, kemungkinan akan menggunakan pinjaman pendahuluan untuk mendukung persiapan dan penyusunan road map talenta Indonesia
- Terdapat isu perubahan desain kegiatan, namun surat penyampaian perubahan Concept Note belum disampaikan secara tertulis.
RAPAT 7 MARET 2018
- diperlukan perbaikan RC dengan mengakomodasi desain kegiatan yang baru. -&gt; koordinasi oleh Multilateral</v>
      </c>
    </row>
    <row r="31" spans="1:8" s="134" customFormat="1" ht="48.75" customHeight="1" x14ac:dyDescent="0.25">
      <c r="A31" s="347" t="s">
        <v>243</v>
      </c>
      <c r="B31" s="347"/>
      <c r="C31" s="163">
        <f>C32</f>
        <v>238</v>
      </c>
      <c r="D31" s="163">
        <f>D32</f>
        <v>50</v>
      </c>
      <c r="E31" s="164"/>
      <c r="F31" s="164"/>
      <c r="G31" s="164"/>
      <c r="H31" s="164"/>
    </row>
    <row r="32" spans="1:8" ht="21" x14ac:dyDescent="0.35">
      <c r="A32" s="54" t="s">
        <v>83</v>
      </c>
      <c r="B32" s="55"/>
      <c r="C32" s="56">
        <f>C33</f>
        <v>238</v>
      </c>
      <c r="D32" s="56">
        <f>D33</f>
        <v>50</v>
      </c>
      <c r="E32" s="5"/>
      <c r="F32" s="58"/>
      <c r="G32" s="58"/>
      <c r="H32" s="149"/>
    </row>
    <row r="33" spans="1:8" s="123" customFormat="1" ht="138" customHeight="1" x14ac:dyDescent="0.25">
      <c r="A33" s="161">
        <v>15</v>
      </c>
      <c r="B33" s="110" t="str">
        <f>'RANC-GB AFTER MEETING (AM)'!B56</f>
        <v>The Development and Improvement of Six Islamic Higher Education Institutions Project</v>
      </c>
      <c r="C33" s="168">
        <f>'RANC-GB AFTER MEETING (AM)'!C56</f>
        <v>238</v>
      </c>
      <c r="D33" s="168">
        <f>'RANC-GB AFTER MEETING (AM)'!D56</f>
        <v>50</v>
      </c>
      <c r="E33" s="98">
        <f>'RANC-GB AFTER MEETING (AM)'!E56</f>
        <v>0</v>
      </c>
      <c r="F33" s="212" t="str">
        <f>'RANC-GB AFTER MEETING (AM)'!F56</f>
        <v>Sudah Greenbook 2017</v>
      </c>
      <c r="G33" s="212" t="str">
        <f>'RANC-GB AFTER MEETING (AM)'!G56</f>
        <v>Dibatalkan IDB</v>
      </c>
      <c r="H33" s="211" t="str">
        <f>'RANC-GB AFTER MEETING (AM)'!H56</f>
        <v>- Daftar Kegiatan tgl 11 Agustus 2017
- Dalam proses negosiasi
- Surat pembatalan IDB telah disampaikan kepada Kemenkeu dan sedang menunggu respon Kemenkeu
RAPAT 7 MARET 2018
- dicancel IDB, saat ini dalam proses ditawarkan ke pihak SFD</v>
      </c>
    </row>
    <row r="34" spans="1:8" ht="26.25" x14ac:dyDescent="0.4">
      <c r="A34" s="246" t="s">
        <v>118</v>
      </c>
      <c r="B34" s="246"/>
      <c r="C34" s="100">
        <f>C31+C11+C7</f>
        <v>2439.71</v>
      </c>
      <c r="D34" s="100">
        <f>D31+D11+D7</f>
        <v>579.15599999999995</v>
      </c>
      <c r="E34" s="102"/>
      <c r="F34" s="102"/>
      <c r="G34" s="102"/>
      <c r="H34" s="153"/>
    </row>
    <row r="36" spans="1:8" x14ac:dyDescent="0.25">
      <c r="D36" s="107"/>
    </row>
    <row r="39" spans="1:8" x14ac:dyDescent="0.25">
      <c r="D39" s="106"/>
    </row>
  </sheetData>
  <mergeCells count="11">
    <mergeCell ref="A31:B31"/>
    <mergeCell ref="A34:B34"/>
    <mergeCell ref="E24:E28"/>
    <mergeCell ref="F24:F28"/>
    <mergeCell ref="G24:G28"/>
    <mergeCell ref="H24:H28"/>
    <mergeCell ref="A11:B11"/>
    <mergeCell ref="A1:H2"/>
    <mergeCell ref="A3:H3"/>
    <mergeCell ref="A6:H6"/>
    <mergeCell ref="A7:B7"/>
  </mergeCells>
  <pageMargins left="0.70866141732283472" right="0.70866141732283472" top="0.74803149606299213" bottom="0.74803149606299213" header="0.31496062992125984" footer="0.31496062992125984"/>
  <pageSetup paperSize="9" scale="55" fitToHeight="0" orientation="landscape" r:id="rId1"/>
  <rowBreaks count="4" manualBreakCount="4">
    <brk id="14" max="7" man="1"/>
    <brk id="16" max="7" man="1"/>
    <brk id="22" max="7" man="1"/>
    <brk id="30" max="7"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pageSetUpPr fitToPage="1"/>
  </sheetPr>
  <dimension ref="A1:W21"/>
  <sheetViews>
    <sheetView view="pageBreakPreview" zoomScale="80" zoomScaleNormal="55" zoomScaleSheetLayoutView="80" workbookViewId="0">
      <selection activeCell="J20" sqref="J20"/>
    </sheetView>
  </sheetViews>
  <sheetFormatPr defaultRowHeight="15" x14ac:dyDescent="0.25"/>
  <cols>
    <col min="1" max="1" width="9" customWidth="1"/>
    <col min="2" max="2" width="58.7109375" customWidth="1"/>
    <col min="3" max="3" width="19.42578125" customWidth="1"/>
    <col min="4" max="4" width="17.85546875" customWidth="1"/>
    <col min="5" max="5" width="18.5703125" customWidth="1"/>
    <col min="6" max="6" width="20.7109375" customWidth="1"/>
    <col min="7" max="7" width="28.42578125" customWidth="1"/>
    <col min="8" max="8" width="63.5703125" style="154" customWidth="1"/>
  </cols>
  <sheetData>
    <row r="1" spans="1:23" x14ac:dyDescent="0.25">
      <c r="A1" s="256" t="s">
        <v>0</v>
      </c>
      <c r="B1" s="256"/>
      <c r="C1" s="256"/>
      <c r="D1" s="256"/>
      <c r="E1" s="256"/>
      <c r="F1" s="256"/>
      <c r="G1" s="256"/>
      <c r="H1" s="256"/>
    </row>
    <row r="2" spans="1:23" x14ac:dyDescent="0.25">
      <c r="A2" s="256"/>
      <c r="B2" s="256"/>
      <c r="C2" s="256"/>
      <c r="D2" s="256"/>
      <c r="E2" s="256"/>
      <c r="F2" s="256"/>
      <c r="G2" s="256"/>
      <c r="H2" s="256"/>
    </row>
    <row r="3" spans="1:23" ht="18.75" x14ac:dyDescent="0.25">
      <c r="A3" s="257" t="s">
        <v>139</v>
      </c>
      <c r="B3" s="257"/>
      <c r="C3" s="257"/>
      <c r="D3" s="257"/>
      <c r="E3" s="257"/>
      <c r="F3" s="257"/>
      <c r="G3" s="257"/>
      <c r="H3" s="257"/>
    </row>
    <row r="4" spans="1:23" ht="18.75" x14ac:dyDescent="0.25">
      <c r="A4" s="194"/>
      <c r="B4" s="194"/>
      <c r="C4" s="194"/>
      <c r="D4" s="194"/>
      <c r="E4" s="194"/>
      <c r="F4" s="194"/>
      <c r="G4" s="194"/>
      <c r="H4" s="147"/>
    </row>
    <row r="5" spans="1:23" s="131" customFormat="1" ht="37.5" x14ac:dyDescent="0.25">
      <c r="A5" s="155" t="s">
        <v>2</v>
      </c>
      <c r="B5" s="156" t="s">
        <v>3</v>
      </c>
      <c r="C5" s="157" t="s">
        <v>4</v>
      </c>
      <c r="D5" s="157" t="s">
        <v>5</v>
      </c>
      <c r="E5" s="156" t="s">
        <v>6</v>
      </c>
      <c r="F5" s="156" t="s">
        <v>7</v>
      </c>
      <c r="G5" s="156" t="s">
        <v>140</v>
      </c>
      <c r="H5" s="158" t="s">
        <v>8</v>
      </c>
      <c r="I5" s="123"/>
      <c r="J5" s="123"/>
      <c r="K5" s="123"/>
      <c r="L5" s="123"/>
      <c r="M5" s="123"/>
      <c r="N5" s="123"/>
      <c r="O5" s="123"/>
      <c r="P5" s="123"/>
      <c r="Q5" s="123"/>
      <c r="R5" s="123"/>
      <c r="S5" s="123"/>
      <c r="T5" s="123"/>
      <c r="U5" s="123"/>
      <c r="V5" s="123"/>
      <c r="W5" s="123"/>
    </row>
    <row r="6" spans="1:23" ht="21" hidden="1" x14ac:dyDescent="0.25">
      <c r="A6" s="341" t="s">
        <v>9</v>
      </c>
      <c r="B6" s="341"/>
      <c r="C6" s="341"/>
      <c r="D6" s="341"/>
      <c r="E6" s="341"/>
      <c r="F6" s="341"/>
      <c r="G6" s="341"/>
      <c r="H6" s="341"/>
      <c r="I6" s="123"/>
      <c r="J6" s="123"/>
      <c r="K6" s="123"/>
      <c r="L6" s="123"/>
      <c r="M6" s="123"/>
      <c r="N6" s="123"/>
      <c r="O6" s="123"/>
      <c r="P6" s="123"/>
      <c r="Q6" s="123"/>
      <c r="R6" s="123"/>
      <c r="S6" s="123"/>
      <c r="T6" s="123"/>
      <c r="U6" s="123"/>
      <c r="V6" s="123"/>
      <c r="W6" s="123"/>
    </row>
    <row r="7" spans="1:23" s="132" customFormat="1" ht="51" customHeight="1" x14ac:dyDescent="0.25">
      <c r="A7" s="343" t="s">
        <v>216</v>
      </c>
      <c r="B7" s="343"/>
      <c r="C7" s="136">
        <f>C8</f>
        <v>285.70499999999998</v>
      </c>
      <c r="D7" s="136">
        <f>D8</f>
        <v>241.39500000000001</v>
      </c>
      <c r="E7" s="136"/>
      <c r="F7" s="136"/>
      <c r="G7" s="136"/>
      <c r="H7" s="148"/>
      <c r="I7" s="135"/>
      <c r="J7" s="135"/>
      <c r="K7" s="135"/>
      <c r="L7" s="135"/>
      <c r="M7" s="135"/>
      <c r="N7" s="135"/>
      <c r="O7" s="135"/>
      <c r="P7" s="135"/>
      <c r="Q7" s="135"/>
      <c r="R7" s="135"/>
      <c r="S7" s="135"/>
      <c r="T7" s="135"/>
      <c r="U7" s="135"/>
      <c r="V7" s="135"/>
      <c r="W7" s="135"/>
    </row>
    <row r="8" spans="1:23" ht="23.25" x14ac:dyDescent="0.35">
      <c r="A8" s="66" t="s">
        <v>175</v>
      </c>
      <c r="B8" s="55"/>
      <c r="C8" s="56">
        <f>SUM(C9:C12)</f>
        <v>285.70499999999998</v>
      </c>
      <c r="D8" s="56">
        <f>SUM(D9:D12)</f>
        <v>241.39500000000001</v>
      </c>
      <c r="E8" s="57"/>
      <c r="F8" s="58"/>
      <c r="G8" s="58"/>
      <c r="H8" s="149"/>
    </row>
    <row r="9" spans="1:23" s="123" customFormat="1" ht="177" customHeight="1" x14ac:dyDescent="0.25">
      <c r="A9" s="161">
        <v>1</v>
      </c>
      <c r="B9" s="232" t="str">
        <f>'RANC-GB AFTER MEETING (AM)'!B9</f>
        <v>The Urgent Rehabilitation of Strategic Irrigation for Western Region of Indonesia</v>
      </c>
      <c r="C9" s="116">
        <f>'RANC-GB AFTER MEETING (AM)'!C9</f>
        <v>98</v>
      </c>
      <c r="D9" s="116">
        <f>'RANC-GB AFTER MEETING (AM)'!D9</f>
        <v>16</v>
      </c>
      <c r="E9" s="117" t="str">
        <f>'RANC-GB AFTER MEETING (AM)'!E9</f>
        <v>Korea</v>
      </c>
      <c r="F9" s="275" t="str">
        <f>'RANC-GB AFTER MEETING (AM)'!$F$9</f>
        <v>Sudah Greenbook 2017</v>
      </c>
      <c r="G9" s="211" t="str">
        <f>'RANC-GB AFTER MEETING (AM)'!G9</f>
        <v xml:space="preserve">- Daftar Kegiatan sudah terbit 18 Januari 2018
- Dalam proses negosiasi Loan Agreement </v>
      </c>
      <c r="H9" s="211" t="str">
        <f>'RANC-GB AFTER MEETING (AM)'!H9</f>
        <v xml:space="preserve">- Tercantum pada GB 2017 dengan nilai pinjaman USD 195,8 juta dan dana pendamping USD 27,2 juta. 
- Formal request telah dikirim ke Korea dengan nilai usulan pinjaman USD 98 juta dan pendamping USD 16 juta, sesuai hasil appraisal pada Agustus dan November 2017
RAPAT 7 MARET 2018 
- tidak terdapat permasalahan prinsip, jika negosiasi Loan Agreement dapat selesai sebelum penerbitan GB 2018 maka proyek ini tidak perlu dicantumkan dalam GB 2018  </v>
      </c>
    </row>
    <row r="10" spans="1:23" s="123" customFormat="1" ht="37.5" customHeight="1" x14ac:dyDescent="0.25">
      <c r="A10" s="161">
        <v>2</v>
      </c>
      <c r="B10" s="232" t="str">
        <f>'RANC-GB AFTER MEETING (AM)'!B10</f>
        <v>Engineering Service for Coastal and River Development Project</v>
      </c>
      <c r="C10" s="116">
        <f>'RANC-GB AFTER MEETING (AM)'!C10</f>
        <v>10.093999999999999</v>
      </c>
      <c r="D10" s="116">
        <f>'RANC-GB AFTER MEETING (AM)'!D10</f>
        <v>1.1160000000000001</v>
      </c>
      <c r="E10" s="117" t="str">
        <f>'RANC-GB AFTER MEETING (AM)'!E10</f>
        <v>Korea</v>
      </c>
      <c r="F10" s="276"/>
      <c r="G10" s="267" t="str">
        <f>'RANC-GB AFTER MEETING (AM)'!G10</f>
        <v>- Daftar Kegiatan sudah terbit 3 Februari 2017
- Dalam proses negoisasi</v>
      </c>
      <c r="H10" s="267" t="str">
        <f>'RANC-GB AFTER MEETING (AM)'!H10</f>
        <v>Daftar Kegiatan terbit 3 Februari 2017
RAPAT 7 MARET 2018 
- terdapat permintaan dari Kementerian PUPR untuk merubah ruang lingkup kegiatan pada saat negosiasi. Saat ini sedang diproses persetujuan perubahannya
- Dit bilateral diminta memastikan dokumentasi perubahan lingkup tersebut tersedia.</v>
      </c>
    </row>
    <row r="11" spans="1:23" s="123" customFormat="1" ht="100.5" customHeight="1" x14ac:dyDescent="0.25">
      <c r="A11" s="161">
        <v>3</v>
      </c>
      <c r="B11" s="232" t="str">
        <f>'RANC-GB AFTER MEETING (AM)'!B11</f>
        <v>Engineering Service for Dam Multipurpose Development Project</v>
      </c>
      <c r="C11" s="116">
        <f>'RANC-GB AFTER MEETING (AM)'!C11</f>
        <v>21.611000000000001</v>
      </c>
      <c r="D11" s="116">
        <f>'RANC-GB AFTER MEETING (AM)'!D11</f>
        <v>1.2789999999999999</v>
      </c>
      <c r="E11" s="117" t="str">
        <f>'RANC-GB AFTER MEETING (AM)'!E11</f>
        <v>Korea</v>
      </c>
      <c r="F11" s="276"/>
      <c r="G11" s="268"/>
      <c r="H11" s="268"/>
    </row>
    <row r="12" spans="1:23" s="123" customFormat="1" ht="94.5" customHeight="1" x14ac:dyDescent="0.25">
      <c r="A12" s="161">
        <v>4</v>
      </c>
      <c r="B12" s="232" t="str">
        <f>'RANC-GB AFTER MEETING (AM)'!B13</f>
        <v>Development of Cisumdawu Cileunyi-Sumedang-Dawuan Phase III</v>
      </c>
      <c r="C12" s="116">
        <f>'RANC-GB AFTER MEETING (AM)'!C13</f>
        <v>156</v>
      </c>
      <c r="D12" s="116">
        <f>'RANC-GB AFTER MEETING (AM)'!D13</f>
        <v>223</v>
      </c>
      <c r="E12" s="117" t="str">
        <f>'RANC-GB AFTER MEETING (AM)'!E13</f>
        <v>RRT</v>
      </c>
      <c r="F12" s="277"/>
      <c r="G12" s="212" t="str">
        <f>'RANC-GB AFTER MEETING (AM)'!G13</f>
        <v>Daftar Kegiatan terbit Februari 2018</v>
      </c>
      <c r="H12" s="211" t="str">
        <f>'RANC-GB AFTER MEETING (AM)'!H13</f>
        <v>Masih pada tahapan Submit dokumen kepada pihak lender (RRT)
RAPAT 7 MARET 2018
- tidak ada masalah</v>
      </c>
    </row>
    <row r="13" spans="1:23" s="133" customFormat="1" ht="26.25" x14ac:dyDescent="0.25">
      <c r="A13" s="346" t="s">
        <v>224</v>
      </c>
      <c r="B13" s="346"/>
      <c r="C13" s="137">
        <f>C14</f>
        <v>78.900000000000006</v>
      </c>
      <c r="D13" s="137">
        <f>D14</f>
        <v>13.169</v>
      </c>
      <c r="E13" s="137"/>
      <c r="F13" s="137"/>
      <c r="G13" s="137"/>
      <c r="H13" s="137"/>
    </row>
    <row r="14" spans="1:23" ht="21" x14ac:dyDescent="0.35">
      <c r="A14" s="54" t="s">
        <v>130</v>
      </c>
      <c r="B14" s="55"/>
      <c r="C14" s="56">
        <f>SUM(C15:C15)</f>
        <v>78.900000000000006</v>
      </c>
      <c r="D14" s="56">
        <f>SUM(D15:D15)</f>
        <v>13.169</v>
      </c>
      <c r="E14" s="5"/>
      <c r="F14" s="58"/>
      <c r="G14" s="58"/>
      <c r="H14" s="149"/>
    </row>
    <row r="15" spans="1:23" s="123" customFormat="1" ht="191.25" customHeight="1" x14ac:dyDescent="0.25">
      <c r="A15" s="227">
        <v>5</v>
      </c>
      <c r="B15" s="232" t="str">
        <f>'RANC-GB AFTER MEETING (AM)'!B36</f>
        <v>Strengthening Climate and Weather Service Capacity – Phase II</v>
      </c>
      <c r="C15" s="116">
        <f>'RANC-GB AFTER MEETING (AM)'!C36</f>
        <v>78.900000000000006</v>
      </c>
      <c r="D15" s="116">
        <f>'RANC-GB AFTER MEETING (AM)'!D36</f>
        <v>13.169</v>
      </c>
      <c r="E15" s="129" t="str">
        <f>'RANC-GB AFTER MEETING (AM)'!E36</f>
        <v>Perancis</v>
      </c>
      <c r="F15" s="232" t="str">
        <f>'RANC-GB AFTER MEETING (AM)'!F36</f>
        <v>Sudah Greenbook 2017</v>
      </c>
      <c r="G15" s="232" t="str">
        <f>'RANC-GB AFTER MEETING (AM)'!G36</f>
        <v>Sudah Greenbook 2017</v>
      </c>
      <c r="H15" s="211" t="str">
        <f>'RANC-GB AFTER MEETING (AM)'!H36</f>
        <v>- Daftar Kegiatan (AFD Perancis) sudah terbit tgl 24 November 2017
- Dalam proses negosiasi
- Untuk rencana pendanaan porsi US Exim Bank belum ada kepastiannya, direncanakan porsi ini akan masuk dalam GB 2018
- Merupakan bagian dari pengembangan MMS
RAPAT 7 MARET 2018
- perlu konfirmasi di K/L untuk pengalihan indikasi lender dari US Exim Bank menjadi Perancis</v>
      </c>
    </row>
    <row r="16" spans="1:23" ht="26.25" x14ac:dyDescent="0.4">
      <c r="A16" s="246" t="s">
        <v>118</v>
      </c>
      <c r="B16" s="246"/>
      <c r="C16" s="100">
        <f>C13+C7</f>
        <v>364.60500000000002</v>
      </c>
      <c r="D16" s="100">
        <f>D13+D7</f>
        <v>254.56400000000002</v>
      </c>
      <c r="E16" s="102"/>
      <c r="F16" s="102"/>
      <c r="G16" s="102"/>
      <c r="H16" s="153"/>
    </row>
    <row r="18" spans="4:4" x14ac:dyDescent="0.25">
      <c r="D18" s="107"/>
    </row>
    <row r="21" spans="4:4" x14ac:dyDescent="0.25">
      <c r="D21" s="106"/>
    </row>
  </sheetData>
  <mergeCells count="9">
    <mergeCell ref="A16:B16"/>
    <mergeCell ref="A13:B13"/>
    <mergeCell ref="A1:H2"/>
    <mergeCell ref="A3:H3"/>
    <mergeCell ref="A6:H6"/>
    <mergeCell ref="A7:B7"/>
    <mergeCell ref="G10:G11"/>
    <mergeCell ref="H10:H11"/>
    <mergeCell ref="F9:F12"/>
  </mergeCells>
  <pageMargins left="0.70866141732283472" right="0.70866141732283472" top="0.74803149606299213" bottom="0.74803149606299213" header="0.31496062992125984" footer="0.31496062992125984"/>
  <pageSetup paperSize="9" scale="55"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
  <sheetViews>
    <sheetView view="pageBreakPreview" topLeftCell="A7" zoomScale="60" zoomScaleNormal="55" workbookViewId="0">
      <selection activeCell="B13" sqref="B13"/>
    </sheetView>
  </sheetViews>
  <sheetFormatPr defaultRowHeight="15" x14ac:dyDescent="0.25"/>
  <cols>
    <col min="1" max="1" width="9" customWidth="1"/>
    <col min="2" max="2" width="97" customWidth="1"/>
    <col min="3" max="3" width="19.42578125" customWidth="1"/>
    <col min="4" max="4" width="17.85546875" customWidth="1"/>
    <col min="5" max="5" width="18.5703125" customWidth="1"/>
    <col min="6" max="6" width="20.7109375" customWidth="1"/>
    <col min="7" max="7" width="41.85546875" customWidth="1"/>
  </cols>
  <sheetData>
    <row r="1" spans="1:7" x14ac:dyDescent="0.25">
      <c r="A1" s="256" t="s">
        <v>252</v>
      </c>
      <c r="B1" s="256"/>
      <c r="C1" s="256"/>
      <c r="D1" s="256"/>
      <c r="E1" s="256"/>
      <c r="F1" s="256"/>
      <c r="G1" s="256"/>
    </row>
    <row r="2" spans="1:7" x14ac:dyDescent="0.25">
      <c r="A2" s="256"/>
      <c r="B2" s="256"/>
      <c r="C2" s="256"/>
      <c r="D2" s="256"/>
      <c r="E2" s="256"/>
      <c r="F2" s="256"/>
      <c r="G2" s="256"/>
    </row>
    <row r="3" spans="1:7" ht="18.75" x14ac:dyDescent="0.25">
      <c r="A3" s="257" t="s">
        <v>1</v>
      </c>
      <c r="B3" s="257"/>
      <c r="C3" s="257"/>
      <c r="D3" s="257"/>
      <c r="E3" s="257"/>
      <c r="F3" s="257"/>
      <c r="G3" s="257"/>
    </row>
    <row r="4" spans="1:7" ht="18.75" x14ac:dyDescent="0.25">
      <c r="A4" s="194"/>
      <c r="B4" s="194"/>
      <c r="C4" s="194"/>
      <c r="D4" s="194"/>
      <c r="E4" s="194"/>
      <c r="F4" s="194"/>
      <c r="G4" s="194"/>
    </row>
    <row r="5" spans="1:7" ht="37.5" x14ac:dyDescent="0.25">
      <c r="A5" s="2" t="s">
        <v>2</v>
      </c>
      <c r="B5" s="3" t="s">
        <v>3</v>
      </c>
      <c r="C5" s="4" t="s">
        <v>4</v>
      </c>
      <c r="D5" s="4" t="s">
        <v>5</v>
      </c>
      <c r="E5" s="3" t="s">
        <v>6</v>
      </c>
      <c r="F5" s="3" t="s">
        <v>7</v>
      </c>
      <c r="G5" s="53" t="s">
        <v>8</v>
      </c>
    </row>
    <row r="6" spans="1:7" ht="21" hidden="1" x14ac:dyDescent="0.25">
      <c r="A6" s="278" t="s">
        <v>9</v>
      </c>
      <c r="B6" s="279"/>
      <c r="C6" s="279"/>
      <c r="D6" s="279"/>
      <c r="E6" s="279"/>
      <c r="F6" s="279"/>
      <c r="G6" s="279"/>
    </row>
    <row r="7" spans="1:7" ht="23.25" x14ac:dyDescent="0.35">
      <c r="A7" s="66" t="s">
        <v>10</v>
      </c>
      <c r="B7" s="55"/>
      <c r="C7" s="56">
        <f>SUM(C9+C10)</f>
        <v>1050</v>
      </c>
      <c r="D7" s="56"/>
      <c r="E7" s="57"/>
      <c r="F7" s="58"/>
      <c r="G7" s="59"/>
    </row>
    <row r="8" spans="1:7" ht="21" x14ac:dyDescent="0.35">
      <c r="A8" s="67" t="s">
        <v>11</v>
      </c>
      <c r="B8" s="68"/>
      <c r="C8" s="69"/>
      <c r="D8" s="69"/>
      <c r="E8" s="97"/>
      <c r="F8" s="84"/>
      <c r="G8" s="64"/>
    </row>
    <row r="9" spans="1:7" ht="53.25" customHeight="1" x14ac:dyDescent="0.25">
      <c r="A9" s="209">
        <v>1</v>
      </c>
      <c r="B9" s="199" t="s">
        <v>253</v>
      </c>
      <c r="C9" s="201">
        <v>600</v>
      </c>
      <c r="D9" s="201">
        <v>41.564</v>
      </c>
      <c r="E9" s="50" t="s">
        <v>78</v>
      </c>
      <c r="F9" s="108"/>
      <c r="G9" s="95" t="s">
        <v>254</v>
      </c>
    </row>
    <row r="10" spans="1:7" ht="60" customHeight="1" x14ac:dyDescent="0.25">
      <c r="A10" s="209">
        <v>2</v>
      </c>
      <c r="B10" s="199" t="s">
        <v>255</v>
      </c>
      <c r="C10" s="201">
        <v>450</v>
      </c>
      <c r="D10" s="201">
        <v>0</v>
      </c>
      <c r="E10" s="50" t="s">
        <v>26</v>
      </c>
      <c r="F10" s="108"/>
      <c r="G10" s="95" t="s">
        <v>256</v>
      </c>
    </row>
    <row r="11" spans="1:7" ht="21" x14ac:dyDescent="0.35">
      <c r="A11" s="54" t="s">
        <v>59</v>
      </c>
      <c r="B11" s="55"/>
      <c r="C11" s="56">
        <f>SUM(C13)</f>
        <v>1025.0519999999999</v>
      </c>
      <c r="D11" s="56"/>
      <c r="E11" s="5"/>
      <c r="F11" s="85"/>
      <c r="G11" s="59"/>
    </row>
    <row r="12" spans="1:7" ht="21" x14ac:dyDescent="0.35">
      <c r="A12" s="67" t="s">
        <v>11</v>
      </c>
      <c r="B12" s="68"/>
      <c r="C12" s="69"/>
      <c r="D12" s="69"/>
      <c r="E12" s="97"/>
      <c r="F12" s="84"/>
      <c r="G12" s="64"/>
    </row>
    <row r="13" spans="1:7" ht="66" customHeight="1" x14ac:dyDescent="0.25">
      <c r="A13" s="209">
        <v>3</v>
      </c>
      <c r="B13" s="199" t="s">
        <v>257</v>
      </c>
      <c r="C13" s="201">
        <v>1025.0519999999999</v>
      </c>
      <c r="D13" s="201">
        <v>90.671999999999997</v>
      </c>
      <c r="E13" s="50" t="s">
        <v>20</v>
      </c>
      <c r="F13" s="109"/>
      <c r="G13" s="95" t="s">
        <v>258</v>
      </c>
    </row>
    <row r="14" spans="1:7" ht="21" x14ac:dyDescent="0.35">
      <c r="A14" s="54" t="s">
        <v>73</v>
      </c>
      <c r="B14" s="55"/>
      <c r="C14" s="56">
        <f>SUM(C15:C17)</f>
        <v>103.169</v>
      </c>
      <c r="D14" s="56"/>
      <c r="E14" s="5"/>
      <c r="F14" s="85"/>
      <c r="G14" s="59"/>
    </row>
    <row r="15" spans="1:7" ht="21" x14ac:dyDescent="0.35">
      <c r="A15" s="67" t="s">
        <v>11</v>
      </c>
      <c r="B15" s="68"/>
      <c r="C15" s="69"/>
      <c r="D15" s="69"/>
      <c r="E15" s="97"/>
      <c r="F15" s="84"/>
      <c r="G15" s="64"/>
    </row>
    <row r="16" spans="1:7" ht="63" x14ac:dyDescent="0.25">
      <c r="A16" s="52">
        <v>4</v>
      </c>
      <c r="B16" s="237" t="s">
        <v>259</v>
      </c>
      <c r="C16" s="238">
        <v>31.52</v>
      </c>
      <c r="D16" s="238">
        <v>1.667</v>
      </c>
      <c r="E16" s="52" t="s">
        <v>260</v>
      </c>
      <c r="F16" s="353" t="s">
        <v>14</v>
      </c>
      <c r="G16" s="96" t="s">
        <v>261</v>
      </c>
    </row>
    <row r="17" spans="1:7" ht="67.5" customHeight="1" x14ac:dyDescent="0.25">
      <c r="A17" s="80">
        <v>5</v>
      </c>
      <c r="B17" s="78" t="s">
        <v>262</v>
      </c>
      <c r="C17" s="81">
        <v>71.649000000000001</v>
      </c>
      <c r="D17" s="81">
        <v>7.0410000000000004</v>
      </c>
      <c r="E17" s="80" t="s">
        <v>20</v>
      </c>
      <c r="F17" s="323"/>
      <c r="G17" s="82" t="s">
        <v>263</v>
      </c>
    </row>
    <row r="18" spans="1:7" ht="21" x14ac:dyDescent="0.25">
      <c r="A18" s="54" t="s">
        <v>264</v>
      </c>
      <c r="B18" s="55"/>
      <c r="C18" s="73">
        <f>C20</f>
        <v>200</v>
      </c>
      <c r="D18" s="73"/>
      <c r="E18" s="99"/>
      <c r="F18" s="89"/>
      <c r="G18" s="91"/>
    </row>
    <row r="19" spans="1:7" ht="21" x14ac:dyDescent="0.35">
      <c r="A19" s="67" t="s">
        <v>11</v>
      </c>
      <c r="B19" s="68"/>
      <c r="C19" s="69"/>
      <c r="D19" s="69"/>
      <c r="E19" s="97"/>
      <c r="F19" s="84"/>
      <c r="G19" s="92"/>
    </row>
    <row r="20" spans="1:7" ht="89.25" customHeight="1" x14ac:dyDescent="0.25">
      <c r="A20" s="75">
        <v>6</v>
      </c>
      <c r="B20" s="76" t="s">
        <v>265</v>
      </c>
      <c r="C20" s="224">
        <v>200</v>
      </c>
      <c r="D20" s="224">
        <v>0</v>
      </c>
      <c r="E20" s="77" t="s">
        <v>26</v>
      </c>
      <c r="F20" s="90" t="s">
        <v>14</v>
      </c>
      <c r="G20" s="82" t="s">
        <v>266</v>
      </c>
    </row>
    <row r="21" spans="1:7" ht="24" customHeight="1" x14ac:dyDescent="0.25">
      <c r="A21" s="54" t="s">
        <v>88</v>
      </c>
      <c r="B21" s="55"/>
      <c r="C21" s="73">
        <f>C23</f>
        <v>39.884999999999998</v>
      </c>
      <c r="D21" s="73"/>
      <c r="E21" s="99"/>
      <c r="F21" s="89"/>
      <c r="G21" s="91"/>
    </row>
    <row r="22" spans="1:7" ht="23.25" customHeight="1" x14ac:dyDescent="0.35">
      <c r="A22" s="67" t="s">
        <v>11</v>
      </c>
      <c r="B22" s="68"/>
      <c r="C22" s="69"/>
      <c r="D22" s="69"/>
      <c r="E22" s="97"/>
      <c r="F22" s="84"/>
      <c r="G22" s="92"/>
    </row>
    <row r="23" spans="1:7" ht="63" x14ac:dyDescent="0.25">
      <c r="A23" s="209">
        <v>7</v>
      </c>
      <c r="B23" s="214" t="s">
        <v>267</v>
      </c>
      <c r="C23" s="228">
        <v>39.884999999999998</v>
      </c>
      <c r="D23" s="228">
        <v>6.7990000000000004</v>
      </c>
      <c r="E23" s="209" t="s">
        <v>90</v>
      </c>
      <c r="F23" s="210" t="s">
        <v>14</v>
      </c>
      <c r="G23" s="211" t="s">
        <v>268</v>
      </c>
    </row>
    <row r="24" spans="1:7" ht="26.25" x14ac:dyDescent="0.4">
      <c r="A24" s="282" t="s">
        <v>118</v>
      </c>
      <c r="B24" s="283"/>
      <c r="C24" s="100">
        <f>C18+C14+C7+C11+C21</f>
        <v>2418.1059999999998</v>
      </c>
      <c r="D24" s="101"/>
      <c r="E24" s="102"/>
      <c r="F24" s="102"/>
      <c r="G24" s="103"/>
    </row>
    <row r="26" spans="1:7" x14ac:dyDescent="0.25">
      <c r="D26" s="107"/>
    </row>
    <row r="29" spans="1:7" x14ac:dyDescent="0.25">
      <c r="D29" s="106"/>
    </row>
  </sheetData>
  <mergeCells count="5">
    <mergeCell ref="A24:B24"/>
    <mergeCell ref="F16:F17"/>
    <mergeCell ref="A1:G2"/>
    <mergeCell ref="A3:G3"/>
    <mergeCell ref="A6:G6"/>
  </mergeCells>
  <pageMargins left="0.70866141732283472" right="0.70866141732283472" top="0.74803149606299213" bottom="0.74803149606299213" header="0.31496062992125984" footer="0.31496062992125984"/>
  <pageSetup paperSize="9" scale="58"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35" sqref="G35"/>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97"/>
  <sheetViews>
    <sheetView view="pageBreakPreview" topLeftCell="A66" zoomScale="60" zoomScaleNormal="55" workbookViewId="0">
      <selection activeCell="C59" sqref="C59"/>
    </sheetView>
  </sheetViews>
  <sheetFormatPr defaultRowHeight="15" x14ac:dyDescent="0.25"/>
  <cols>
    <col min="1" max="1" width="9" customWidth="1"/>
    <col min="2" max="2" width="97" customWidth="1"/>
    <col min="3" max="3" width="19.42578125" customWidth="1"/>
    <col min="4" max="4" width="17.85546875" customWidth="1"/>
    <col min="5" max="5" width="18.5703125" customWidth="1"/>
    <col min="6" max="6" width="20.7109375" customWidth="1"/>
    <col min="7" max="7" width="41.85546875" customWidth="1"/>
  </cols>
  <sheetData>
    <row r="1" spans="1:7" x14ac:dyDescent="0.25">
      <c r="A1" s="256" t="s">
        <v>0</v>
      </c>
      <c r="B1" s="256"/>
      <c r="C1" s="256"/>
      <c r="D1" s="256"/>
      <c r="E1" s="256"/>
      <c r="F1" s="256"/>
      <c r="G1" s="256"/>
    </row>
    <row r="2" spans="1:7" x14ac:dyDescent="0.25">
      <c r="A2" s="256"/>
      <c r="B2" s="256"/>
      <c r="C2" s="256"/>
      <c r="D2" s="256"/>
      <c r="E2" s="256"/>
      <c r="F2" s="256"/>
      <c r="G2" s="256"/>
    </row>
    <row r="3" spans="1:7" ht="18.75" x14ac:dyDescent="0.25">
      <c r="A3" s="257" t="s">
        <v>1</v>
      </c>
      <c r="B3" s="257"/>
      <c r="C3" s="257"/>
      <c r="D3" s="257"/>
      <c r="E3" s="257"/>
      <c r="F3" s="257"/>
      <c r="G3" s="257"/>
    </row>
    <row r="4" spans="1:7" ht="18.75" x14ac:dyDescent="0.25">
      <c r="A4" s="194"/>
      <c r="B4" s="194"/>
      <c r="C4" s="194"/>
      <c r="D4" s="194"/>
      <c r="E4" s="194"/>
      <c r="F4" s="194"/>
      <c r="G4" s="194"/>
    </row>
    <row r="5" spans="1:7" ht="37.5" x14ac:dyDescent="0.25">
      <c r="A5" s="2" t="s">
        <v>2</v>
      </c>
      <c r="B5" s="3" t="s">
        <v>3</v>
      </c>
      <c r="C5" s="4" t="s">
        <v>4</v>
      </c>
      <c r="D5" s="4" t="s">
        <v>5</v>
      </c>
      <c r="E5" s="3" t="s">
        <v>6</v>
      </c>
      <c r="F5" s="3" t="s">
        <v>7</v>
      </c>
      <c r="G5" s="53" t="s">
        <v>8</v>
      </c>
    </row>
    <row r="6" spans="1:7" ht="21" hidden="1" x14ac:dyDescent="0.25">
      <c r="A6" s="278" t="s">
        <v>9</v>
      </c>
      <c r="B6" s="279"/>
      <c r="C6" s="279"/>
      <c r="D6" s="279"/>
      <c r="E6" s="279"/>
      <c r="F6" s="279"/>
      <c r="G6" s="279"/>
    </row>
    <row r="7" spans="1:7" ht="23.25" x14ac:dyDescent="0.35">
      <c r="A7" s="66" t="s">
        <v>10</v>
      </c>
      <c r="B7" s="55"/>
      <c r="C7" s="56">
        <f>SUM(C9:C33)</f>
        <v>3571.9929999999999</v>
      </c>
      <c r="D7" s="56"/>
      <c r="E7" s="57"/>
      <c r="F7" s="58"/>
      <c r="G7" s="59"/>
    </row>
    <row r="8" spans="1:7" ht="21" x14ac:dyDescent="0.35">
      <c r="A8" s="67" t="s">
        <v>11</v>
      </c>
      <c r="B8" s="68"/>
      <c r="C8" s="69"/>
      <c r="D8" s="69"/>
      <c r="E8" s="97"/>
      <c r="F8" s="84"/>
      <c r="G8" s="64"/>
    </row>
    <row r="9" spans="1:7" ht="109.5" customHeight="1" x14ac:dyDescent="0.25">
      <c r="A9" s="209">
        <v>1</v>
      </c>
      <c r="B9" s="199" t="s">
        <v>12</v>
      </c>
      <c r="C9" s="201">
        <v>195.77799999999999</v>
      </c>
      <c r="D9" s="201">
        <v>27.15</v>
      </c>
      <c r="E9" s="50" t="s">
        <v>13</v>
      </c>
      <c r="F9" s="275" t="s">
        <v>14</v>
      </c>
      <c r="G9" s="95" t="s">
        <v>15</v>
      </c>
    </row>
    <row r="10" spans="1:7" ht="18.75" x14ac:dyDescent="0.25">
      <c r="A10" s="213">
        <v>2</v>
      </c>
      <c r="B10" s="199" t="s">
        <v>16</v>
      </c>
      <c r="C10" s="201">
        <v>10.093999999999999</v>
      </c>
      <c r="D10" s="201">
        <v>1.1160000000000001</v>
      </c>
      <c r="E10" s="50" t="s">
        <v>13</v>
      </c>
      <c r="F10" s="276"/>
      <c r="G10" s="322" t="s">
        <v>17</v>
      </c>
    </row>
    <row r="11" spans="1:7" ht="18.75" x14ac:dyDescent="0.25">
      <c r="A11" s="213">
        <v>3</v>
      </c>
      <c r="B11" s="199" t="s">
        <v>18</v>
      </c>
      <c r="C11" s="201">
        <v>21.611000000000001</v>
      </c>
      <c r="D11" s="201">
        <v>1.2789999999999999</v>
      </c>
      <c r="E11" s="50" t="s">
        <v>13</v>
      </c>
      <c r="F11" s="276"/>
      <c r="G11" s="323"/>
    </row>
    <row r="12" spans="1:7" ht="46.5" customHeight="1" x14ac:dyDescent="0.25">
      <c r="A12" s="209">
        <v>4</v>
      </c>
      <c r="B12" s="199" t="s">
        <v>19</v>
      </c>
      <c r="C12" s="201">
        <v>201</v>
      </c>
      <c r="D12" s="201">
        <v>0</v>
      </c>
      <c r="E12" s="50" t="s">
        <v>20</v>
      </c>
      <c r="F12" s="276"/>
      <c r="G12" s="95" t="s">
        <v>21</v>
      </c>
    </row>
    <row r="13" spans="1:7" ht="40.5" customHeight="1" x14ac:dyDescent="0.25">
      <c r="A13" s="209">
        <v>5</v>
      </c>
      <c r="B13" s="199" t="s">
        <v>22</v>
      </c>
      <c r="C13" s="201">
        <v>156</v>
      </c>
      <c r="D13" s="201">
        <v>223</v>
      </c>
      <c r="E13" s="50" t="s">
        <v>23</v>
      </c>
      <c r="F13" s="276"/>
      <c r="G13" s="95" t="s">
        <v>24</v>
      </c>
    </row>
    <row r="14" spans="1:7" ht="63" customHeight="1" x14ac:dyDescent="0.25">
      <c r="A14" s="209">
        <v>6</v>
      </c>
      <c r="B14" s="199" t="s">
        <v>25</v>
      </c>
      <c r="C14" s="201">
        <v>49.61</v>
      </c>
      <c r="D14" s="201">
        <v>0</v>
      </c>
      <c r="E14" s="50" t="s">
        <v>26</v>
      </c>
      <c r="F14" s="276"/>
      <c r="G14" s="95" t="s">
        <v>27</v>
      </c>
    </row>
    <row r="15" spans="1:7" ht="72" customHeight="1" x14ac:dyDescent="0.25">
      <c r="A15" s="209">
        <v>7</v>
      </c>
      <c r="B15" s="199" t="s">
        <v>28</v>
      </c>
      <c r="C15" s="201">
        <v>100</v>
      </c>
      <c r="D15" s="201">
        <v>184.8</v>
      </c>
      <c r="E15" s="50" t="s">
        <v>26</v>
      </c>
      <c r="F15" s="277"/>
      <c r="G15" s="95" t="s">
        <v>29</v>
      </c>
    </row>
    <row r="16" spans="1:7" ht="21" x14ac:dyDescent="0.35">
      <c r="A16" s="65" t="s">
        <v>30</v>
      </c>
      <c r="B16" s="60"/>
      <c r="C16" s="61"/>
      <c r="D16" s="61"/>
      <c r="E16" s="62"/>
      <c r="F16" s="63"/>
      <c r="G16" s="64"/>
    </row>
    <row r="17" spans="1:7" ht="18.75" customHeight="1" x14ac:dyDescent="0.25">
      <c r="A17" s="247">
        <v>8</v>
      </c>
      <c r="B17" s="259" t="s">
        <v>31</v>
      </c>
      <c r="C17" s="263">
        <v>61.1</v>
      </c>
      <c r="D17" s="200"/>
      <c r="E17" s="265" t="s">
        <v>32</v>
      </c>
      <c r="F17" s="267" t="s">
        <v>33</v>
      </c>
      <c r="G17" s="269" t="s">
        <v>34</v>
      </c>
    </row>
    <row r="18" spans="1:7" ht="18.75" x14ac:dyDescent="0.25">
      <c r="A18" s="248"/>
      <c r="B18" s="260"/>
      <c r="C18" s="264"/>
      <c r="D18" s="201"/>
      <c r="E18" s="266"/>
      <c r="F18" s="268"/>
      <c r="G18" s="270"/>
    </row>
    <row r="19" spans="1:7" ht="18.75" x14ac:dyDescent="0.25">
      <c r="A19" s="247">
        <v>9</v>
      </c>
      <c r="B19" s="259" t="s">
        <v>35</v>
      </c>
      <c r="C19" s="263">
        <v>56.4</v>
      </c>
      <c r="D19" s="200"/>
      <c r="E19" s="265" t="s">
        <v>32</v>
      </c>
      <c r="F19" s="267" t="s">
        <v>33</v>
      </c>
      <c r="G19" s="270"/>
    </row>
    <row r="20" spans="1:7" ht="18.75" x14ac:dyDescent="0.25">
      <c r="A20" s="248"/>
      <c r="B20" s="260"/>
      <c r="C20" s="264"/>
      <c r="D20" s="201"/>
      <c r="E20" s="266"/>
      <c r="F20" s="268"/>
      <c r="G20" s="271"/>
    </row>
    <row r="21" spans="1:7" ht="50.25" customHeight="1" x14ac:dyDescent="0.25">
      <c r="A21" s="197">
        <v>10</v>
      </c>
      <c r="B21" s="199" t="s">
        <v>36</v>
      </c>
      <c r="C21" s="201">
        <v>500</v>
      </c>
      <c r="D21" s="201"/>
      <c r="E21" s="203" t="s">
        <v>26</v>
      </c>
      <c r="F21" s="93" t="s">
        <v>33</v>
      </c>
      <c r="G21" s="212" t="s">
        <v>37</v>
      </c>
    </row>
    <row r="22" spans="1:7" ht="207.75" customHeight="1" x14ac:dyDescent="0.25">
      <c r="A22" s="197">
        <v>11</v>
      </c>
      <c r="B22" s="199" t="s">
        <v>38</v>
      </c>
      <c r="C22" s="201">
        <v>412.5</v>
      </c>
      <c r="D22" s="201"/>
      <c r="E22" s="203" t="s">
        <v>20</v>
      </c>
      <c r="F22" s="83" t="s">
        <v>39</v>
      </c>
      <c r="G22" s="211" t="s">
        <v>40</v>
      </c>
    </row>
    <row r="23" spans="1:7" ht="45" customHeight="1" x14ac:dyDescent="0.25">
      <c r="A23" s="197">
        <v>12</v>
      </c>
      <c r="B23" s="199" t="s">
        <v>41</v>
      </c>
      <c r="C23" s="201">
        <v>250</v>
      </c>
      <c r="D23" s="201"/>
      <c r="E23" s="203" t="s">
        <v>42</v>
      </c>
      <c r="F23" s="83" t="s">
        <v>43</v>
      </c>
      <c r="G23" s="212" t="s">
        <v>44</v>
      </c>
    </row>
    <row r="24" spans="1:7" ht="18.75" customHeight="1" x14ac:dyDescent="0.25">
      <c r="A24" s="261">
        <v>13</v>
      </c>
      <c r="B24" s="280" t="s">
        <v>45</v>
      </c>
      <c r="C24" s="324">
        <v>100</v>
      </c>
      <c r="D24" s="174"/>
      <c r="E24" s="326" t="s">
        <v>20</v>
      </c>
      <c r="F24" s="267" t="s">
        <v>33</v>
      </c>
      <c r="G24" s="272" t="s">
        <v>46</v>
      </c>
    </row>
    <row r="25" spans="1:7" ht="33.75" customHeight="1" x14ac:dyDescent="0.25">
      <c r="A25" s="262"/>
      <c r="B25" s="281"/>
      <c r="C25" s="325"/>
      <c r="D25" s="174"/>
      <c r="E25" s="327"/>
      <c r="F25" s="268"/>
      <c r="G25" s="273"/>
    </row>
    <row r="26" spans="1:7" ht="45" customHeight="1" x14ac:dyDescent="0.25">
      <c r="A26" s="197">
        <v>14</v>
      </c>
      <c r="B26" s="199" t="s">
        <v>47</v>
      </c>
      <c r="C26" s="201">
        <v>56.4</v>
      </c>
      <c r="D26" s="201"/>
      <c r="E26" s="203" t="s">
        <v>48</v>
      </c>
      <c r="F26" s="83" t="s">
        <v>43</v>
      </c>
      <c r="G26" s="273"/>
    </row>
    <row r="27" spans="1:7" ht="45" customHeight="1" x14ac:dyDescent="0.25">
      <c r="A27" s="197">
        <v>15</v>
      </c>
      <c r="B27" s="199" t="s">
        <v>49</v>
      </c>
      <c r="C27" s="201">
        <v>106.2</v>
      </c>
      <c r="D27" s="201"/>
      <c r="E27" s="203" t="s">
        <v>48</v>
      </c>
      <c r="F27" s="83" t="s">
        <v>43</v>
      </c>
      <c r="G27" s="273"/>
    </row>
    <row r="28" spans="1:7" ht="45" customHeight="1" x14ac:dyDescent="0.25">
      <c r="A28" s="209">
        <v>16</v>
      </c>
      <c r="B28" s="199" t="s">
        <v>50</v>
      </c>
      <c r="C28" s="201">
        <v>74.3</v>
      </c>
      <c r="D28" s="201"/>
      <c r="E28" s="50" t="s">
        <v>32</v>
      </c>
      <c r="F28" s="210" t="s">
        <v>43</v>
      </c>
      <c r="G28" s="274"/>
    </row>
    <row r="29" spans="1:7" ht="37.5" x14ac:dyDescent="0.25">
      <c r="A29" s="209">
        <v>17</v>
      </c>
      <c r="B29" s="199" t="s">
        <v>51</v>
      </c>
      <c r="C29" s="201">
        <v>296</v>
      </c>
      <c r="D29" s="201"/>
      <c r="E29" s="50" t="s">
        <v>26</v>
      </c>
      <c r="F29" s="210" t="s">
        <v>43</v>
      </c>
      <c r="G29" s="105" t="s">
        <v>52</v>
      </c>
    </row>
    <row r="30" spans="1:7" ht="50.25" customHeight="1" x14ac:dyDescent="0.25">
      <c r="A30" s="197">
        <v>18</v>
      </c>
      <c r="B30" s="199" t="s">
        <v>53</v>
      </c>
      <c r="C30" s="201">
        <v>300</v>
      </c>
      <c r="D30" s="201"/>
      <c r="E30" s="203" t="s">
        <v>23</v>
      </c>
      <c r="F30" s="83" t="s">
        <v>43</v>
      </c>
      <c r="G30" s="272" t="s">
        <v>54</v>
      </c>
    </row>
    <row r="31" spans="1:7" ht="42.75" customHeight="1" x14ac:dyDescent="0.25">
      <c r="A31" s="197">
        <v>19</v>
      </c>
      <c r="B31" s="199" t="s">
        <v>55</v>
      </c>
      <c r="C31" s="201">
        <v>235</v>
      </c>
      <c r="D31" s="201"/>
      <c r="E31" s="203" t="s">
        <v>23</v>
      </c>
      <c r="F31" s="83" t="s">
        <v>43</v>
      </c>
      <c r="G31" s="273"/>
    </row>
    <row r="32" spans="1:7" ht="54" customHeight="1" x14ac:dyDescent="0.25">
      <c r="A32" s="197">
        <v>20</v>
      </c>
      <c r="B32" s="199" t="s">
        <v>56</v>
      </c>
      <c r="C32" s="201">
        <v>200</v>
      </c>
      <c r="D32" s="201"/>
      <c r="E32" s="203" t="s">
        <v>23</v>
      </c>
      <c r="F32" s="83" t="s">
        <v>43</v>
      </c>
      <c r="G32" s="274"/>
    </row>
    <row r="33" spans="1:7" ht="131.25" customHeight="1" x14ac:dyDescent="0.25">
      <c r="A33" s="197">
        <v>21</v>
      </c>
      <c r="B33" s="199" t="s">
        <v>57</v>
      </c>
      <c r="C33" s="201">
        <v>190</v>
      </c>
      <c r="D33" s="201"/>
      <c r="E33" s="203" t="s">
        <v>23</v>
      </c>
      <c r="F33" s="83" t="s">
        <v>43</v>
      </c>
      <c r="G33" s="104" t="s">
        <v>58</v>
      </c>
    </row>
    <row r="34" spans="1:7" ht="21" x14ac:dyDescent="0.35">
      <c r="A34" s="54" t="s">
        <v>59</v>
      </c>
      <c r="B34" s="55"/>
      <c r="C34" s="56">
        <f>SUM(C36:C39)</f>
        <v>2161.3000000000002</v>
      </c>
      <c r="D34" s="56"/>
      <c r="E34" s="5"/>
      <c r="F34" s="85"/>
      <c r="G34" s="59"/>
    </row>
    <row r="35" spans="1:7" ht="21" x14ac:dyDescent="0.35">
      <c r="A35" s="67" t="s">
        <v>11</v>
      </c>
      <c r="B35" s="68"/>
      <c r="C35" s="69"/>
      <c r="D35" s="69"/>
      <c r="E35" s="97"/>
      <c r="F35" s="84"/>
      <c r="G35" s="64"/>
    </row>
    <row r="36" spans="1:7" ht="151.5" customHeight="1" x14ac:dyDescent="0.25">
      <c r="A36" s="209">
        <v>22</v>
      </c>
      <c r="B36" s="199" t="s">
        <v>60</v>
      </c>
      <c r="C36" s="201">
        <v>1869</v>
      </c>
      <c r="D36" s="201">
        <v>0</v>
      </c>
      <c r="E36" s="50" t="s">
        <v>20</v>
      </c>
      <c r="F36" s="229" t="s">
        <v>14</v>
      </c>
      <c r="G36" s="95" t="s">
        <v>61</v>
      </c>
    </row>
    <row r="37" spans="1:7" ht="21" x14ac:dyDescent="0.35">
      <c r="A37" s="65" t="s">
        <v>30</v>
      </c>
      <c r="B37" s="68"/>
      <c r="C37" s="69"/>
      <c r="D37" s="69"/>
      <c r="E37" s="97"/>
      <c r="F37" s="84"/>
      <c r="G37" s="64"/>
    </row>
    <row r="38" spans="1:7" ht="18.75" x14ac:dyDescent="0.25">
      <c r="A38" s="247">
        <v>23</v>
      </c>
      <c r="B38" s="259" t="s">
        <v>62</v>
      </c>
      <c r="C38" s="314">
        <v>292.3</v>
      </c>
      <c r="D38" s="225"/>
      <c r="E38" s="251" t="s">
        <v>20</v>
      </c>
      <c r="F38" s="316" t="s">
        <v>33</v>
      </c>
      <c r="G38" s="291" t="s">
        <v>63</v>
      </c>
    </row>
    <row r="39" spans="1:7" ht="39" customHeight="1" x14ac:dyDescent="0.25">
      <c r="A39" s="312"/>
      <c r="B39" s="313"/>
      <c r="C39" s="315"/>
      <c r="D39" s="226"/>
      <c r="E39" s="251"/>
      <c r="F39" s="317"/>
      <c r="G39" s="291"/>
    </row>
    <row r="40" spans="1:7" ht="21" x14ac:dyDescent="0.35">
      <c r="A40" s="54" t="s">
        <v>64</v>
      </c>
      <c r="B40" s="55"/>
      <c r="C40" s="56">
        <f>C42</f>
        <v>200</v>
      </c>
      <c r="D40" s="56"/>
      <c r="E40" s="5"/>
      <c r="F40" s="85"/>
      <c r="G40" s="59"/>
    </row>
    <row r="41" spans="1:7" ht="21" x14ac:dyDescent="0.35">
      <c r="A41" s="65" t="s">
        <v>30</v>
      </c>
      <c r="B41" s="68"/>
      <c r="C41" s="69"/>
      <c r="D41" s="69"/>
      <c r="E41" s="97"/>
      <c r="F41" s="84"/>
      <c r="G41" s="64"/>
    </row>
    <row r="42" spans="1:7" ht="78" customHeight="1" x14ac:dyDescent="0.25">
      <c r="A42" s="227">
        <v>24</v>
      </c>
      <c r="B42" s="199" t="s">
        <v>65</v>
      </c>
      <c r="C42" s="201">
        <v>200</v>
      </c>
      <c r="D42" s="201"/>
      <c r="E42" s="203" t="s">
        <v>26</v>
      </c>
      <c r="F42" s="93" t="s">
        <v>66</v>
      </c>
      <c r="G42" s="212" t="s">
        <v>67</v>
      </c>
    </row>
    <row r="43" spans="1:7" ht="21" x14ac:dyDescent="0.35">
      <c r="A43" s="54" t="s">
        <v>68</v>
      </c>
      <c r="B43" s="55"/>
      <c r="C43" s="56">
        <f>SUM(C45:C48)</f>
        <v>1609.6</v>
      </c>
      <c r="D43" s="56"/>
      <c r="E43" s="5"/>
      <c r="F43" s="85"/>
      <c r="G43" s="59"/>
    </row>
    <row r="44" spans="1:7" ht="21" x14ac:dyDescent="0.35">
      <c r="A44" s="67" t="s">
        <v>11</v>
      </c>
      <c r="B44" s="68"/>
      <c r="C44" s="69"/>
      <c r="D44" s="69"/>
      <c r="E44" s="97"/>
      <c r="F44" s="84"/>
      <c r="G44" s="64"/>
    </row>
    <row r="45" spans="1:7" ht="31.5" x14ac:dyDescent="0.25">
      <c r="A45" s="49">
        <v>25</v>
      </c>
      <c r="B45" s="237" t="s">
        <v>69</v>
      </c>
      <c r="C45" s="175">
        <v>150</v>
      </c>
      <c r="D45" s="175">
        <v>287.13200000000001</v>
      </c>
      <c r="E45" s="51" t="s">
        <v>26</v>
      </c>
      <c r="F45" s="88" t="s">
        <v>14</v>
      </c>
      <c r="G45" s="71" t="s">
        <v>70</v>
      </c>
    </row>
    <row r="46" spans="1:7" ht="21" x14ac:dyDescent="0.35">
      <c r="A46" s="65" t="s">
        <v>30</v>
      </c>
      <c r="B46" s="68"/>
      <c r="C46" s="69"/>
      <c r="D46" s="69"/>
      <c r="E46" s="97"/>
      <c r="F46" s="84"/>
      <c r="G46" s="64"/>
    </row>
    <row r="47" spans="1:7" ht="37.5" x14ac:dyDescent="0.25">
      <c r="A47" s="49">
        <v>26</v>
      </c>
      <c r="B47" s="237" t="s">
        <v>71</v>
      </c>
      <c r="C47" s="175">
        <v>204</v>
      </c>
      <c r="D47" s="175"/>
      <c r="E47" s="51" t="s">
        <v>42</v>
      </c>
      <c r="F47" s="86" t="s">
        <v>33</v>
      </c>
      <c r="G47" s="291" t="s">
        <v>44</v>
      </c>
    </row>
    <row r="48" spans="1:7" ht="37.5" x14ac:dyDescent="0.25">
      <c r="A48" s="49">
        <v>27</v>
      </c>
      <c r="B48" s="237" t="s">
        <v>72</v>
      </c>
      <c r="C48" s="175">
        <v>1255.5999999999999</v>
      </c>
      <c r="D48" s="175"/>
      <c r="E48" s="51" t="s">
        <v>42</v>
      </c>
      <c r="F48" s="210" t="s">
        <v>33</v>
      </c>
      <c r="G48" s="291"/>
    </row>
    <row r="49" spans="1:28" ht="21" x14ac:dyDescent="0.35">
      <c r="A49" s="54" t="s">
        <v>73</v>
      </c>
      <c r="B49" s="55"/>
      <c r="C49" s="56">
        <f>SUM(C50:C56)</f>
        <v>247.1</v>
      </c>
      <c r="D49" s="56"/>
      <c r="E49" s="5"/>
      <c r="F49" s="85"/>
      <c r="G49" s="59"/>
    </row>
    <row r="50" spans="1:28" ht="21" x14ac:dyDescent="0.35">
      <c r="A50" s="65" t="s">
        <v>30</v>
      </c>
      <c r="B50" s="68"/>
      <c r="C50" s="69"/>
      <c r="D50" s="69"/>
      <c r="E50" s="97"/>
      <c r="F50" s="84"/>
      <c r="G50" s="64"/>
    </row>
    <row r="51" spans="1:28" s="1" customFormat="1" ht="53.25" customHeight="1" x14ac:dyDescent="0.25">
      <c r="A51" s="52">
        <v>28</v>
      </c>
      <c r="B51" s="237" t="s">
        <v>74</v>
      </c>
      <c r="C51" s="238">
        <v>10.3</v>
      </c>
      <c r="D51" s="238"/>
      <c r="E51" s="52" t="s">
        <v>75</v>
      </c>
      <c r="F51" s="87" t="s">
        <v>33</v>
      </c>
      <c r="G51" s="291" t="s">
        <v>76</v>
      </c>
      <c r="H51" s="70"/>
      <c r="I51" s="70"/>
      <c r="J51" s="70"/>
      <c r="K51" s="70"/>
      <c r="L51" s="70"/>
      <c r="M51" s="70"/>
      <c r="N51" s="70"/>
      <c r="O51" s="70"/>
      <c r="P51" s="70"/>
      <c r="Q51" s="70"/>
      <c r="R51" s="70"/>
      <c r="S51" s="70"/>
      <c r="T51" s="70"/>
      <c r="U51" s="70"/>
      <c r="V51" s="70"/>
      <c r="W51" s="70"/>
      <c r="X51" s="70"/>
      <c r="Y51" s="70"/>
      <c r="Z51" s="70"/>
      <c r="AA51" s="70"/>
      <c r="AB51" s="70"/>
    </row>
    <row r="52" spans="1:28" s="1" customFormat="1" ht="18.75" x14ac:dyDescent="0.25">
      <c r="A52" s="52">
        <v>29</v>
      </c>
      <c r="B52" s="237" t="s">
        <v>77</v>
      </c>
      <c r="C52" s="238">
        <v>48.5</v>
      </c>
      <c r="D52" s="238"/>
      <c r="E52" s="52" t="s">
        <v>78</v>
      </c>
      <c r="F52" s="88" t="s">
        <v>33</v>
      </c>
      <c r="G52" s="291"/>
      <c r="H52" s="70"/>
      <c r="I52" s="70"/>
      <c r="J52" s="70"/>
      <c r="K52" s="70"/>
      <c r="L52" s="70"/>
      <c r="M52" s="70"/>
      <c r="N52" s="70"/>
      <c r="O52" s="70"/>
      <c r="P52" s="70"/>
      <c r="Q52" s="70"/>
      <c r="R52" s="70"/>
      <c r="S52" s="70"/>
      <c r="T52" s="70"/>
      <c r="U52" s="70"/>
      <c r="V52" s="70"/>
      <c r="W52" s="70"/>
      <c r="X52" s="70"/>
      <c r="Y52" s="70"/>
      <c r="Z52" s="70"/>
      <c r="AA52" s="70"/>
      <c r="AB52" s="70"/>
    </row>
    <row r="53" spans="1:28" ht="18.75" x14ac:dyDescent="0.25">
      <c r="A53" s="52">
        <v>30</v>
      </c>
      <c r="B53" s="237" t="s">
        <v>79</v>
      </c>
      <c r="C53" s="238">
        <v>53.9</v>
      </c>
      <c r="D53" s="238"/>
      <c r="E53" s="52" t="s">
        <v>78</v>
      </c>
      <c r="F53" s="88" t="s">
        <v>33</v>
      </c>
      <c r="G53" s="291"/>
    </row>
    <row r="54" spans="1:28" ht="18.75" x14ac:dyDescent="0.25">
      <c r="A54" s="52">
        <v>31</v>
      </c>
      <c r="B54" s="237" t="s">
        <v>80</v>
      </c>
      <c r="C54" s="238">
        <v>32.700000000000003</v>
      </c>
      <c r="D54" s="238"/>
      <c r="E54" s="52" t="s">
        <v>75</v>
      </c>
      <c r="F54" s="88" t="s">
        <v>33</v>
      </c>
      <c r="G54" s="291"/>
    </row>
    <row r="55" spans="1:28" ht="37.5" x14ac:dyDescent="0.25">
      <c r="A55" s="52">
        <v>32</v>
      </c>
      <c r="B55" s="237" t="s">
        <v>81</v>
      </c>
      <c r="C55" s="238">
        <v>51.8</v>
      </c>
      <c r="D55" s="238"/>
      <c r="E55" s="52" t="s">
        <v>78</v>
      </c>
      <c r="F55" s="88" t="s">
        <v>33</v>
      </c>
      <c r="G55" s="291"/>
    </row>
    <row r="56" spans="1:28" ht="18.75" x14ac:dyDescent="0.25">
      <c r="A56" s="52">
        <v>33</v>
      </c>
      <c r="B56" s="237" t="s">
        <v>82</v>
      </c>
      <c r="C56" s="238">
        <v>49.9</v>
      </c>
      <c r="D56" s="238"/>
      <c r="E56" s="52" t="s">
        <v>78</v>
      </c>
      <c r="F56" s="88" t="s">
        <v>33</v>
      </c>
      <c r="G56" s="291"/>
    </row>
    <row r="57" spans="1:28" ht="21" x14ac:dyDescent="0.35">
      <c r="A57" s="54" t="s">
        <v>83</v>
      </c>
      <c r="B57" s="55"/>
      <c r="C57" s="56">
        <f>SUM(C59:C61)</f>
        <v>297.89999999999998</v>
      </c>
      <c r="D57" s="56"/>
      <c r="E57" s="5"/>
      <c r="F57" s="85"/>
      <c r="G57" s="59"/>
    </row>
    <row r="58" spans="1:28" ht="21" x14ac:dyDescent="0.35">
      <c r="A58" s="67" t="s">
        <v>11</v>
      </c>
      <c r="B58" s="68"/>
      <c r="C58" s="69"/>
      <c r="D58" s="69"/>
      <c r="E58" s="97"/>
      <c r="F58" s="84"/>
      <c r="G58" s="64"/>
    </row>
    <row r="59" spans="1:28" ht="37.5" x14ac:dyDescent="0.25">
      <c r="A59" s="111">
        <v>34</v>
      </c>
      <c r="B59" s="110" t="s">
        <v>84</v>
      </c>
      <c r="C59" s="72">
        <v>238</v>
      </c>
      <c r="D59" s="72">
        <v>50</v>
      </c>
      <c r="E59" s="98" t="s">
        <v>42</v>
      </c>
      <c r="F59" s="87" t="s">
        <v>14</v>
      </c>
      <c r="G59" s="211" t="s">
        <v>85</v>
      </c>
    </row>
    <row r="60" spans="1:28" ht="21" x14ac:dyDescent="0.35">
      <c r="A60" s="67" t="s">
        <v>30</v>
      </c>
      <c r="B60" s="68"/>
      <c r="C60" s="69"/>
      <c r="D60" s="69"/>
      <c r="E60" s="97"/>
      <c r="F60" s="84"/>
      <c r="G60" s="64"/>
    </row>
    <row r="61" spans="1:28" ht="72.75" customHeight="1" x14ac:dyDescent="0.25">
      <c r="A61" s="52">
        <v>35</v>
      </c>
      <c r="B61" s="237" t="s">
        <v>86</v>
      </c>
      <c r="C61" s="228">
        <v>59.9</v>
      </c>
      <c r="D61" s="228"/>
      <c r="E61" s="209" t="s">
        <v>75</v>
      </c>
      <c r="F61" s="87" t="s">
        <v>33</v>
      </c>
      <c r="G61" s="212" t="s">
        <v>87</v>
      </c>
    </row>
    <row r="62" spans="1:28" ht="21" x14ac:dyDescent="0.35">
      <c r="A62" s="54" t="s">
        <v>88</v>
      </c>
      <c r="B62" s="55"/>
      <c r="C62" s="56">
        <f>SUM(C64:C67)</f>
        <v>1403.2</v>
      </c>
      <c r="D62" s="56"/>
      <c r="E62" s="5"/>
      <c r="F62" s="85"/>
      <c r="G62" s="59"/>
    </row>
    <row r="63" spans="1:28" ht="21" x14ac:dyDescent="0.35">
      <c r="A63" s="67" t="s">
        <v>30</v>
      </c>
      <c r="B63" s="68"/>
      <c r="C63" s="69"/>
      <c r="D63" s="69"/>
      <c r="E63" s="97"/>
      <c r="F63" s="84"/>
      <c r="G63" s="64"/>
    </row>
    <row r="64" spans="1:28" ht="375" customHeight="1" x14ac:dyDescent="0.25">
      <c r="A64" s="209">
        <v>36</v>
      </c>
      <c r="B64" s="214" t="s">
        <v>89</v>
      </c>
      <c r="C64" s="228">
        <v>56.3</v>
      </c>
      <c r="D64" s="228"/>
      <c r="E64" s="209" t="s">
        <v>90</v>
      </c>
      <c r="F64" s="210" t="s">
        <v>43</v>
      </c>
      <c r="G64" s="212" t="s">
        <v>91</v>
      </c>
    </row>
    <row r="65" spans="1:7" ht="18.75" customHeight="1" x14ac:dyDescent="0.25">
      <c r="A65" s="284">
        <v>37</v>
      </c>
      <c r="B65" s="294" t="s">
        <v>92</v>
      </c>
      <c r="C65" s="318">
        <v>535.70000000000005</v>
      </c>
      <c r="D65" s="320"/>
      <c r="E65" s="209" t="s">
        <v>90</v>
      </c>
      <c r="F65" s="210" t="s">
        <v>43</v>
      </c>
      <c r="G65" s="328" t="s">
        <v>44</v>
      </c>
    </row>
    <row r="66" spans="1:7" ht="18.75" x14ac:dyDescent="0.25">
      <c r="A66" s="286"/>
      <c r="B66" s="295"/>
      <c r="C66" s="319"/>
      <c r="D66" s="321"/>
      <c r="E66" s="209" t="s">
        <v>42</v>
      </c>
      <c r="F66" s="210" t="s">
        <v>43</v>
      </c>
      <c r="G66" s="329"/>
    </row>
    <row r="67" spans="1:7" ht="31.5" x14ac:dyDescent="0.25">
      <c r="A67" s="209">
        <v>38</v>
      </c>
      <c r="B67" s="214" t="s">
        <v>93</v>
      </c>
      <c r="C67" s="228">
        <v>811.2</v>
      </c>
      <c r="D67" s="228"/>
      <c r="E67" s="209" t="s">
        <v>42</v>
      </c>
      <c r="F67" s="210" t="s">
        <v>43</v>
      </c>
      <c r="G67" s="124" t="s">
        <v>44</v>
      </c>
    </row>
    <row r="68" spans="1:7" ht="21" x14ac:dyDescent="0.35">
      <c r="A68" s="54" t="s">
        <v>94</v>
      </c>
      <c r="B68" s="55"/>
      <c r="C68" s="56">
        <f>SUM(C70:C72)</f>
        <v>175</v>
      </c>
      <c r="D68" s="56"/>
      <c r="E68" s="5"/>
      <c r="F68" s="85"/>
      <c r="G68" s="59"/>
    </row>
    <row r="69" spans="1:7" ht="21" x14ac:dyDescent="0.35">
      <c r="A69" s="67" t="s">
        <v>11</v>
      </c>
      <c r="B69" s="68"/>
      <c r="C69" s="69"/>
      <c r="D69" s="69"/>
      <c r="E69" s="97"/>
      <c r="F69" s="84"/>
      <c r="G69" s="64"/>
    </row>
    <row r="70" spans="1:7" ht="120" customHeight="1" x14ac:dyDescent="0.25">
      <c r="A70" s="209">
        <v>39</v>
      </c>
      <c r="B70" s="214" t="s">
        <v>95</v>
      </c>
      <c r="C70" s="228">
        <v>150</v>
      </c>
      <c r="D70" s="228">
        <v>0</v>
      </c>
      <c r="E70" s="209" t="s">
        <v>26</v>
      </c>
      <c r="F70" s="70" t="s">
        <v>14</v>
      </c>
      <c r="G70" s="94" t="s">
        <v>96</v>
      </c>
    </row>
    <row r="71" spans="1:7" ht="21" x14ac:dyDescent="0.35">
      <c r="A71" s="67" t="s">
        <v>30</v>
      </c>
      <c r="B71" s="68"/>
      <c r="C71" s="69"/>
      <c r="D71" s="69"/>
      <c r="E71" s="97"/>
      <c r="F71" s="84"/>
      <c r="G71" s="64"/>
    </row>
    <row r="72" spans="1:7" ht="37.5" x14ac:dyDescent="0.25">
      <c r="A72" s="209">
        <v>40</v>
      </c>
      <c r="B72" s="214" t="s">
        <v>97</v>
      </c>
      <c r="C72" s="228">
        <v>25</v>
      </c>
      <c r="D72" s="228"/>
      <c r="E72" s="209" t="s">
        <v>42</v>
      </c>
      <c r="F72" s="210" t="s">
        <v>43</v>
      </c>
      <c r="G72" s="212" t="s">
        <v>44</v>
      </c>
    </row>
    <row r="73" spans="1:7" ht="21" x14ac:dyDescent="0.25">
      <c r="A73" s="54" t="s">
        <v>98</v>
      </c>
      <c r="B73" s="55"/>
      <c r="C73" s="56">
        <f>C75+C77+C79</f>
        <v>608</v>
      </c>
      <c r="D73" s="55"/>
      <c r="E73" s="55"/>
      <c r="F73" s="55"/>
      <c r="G73" s="55"/>
    </row>
    <row r="74" spans="1:7" ht="21" x14ac:dyDescent="0.35">
      <c r="A74" s="67" t="s">
        <v>11</v>
      </c>
      <c r="B74" s="68"/>
      <c r="C74" s="69"/>
      <c r="D74" s="69"/>
      <c r="E74" s="97"/>
      <c r="F74" s="84"/>
      <c r="G74" s="64"/>
    </row>
    <row r="75" spans="1:7" ht="63" x14ac:dyDescent="0.25">
      <c r="A75" s="209">
        <v>41</v>
      </c>
      <c r="B75" s="214" t="s">
        <v>99</v>
      </c>
      <c r="C75" s="228">
        <v>300</v>
      </c>
      <c r="D75" s="228">
        <v>50</v>
      </c>
      <c r="E75" s="209" t="s">
        <v>20</v>
      </c>
      <c r="F75" s="70" t="s">
        <v>14</v>
      </c>
      <c r="G75" s="143" t="s">
        <v>100</v>
      </c>
    </row>
    <row r="76" spans="1:7" ht="21" x14ac:dyDescent="0.35">
      <c r="A76" s="65" t="s">
        <v>30</v>
      </c>
      <c r="B76" s="68"/>
      <c r="C76" s="69"/>
      <c r="D76" s="69"/>
      <c r="E76" s="97"/>
      <c r="F76" s="84"/>
      <c r="G76" s="64"/>
    </row>
    <row r="77" spans="1:7" ht="21" x14ac:dyDescent="0.25">
      <c r="A77" s="300">
        <v>42</v>
      </c>
      <c r="B77" s="302" t="s">
        <v>101</v>
      </c>
      <c r="C77" s="304">
        <v>104</v>
      </c>
      <c r="D77" s="79"/>
      <c r="E77" s="300" t="s">
        <v>20</v>
      </c>
      <c r="F77" s="306" t="s">
        <v>33</v>
      </c>
      <c r="G77" s="298" t="s">
        <v>102</v>
      </c>
    </row>
    <row r="78" spans="1:7" ht="32.25" customHeight="1" x14ac:dyDescent="0.25">
      <c r="A78" s="301"/>
      <c r="B78" s="303"/>
      <c r="C78" s="305"/>
      <c r="D78" s="220"/>
      <c r="E78" s="301"/>
      <c r="F78" s="307"/>
      <c r="G78" s="299"/>
    </row>
    <row r="79" spans="1:7" ht="18.75" x14ac:dyDescent="0.25">
      <c r="A79" s="308">
        <v>43</v>
      </c>
      <c r="B79" s="296" t="s">
        <v>103</v>
      </c>
      <c r="C79" s="310">
        <v>204</v>
      </c>
      <c r="D79" s="223"/>
      <c r="E79" s="308" t="s">
        <v>20</v>
      </c>
      <c r="F79" s="306" t="s">
        <v>33</v>
      </c>
      <c r="G79" s="298" t="s">
        <v>104</v>
      </c>
    </row>
    <row r="80" spans="1:7" ht="72.75" customHeight="1" x14ac:dyDescent="0.25">
      <c r="A80" s="309"/>
      <c r="B80" s="297"/>
      <c r="C80" s="311"/>
      <c r="D80" s="224"/>
      <c r="E80" s="309"/>
      <c r="F80" s="307"/>
      <c r="G80" s="299"/>
    </row>
    <row r="81" spans="1:7" ht="21" x14ac:dyDescent="0.35">
      <c r="A81" s="54" t="s">
        <v>105</v>
      </c>
      <c r="B81" s="55"/>
      <c r="C81" s="56">
        <f>SUM(C83:C87)</f>
        <v>60</v>
      </c>
      <c r="D81" s="56"/>
      <c r="E81" s="5"/>
      <c r="F81" s="85"/>
      <c r="G81" s="59"/>
    </row>
    <row r="82" spans="1:7" ht="21" x14ac:dyDescent="0.35">
      <c r="A82" s="67" t="s">
        <v>11</v>
      </c>
      <c r="B82" s="68"/>
      <c r="C82" s="69"/>
      <c r="D82" s="69"/>
      <c r="E82" s="97"/>
      <c r="F82" s="84"/>
      <c r="G82" s="64"/>
    </row>
    <row r="83" spans="1:7" ht="37.5" x14ac:dyDescent="0.25">
      <c r="A83" s="209">
        <v>44</v>
      </c>
      <c r="B83" s="214" t="s">
        <v>106</v>
      </c>
      <c r="C83" s="228">
        <v>15</v>
      </c>
      <c r="D83" s="228">
        <v>0</v>
      </c>
      <c r="E83" s="284" t="s">
        <v>107</v>
      </c>
      <c r="F83" s="287" t="s">
        <v>14</v>
      </c>
      <c r="G83" s="290" t="s">
        <v>108</v>
      </c>
    </row>
    <row r="84" spans="1:7" ht="37.5" x14ac:dyDescent="0.25">
      <c r="A84" s="209">
        <v>45</v>
      </c>
      <c r="B84" s="214" t="s">
        <v>109</v>
      </c>
      <c r="C84" s="228">
        <v>10</v>
      </c>
      <c r="D84" s="228">
        <v>0</v>
      </c>
      <c r="E84" s="285"/>
      <c r="F84" s="288"/>
      <c r="G84" s="291"/>
    </row>
    <row r="85" spans="1:7" ht="18.75" x14ac:dyDescent="0.25">
      <c r="A85" s="209">
        <v>46</v>
      </c>
      <c r="B85" s="214" t="s">
        <v>110</v>
      </c>
      <c r="C85" s="228">
        <v>10</v>
      </c>
      <c r="D85" s="228">
        <v>0</v>
      </c>
      <c r="E85" s="285"/>
      <c r="F85" s="288"/>
      <c r="G85" s="291"/>
    </row>
    <row r="86" spans="1:7" ht="37.5" x14ac:dyDescent="0.25">
      <c r="A86" s="209">
        <v>47</v>
      </c>
      <c r="B86" s="214" t="s">
        <v>111</v>
      </c>
      <c r="C86" s="228">
        <v>10</v>
      </c>
      <c r="D86" s="228">
        <v>0</v>
      </c>
      <c r="E86" s="285"/>
      <c r="F86" s="288"/>
      <c r="G86" s="291"/>
    </row>
    <row r="87" spans="1:7" ht="18.75" x14ac:dyDescent="0.25">
      <c r="A87" s="209">
        <v>48</v>
      </c>
      <c r="B87" s="214" t="s">
        <v>112</v>
      </c>
      <c r="C87" s="228">
        <v>15</v>
      </c>
      <c r="D87" s="228">
        <v>0</v>
      </c>
      <c r="E87" s="286"/>
      <c r="F87" s="289"/>
      <c r="G87" s="291"/>
    </row>
    <row r="88" spans="1:7" ht="21" x14ac:dyDescent="0.35">
      <c r="A88" s="54" t="s">
        <v>113</v>
      </c>
      <c r="B88" s="55"/>
      <c r="C88" s="56">
        <f>SUM(C90:C91)</f>
        <v>150</v>
      </c>
      <c r="D88" s="56"/>
      <c r="E88" s="5"/>
      <c r="F88" s="85"/>
      <c r="G88" s="59"/>
    </row>
    <row r="89" spans="1:7" ht="21" x14ac:dyDescent="0.35">
      <c r="A89" s="67" t="s">
        <v>11</v>
      </c>
      <c r="B89" s="68"/>
      <c r="C89" s="69"/>
      <c r="D89" s="69"/>
      <c r="E89" s="97"/>
      <c r="F89" s="84"/>
      <c r="G89" s="64"/>
    </row>
    <row r="90" spans="1:7" ht="18.75" customHeight="1" x14ac:dyDescent="0.25">
      <c r="A90" s="292">
        <v>49</v>
      </c>
      <c r="B90" s="294" t="s">
        <v>114</v>
      </c>
      <c r="C90" s="224">
        <v>78.900000000000006</v>
      </c>
      <c r="D90" s="224">
        <v>13.169</v>
      </c>
      <c r="E90" s="77" t="s">
        <v>115</v>
      </c>
      <c r="F90" s="296" t="s">
        <v>14</v>
      </c>
      <c r="G90" s="290" t="s">
        <v>116</v>
      </c>
    </row>
    <row r="91" spans="1:7" ht="131.25" customHeight="1" x14ac:dyDescent="0.25">
      <c r="A91" s="293"/>
      <c r="B91" s="295"/>
      <c r="C91" s="228">
        <v>71.099999999999994</v>
      </c>
      <c r="D91" s="228">
        <v>7.2240000000000002</v>
      </c>
      <c r="E91" s="74" t="s">
        <v>117</v>
      </c>
      <c r="F91" s="297"/>
      <c r="G91" s="290"/>
    </row>
    <row r="92" spans="1:7" ht="26.25" x14ac:dyDescent="0.4">
      <c r="A92" s="282" t="s">
        <v>118</v>
      </c>
      <c r="B92" s="283"/>
      <c r="C92" s="100">
        <f>C88+C81+C73+C68+C62+C57+C49+C43+C40+C34+C7</f>
        <v>10484.092999999999</v>
      </c>
      <c r="D92" s="101"/>
      <c r="E92" s="102"/>
      <c r="F92" s="102"/>
      <c r="G92" s="103"/>
    </row>
    <row r="94" spans="1:7" x14ac:dyDescent="0.25">
      <c r="D94" s="107"/>
    </row>
    <row r="97" spans="4:4" x14ac:dyDescent="0.25">
      <c r="D97" s="106"/>
    </row>
  </sheetData>
  <mergeCells count="56">
    <mergeCell ref="C65:C66"/>
    <mergeCell ref="D65:D66"/>
    <mergeCell ref="G30:G32"/>
    <mergeCell ref="G10:G11"/>
    <mergeCell ref="G38:G39"/>
    <mergeCell ref="E19:E20"/>
    <mergeCell ref="F19:F20"/>
    <mergeCell ref="C24:C25"/>
    <mergeCell ref="E24:E25"/>
    <mergeCell ref="F24:F25"/>
    <mergeCell ref="G65:G66"/>
    <mergeCell ref="A38:A39"/>
    <mergeCell ref="B38:B39"/>
    <mergeCell ref="C38:C39"/>
    <mergeCell ref="E38:E39"/>
    <mergeCell ref="F38:F39"/>
    <mergeCell ref="G79:G80"/>
    <mergeCell ref="G47:G48"/>
    <mergeCell ref="G51:G56"/>
    <mergeCell ref="A77:A78"/>
    <mergeCell ref="B77:B78"/>
    <mergeCell ref="C77:C78"/>
    <mergeCell ref="E77:E78"/>
    <mergeCell ref="F77:F78"/>
    <mergeCell ref="G77:G78"/>
    <mergeCell ref="A79:A80"/>
    <mergeCell ref="B79:B80"/>
    <mergeCell ref="C79:C80"/>
    <mergeCell ref="E79:E80"/>
    <mergeCell ref="F79:F80"/>
    <mergeCell ref="A65:A66"/>
    <mergeCell ref="B65:B66"/>
    <mergeCell ref="A92:B92"/>
    <mergeCell ref="E83:E87"/>
    <mergeCell ref="F83:F87"/>
    <mergeCell ref="G83:G87"/>
    <mergeCell ref="A90:A91"/>
    <mergeCell ref="B90:B91"/>
    <mergeCell ref="F90:F91"/>
    <mergeCell ref="G90:G91"/>
    <mergeCell ref="A1:G2"/>
    <mergeCell ref="A3:G3"/>
    <mergeCell ref="A24:A25"/>
    <mergeCell ref="A17:A18"/>
    <mergeCell ref="B17:B18"/>
    <mergeCell ref="C17:C18"/>
    <mergeCell ref="E17:E18"/>
    <mergeCell ref="F17:F18"/>
    <mergeCell ref="G17:G20"/>
    <mergeCell ref="A19:A20"/>
    <mergeCell ref="B19:B20"/>
    <mergeCell ref="C19:C20"/>
    <mergeCell ref="G24:G28"/>
    <mergeCell ref="F9:F15"/>
    <mergeCell ref="A6:G6"/>
    <mergeCell ref="B24:B25"/>
  </mergeCells>
  <pageMargins left="0.70866141732283472" right="0.70866141732283472" top="0.74803149606299213" bottom="0.74803149606299213" header="0.31496062992125984" footer="0.31496062992125984"/>
  <pageSetup paperSize="9" scale="58" fitToHeight="0" orientation="landscape" r:id="rId1"/>
  <rowBreaks count="4" manualBreakCount="4">
    <brk id="21" max="6" man="1"/>
    <brk id="39" max="16383" man="1"/>
    <brk id="67" max="16383" man="1"/>
    <brk id="87"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23"/>
  <sheetViews>
    <sheetView topLeftCell="F4" workbookViewId="0">
      <selection activeCell="J11" sqref="J11"/>
    </sheetView>
  </sheetViews>
  <sheetFormatPr defaultColWidth="9" defaultRowHeight="15" x14ac:dyDescent="0.25"/>
  <cols>
    <col min="1" max="1" width="5.5703125" style="6" customWidth="1"/>
    <col min="2" max="2" width="42.7109375" style="7" customWidth="1"/>
    <col min="3" max="3" width="16.28515625" style="8" customWidth="1"/>
    <col min="4" max="4" width="16" style="8" hidden="1"/>
    <col min="5" max="5" width="10.85546875" style="6" customWidth="1"/>
    <col min="6" max="6" width="23.28515625" style="9" customWidth="1"/>
    <col min="7" max="256" width="9.140625" style="7" customWidth="1"/>
  </cols>
  <sheetData>
    <row r="1" spans="1:6" ht="43.5" customHeight="1" x14ac:dyDescent="0.25">
      <c r="A1" s="330" t="s">
        <v>119</v>
      </c>
      <c r="B1" s="331"/>
      <c r="C1" s="331"/>
      <c r="D1" s="331"/>
      <c r="E1" s="331"/>
      <c r="F1" s="331"/>
    </row>
    <row r="3" spans="1:6" s="6" customFormat="1" ht="58.5" customHeight="1" x14ac:dyDescent="0.25">
      <c r="A3" s="33" t="s">
        <v>2</v>
      </c>
      <c r="B3" s="33" t="s">
        <v>3</v>
      </c>
      <c r="C3" s="34" t="s">
        <v>120</v>
      </c>
      <c r="D3" s="34" t="s">
        <v>121</v>
      </c>
      <c r="E3" s="33" t="s">
        <v>6</v>
      </c>
      <c r="F3" s="33" t="s">
        <v>7</v>
      </c>
    </row>
    <row r="4" spans="1:6" s="11" customFormat="1" ht="20.100000000000001" customHeight="1" x14ac:dyDescent="0.25">
      <c r="A4" s="28" t="s">
        <v>10</v>
      </c>
      <c r="B4" s="28"/>
      <c r="C4" s="29">
        <f>SUM(C5:C7)</f>
        <v>534</v>
      </c>
      <c r="D4" s="29">
        <f>SUM(D5:D7)</f>
        <v>534</v>
      </c>
      <c r="E4" s="28"/>
      <c r="F4" s="28"/>
    </row>
    <row r="5" spans="1:6" ht="25.5" x14ac:dyDescent="0.25">
      <c r="A5" s="10">
        <v>1</v>
      </c>
      <c r="B5" s="18" t="s">
        <v>122</v>
      </c>
      <c r="C5" s="13">
        <v>100</v>
      </c>
      <c r="D5" s="13">
        <v>100</v>
      </c>
      <c r="E5" s="14" t="s">
        <v>26</v>
      </c>
      <c r="F5" s="10" t="s">
        <v>123</v>
      </c>
    </row>
    <row r="6" spans="1:6" ht="25.5" x14ac:dyDescent="0.25">
      <c r="A6" s="10">
        <v>2</v>
      </c>
      <c r="B6" s="18" t="s">
        <v>124</v>
      </c>
      <c r="C6" s="13">
        <v>233</v>
      </c>
      <c r="D6" s="13">
        <v>233</v>
      </c>
      <c r="E6" s="14" t="s">
        <v>20</v>
      </c>
      <c r="F6" s="10" t="s">
        <v>123</v>
      </c>
    </row>
    <row r="7" spans="1:6" ht="25.5" x14ac:dyDescent="0.25">
      <c r="A7" s="10">
        <v>3</v>
      </c>
      <c r="B7" s="19" t="s">
        <v>125</v>
      </c>
      <c r="C7" s="20">
        <v>201</v>
      </c>
      <c r="D7" s="20">
        <v>201</v>
      </c>
      <c r="E7" s="21" t="s">
        <v>20</v>
      </c>
      <c r="F7" s="10" t="s">
        <v>123</v>
      </c>
    </row>
    <row r="8" spans="1:6" s="11" customFormat="1" ht="20.100000000000001" customHeight="1" x14ac:dyDescent="0.25">
      <c r="A8" s="31" t="s">
        <v>126</v>
      </c>
      <c r="B8" s="31"/>
      <c r="C8" s="29">
        <f>SUM(C9:C9)</f>
        <v>32.709400000000002</v>
      </c>
      <c r="D8" s="29"/>
      <c r="E8" s="31"/>
      <c r="F8" s="31"/>
    </row>
    <row r="9" spans="1:6" ht="30" customHeight="1" x14ac:dyDescent="0.25">
      <c r="A9" s="10">
        <v>4</v>
      </c>
      <c r="B9" s="22" t="s">
        <v>80</v>
      </c>
      <c r="C9" s="16">
        <v>32.709400000000002</v>
      </c>
      <c r="D9" s="16"/>
      <c r="E9" s="17" t="s">
        <v>127</v>
      </c>
      <c r="F9" s="24" t="s">
        <v>128</v>
      </c>
    </row>
    <row r="10" spans="1:6" s="11" customFormat="1" ht="20.100000000000001" customHeight="1" x14ac:dyDescent="0.25">
      <c r="A10" s="35" t="s">
        <v>129</v>
      </c>
      <c r="B10" s="35"/>
      <c r="C10" s="36">
        <f>SUM(C11:C11)</f>
        <v>1845</v>
      </c>
      <c r="D10" s="36">
        <f>SUM(D11:D11)</f>
        <v>1845</v>
      </c>
      <c r="E10" s="35"/>
      <c r="F10" s="35"/>
    </row>
    <row r="11" spans="1:6" ht="25.5" x14ac:dyDescent="0.25">
      <c r="A11" s="10">
        <v>5</v>
      </c>
      <c r="B11" s="18" t="s">
        <v>99</v>
      </c>
      <c r="C11" s="13">
        <v>1845</v>
      </c>
      <c r="D11" s="13">
        <v>1845</v>
      </c>
      <c r="E11" s="10" t="s">
        <v>20</v>
      </c>
      <c r="F11" s="10" t="s">
        <v>123</v>
      </c>
    </row>
    <row r="12" spans="1:6" s="11" customFormat="1" ht="20.100000000000001" customHeight="1" x14ac:dyDescent="0.25">
      <c r="A12" s="332" t="s">
        <v>130</v>
      </c>
      <c r="B12" s="333"/>
      <c r="C12" s="37">
        <f>C13</f>
        <v>150</v>
      </c>
      <c r="D12" s="37">
        <f>D13</f>
        <v>150</v>
      </c>
      <c r="E12" s="32"/>
      <c r="F12" s="32"/>
    </row>
    <row r="13" spans="1:6" ht="30" customHeight="1" x14ac:dyDescent="0.25">
      <c r="A13" s="10">
        <v>6</v>
      </c>
      <c r="B13" s="25" t="s">
        <v>114</v>
      </c>
      <c r="C13" s="26">
        <v>150</v>
      </c>
      <c r="D13" s="26">
        <v>150</v>
      </c>
      <c r="E13" s="27" t="s">
        <v>131</v>
      </c>
      <c r="F13" s="24" t="s">
        <v>128</v>
      </c>
    </row>
    <row r="14" spans="1:6" s="11" customFormat="1" ht="15" customHeight="1" x14ac:dyDescent="0.25">
      <c r="A14" s="28" t="s">
        <v>68</v>
      </c>
      <c r="B14" s="31"/>
      <c r="C14" s="29">
        <f>SUM(C15:C15)</f>
        <v>367.6</v>
      </c>
      <c r="D14" s="31"/>
      <c r="E14" s="31"/>
      <c r="F14" s="38"/>
    </row>
    <row r="15" spans="1:6" ht="25.5" x14ac:dyDescent="0.25">
      <c r="A15" s="30">
        <v>7</v>
      </c>
      <c r="B15" s="15" t="s">
        <v>132</v>
      </c>
      <c r="C15" s="39">
        <v>367.6</v>
      </c>
      <c r="D15" s="23" t="s">
        <v>26</v>
      </c>
      <c r="E15" s="30" t="s">
        <v>26</v>
      </c>
      <c r="F15" s="10" t="s">
        <v>123</v>
      </c>
    </row>
    <row r="16" spans="1:6" x14ac:dyDescent="0.25">
      <c r="A16" s="28" t="s">
        <v>133</v>
      </c>
      <c r="B16" s="35"/>
      <c r="C16" s="40">
        <f>SUM(C17:C17)</f>
        <v>200</v>
      </c>
      <c r="D16" s="35"/>
      <c r="E16" s="41"/>
      <c r="F16" s="176"/>
    </row>
    <row r="17" spans="1:6" ht="30" customHeight="1" x14ac:dyDescent="0.25">
      <c r="A17" s="30">
        <v>8</v>
      </c>
      <c r="B17" s="18" t="s">
        <v>134</v>
      </c>
      <c r="C17" s="42">
        <v>200</v>
      </c>
      <c r="D17" s="30" t="s">
        <v>26</v>
      </c>
      <c r="E17" s="27" t="s">
        <v>26</v>
      </c>
      <c r="F17" s="10" t="s">
        <v>123</v>
      </c>
    </row>
    <row r="18" spans="1:6" s="11" customFormat="1" ht="15" customHeight="1" x14ac:dyDescent="0.25">
      <c r="A18" s="31" t="s">
        <v>59</v>
      </c>
      <c r="B18" s="31"/>
      <c r="C18" s="29">
        <f>C19</f>
        <v>1700</v>
      </c>
      <c r="D18" s="31"/>
      <c r="E18" s="31"/>
      <c r="F18" s="38"/>
    </row>
    <row r="19" spans="1:6" ht="24" x14ac:dyDescent="0.25">
      <c r="A19" s="30">
        <v>9</v>
      </c>
      <c r="B19" s="12" t="s">
        <v>135</v>
      </c>
      <c r="C19" s="20">
        <v>1700</v>
      </c>
      <c r="D19" s="43" t="s">
        <v>20</v>
      </c>
      <c r="E19" s="30" t="s">
        <v>20</v>
      </c>
      <c r="F19" s="44" t="s">
        <v>123</v>
      </c>
    </row>
    <row r="20" spans="1:6" s="11" customFormat="1" ht="21.75" customHeight="1" x14ac:dyDescent="0.25">
      <c r="A20" s="334" t="s">
        <v>136</v>
      </c>
      <c r="B20" s="335"/>
      <c r="C20" s="45">
        <f>C4+C8+C10+C12+C14+C16+C18</f>
        <v>4829.3094000000001</v>
      </c>
      <c r="D20" s="45"/>
      <c r="E20" s="46"/>
      <c r="F20" s="47"/>
    </row>
    <row r="23" spans="1:6" ht="72.75" customHeight="1" x14ac:dyDescent="0.25">
      <c r="A23" s="48" t="s">
        <v>137</v>
      </c>
      <c r="B23" s="336" t="s">
        <v>138</v>
      </c>
      <c r="C23" s="336"/>
      <c r="D23" s="336"/>
      <c r="E23" s="336"/>
      <c r="F23" s="336"/>
    </row>
  </sheetData>
  <mergeCells count="4">
    <mergeCell ref="A1:F1"/>
    <mergeCell ref="A12:B12"/>
    <mergeCell ref="A20:B20"/>
    <mergeCell ref="B23:F23"/>
  </mergeCells>
  <pageMargins left="0.7" right="0.7" top="0.75" bottom="0.75" header="0.3" footer="0.3"/>
  <pageSetup paperSize="9" scale="8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4"/>
  <sheetViews>
    <sheetView view="pageBreakPreview" zoomScale="60" zoomScaleNormal="55" workbookViewId="0">
      <selection activeCell="B50" sqref="B50"/>
    </sheetView>
  </sheetViews>
  <sheetFormatPr defaultRowHeight="15" x14ac:dyDescent="0.25"/>
  <cols>
    <col min="1" max="1" width="9" customWidth="1"/>
    <col min="2" max="2" width="97" customWidth="1"/>
    <col min="3" max="3" width="19.42578125" customWidth="1"/>
    <col min="4" max="4" width="17.85546875" customWidth="1"/>
    <col min="5" max="5" width="18.5703125" customWidth="1"/>
    <col min="6" max="6" width="20.7109375" customWidth="1"/>
    <col min="7" max="7" width="28.42578125" customWidth="1"/>
    <col min="8" max="8" width="41.85546875" customWidth="1"/>
  </cols>
  <sheetData>
    <row r="1" spans="1:8" x14ac:dyDescent="0.25">
      <c r="A1" s="256" t="s">
        <v>0</v>
      </c>
      <c r="B1" s="256"/>
      <c r="C1" s="256"/>
      <c r="D1" s="256"/>
      <c r="E1" s="256"/>
      <c r="F1" s="256"/>
      <c r="G1" s="256"/>
      <c r="H1" s="256"/>
    </row>
    <row r="2" spans="1:8" x14ac:dyDescent="0.25">
      <c r="A2" s="256"/>
      <c r="B2" s="256"/>
      <c r="C2" s="256"/>
      <c r="D2" s="256"/>
      <c r="E2" s="256"/>
      <c r="F2" s="256"/>
      <c r="G2" s="256"/>
      <c r="H2" s="256"/>
    </row>
    <row r="3" spans="1:8" ht="18.75" x14ac:dyDescent="0.25">
      <c r="A3" s="257" t="s">
        <v>139</v>
      </c>
      <c r="B3" s="257"/>
      <c r="C3" s="257"/>
      <c r="D3" s="257"/>
      <c r="E3" s="257"/>
      <c r="F3" s="257"/>
      <c r="G3" s="257"/>
      <c r="H3" s="257"/>
    </row>
    <row r="4" spans="1:8" ht="18.75" x14ac:dyDescent="0.25">
      <c r="A4" s="194"/>
      <c r="B4" s="194"/>
      <c r="C4" s="194"/>
      <c r="D4" s="194"/>
      <c r="E4" s="194"/>
      <c r="F4" s="194"/>
      <c r="G4" s="194"/>
      <c r="H4" s="194"/>
    </row>
    <row r="5" spans="1:8" ht="37.5" x14ac:dyDescent="0.25">
      <c r="A5" s="2" t="s">
        <v>2</v>
      </c>
      <c r="B5" s="3" t="s">
        <v>3</v>
      </c>
      <c r="C5" s="4" t="s">
        <v>4</v>
      </c>
      <c r="D5" s="4" t="s">
        <v>5</v>
      </c>
      <c r="E5" s="3" t="s">
        <v>6</v>
      </c>
      <c r="F5" s="3" t="s">
        <v>7</v>
      </c>
      <c r="G5" s="3" t="s">
        <v>140</v>
      </c>
      <c r="H5" s="53" t="s">
        <v>8</v>
      </c>
    </row>
    <row r="6" spans="1:8" ht="21" hidden="1" x14ac:dyDescent="0.25">
      <c r="A6" s="278" t="s">
        <v>9</v>
      </c>
      <c r="B6" s="279"/>
      <c r="C6" s="279"/>
      <c r="D6" s="279"/>
      <c r="E6" s="279"/>
      <c r="F6" s="279"/>
      <c r="G6" s="279"/>
      <c r="H6" s="279"/>
    </row>
    <row r="7" spans="1:8" ht="23.25" x14ac:dyDescent="0.35">
      <c r="A7" s="66" t="s">
        <v>10</v>
      </c>
      <c r="B7" s="55"/>
      <c r="C7" s="56">
        <f>SUM(C9:C21)</f>
        <v>1864.0929999999998</v>
      </c>
      <c r="D7" s="56"/>
      <c r="E7" s="57"/>
      <c r="F7" s="58"/>
      <c r="G7" s="58"/>
      <c r="H7" s="59"/>
    </row>
    <row r="8" spans="1:8" ht="21" x14ac:dyDescent="0.35">
      <c r="A8" s="67" t="s">
        <v>11</v>
      </c>
      <c r="B8" s="68"/>
      <c r="C8" s="69"/>
      <c r="D8" s="69"/>
      <c r="E8" s="97"/>
      <c r="F8" s="84"/>
      <c r="G8" s="84"/>
      <c r="H8" s="64"/>
    </row>
    <row r="9" spans="1:8" ht="138.75" customHeight="1" x14ac:dyDescent="0.25">
      <c r="A9" s="213">
        <v>1</v>
      </c>
      <c r="B9" s="199" t="s">
        <v>12</v>
      </c>
      <c r="C9" s="201">
        <v>195.77799999999999</v>
      </c>
      <c r="D9" s="201">
        <v>27.15</v>
      </c>
      <c r="E9" s="50" t="s">
        <v>13</v>
      </c>
      <c r="F9" s="275" t="s">
        <v>14</v>
      </c>
      <c r="G9" s="143" t="s">
        <v>141</v>
      </c>
      <c r="H9" s="95" t="s">
        <v>142</v>
      </c>
    </row>
    <row r="10" spans="1:8" ht="37.5" customHeight="1" x14ac:dyDescent="0.25">
      <c r="A10" s="213">
        <v>2</v>
      </c>
      <c r="B10" s="199" t="s">
        <v>16</v>
      </c>
      <c r="C10" s="201">
        <v>10.093999999999999</v>
      </c>
      <c r="D10" s="201">
        <v>1.1160000000000001</v>
      </c>
      <c r="E10" s="50" t="s">
        <v>13</v>
      </c>
      <c r="F10" s="276"/>
      <c r="G10" s="322" t="s">
        <v>143</v>
      </c>
      <c r="H10" s="322" t="s">
        <v>144</v>
      </c>
    </row>
    <row r="11" spans="1:8" ht="18.75" x14ac:dyDescent="0.25">
      <c r="A11" s="213">
        <v>3</v>
      </c>
      <c r="B11" s="199" t="s">
        <v>18</v>
      </c>
      <c r="C11" s="201">
        <v>21.611000000000001</v>
      </c>
      <c r="D11" s="201">
        <v>1.2789999999999999</v>
      </c>
      <c r="E11" s="50" t="s">
        <v>13</v>
      </c>
      <c r="F11" s="276"/>
      <c r="G11" s="323"/>
      <c r="H11" s="323"/>
    </row>
    <row r="12" spans="1:8" ht="69" customHeight="1" x14ac:dyDescent="0.25">
      <c r="A12" s="209">
        <v>4</v>
      </c>
      <c r="B12" s="199" t="s">
        <v>19</v>
      </c>
      <c r="C12" s="201">
        <v>201</v>
      </c>
      <c r="D12" s="201">
        <v>0</v>
      </c>
      <c r="E12" s="50" t="s">
        <v>20</v>
      </c>
      <c r="F12" s="276"/>
      <c r="G12" s="144" t="s">
        <v>145</v>
      </c>
      <c r="H12" s="95" t="s">
        <v>146</v>
      </c>
    </row>
    <row r="13" spans="1:8" ht="40.5" customHeight="1" x14ac:dyDescent="0.25">
      <c r="A13" s="209">
        <v>5</v>
      </c>
      <c r="B13" s="199" t="s">
        <v>22</v>
      </c>
      <c r="C13" s="201">
        <v>156</v>
      </c>
      <c r="D13" s="201">
        <v>223</v>
      </c>
      <c r="E13" s="50" t="s">
        <v>23</v>
      </c>
      <c r="F13" s="276"/>
      <c r="G13" s="144" t="s">
        <v>147</v>
      </c>
      <c r="H13" s="95" t="s">
        <v>24</v>
      </c>
    </row>
    <row r="14" spans="1:8" ht="63" customHeight="1" x14ac:dyDescent="0.25">
      <c r="A14" s="209">
        <v>6</v>
      </c>
      <c r="B14" s="199" t="s">
        <v>25</v>
      </c>
      <c r="C14" s="201">
        <v>49.61</v>
      </c>
      <c r="D14" s="201">
        <v>0</v>
      </c>
      <c r="E14" s="50" t="s">
        <v>26</v>
      </c>
      <c r="F14" s="276"/>
      <c r="G14" s="144" t="s">
        <v>14</v>
      </c>
      <c r="H14" s="95" t="s">
        <v>27</v>
      </c>
    </row>
    <row r="15" spans="1:8" ht="114" customHeight="1" x14ac:dyDescent="0.25">
      <c r="A15" s="209">
        <v>7</v>
      </c>
      <c r="B15" s="199" t="s">
        <v>28</v>
      </c>
      <c r="C15" s="201">
        <v>100</v>
      </c>
      <c r="D15" s="201">
        <v>184.8</v>
      </c>
      <c r="E15" s="50" t="s">
        <v>26</v>
      </c>
      <c r="F15" s="277"/>
      <c r="G15" s="144" t="s">
        <v>14</v>
      </c>
      <c r="H15" s="95" t="s">
        <v>148</v>
      </c>
    </row>
    <row r="16" spans="1:8" ht="21" x14ac:dyDescent="0.35">
      <c r="A16" s="65" t="s">
        <v>30</v>
      </c>
      <c r="B16" s="60"/>
      <c r="C16" s="61"/>
      <c r="D16" s="61"/>
      <c r="E16" s="62"/>
      <c r="F16" s="63"/>
      <c r="G16" s="63"/>
      <c r="H16" s="64"/>
    </row>
    <row r="17" spans="1:8" ht="18.75" customHeight="1" x14ac:dyDescent="0.25">
      <c r="A17" s="196">
        <v>8</v>
      </c>
      <c r="B17" s="198" t="s">
        <v>31</v>
      </c>
      <c r="C17" s="200">
        <v>61.1</v>
      </c>
      <c r="D17" s="200"/>
      <c r="E17" s="202" t="s">
        <v>32</v>
      </c>
      <c r="F17" s="204" t="s">
        <v>33</v>
      </c>
      <c r="G17" s="204" t="s">
        <v>33</v>
      </c>
      <c r="H17" s="269" t="s">
        <v>34</v>
      </c>
    </row>
    <row r="18" spans="1:8" ht="18.75" x14ac:dyDescent="0.25">
      <c r="A18" s="227">
        <v>9</v>
      </c>
      <c r="B18" s="232" t="s">
        <v>35</v>
      </c>
      <c r="C18" s="116">
        <v>56.4</v>
      </c>
      <c r="D18" s="116"/>
      <c r="E18" s="117" t="s">
        <v>32</v>
      </c>
      <c r="F18" s="211" t="s">
        <v>33</v>
      </c>
      <c r="G18" s="211" t="s">
        <v>33</v>
      </c>
      <c r="H18" s="270"/>
    </row>
    <row r="19" spans="1:8" ht="106.5" customHeight="1" x14ac:dyDescent="0.25">
      <c r="A19" s="197">
        <v>10</v>
      </c>
      <c r="B19" s="199" t="s">
        <v>36</v>
      </c>
      <c r="C19" s="201">
        <v>500</v>
      </c>
      <c r="D19" s="201"/>
      <c r="E19" s="203" t="s">
        <v>26</v>
      </c>
      <c r="F19" s="93" t="s">
        <v>33</v>
      </c>
      <c r="G19" s="205" t="s">
        <v>14</v>
      </c>
      <c r="H19" s="211" t="s">
        <v>149</v>
      </c>
    </row>
    <row r="20" spans="1:8" ht="290.25" customHeight="1" x14ac:dyDescent="0.25">
      <c r="A20" s="197">
        <v>11</v>
      </c>
      <c r="B20" s="199" t="s">
        <v>38</v>
      </c>
      <c r="C20" s="201">
        <v>412.5</v>
      </c>
      <c r="D20" s="201"/>
      <c r="E20" s="203" t="s">
        <v>20</v>
      </c>
      <c r="F20" s="83" t="s">
        <v>39</v>
      </c>
      <c r="G20" s="83" t="s">
        <v>150</v>
      </c>
      <c r="H20" s="211" t="s">
        <v>151</v>
      </c>
    </row>
    <row r="21" spans="1:8" ht="182.25" customHeight="1" x14ac:dyDescent="0.25">
      <c r="A21" s="195">
        <v>12</v>
      </c>
      <c r="B21" s="208" t="s">
        <v>45</v>
      </c>
      <c r="C21" s="230">
        <v>100</v>
      </c>
      <c r="D21" s="230"/>
      <c r="E21" s="231" t="s">
        <v>20</v>
      </c>
      <c r="F21" s="204" t="s">
        <v>33</v>
      </c>
      <c r="G21" s="113"/>
      <c r="H21" s="206" t="s">
        <v>152</v>
      </c>
    </row>
    <row r="22" spans="1:8" ht="21" x14ac:dyDescent="0.35">
      <c r="A22" s="54" t="s">
        <v>59</v>
      </c>
      <c r="B22" s="55"/>
      <c r="C22" s="56">
        <f>SUM(C24:C26)</f>
        <v>2161.3000000000002</v>
      </c>
      <c r="D22" s="56"/>
      <c r="E22" s="5"/>
      <c r="F22" s="85"/>
      <c r="G22" s="85"/>
      <c r="H22" s="59"/>
    </row>
    <row r="23" spans="1:8" ht="21" x14ac:dyDescent="0.35">
      <c r="A23" s="67" t="s">
        <v>11</v>
      </c>
      <c r="B23" s="68"/>
      <c r="C23" s="69"/>
      <c r="D23" s="69"/>
      <c r="E23" s="97"/>
      <c r="F23" s="84"/>
      <c r="G23" s="84"/>
      <c r="H23" s="64"/>
    </row>
    <row r="24" spans="1:8" ht="229.5" customHeight="1" x14ac:dyDescent="0.25">
      <c r="A24" s="209">
        <v>13</v>
      </c>
      <c r="B24" s="199" t="s">
        <v>60</v>
      </c>
      <c r="C24" s="201">
        <v>1869</v>
      </c>
      <c r="D24" s="201">
        <v>0</v>
      </c>
      <c r="E24" s="50" t="s">
        <v>20</v>
      </c>
      <c r="F24" s="229" t="s">
        <v>14</v>
      </c>
      <c r="G24" s="229" t="s">
        <v>153</v>
      </c>
      <c r="H24" s="95" t="s">
        <v>154</v>
      </c>
    </row>
    <row r="25" spans="1:8" ht="21" x14ac:dyDescent="0.35">
      <c r="A25" s="65" t="s">
        <v>30</v>
      </c>
      <c r="B25" s="68"/>
      <c r="C25" s="69"/>
      <c r="D25" s="69"/>
      <c r="E25" s="97"/>
      <c r="F25" s="84"/>
      <c r="G25" s="84"/>
      <c r="H25" s="64"/>
    </row>
    <row r="26" spans="1:8" ht="61.5" customHeight="1" x14ac:dyDescent="0.25">
      <c r="A26" s="227">
        <v>14</v>
      </c>
      <c r="B26" s="232" t="s">
        <v>62</v>
      </c>
      <c r="C26" s="120">
        <v>292.3</v>
      </c>
      <c r="D26" s="120"/>
      <c r="E26" s="227" t="s">
        <v>20</v>
      </c>
      <c r="F26" s="121" t="s">
        <v>33</v>
      </c>
      <c r="G26" s="121"/>
      <c r="H26" s="212" t="s">
        <v>63</v>
      </c>
    </row>
    <row r="27" spans="1:8" ht="21" x14ac:dyDescent="0.35">
      <c r="A27" s="54" t="s">
        <v>64</v>
      </c>
      <c r="B27" s="55"/>
      <c r="C27" s="56">
        <f>C29</f>
        <v>200</v>
      </c>
      <c r="D27" s="56"/>
      <c r="E27" s="5"/>
      <c r="F27" s="85"/>
      <c r="G27" s="85"/>
      <c r="H27" s="59"/>
    </row>
    <row r="28" spans="1:8" ht="21" x14ac:dyDescent="0.35">
      <c r="A28" s="65" t="s">
        <v>30</v>
      </c>
      <c r="B28" s="68"/>
      <c r="C28" s="69"/>
      <c r="D28" s="69"/>
      <c r="E28" s="97"/>
      <c r="F28" s="84"/>
      <c r="G28" s="84"/>
      <c r="H28" s="64"/>
    </row>
    <row r="29" spans="1:8" ht="100.5" customHeight="1" x14ac:dyDescent="0.25">
      <c r="A29" s="227">
        <v>15</v>
      </c>
      <c r="B29" s="199" t="s">
        <v>65</v>
      </c>
      <c r="C29" s="201">
        <v>200</v>
      </c>
      <c r="D29" s="201"/>
      <c r="E29" s="203" t="s">
        <v>26</v>
      </c>
      <c r="F29" s="93" t="s">
        <v>155</v>
      </c>
      <c r="G29" s="83" t="s">
        <v>156</v>
      </c>
      <c r="H29" s="211" t="s">
        <v>157</v>
      </c>
    </row>
    <row r="30" spans="1:8" ht="21" x14ac:dyDescent="0.35">
      <c r="A30" s="54" t="s">
        <v>68</v>
      </c>
      <c r="B30" s="55"/>
      <c r="C30" s="56">
        <f>SUM(C32:C35)</f>
        <v>1609.6</v>
      </c>
      <c r="D30" s="56"/>
      <c r="E30" s="5"/>
      <c r="F30" s="85"/>
      <c r="G30" s="85"/>
      <c r="H30" s="59"/>
    </row>
    <row r="31" spans="1:8" ht="21" x14ac:dyDescent="0.35">
      <c r="A31" s="67" t="s">
        <v>11</v>
      </c>
      <c r="B31" s="68"/>
      <c r="C31" s="69"/>
      <c r="D31" s="69"/>
      <c r="E31" s="97"/>
      <c r="F31" s="84"/>
      <c r="G31" s="84"/>
      <c r="H31" s="64"/>
    </row>
    <row r="32" spans="1:8" ht="72" customHeight="1" x14ac:dyDescent="0.25">
      <c r="A32" s="49">
        <v>16</v>
      </c>
      <c r="B32" s="237" t="s">
        <v>69</v>
      </c>
      <c r="C32" s="175">
        <v>150</v>
      </c>
      <c r="D32" s="175">
        <v>287.13200000000001</v>
      </c>
      <c r="E32" s="51" t="s">
        <v>26</v>
      </c>
      <c r="F32" s="88" t="s">
        <v>14</v>
      </c>
      <c r="G32" s="88" t="s">
        <v>14</v>
      </c>
      <c r="H32" s="71" t="s">
        <v>158</v>
      </c>
    </row>
    <row r="33" spans="1:29" ht="21" x14ac:dyDescent="0.35">
      <c r="A33" s="65" t="s">
        <v>30</v>
      </c>
      <c r="B33" s="68"/>
      <c r="C33" s="69"/>
      <c r="D33" s="69"/>
      <c r="E33" s="97"/>
      <c r="F33" s="84"/>
      <c r="G33" s="84"/>
      <c r="H33" s="64"/>
    </row>
    <row r="34" spans="1:29" ht="94.5" x14ac:dyDescent="0.25">
      <c r="A34" s="49">
        <v>17</v>
      </c>
      <c r="B34" s="237" t="s">
        <v>71</v>
      </c>
      <c r="C34" s="175">
        <v>204</v>
      </c>
      <c r="D34" s="175"/>
      <c r="E34" s="51" t="s">
        <v>42</v>
      </c>
      <c r="F34" s="86" t="s">
        <v>33</v>
      </c>
      <c r="G34" s="86" t="s">
        <v>156</v>
      </c>
      <c r="H34" s="211" t="s">
        <v>159</v>
      </c>
    </row>
    <row r="35" spans="1:29" ht="37.5" x14ac:dyDescent="0.25">
      <c r="A35" s="49">
        <v>18</v>
      </c>
      <c r="B35" s="237" t="s">
        <v>72</v>
      </c>
      <c r="C35" s="175">
        <v>1255.5999999999999</v>
      </c>
      <c r="D35" s="175"/>
      <c r="E35" s="51" t="s">
        <v>42</v>
      </c>
      <c r="F35" s="210" t="s">
        <v>33</v>
      </c>
      <c r="G35" s="210" t="s">
        <v>156</v>
      </c>
      <c r="H35" s="211" t="s">
        <v>44</v>
      </c>
    </row>
    <row r="36" spans="1:29" ht="21" x14ac:dyDescent="0.35">
      <c r="A36" s="54" t="s">
        <v>73</v>
      </c>
      <c r="B36" s="55"/>
      <c r="C36" s="56">
        <f>SUM(C37:C43)</f>
        <v>247.1</v>
      </c>
      <c r="D36" s="56"/>
      <c r="E36" s="5"/>
      <c r="F36" s="85"/>
      <c r="G36" s="85"/>
      <c r="H36" s="59"/>
    </row>
    <row r="37" spans="1:29" ht="21" x14ac:dyDescent="0.35">
      <c r="A37" s="65" t="s">
        <v>30</v>
      </c>
      <c r="B37" s="68"/>
      <c r="C37" s="69"/>
      <c r="D37" s="69"/>
      <c r="E37" s="97"/>
      <c r="F37" s="84"/>
      <c r="G37" s="84"/>
      <c r="H37" s="64"/>
    </row>
    <row r="38" spans="1:29" s="1" customFormat="1" ht="53.25" customHeight="1" x14ac:dyDescent="0.25">
      <c r="A38" s="52">
        <v>19</v>
      </c>
      <c r="B38" s="237" t="s">
        <v>74</v>
      </c>
      <c r="C38" s="238">
        <v>10.3</v>
      </c>
      <c r="D38" s="238"/>
      <c r="E38" s="52" t="s">
        <v>75</v>
      </c>
      <c r="F38" s="87" t="s">
        <v>33</v>
      </c>
      <c r="G38" s="87" t="s">
        <v>156</v>
      </c>
      <c r="H38" s="290" t="s">
        <v>160</v>
      </c>
      <c r="I38" s="70"/>
      <c r="J38" s="70"/>
      <c r="K38" s="70"/>
      <c r="L38" s="70"/>
      <c r="M38" s="70"/>
      <c r="N38" s="70"/>
      <c r="O38" s="70"/>
      <c r="P38" s="70"/>
      <c r="Q38" s="70"/>
      <c r="R38" s="70"/>
      <c r="S38" s="70"/>
      <c r="T38" s="70"/>
      <c r="U38" s="70"/>
      <c r="V38" s="70"/>
      <c r="W38" s="70"/>
      <c r="X38" s="70"/>
      <c r="Y38" s="70"/>
      <c r="Z38" s="70"/>
      <c r="AA38" s="70"/>
      <c r="AB38" s="70"/>
      <c r="AC38" s="70"/>
    </row>
    <row r="39" spans="1:29" s="1" customFormat="1" ht="35.25" customHeight="1" x14ac:dyDescent="0.25">
      <c r="A39" s="52">
        <v>20</v>
      </c>
      <c r="B39" s="237" t="s">
        <v>77</v>
      </c>
      <c r="C39" s="238">
        <v>48.5</v>
      </c>
      <c r="D39" s="238"/>
      <c r="E39" s="52" t="s">
        <v>78</v>
      </c>
      <c r="F39" s="88" t="s">
        <v>33</v>
      </c>
      <c r="G39" s="88" t="s">
        <v>156</v>
      </c>
      <c r="H39" s="291"/>
      <c r="I39" s="70"/>
      <c r="J39" s="70"/>
      <c r="K39" s="70"/>
      <c r="L39" s="70"/>
      <c r="M39" s="70"/>
      <c r="N39" s="70"/>
      <c r="O39" s="70"/>
      <c r="P39" s="70"/>
      <c r="Q39" s="70"/>
      <c r="R39" s="70"/>
      <c r="S39" s="70"/>
      <c r="T39" s="70"/>
      <c r="U39" s="70"/>
      <c r="V39" s="70"/>
      <c r="W39" s="70"/>
      <c r="X39" s="70"/>
      <c r="Y39" s="70"/>
      <c r="Z39" s="70"/>
      <c r="AA39" s="70"/>
      <c r="AB39" s="70"/>
      <c r="AC39" s="70"/>
    </row>
    <row r="40" spans="1:29" ht="37.5" customHeight="1" x14ac:dyDescent="0.25">
      <c r="A40" s="52">
        <v>21</v>
      </c>
      <c r="B40" s="237" t="s">
        <v>79</v>
      </c>
      <c r="C40" s="238">
        <v>53.9</v>
      </c>
      <c r="D40" s="238"/>
      <c r="E40" s="52" t="s">
        <v>78</v>
      </c>
      <c r="F40" s="88" t="s">
        <v>33</v>
      </c>
      <c r="G40" s="88" t="s">
        <v>156</v>
      </c>
      <c r="H40" s="291"/>
    </row>
    <row r="41" spans="1:29" ht="35.25" customHeight="1" x14ac:dyDescent="0.25">
      <c r="A41" s="52">
        <v>22</v>
      </c>
      <c r="B41" s="237" t="s">
        <v>80</v>
      </c>
      <c r="C41" s="238">
        <v>32.700000000000003</v>
      </c>
      <c r="D41" s="238"/>
      <c r="E41" s="52" t="s">
        <v>75</v>
      </c>
      <c r="F41" s="88" t="s">
        <v>33</v>
      </c>
      <c r="G41" s="88" t="s">
        <v>156</v>
      </c>
      <c r="H41" s="291"/>
    </row>
    <row r="42" spans="1:29" ht="37.5" x14ac:dyDescent="0.25">
      <c r="A42" s="52">
        <v>23</v>
      </c>
      <c r="B42" s="237" t="s">
        <v>81</v>
      </c>
      <c r="C42" s="238">
        <v>51.8</v>
      </c>
      <c r="D42" s="238"/>
      <c r="E42" s="52" t="s">
        <v>78</v>
      </c>
      <c r="F42" s="88" t="s">
        <v>33</v>
      </c>
      <c r="G42" s="88" t="s">
        <v>156</v>
      </c>
      <c r="H42" s="291"/>
    </row>
    <row r="43" spans="1:29" ht="47.25" customHeight="1" x14ac:dyDescent="0.25">
      <c r="A43" s="52">
        <v>24</v>
      </c>
      <c r="B43" s="237" t="s">
        <v>82</v>
      </c>
      <c r="C43" s="238">
        <v>49.9</v>
      </c>
      <c r="D43" s="238"/>
      <c r="E43" s="52" t="s">
        <v>78</v>
      </c>
      <c r="F43" s="88" t="s">
        <v>33</v>
      </c>
      <c r="G43" s="88" t="s">
        <v>156</v>
      </c>
      <c r="H43" s="291"/>
    </row>
    <row r="44" spans="1:29" ht="21" x14ac:dyDescent="0.35">
      <c r="A44" s="54" t="s">
        <v>83</v>
      </c>
      <c r="B44" s="55"/>
      <c r="C44" s="56">
        <f>SUM(C46:C48)</f>
        <v>297.89999999999998</v>
      </c>
      <c r="D44" s="56"/>
      <c r="E44" s="5"/>
      <c r="F44" s="85"/>
      <c r="G44" s="85"/>
      <c r="H44" s="59"/>
    </row>
    <row r="45" spans="1:29" ht="21" x14ac:dyDescent="0.35">
      <c r="A45" s="67" t="s">
        <v>11</v>
      </c>
      <c r="B45" s="68"/>
      <c r="C45" s="69"/>
      <c r="D45" s="69"/>
      <c r="E45" s="97"/>
      <c r="F45" s="84"/>
      <c r="G45" s="84"/>
      <c r="H45" s="64"/>
    </row>
    <row r="46" spans="1:29" ht="78.75" x14ac:dyDescent="0.25">
      <c r="A46" s="111">
        <v>25</v>
      </c>
      <c r="B46" s="110" t="s">
        <v>84</v>
      </c>
      <c r="C46" s="72">
        <v>238</v>
      </c>
      <c r="D46" s="72">
        <v>50</v>
      </c>
      <c r="E46" s="98" t="s">
        <v>42</v>
      </c>
      <c r="F46" s="87" t="s">
        <v>14</v>
      </c>
      <c r="G46" s="87" t="s">
        <v>161</v>
      </c>
      <c r="H46" s="211" t="s">
        <v>162</v>
      </c>
    </row>
    <row r="47" spans="1:29" ht="21" x14ac:dyDescent="0.35">
      <c r="A47" s="67" t="s">
        <v>30</v>
      </c>
      <c r="B47" s="68"/>
      <c r="C47" s="69"/>
      <c r="D47" s="69"/>
      <c r="E47" s="97"/>
      <c r="F47" s="84"/>
      <c r="G47" s="84"/>
      <c r="H47" s="64"/>
    </row>
    <row r="48" spans="1:29" ht="72.75" customHeight="1" x14ac:dyDescent="0.25">
      <c r="A48" s="52">
        <v>26</v>
      </c>
      <c r="B48" s="237" t="s">
        <v>86</v>
      </c>
      <c r="C48" s="228">
        <v>59.9</v>
      </c>
      <c r="D48" s="228"/>
      <c r="E48" s="209" t="s">
        <v>75</v>
      </c>
      <c r="F48" s="87" t="s">
        <v>33</v>
      </c>
      <c r="G48" s="88" t="s">
        <v>156</v>
      </c>
      <c r="H48" s="212" t="s">
        <v>87</v>
      </c>
    </row>
    <row r="49" spans="1:8" ht="21" x14ac:dyDescent="0.35">
      <c r="A49" s="54" t="s">
        <v>94</v>
      </c>
      <c r="B49" s="55"/>
      <c r="C49" s="56">
        <f>SUM(C51:C51)</f>
        <v>150</v>
      </c>
      <c r="D49" s="56"/>
      <c r="E49" s="5"/>
      <c r="F49" s="85"/>
      <c r="G49" s="85"/>
      <c r="H49" s="59"/>
    </row>
    <row r="50" spans="1:8" ht="21" x14ac:dyDescent="0.35">
      <c r="A50" s="67" t="s">
        <v>11</v>
      </c>
      <c r="B50" s="68"/>
      <c r="C50" s="69"/>
      <c r="D50" s="69"/>
      <c r="E50" s="97"/>
      <c r="F50" s="84"/>
      <c r="G50" s="84"/>
      <c r="H50" s="64"/>
    </row>
    <row r="51" spans="1:8" ht="157.5" customHeight="1" x14ac:dyDescent="0.25">
      <c r="A51" s="209">
        <v>27</v>
      </c>
      <c r="B51" s="214" t="s">
        <v>95</v>
      </c>
      <c r="C51" s="228">
        <v>150</v>
      </c>
      <c r="D51" s="228">
        <v>0</v>
      </c>
      <c r="E51" s="209" t="s">
        <v>26</v>
      </c>
      <c r="F51" s="70" t="s">
        <v>14</v>
      </c>
      <c r="G51" s="114" t="s">
        <v>14</v>
      </c>
      <c r="H51" s="94" t="s">
        <v>163</v>
      </c>
    </row>
    <row r="52" spans="1:8" ht="21" x14ac:dyDescent="0.25">
      <c r="A52" s="54" t="s">
        <v>98</v>
      </c>
      <c r="B52" s="55"/>
      <c r="C52" s="56">
        <f>C54+C56+C57</f>
        <v>608</v>
      </c>
      <c r="D52" s="55"/>
      <c r="E52" s="55"/>
      <c r="F52" s="55"/>
      <c r="G52" s="55"/>
      <c r="H52" s="55"/>
    </row>
    <row r="53" spans="1:8" ht="21" x14ac:dyDescent="0.35">
      <c r="A53" s="67" t="s">
        <v>11</v>
      </c>
      <c r="B53" s="68"/>
      <c r="C53" s="69"/>
      <c r="D53" s="69"/>
      <c r="E53" s="97"/>
      <c r="F53" s="84"/>
      <c r="G53" s="84"/>
      <c r="H53" s="64"/>
    </row>
    <row r="54" spans="1:8" ht="94.5" x14ac:dyDescent="0.25">
      <c r="A54" s="209">
        <v>28</v>
      </c>
      <c r="B54" s="214" t="s">
        <v>99</v>
      </c>
      <c r="C54" s="228">
        <v>300</v>
      </c>
      <c r="D54" s="228">
        <v>50</v>
      </c>
      <c r="E54" s="209" t="s">
        <v>20</v>
      </c>
      <c r="F54" s="70" t="s">
        <v>14</v>
      </c>
      <c r="G54" s="95" t="s">
        <v>14</v>
      </c>
      <c r="H54" s="143" t="s">
        <v>164</v>
      </c>
    </row>
    <row r="55" spans="1:8" ht="21" x14ac:dyDescent="0.35">
      <c r="A55" s="65" t="s">
        <v>30</v>
      </c>
      <c r="B55" s="68"/>
      <c r="C55" s="69"/>
      <c r="D55" s="69"/>
      <c r="E55" s="97"/>
      <c r="F55" s="84"/>
      <c r="G55" s="115"/>
      <c r="H55" s="64"/>
    </row>
    <row r="56" spans="1:8" ht="51" customHeight="1" x14ac:dyDescent="0.25">
      <c r="A56" s="217">
        <v>29</v>
      </c>
      <c r="B56" s="218" t="s">
        <v>101</v>
      </c>
      <c r="C56" s="219">
        <v>104</v>
      </c>
      <c r="D56" s="118"/>
      <c r="E56" s="217" t="s">
        <v>20</v>
      </c>
      <c r="F56" s="221" t="s">
        <v>33</v>
      </c>
      <c r="G56" s="119" t="s">
        <v>165</v>
      </c>
      <c r="H56" s="216" t="s">
        <v>166</v>
      </c>
    </row>
    <row r="57" spans="1:8" ht="110.25" customHeight="1" x14ac:dyDescent="0.25">
      <c r="A57" s="222">
        <v>30</v>
      </c>
      <c r="B57" s="215" t="s">
        <v>103</v>
      </c>
      <c r="C57" s="223">
        <v>204</v>
      </c>
      <c r="D57" s="223"/>
      <c r="E57" s="222" t="s">
        <v>20</v>
      </c>
      <c r="F57" s="221" t="s">
        <v>33</v>
      </c>
      <c r="G57" s="119" t="s">
        <v>150</v>
      </c>
      <c r="H57" s="216" t="s">
        <v>167</v>
      </c>
    </row>
    <row r="58" spans="1:8" ht="21" x14ac:dyDescent="0.35">
      <c r="A58" s="54" t="s">
        <v>105</v>
      </c>
      <c r="B58" s="55"/>
      <c r="C58" s="56">
        <f>SUM(C60:C64)</f>
        <v>60</v>
      </c>
      <c r="D58" s="56"/>
      <c r="E58" s="5"/>
      <c r="F58" s="85"/>
      <c r="G58" s="85"/>
      <c r="H58" s="59"/>
    </row>
    <row r="59" spans="1:8" ht="21" x14ac:dyDescent="0.35">
      <c r="A59" s="67" t="s">
        <v>11</v>
      </c>
      <c r="B59" s="68"/>
      <c r="C59" s="69"/>
      <c r="D59" s="69"/>
      <c r="E59" s="97"/>
      <c r="F59" s="84"/>
      <c r="G59" s="84"/>
      <c r="H59" s="64"/>
    </row>
    <row r="60" spans="1:8" ht="37.5" x14ac:dyDescent="0.25">
      <c r="A60" s="209">
        <v>31</v>
      </c>
      <c r="B60" s="214" t="s">
        <v>106</v>
      </c>
      <c r="C60" s="228">
        <v>15</v>
      </c>
      <c r="D60" s="228">
        <v>0</v>
      </c>
      <c r="E60" s="284" t="s">
        <v>107</v>
      </c>
      <c r="F60" s="287" t="s">
        <v>14</v>
      </c>
      <c r="G60" s="322" t="s">
        <v>14</v>
      </c>
      <c r="H60" s="290" t="s">
        <v>168</v>
      </c>
    </row>
    <row r="61" spans="1:8" ht="37.5" x14ac:dyDescent="0.25">
      <c r="A61" s="209">
        <v>32</v>
      </c>
      <c r="B61" s="214" t="s">
        <v>109</v>
      </c>
      <c r="C61" s="228">
        <v>10</v>
      </c>
      <c r="D61" s="228">
        <v>0</v>
      </c>
      <c r="E61" s="285"/>
      <c r="F61" s="288"/>
      <c r="G61" s="337"/>
      <c r="H61" s="291"/>
    </row>
    <row r="62" spans="1:8" ht="18.75" x14ac:dyDescent="0.25">
      <c r="A62" s="209">
        <v>33</v>
      </c>
      <c r="B62" s="214" t="s">
        <v>110</v>
      </c>
      <c r="C62" s="228">
        <v>10</v>
      </c>
      <c r="D62" s="228">
        <v>0</v>
      </c>
      <c r="E62" s="285"/>
      <c r="F62" s="288"/>
      <c r="G62" s="337"/>
      <c r="H62" s="291"/>
    </row>
    <row r="63" spans="1:8" ht="37.5" x14ac:dyDescent="0.25">
      <c r="A63" s="209">
        <v>34</v>
      </c>
      <c r="B63" s="214" t="s">
        <v>111</v>
      </c>
      <c r="C63" s="228">
        <v>10</v>
      </c>
      <c r="D63" s="228">
        <v>0</v>
      </c>
      <c r="E63" s="285"/>
      <c r="F63" s="288"/>
      <c r="G63" s="337"/>
      <c r="H63" s="291"/>
    </row>
    <row r="64" spans="1:8" ht="18.75" x14ac:dyDescent="0.25">
      <c r="A64" s="209">
        <v>35</v>
      </c>
      <c r="B64" s="214" t="s">
        <v>112</v>
      </c>
      <c r="C64" s="228">
        <v>15</v>
      </c>
      <c r="D64" s="228">
        <v>0</v>
      </c>
      <c r="E64" s="286"/>
      <c r="F64" s="289"/>
      <c r="G64" s="338"/>
      <c r="H64" s="291"/>
    </row>
    <row r="65" spans="1:8" ht="21" x14ac:dyDescent="0.35">
      <c r="A65" s="54" t="s">
        <v>113</v>
      </c>
      <c r="B65" s="55"/>
      <c r="C65" s="56">
        <f>SUM(C67:C68)</f>
        <v>150</v>
      </c>
      <c r="D65" s="56"/>
      <c r="E65" s="5"/>
      <c r="F65" s="85"/>
      <c r="G65" s="85"/>
      <c r="H65" s="59"/>
    </row>
    <row r="66" spans="1:8" ht="21" x14ac:dyDescent="0.35">
      <c r="A66" s="67" t="s">
        <v>11</v>
      </c>
      <c r="B66" s="68"/>
      <c r="C66" s="69"/>
      <c r="D66" s="69"/>
      <c r="E66" s="97"/>
      <c r="F66" s="84"/>
      <c r="G66" s="84"/>
      <c r="H66" s="64"/>
    </row>
    <row r="67" spans="1:8" ht="18.75" customHeight="1" x14ac:dyDescent="0.25">
      <c r="A67" s="292">
        <v>36</v>
      </c>
      <c r="B67" s="294" t="s">
        <v>114</v>
      </c>
      <c r="C67" s="224">
        <v>78.900000000000006</v>
      </c>
      <c r="D67" s="224">
        <v>13.169</v>
      </c>
      <c r="E67" s="77" t="s">
        <v>115</v>
      </c>
      <c r="F67" s="296" t="s">
        <v>14</v>
      </c>
      <c r="G67" s="296" t="s">
        <v>14</v>
      </c>
      <c r="H67" s="290" t="s">
        <v>169</v>
      </c>
    </row>
    <row r="68" spans="1:8" ht="131.25" customHeight="1" x14ac:dyDescent="0.25">
      <c r="A68" s="293"/>
      <c r="B68" s="295"/>
      <c r="C68" s="228">
        <v>71.099999999999994</v>
      </c>
      <c r="D68" s="228">
        <v>7.2240000000000002</v>
      </c>
      <c r="E68" s="74" t="s">
        <v>117</v>
      </c>
      <c r="F68" s="297"/>
      <c r="G68" s="297"/>
      <c r="H68" s="290"/>
    </row>
    <row r="69" spans="1:8" ht="26.25" x14ac:dyDescent="0.4">
      <c r="A69" s="282" t="s">
        <v>118</v>
      </c>
      <c r="B69" s="283"/>
      <c r="C69" s="100">
        <f>C65+C58+C52+C49+C44+C36+C30+C27+C22+C7</f>
        <v>7347.9929999999995</v>
      </c>
      <c r="D69" s="101"/>
      <c r="E69" s="102"/>
      <c r="F69" s="102"/>
      <c r="G69" s="102"/>
      <c r="H69" s="103"/>
    </row>
    <row r="71" spans="1:8" x14ac:dyDescent="0.25">
      <c r="D71" s="107"/>
    </row>
    <row r="74" spans="1:8" x14ac:dyDescent="0.25">
      <c r="D74" s="106"/>
    </row>
  </sheetData>
  <mergeCells count="18">
    <mergeCell ref="H17:H18"/>
    <mergeCell ref="H38:H43"/>
    <mergeCell ref="A69:B69"/>
    <mergeCell ref="E60:E64"/>
    <mergeCell ref="F60:F64"/>
    <mergeCell ref="H60:H64"/>
    <mergeCell ref="A67:A68"/>
    <mergeCell ref="B67:B68"/>
    <mergeCell ref="F67:F68"/>
    <mergeCell ref="H67:H68"/>
    <mergeCell ref="G60:G64"/>
    <mergeCell ref="G67:G68"/>
    <mergeCell ref="A1:H2"/>
    <mergeCell ref="A3:H3"/>
    <mergeCell ref="A6:H6"/>
    <mergeCell ref="F9:F15"/>
    <mergeCell ref="H10:H11"/>
    <mergeCell ref="G10:G11"/>
  </mergeCells>
  <pageMargins left="0.70866141732283472" right="0.70866141732283472" top="0.74803149606299213" bottom="0.74803149606299213" header="0.31496062992125984" footer="0.31496062992125984"/>
  <pageSetup paperSize="9" scale="51" fitToHeight="0" orientation="landscape" r:id="rId1"/>
  <rowBreaks count="3" manualBreakCount="3">
    <brk id="19" max="16383" man="1"/>
    <brk id="26" max="16383" man="1"/>
    <brk id="48"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64"/>
  <sheetViews>
    <sheetView view="pageBreakPreview" zoomScale="60" zoomScaleNormal="55" workbookViewId="0">
      <selection activeCell="B11" sqref="B11"/>
    </sheetView>
  </sheetViews>
  <sheetFormatPr defaultRowHeight="18.75" x14ac:dyDescent="0.3"/>
  <cols>
    <col min="1" max="1" width="9" style="192" customWidth="1"/>
    <col min="2" max="2" width="65" style="192" customWidth="1"/>
    <col min="3" max="3" width="15.140625" style="192" customWidth="1"/>
    <col min="4" max="4" width="16.85546875" style="192" customWidth="1"/>
    <col min="5" max="5" width="16.7109375" style="192" customWidth="1"/>
    <col min="6" max="6" width="20.7109375" style="192" customWidth="1"/>
    <col min="7" max="7" width="75.28515625" style="193" customWidth="1"/>
    <col min="8" max="16384" width="9.140625" style="192"/>
  </cols>
  <sheetData>
    <row r="1" spans="1:7" ht="15" x14ac:dyDescent="0.25">
      <c r="A1" s="256" t="s">
        <v>170</v>
      </c>
      <c r="B1" s="256"/>
      <c r="C1" s="256"/>
      <c r="D1" s="256"/>
      <c r="E1" s="256"/>
      <c r="F1" s="256"/>
      <c r="G1" s="256"/>
    </row>
    <row r="2" spans="1:7" ht="15" x14ac:dyDescent="0.25">
      <c r="A2" s="256"/>
      <c r="B2" s="256"/>
      <c r="C2" s="256"/>
      <c r="D2" s="256"/>
      <c r="E2" s="256"/>
      <c r="F2" s="256"/>
      <c r="G2" s="256"/>
    </row>
    <row r="3" spans="1:7" x14ac:dyDescent="0.25">
      <c r="A3" s="257" t="s">
        <v>171</v>
      </c>
      <c r="B3" s="257"/>
      <c r="C3" s="257"/>
      <c r="D3" s="257"/>
      <c r="E3" s="257"/>
      <c r="F3" s="257"/>
      <c r="G3" s="257"/>
    </row>
    <row r="4" spans="1:7" x14ac:dyDescent="0.25">
      <c r="A4" s="194"/>
      <c r="B4" s="194"/>
      <c r="C4" s="194"/>
      <c r="D4" s="194"/>
      <c r="E4" s="194"/>
      <c r="F4" s="147"/>
      <c r="G4" s="181" t="s">
        <v>172</v>
      </c>
    </row>
    <row r="5" spans="1:7" ht="37.5" x14ac:dyDescent="0.25">
      <c r="A5" s="155" t="s">
        <v>2</v>
      </c>
      <c r="B5" s="156" t="s">
        <v>3</v>
      </c>
      <c r="C5" s="157" t="s">
        <v>173</v>
      </c>
      <c r="D5" s="157" t="s">
        <v>5</v>
      </c>
      <c r="E5" s="156" t="s">
        <v>6</v>
      </c>
      <c r="F5" s="156" t="s">
        <v>7</v>
      </c>
      <c r="G5" s="156" t="s">
        <v>8</v>
      </c>
    </row>
    <row r="6" spans="1:7" ht="50.25" customHeight="1" x14ac:dyDescent="0.25">
      <c r="A6" s="258" t="s">
        <v>174</v>
      </c>
      <c r="B6" s="258"/>
      <c r="C6" s="182">
        <f>C7+C21+C23+C25+C28+C32+C35+C41+C44</f>
        <v>4459.6549999999997</v>
      </c>
      <c r="D6" s="182">
        <f>D7+D21+D23+D25+D28+D32+D35+D41+D44</f>
        <v>783.72</v>
      </c>
      <c r="E6" s="136"/>
      <c r="F6" s="148"/>
      <c r="G6" s="183"/>
    </row>
    <row r="7" spans="1:7" ht="23.25" x14ac:dyDescent="0.35">
      <c r="A7" s="66" t="s">
        <v>175</v>
      </c>
      <c r="B7" s="55"/>
      <c r="C7" s="184">
        <f>SUM(C8:C20)</f>
        <v>1710.9549999999997</v>
      </c>
      <c r="D7" s="184">
        <f>SUM(D8:D20)</f>
        <v>426.19500000000005</v>
      </c>
      <c r="E7" s="57"/>
      <c r="F7" s="149"/>
      <c r="G7" s="185"/>
    </row>
    <row r="8" spans="1:7" ht="126" customHeight="1" x14ac:dyDescent="0.25">
      <c r="A8" s="239">
        <v>1</v>
      </c>
      <c r="B8" s="232" t="s">
        <v>12</v>
      </c>
      <c r="C8" s="116">
        <v>98</v>
      </c>
      <c r="D8" s="116">
        <v>16</v>
      </c>
      <c r="E8" s="117" t="s">
        <v>13</v>
      </c>
      <c r="F8" s="240" t="s">
        <v>269</v>
      </c>
      <c r="G8" s="180" t="s">
        <v>176</v>
      </c>
    </row>
    <row r="9" spans="1:7" ht="55.5" customHeight="1" x14ac:dyDescent="0.25">
      <c r="A9" s="227">
        <v>2</v>
      </c>
      <c r="B9" s="232" t="s">
        <v>16</v>
      </c>
      <c r="C9" s="116">
        <v>10.093999999999999</v>
      </c>
      <c r="D9" s="116">
        <v>1.1160000000000001</v>
      </c>
      <c r="E9" s="117" t="s">
        <v>13</v>
      </c>
      <c r="F9" s="290" t="s">
        <v>270</v>
      </c>
      <c r="G9" s="259" t="s">
        <v>177</v>
      </c>
    </row>
    <row r="10" spans="1:7" ht="96.75" customHeight="1" x14ac:dyDescent="0.25">
      <c r="A10" s="239">
        <v>3</v>
      </c>
      <c r="B10" s="232" t="s">
        <v>18</v>
      </c>
      <c r="C10" s="116">
        <v>21.611000000000001</v>
      </c>
      <c r="D10" s="116">
        <v>1.2789999999999999</v>
      </c>
      <c r="E10" s="117" t="s">
        <v>13</v>
      </c>
      <c r="F10" s="291"/>
      <c r="G10" s="260"/>
    </row>
    <row r="11" spans="1:7" ht="185.25" customHeight="1" x14ac:dyDescent="0.25">
      <c r="A11" s="239">
        <v>4</v>
      </c>
      <c r="B11" s="232" t="s">
        <v>19</v>
      </c>
      <c r="C11" s="116">
        <v>76.5</v>
      </c>
      <c r="D11" s="116">
        <v>0</v>
      </c>
      <c r="E11" s="117" t="s">
        <v>20</v>
      </c>
      <c r="F11" s="211" t="s">
        <v>178</v>
      </c>
      <c r="G11" s="180" t="s">
        <v>179</v>
      </c>
    </row>
    <row r="12" spans="1:7" ht="75.75" customHeight="1" x14ac:dyDescent="0.25">
      <c r="A12" s="239">
        <v>5</v>
      </c>
      <c r="B12" s="232" t="s">
        <v>22</v>
      </c>
      <c r="C12" s="116">
        <v>156</v>
      </c>
      <c r="D12" s="116">
        <v>223</v>
      </c>
      <c r="E12" s="117" t="s">
        <v>23</v>
      </c>
      <c r="F12" s="211" t="s">
        <v>180</v>
      </c>
      <c r="G12" s="232"/>
    </row>
    <row r="13" spans="1:7" ht="127.5" customHeight="1" x14ac:dyDescent="0.25">
      <c r="A13" s="239">
        <v>6</v>
      </c>
      <c r="B13" s="232" t="s">
        <v>36</v>
      </c>
      <c r="C13" s="116">
        <v>500</v>
      </c>
      <c r="D13" s="116">
        <v>0</v>
      </c>
      <c r="E13" s="117" t="s">
        <v>26</v>
      </c>
      <c r="F13" s="212" t="s">
        <v>33</v>
      </c>
      <c r="G13" s="180" t="s">
        <v>181</v>
      </c>
    </row>
    <row r="14" spans="1:7" ht="184.5" customHeight="1" x14ac:dyDescent="0.25">
      <c r="A14" s="239">
        <v>7</v>
      </c>
      <c r="B14" s="232" t="s">
        <v>38</v>
      </c>
      <c r="C14" s="116">
        <v>281.64</v>
      </c>
      <c r="D14" s="116">
        <v>0</v>
      </c>
      <c r="E14" s="117" t="s">
        <v>20</v>
      </c>
      <c r="F14" s="211" t="s">
        <v>39</v>
      </c>
      <c r="G14" s="180" t="s">
        <v>182</v>
      </c>
    </row>
    <row r="15" spans="1:7" ht="104.25" customHeight="1" x14ac:dyDescent="0.25">
      <c r="A15" s="239">
        <v>8</v>
      </c>
      <c r="B15" s="232" t="s">
        <v>25</v>
      </c>
      <c r="C15" s="116">
        <v>49.61</v>
      </c>
      <c r="D15" s="116">
        <v>0</v>
      </c>
      <c r="E15" s="117" t="s">
        <v>26</v>
      </c>
      <c r="F15" s="212" t="s">
        <v>14</v>
      </c>
      <c r="G15" s="180" t="s">
        <v>183</v>
      </c>
    </row>
    <row r="16" spans="1:7" ht="127.5" customHeight="1" x14ac:dyDescent="0.25">
      <c r="A16" s="239">
        <v>9</v>
      </c>
      <c r="B16" s="232" t="s">
        <v>28</v>
      </c>
      <c r="C16" s="116">
        <v>100</v>
      </c>
      <c r="D16" s="116">
        <v>184.8</v>
      </c>
      <c r="E16" s="117" t="s">
        <v>26</v>
      </c>
      <c r="F16" s="212" t="s">
        <v>14</v>
      </c>
      <c r="G16" s="180" t="s">
        <v>184</v>
      </c>
    </row>
    <row r="17" spans="1:7" ht="42" customHeight="1" x14ac:dyDescent="0.25">
      <c r="A17" s="239">
        <v>10</v>
      </c>
      <c r="B17" s="232" t="s">
        <v>31</v>
      </c>
      <c r="C17" s="116">
        <v>61.1</v>
      </c>
      <c r="D17" s="116">
        <v>0</v>
      </c>
      <c r="E17" s="117" t="s">
        <v>32</v>
      </c>
      <c r="F17" s="211" t="s">
        <v>33</v>
      </c>
      <c r="G17" s="253" t="s">
        <v>185</v>
      </c>
    </row>
    <row r="18" spans="1:7" ht="54.75" customHeight="1" x14ac:dyDescent="0.25">
      <c r="A18" s="239">
        <v>11</v>
      </c>
      <c r="B18" s="232" t="s">
        <v>35</v>
      </c>
      <c r="C18" s="116">
        <v>56.4</v>
      </c>
      <c r="D18" s="116">
        <v>0</v>
      </c>
      <c r="E18" s="117" t="s">
        <v>32</v>
      </c>
      <c r="F18" s="211" t="s">
        <v>33</v>
      </c>
      <c r="G18" s="255"/>
    </row>
    <row r="19" spans="1:7" ht="165" customHeight="1" x14ac:dyDescent="0.25">
      <c r="A19" s="239">
        <v>12</v>
      </c>
      <c r="B19" s="232" t="s">
        <v>186</v>
      </c>
      <c r="C19" s="116">
        <v>296</v>
      </c>
      <c r="D19" s="116">
        <v>0</v>
      </c>
      <c r="E19" s="117" t="s">
        <v>26</v>
      </c>
      <c r="F19" s="212" t="s">
        <v>43</v>
      </c>
      <c r="G19" s="180" t="s">
        <v>187</v>
      </c>
    </row>
    <row r="20" spans="1:7" ht="71.25" customHeight="1" x14ac:dyDescent="0.25">
      <c r="A20" s="239">
        <v>13</v>
      </c>
      <c r="B20" s="232" t="s">
        <v>188</v>
      </c>
      <c r="C20" s="116">
        <v>4</v>
      </c>
      <c r="D20" s="116">
        <v>0</v>
      </c>
      <c r="E20" s="117" t="s">
        <v>26</v>
      </c>
      <c r="F20" s="212" t="s">
        <v>33</v>
      </c>
      <c r="G20" s="180" t="s">
        <v>189</v>
      </c>
    </row>
    <row r="21" spans="1:7" ht="23.25" x14ac:dyDescent="0.35">
      <c r="A21" s="66" t="s">
        <v>59</v>
      </c>
      <c r="B21" s="138"/>
      <c r="C21" s="186">
        <f>C22</f>
        <v>620</v>
      </c>
      <c r="D21" s="186">
        <f>D22</f>
        <v>0</v>
      </c>
      <c r="E21" s="140"/>
      <c r="F21" s="150"/>
      <c r="G21" s="185"/>
    </row>
    <row r="22" spans="1:7" ht="225.75" customHeight="1" x14ac:dyDescent="0.25">
      <c r="A22" s="239">
        <v>14</v>
      </c>
      <c r="B22" s="232" t="s">
        <v>190</v>
      </c>
      <c r="C22" s="116">
        <v>620</v>
      </c>
      <c r="D22" s="116">
        <v>0</v>
      </c>
      <c r="E22" s="117" t="s">
        <v>20</v>
      </c>
      <c r="F22" s="212" t="s">
        <v>14</v>
      </c>
      <c r="G22" s="180" t="s">
        <v>191</v>
      </c>
    </row>
    <row r="23" spans="1:7" ht="21" x14ac:dyDescent="0.35">
      <c r="A23" s="54" t="s">
        <v>64</v>
      </c>
      <c r="B23" s="55"/>
      <c r="C23" s="184">
        <f>C24</f>
        <v>200</v>
      </c>
      <c r="D23" s="184">
        <f>D24</f>
        <v>0</v>
      </c>
      <c r="E23" s="5"/>
      <c r="F23" s="149"/>
      <c r="G23" s="185"/>
    </row>
    <row r="24" spans="1:7" ht="177" customHeight="1" x14ac:dyDescent="0.25">
      <c r="A24" s="239">
        <v>15</v>
      </c>
      <c r="B24" s="232" t="s">
        <v>65</v>
      </c>
      <c r="C24" s="116">
        <v>200</v>
      </c>
      <c r="D24" s="116">
        <v>0</v>
      </c>
      <c r="E24" s="117" t="s">
        <v>26</v>
      </c>
      <c r="F24" s="212" t="s">
        <v>33</v>
      </c>
      <c r="G24" s="180" t="s">
        <v>192</v>
      </c>
    </row>
    <row r="25" spans="1:7" ht="21" x14ac:dyDescent="0.35">
      <c r="A25" s="54" t="s">
        <v>68</v>
      </c>
      <c r="B25" s="55"/>
      <c r="C25" s="184">
        <f>C27+C26</f>
        <v>400</v>
      </c>
      <c r="D25" s="184">
        <f>D27+D26</f>
        <v>287.13200000000001</v>
      </c>
      <c r="E25" s="5"/>
      <c r="F25" s="149"/>
      <c r="G25" s="185"/>
    </row>
    <row r="26" spans="1:7" ht="111.75" customHeight="1" x14ac:dyDescent="0.25">
      <c r="A26" s="239">
        <v>16</v>
      </c>
      <c r="B26" s="232" t="s">
        <v>69</v>
      </c>
      <c r="C26" s="178">
        <v>150</v>
      </c>
      <c r="D26" s="178">
        <v>287.13200000000001</v>
      </c>
      <c r="E26" s="117" t="s">
        <v>26</v>
      </c>
      <c r="F26" s="211" t="s">
        <v>14</v>
      </c>
      <c r="G26" s="180" t="s">
        <v>193</v>
      </c>
    </row>
    <row r="27" spans="1:7" ht="114" customHeight="1" x14ac:dyDescent="0.25">
      <c r="A27" s="239">
        <v>17</v>
      </c>
      <c r="B27" s="232" t="s">
        <v>72</v>
      </c>
      <c r="C27" s="178">
        <v>250</v>
      </c>
      <c r="D27" s="116">
        <v>0</v>
      </c>
      <c r="E27" s="117" t="s">
        <v>42</v>
      </c>
      <c r="F27" s="211" t="s">
        <v>33</v>
      </c>
      <c r="G27" s="180" t="s">
        <v>194</v>
      </c>
    </row>
    <row r="28" spans="1:7" ht="21" x14ac:dyDescent="0.25">
      <c r="A28" s="54" t="s">
        <v>195</v>
      </c>
      <c r="B28" s="55"/>
      <c r="C28" s="184">
        <f>SUM(C29:C31)</f>
        <v>608</v>
      </c>
      <c r="D28" s="184">
        <f>SUM(D29:D31)</f>
        <v>50</v>
      </c>
      <c r="E28" s="55"/>
      <c r="F28" s="55"/>
      <c r="G28" s="187"/>
    </row>
    <row r="29" spans="1:7" ht="132" customHeight="1" x14ac:dyDescent="0.25">
      <c r="A29" s="227">
        <v>18</v>
      </c>
      <c r="B29" s="232" t="s">
        <v>99</v>
      </c>
      <c r="C29" s="116">
        <v>300</v>
      </c>
      <c r="D29" s="116">
        <v>50</v>
      </c>
      <c r="E29" s="227" t="s">
        <v>20</v>
      </c>
      <c r="F29" s="212" t="s">
        <v>14</v>
      </c>
      <c r="G29" s="180" t="s">
        <v>196</v>
      </c>
    </row>
    <row r="30" spans="1:7" ht="132" customHeight="1" x14ac:dyDescent="0.25">
      <c r="A30" s="161">
        <v>19</v>
      </c>
      <c r="B30" s="159" t="s">
        <v>101</v>
      </c>
      <c r="C30" s="168">
        <v>104</v>
      </c>
      <c r="D30" s="116">
        <v>0</v>
      </c>
      <c r="E30" s="161" t="s">
        <v>20</v>
      </c>
      <c r="F30" s="211" t="s">
        <v>33</v>
      </c>
      <c r="G30" s="180" t="s">
        <v>197</v>
      </c>
    </row>
    <row r="31" spans="1:7" ht="154.5" customHeight="1" x14ac:dyDescent="0.25">
      <c r="A31" s="227">
        <v>20</v>
      </c>
      <c r="B31" s="232" t="s">
        <v>103</v>
      </c>
      <c r="C31" s="116">
        <v>204</v>
      </c>
      <c r="D31" s="116">
        <v>0</v>
      </c>
      <c r="E31" s="227" t="s">
        <v>20</v>
      </c>
      <c r="F31" s="211" t="s">
        <v>33</v>
      </c>
      <c r="G31" s="180" t="s">
        <v>198</v>
      </c>
    </row>
    <row r="32" spans="1:7" ht="21" x14ac:dyDescent="0.35">
      <c r="A32" s="54" t="s">
        <v>130</v>
      </c>
      <c r="B32" s="55"/>
      <c r="C32" s="184">
        <f>SUM(C33:C34)</f>
        <v>150</v>
      </c>
      <c r="D32" s="184">
        <f>SUM(D33:D34)</f>
        <v>20.393000000000001</v>
      </c>
      <c r="E32" s="5"/>
      <c r="F32" s="149"/>
      <c r="G32" s="185"/>
    </row>
    <row r="33" spans="1:11" ht="65.25" customHeight="1" x14ac:dyDescent="0.25">
      <c r="A33" s="247">
        <v>21</v>
      </c>
      <c r="B33" s="249" t="s">
        <v>114</v>
      </c>
      <c r="C33" s="116">
        <v>78.900000000000006</v>
      </c>
      <c r="D33" s="116">
        <v>13.169</v>
      </c>
      <c r="E33" s="129" t="s">
        <v>115</v>
      </c>
      <c r="F33" s="249" t="s">
        <v>14</v>
      </c>
      <c r="G33" s="180" t="s">
        <v>199</v>
      </c>
    </row>
    <row r="34" spans="1:11" ht="139.5" customHeight="1" x14ac:dyDescent="0.25">
      <c r="A34" s="248"/>
      <c r="B34" s="249"/>
      <c r="C34" s="116">
        <v>71.099999999999994</v>
      </c>
      <c r="D34" s="116">
        <v>7.2240000000000002</v>
      </c>
      <c r="E34" s="74" t="s">
        <v>117</v>
      </c>
      <c r="F34" s="249"/>
      <c r="G34" s="180" t="s">
        <v>200</v>
      </c>
      <c r="K34" s="192" t="s">
        <v>201</v>
      </c>
    </row>
    <row r="35" spans="1:11" ht="21" x14ac:dyDescent="0.35">
      <c r="A35" s="54" t="s">
        <v>105</v>
      </c>
      <c r="B35" s="55"/>
      <c r="C35" s="184">
        <f>SUM(C36:C40)</f>
        <v>60</v>
      </c>
      <c r="D35" s="184">
        <f>SUM(D36:D40)</f>
        <v>0</v>
      </c>
      <c r="E35" s="5"/>
      <c r="F35" s="149"/>
      <c r="G35" s="185"/>
    </row>
    <row r="36" spans="1:11" ht="37.5" x14ac:dyDescent="0.25">
      <c r="A36" s="227">
        <v>22</v>
      </c>
      <c r="B36" s="232" t="s">
        <v>106</v>
      </c>
      <c r="C36" s="116">
        <v>15</v>
      </c>
      <c r="D36" s="116">
        <v>0</v>
      </c>
      <c r="E36" s="251" t="s">
        <v>107</v>
      </c>
      <c r="F36" s="290" t="s">
        <v>14</v>
      </c>
      <c r="G36" s="253" t="s">
        <v>202</v>
      </c>
    </row>
    <row r="37" spans="1:11" ht="37.5" x14ac:dyDescent="0.25">
      <c r="A37" s="227">
        <v>23</v>
      </c>
      <c r="B37" s="232" t="s">
        <v>109</v>
      </c>
      <c r="C37" s="116">
        <v>10</v>
      </c>
      <c r="D37" s="116">
        <v>0</v>
      </c>
      <c r="E37" s="251"/>
      <c r="F37" s="290"/>
      <c r="G37" s="254"/>
    </row>
    <row r="38" spans="1:11" ht="37.5" x14ac:dyDescent="0.25">
      <c r="A38" s="227">
        <v>24</v>
      </c>
      <c r="B38" s="232" t="s">
        <v>110</v>
      </c>
      <c r="C38" s="116">
        <v>10</v>
      </c>
      <c r="D38" s="116">
        <v>0</v>
      </c>
      <c r="E38" s="251"/>
      <c r="F38" s="290"/>
      <c r="G38" s="254"/>
    </row>
    <row r="39" spans="1:11" ht="37.5" x14ac:dyDescent="0.25">
      <c r="A39" s="227">
        <v>25</v>
      </c>
      <c r="B39" s="232" t="s">
        <v>111</v>
      </c>
      <c r="C39" s="116">
        <v>10</v>
      </c>
      <c r="D39" s="116">
        <v>0</v>
      </c>
      <c r="E39" s="251"/>
      <c r="F39" s="290"/>
      <c r="G39" s="254"/>
    </row>
    <row r="40" spans="1:11" ht="37.5" x14ac:dyDescent="0.25">
      <c r="A40" s="227">
        <v>26</v>
      </c>
      <c r="B40" s="232" t="s">
        <v>112</v>
      </c>
      <c r="C40" s="116">
        <v>15</v>
      </c>
      <c r="D40" s="116">
        <v>0</v>
      </c>
      <c r="E40" s="251"/>
      <c r="F40" s="290"/>
      <c r="G40" s="255"/>
    </row>
    <row r="41" spans="1:11" ht="21" x14ac:dyDescent="0.35">
      <c r="A41" s="54" t="s">
        <v>94</v>
      </c>
      <c r="B41" s="55"/>
      <c r="C41" s="184">
        <f>C43+C42</f>
        <v>175</v>
      </c>
      <c r="D41" s="184">
        <f>D43+D42</f>
        <v>0</v>
      </c>
      <c r="E41" s="5"/>
      <c r="F41" s="149"/>
      <c r="G41" s="185"/>
    </row>
    <row r="42" spans="1:11" ht="126.75" customHeight="1" x14ac:dyDescent="0.25">
      <c r="A42" s="166">
        <v>27</v>
      </c>
      <c r="B42" s="232" t="s">
        <v>95</v>
      </c>
      <c r="C42" s="116">
        <v>150</v>
      </c>
      <c r="D42" s="116">
        <v>0</v>
      </c>
      <c r="E42" s="227" t="s">
        <v>26</v>
      </c>
      <c r="F42" s="212" t="s">
        <v>14</v>
      </c>
      <c r="G42" s="180" t="s">
        <v>203</v>
      </c>
    </row>
    <row r="43" spans="1:11" ht="97.5" customHeight="1" x14ac:dyDescent="0.25">
      <c r="A43" s="227">
        <v>28</v>
      </c>
      <c r="B43" s="237" t="s">
        <v>97</v>
      </c>
      <c r="C43" s="238">
        <v>25</v>
      </c>
      <c r="D43" s="116">
        <v>0</v>
      </c>
      <c r="E43" s="52" t="s">
        <v>42</v>
      </c>
      <c r="F43" s="143" t="s">
        <v>43</v>
      </c>
      <c r="G43" s="188" t="s">
        <v>204</v>
      </c>
    </row>
    <row r="44" spans="1:11" ht="21" x14ac:dyDescent="0.35">
      <c r="A44" s="54" t="s">
        <v>88</v>
      </c>
      <c r="B44" s="55"/>
      <c r="C44" s="184">
        <f>SUM(C45:C46)</f>
        <v>535.70000000000005</v>
      </c>
      <c r="D44" s="184">
        <f>SUM(D45:D46)</f>
        <v>0</v>
      </c>
      <c r="E44" s="5"/>
      <c r="F44" s="149"/>
      <c r="G44" s="185"/>
    </row>
    <row r="45" spans="1:11" ht="39" customHeight="1" x14ac:dyDescent="0.25">
      <c r="A45" s="251">
        <v>29</v>
      </c>
      <c r="B45" s="259" t="s">
        <v>92</v>
      </c>
      <c r="C45" s="116">
        <v>535.70000000000005</v>
      </c>
      <c r="D45" s="116">
        <v>0</v>
      </c>
      <c r="E45" s="227" t="s">
        <v>90</v>
      </c>
      <c r="F45" s="212" t="s">
        <v>33</v>
      </c>
      <c r="G45" s="253" t="s">
        <v>205</v>
      </c>
    </row>
    <row r="46" spans="1:11" ht="46.5" customHeight="1" x14ac:dyDescent="0.25">
      <c r="A46" s="251"/>
      <c r="B46" s="260"/>
      <c r="C46" s="116"/>
      <c r="D46" s="116">
        <v>0</v>
      </c>
      <c r="E46" s="227" t="s">
        <v>42</v>
      </c>
      <c r="F46" s="212" t="s">
        <v>33</v>
      </c>
      <c r="G46" s="260"/>
    </row>
    <row r="47" spans="1:11" ht="54.75" customHeight="1" x14ac:dyDescent="0.25">
      <c r="A47" s="339" t="s">
        <v>206</v>
      </c>
      <c r="B47" s="340"/>
      <c r="C47" s="163">
        <f>C48+C50+C52+C55+C57</f>
        <v>1177.3000000000002</v>
      </c>
      <c r="D47" s="163">
        <f>D48+D50+D52+D55+D57</f>
        <v>50</v>
      </c>
      <c r="E47" s="164"/>
      <c r="F47" s="164"/>
      <c r="G47" s="189"/>
    </row>
    <row r="48" spans="1:11" ht="23.25" x14ac:dyDescent="0.35">
      <c r="A48" s="66" t="s">
        <v>175</v>
      </c>
      <c r="B48" s="55"/>
      <c r="C48" s="184">
        <f>C49</f>
        <v>100</v>
      </c>
      <c r="D48" s="184">
        <f>D49</f>
        <v>0</v>
      </c>
      <c r="E48" s="57"/>
      <c r="F48" s="149"/>
      <c r="G48" s="185"/>
    </row>
    <row r="49" spans="1:7" ht="69.75" customHeight="1" x14ac:dyDescent="0.25">
      <c r="A49" s="125">
        <v>30</v>
      </c>
      <c r="B49" s="159" t="s">
        <v>45</v>
      </c>
      <c r="C49" s="174">
        <v>100</v>
      </c>
      <c r="D49" s="116">
        <v>0</v>
      </c>
      <c r="E49" s="112" t="s">
        <v>20</v>
      </c>
      <c r="F49" s="211" t="s">
        <v>33</v>
      </c>
      <c r="G49" s="180" t="s">
        <v>207</v>
      </c>
    </row>
    <row r="50" spans="1:7" ht="21" x14ac:dyDescent="0.35">
      <c r="A50" s="54" t="s">
        <v>59</v>
      </c>
      <c r="B50" s="55"/>
      <c r="C50" s="184">
        <f>SUM(C51)</f>
        <v>292.3</v>
      </c>
      <c r="D50" s="184">
        <f>SUM(D51)</f>
        <v>0</v>
      </c>
      <c r="E50" s="5"/>
      <c r="F50" s="149"/>
      <c r="G50" s="185"/>
    </row>
    <row r="51" spans="1:7" ht="69" customHeight="1" x14ac:dyDescent="0.25">
      <c r="A51" s="227">
        <v>31</v>
      </c>
      <c r="B51" s="232" t="s">
        <v>62</v>
      </c>
      <c r="C51" s="120">
        <v>292.3</v>
      </c>
      <c r="D51" s="116">
        <v>0</v>
      </c>
      <c r="E51" s="227" t="s">
        <v>20</v>
      </c>
      <c r="F51" s="121" t="s">
        <v>33</v>
      </c>
      <c r="G51" s="190" t="s">
        <v>208</v>
      </c>
    </row>
    <row r="52" spans="1:7" ht="21" x14ac:dyDescent="0.35">
      <c r="A52" s="54" t="s">
        <v>83</v>
      </c>
      <c r="B52" s="55"/>
      <c r="C52" s="184">
        <f>C54+C53</f>
        <v>297.89999999999998</v>
      </c>
      <c r="D52" s="184">
        <f>D54+D53</f>
        <v>50</v>
      </c>
      <c r="E52" s="5"/>
      <c r="F52" s="149"/>
      <c r="G52" s="185"/>
    </row>
    <row r="53" spans="1:7" ht="72" customHeight="1" x14ac:dyDescent="0.25">
      <c r="A53" s="161">
        <v>32</v>
      </c>
      <c r="B53" s="110" t="s">
        <v>84</v>
      </c>
      <c r="C53" s="168">
        <v>238</v>
      </c>
      <c r="D53" s="168">
        <v>50</v>
      </c>
      <c r="E53" s="98"/>
      <c r="F53" s="212" t="s">
        <v>14</v>
      </c>
      <c r="G53" s="180" t="s">
        <v>209</v>
      </c>
    </row>
    <row r="54" spans="1:7" ht="37.5" x14ac:dyDescent="0.25">
      <c r="A54" s="227">
        <v>33</v>
      </c>
      <c r="B54" s="232" t="s">
        <v>86</v>
      </c>
      <c r="C54" s="116">
        <v>59.9</v>
      </c>
      <c r="D54" s="116">
        <v>0</v>
      </c>
      <c r="E54" s="227" t="s">
        <v>75</v>
      </c>
      <c r="F54" s="212" t="s">
        <v>33</v>
      </c>
      <c r="G54" s="180" t="s">
        <v>210</v>
      </c>
    </row>
    <row r="55" spans="1:7" ht="21" x14ac:dyDescent="0.35">
      <c r="A55" s="54" t="s">
        <v>68</v>
      </c>
      <c r="B55" s="55"/>
      <c r="C55" s="184">
        <f>C56</f>
        <v>240</v>
      </c>
      <c r="D55" s="184">
        <f>D56</f>
        <v>0</v>
      </c>
      <c r="E55" s="5"/>
      <c r="F55" s="149"/>
      <c r="G55" s="185"/>
    </row>
    <row r="56" spans="1:7" ht="185.25" customHeight="1" x14ac:dyDescent="0.25">
      <c r="A56" s="166">
        <v>34</v>
      </c>
      <c r="B56" s="232" t="s">
        <v>71</v>
      </c>
      <c r="C56" s="178">
        <v>240</v>
      </c>
      <c r="D56" s="116">
        <v>0</v>
      </c>
      <c r="E56" s="117" t="s">
        <v>42</v>
      </c>
      <c r="F56" s="165" t="s">
        <v>33</v>
      </c>
      <c r="G56" s="180" t="s">
        <v>211</v>
      </c>
    </row>
    <row r="57" spans="1:7" ht="21" x14ac:dyDescent="0.35">
      <c r="A57" s="54" t="s">
        <v>73</v>
      </c>
      <c r="B57" s="55"/>
      <c r="C57" s="184">
        <f>SUM(C58:C63)</f>
        <v>247.10000000000002</v>
      </c>
      <c r="D57" s="184">
        <f>SUM(D58:D63)</f>
        <v>0</v>
      </c>
      <c r="E57" s="5"/>
      <c r="F57" s="149"/>
      <c r="G57" s="185"/>
    </row>
    <row r="58" spans="1:7" ht="37.5" x14ac:dyDescent="0.25">
      <c r="A58" s="227">
        <v>35</v>
      </c>
      <c r="B58" s="232" t="s">
        <v>81</v>
      </c>
      <c r="C58" s="116">
        <v>51.8</v>
      </c>
      <c r="D58" s="116">
        <v>0</v>
      </c>
      <c r="E58" s="251" t="s">
        <v>78</v>
      </c>
      <c r="F58" s="211" t="s">
        <v>212</v>
      </c>
      <c r="G58" s="253" t="s">
        <v>213</v>
      </c>
    </row>
    <row r="59" spans="1:7" ht="42.75" customHeight="1" x14ac:dyDescent="0.25">
      <c r="A59" s="227">
        <v>36</v>
      </c>
      <c r="B59" s="232" t="s">
        <v>82</v>
      </c>
      <c r="C59" s="116">
        <v>49.9</v>
      </c>
      <c r="D59" s="116">
        <v>0</v>
      </c>
      <c r="E59" s="251"/>
      <c r="F59" s="211" t="s">
        <v>212</v>
      </c>
      <c r="G59" s="254"/>
    </row>
    <row r="60" spans="1:7" ht="37.5" x14ac:dyDescent="0.25">
      <c r="A60" s="227">
        <v>37</v>
      </c>
      <c r="B60" s="232" t="s">
        <v>77</v>
      </c>
      <c r="C60" s="116">
        <v>48.5</v>
      </c>
      <c r="D60" s="116">
        <v>0</v>
      </c>
      <c r="E60" s="251"/>
      <c r="F60" s="211" t="s">
        <v>212</v>
      </c>
      <c r="G60" s="254"/>
    </row>
    <row r="61" spans="1:7" ht="36.75" customHeight="1" x14ac:dyDescent="0.25">
      <c r="A61" s="227">
        <v>38</v>
      </c>
      <c r="B61" s="232" t="s">
        <v>79</v>
      </c>
      <c r="C61" s="116">
        <v>53.9</v>
      </c>
      <c r="D61" s="116">
        <v>0</v>
      </c>
      <c r="E61" s="251"/>
      <c r="F61" s="211" t="s">
        <v>212</v>
      </c>
      <c r="G61" s="255"/>
    </row>
    <row r="62" spans="1:7" ht="69" customHeight="1" x14ac:dyDescent="0.25">
      <c r="A62" s="227">
        <v>39</v>
      </c>
      <c r="B62" s="232" t="s">
        <v>80</v>
      </c>
      <c r="C62" s="116">
        <v>32.700000000000003</v>
      </c>
      <c r="D62" s="116">
        <v>0</v>
      </c>
      <c r="E62" s="251" t="s">
        <v>75</v>
      </c>
      <c r="F62" s="211" t="s">
        <v>33</v>
      </c>
      <c r="G62" s="180" t="s">
        <v>214</v>
      </c>
    </row>
    <row r="63" spans="1:7" ht="93.75" x14ac:dyDescent="0.25">
      <c r="A63" s="227">
        <v>40</v>
      </c>
      <c r="B63" s="232" t="s">
        <v>74</v>
      </c>
      <c r="C63" s="116">
        <v>10.3</v>
      </c>
      <c r="D63" s="116">
        <v>0</v>
      </c>
      <c r="E63" s="251"/>
      <c r="F63" s="212" t="s">
        <v>33</v>
      </c>
      <c r="G63" s="180" t="s">
        <v>215</v>
      </c>
    </row>
    <row r="64" spans="1:7" ht="26.25" x14ac:dyDescent="0.4">
      <c r="A64" s="246" t="s">
        <v>118</v>
      </c>
      <c r="B64" s="246"/>
      <c r="C64" s="100">
        <f>C47+C6</f>
        <v>5636.9549999999999</v>
      </c>
      <c r="D64" s="100">
        <f>D47+D6</f>
        <v>833.72</v>
      </c>
      <c r="E64" s="102"/>
      <c r="F64" s="102"/>
      <c r="G64" s="191"/>
    </row>
  </sheetData>
  <mergeCells count="20">
    <mergeCell ref="E62:E63"/>
    <mergeCell ref="A64:B64"/>
    <mergeCell ref="A45:A46"/>
    <mergeCell ref="B45:B46"/>
    <mergeCell ref="G45:G46"/>
    <mergeCell ref="A47:B47"/>
    <mergeCell ref="E58:E61"/>
    <mergeCell ref="G58:G61"/>
    <mergeCell ref="G36:G40"/>
    <mergeCell ref="A1:G2"/>
    <mergeCell ref="A3:G3"/>
    <mergeCell ref="A6:B6"/>
    <mergeCell ref="F9:F10"/>
    <mergeCell ref="G9:G10"/>
    <mergeCell ref="G17:G18"/>
    <mergeCell ref="A33:A34"/>
    <mergeCell ref="B33:B34"/>
    <mergeCell ref="F33:F34"/>
    <mergeCell ref="E36:E40"/>
    <mergeCell ref="F36:F40"/>
  </mergeCells>
  <pageMargins left="0.70866141732283472" right="0.70866141732283472" top="0.74803149606299213" bottom="0.74803149606299213" header="0.31496062992125984" footer="0.31496062992125984"/>
  <pageSetup paperSize="9" scale="39" orientation="portrait" r:id="rId1"/>
  <rowBreaks count="2" manualBreakCount="2">
    <brk id="22" max="6" man="1"/>
    <brk id="46"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2"/>
  <sheetViews>
    <sheetView view="pageBreakPreview" topLeftCell="A37" zoomScale="55" zoomScaleNormal="55" zoomScaleSheetLayoutView="55" workbookViewId="0">
      <selection activeCell="A4" sqref="A4"/>
    </sheetView>
  </sheetViews>
  <sheetFormatPr defaultRowHeight="15" x14ac:dyDescent="0.25"/>
  <cols>
    <col min="1" max="1" width="9" customWidth="1"/>
    <col min="2" max="2" width="58.7109375" customWidth="1"/>
    <col min="3" max="3" width="19.42578125" customWidth="1"/>
    <col min="4" max="4" width="17.85546875" customWidth="1"/>
    <col min="5" max="5" width="18.5703125" customWidth="1"/>
    <col min="6" max="6" width="20.7109375" customWidth="1"/>
    <col min="7" max="7" width="28.42578125" customWidth="1"/>
    <col min="8" max="8" width="63.5703125" style="154" customWidth="1"/>
  </cols>
  <sheetData>
    <row r="1" spans="1:23" x14ac:dyDescent="0.25">
      <c r="A1" s="256" t="s">
        <v>0</v>
      </c>
      <c r="B1" s="256"/>
      <c r="C1" s="256"/>
      <c r="D1" s="256"/>
      <c r="E1" s="256"/>
      <c r="F1" s="256"/>
      <c r="G1" s="256"/>
      <c r="H1" s="256"/>
    </row>
    <row r="2" spans="1:23" x14ac:dyDescent="0.25">
      <c r="A2" s="256"/>
      <c r="B2" s="256"/>
      <c r="C2" s="256"/>
      <c r="D2" s="256"/>
      <c r="E2" s="256"/>
      <c r="F2" s="256"/>
      <c r="G2" s="256"/>
      <c r="H2" s="256"/>
    </row>
    <row r="3" spans="1:23" ht="18.75" x14ac:dyDescent="0.25">
      <c r="A3" s="257" t="s">
        <v>171</v>
      </c>
      <c r="B3" s="257"/>
      <c r="C3" s="257"/>
      <c r="D3" s="257"/>
      <c r="E3" s="257"/>
      <c r="F3" s="257"/>
      <c r="G3" s="257"/>
      <c r="H3" s="257"/>
    </row>
    <row r="4" spans="1:23" ht="18.75" x14ac:dyDescent="0.25">
      <c r="A4" s="194"/>
      <c r="B4" s="194"/>
      <c r="C4" s="194"/>
      <c r="D4" s="194"/>
      <c r="E4" s="194"/>
      <c r="F4" s="194"/>
      <c r="G4" s="194"/>
      <c r="H4" s="147"/>
    </row>
    <row r="5" spans="1:23" s="131" customFormat="1" ht="37.5" x14ac:dyDescent="0.25">
      <c r="A5" s="155" t="s">
        <v>2</v>
      </c>
      <c r="B5" s="156" t="s">
        <v>3</v>
      </c>
      <c r="C5" s="157" t="s">
        <v>4</v>
      </c>
      <c r="D5" s="157" t="s">
        <v>5</v>
      </c>
      <c r="E5" s="156" t="s">
        <v>6</v>
      </c>
      <c r="F5" s="156" t="s">
        <v>7</v>
      </c>
      <c r="G5" s="156" t="s">
        <v>140</v>
      </c>
      <c r="H5" s="158" t="s">
        <v>8</v>
      </c>
      <c r="I5" s="123"/>
      <c r="J5" s="123"/>
      <c r="K5" s="123"/>
      <c r="L5" s="123"/>
      <c r="M5" s="123"/>
      <c r="N5" s="123"/>
      <c r="O5" s="123"/>
      <c r="P5" s="123"/>
      <c r="Q5" s="123"/>
      <c r="R5" s="123"/>
      <c r="S5" s="123"/>
      <c r="T5" s="123"/>
      <c r="U5" s="123"/>
      <c r="V5" s="123"/>
      <c r="W5" s="123"/>
    </row>
    <row r="6" spans="1:23" ht="21" hidden="1" x14ac:dyDescent="0.25">
      <c r="A6" s="341" t="s">
        <v>9</v>
      </c>
      <c r="B6" s="341"/>
      <c r="C6" s="341"/>
      <c r="D6" s="341"/>
      <c r="E6" s="341"/>
      <c r="F6" s="341"/>
      <c r="G6" s="341"/>
      <c r="H6" s="341"/>
      <c r="I6" s="123"/>
      <c r="J6" s="123"/>
      <c r="K6" s="123"/>
      <c r="L6" s="123"/>
      <c r="M6" s="123"/>
      <c r="N6" s="123"/>
      <c r="O6" s="123"/>
      <c r="P6" s="123"/>
      <c r="Q6" s="123"/>
      <c r="R6" s="123"/>
      <c r="S6" s="123"/>
      <c r="T6" s="123"/>
      <c r="U6" s="123"/>
      <c r="V6" s="123"/>
      <c r="W6" s="123"/>
    </row>
    <row r="7" spans="1:23" s="132" customFormat="1" ht="51" customHeight="1" x14ac:dyDescent="0.25">
      <c r="A7" s="343" t="s">
        <v>216</v>
      </c>
      <c r="B7" s="343"/>
      <c r="C7" s="136">
        <f>C8</f>
        <v>1268.3449999999998</v>
      </c>
      <c r="D7" s="136">
        <f>D8</f>
        <v>241.39500000000001</v>
      </c>
      <c r="E7" s="136"/>
      <c r="F7" s="136"/>
      <c r="G7" s="136"/>
      <c r="H7" s="148"/>
      <c r="I7" s="135"/>
      <c r="J7" s="135"/>
      <c r="K7" s="135"/>
      <c r="L7" s="135"/>
      <c r="M7" s="135"/>
      <c r="N7" s="135"/>
      <c r="O7" s="135"/>
      <c r="P7" s="135"/>
      <c r="Q7" s="135"/>
      <c r="R7" s="135"/>
      <c r="S7" s="135"/>
      <c r="T7" s="135"/>
      <c r="U7" s="135"/>
      <c r="V7" s="135"/>
      <c r="W7" s="135"/>
    </row>
    <row r="8" spans="1:23" ht="23.25" x14ac:dyDescent="0.35">
      <c r="A8" s="66" t="s">
        <v>175</v>
      </c>
      <c r="B8" s="55"/>
      <c r="C8" s="56">
        <f>SUM(C9:C15)</f>
        <v>1268.3449999999998</v>
      </c>
      <c r="D8" s="56">
        <f>SUM(D9:D15)</f>
        <v>241.39500000000001</v>
      </c>
      <c r="E8" s="57"/>
      <c r="F8" s="58"/>
      <c r="G8" s="58"/>
      <c r="H8" s="149"/>
    </row>
    <row r="9" spans="1:23" s="123" customFormat="1" ht="177" customHeight="1" x14ac:dyDescent="0.25">
      <c r="A9" s="171">
        <v>1</v>
      </c>
      <c r="B9" s="232" t="s">
        <v>12</v>
      </c>
      <c r="C9" s="116">
        <v>98</v>
      </c>
      <c r="D9" s="116">
        <v>16</v>
      </c>
      <c r="E9" s="117" t="s">
        <v>13</v>
      </c>
      <c r="F9" s="342" t="s">
        <v>14</v>
      </c>
      <c r="G9" s="211" t="s">
        <v>217</v>
      </c>
      <c r="H9" s="211" t="s">
        <v>218</v>
      </c>
    </row>
    <row r="10" spans="1:23" s="123" customFormat="1" ht="37.5" customHeight="1" x14ac:dyDescent="0.25">
      <c r="A10" s="171">
        <v>2</v>
      </c>
      <c r="B10" s="232" t="s">
        <v>16</v>
      </c>
      <c r="C10" s="116">
        <v>10.093999999999999</v>
      </c>
      <c r="D10" s="116">
        <v>1.1160000000000001</v>
      </c>
      <c r="E10" s="117" t="s">
        <v>13</v>
      </c>
      <c r="F10" s="342"/>
      <c r="G10" s="290" t="s">
        <v>143</v>
      </c>
      <c r="H10" s="290" t="s">
        <v>219</v>
      </c>
    </row>
    <row r="11" spans="1:23" s="123" customFormat="1" ht="100.5" customHeight="1" x14ac:dyDescent="0.25">
      <c r="A11" s="171">
        <v>3</v>
      </c>
      <c r="B11" s="232" t="s">
        <v>18</v>
      </c>
      <c r="C11" s="116">
        <v>21.611000000000001</v>
      </c>
      <c r="D11" s="116">
        <v>1.2789999999999999</v>
      </c>
      <c r="E11" s="117" t="s">
        <v>13</v>
      </c>
      <c r="F11" s="342"/>
      <c r="G11" s="291"/>
      <c r="H11" s="291"/>
    </row>
    <row r="12" spans="1:23" s="123" customFormat="1" ht="114.75" customHeight="1" x14ac:dyDescent="0.25">
      <c r="A12" s="235">
        <v>4</v>
      </c>
      <c r="B12" s="232" t="s">
        <v>19</v>
      </c>
      <c r="C12" s="116">
        <v>201</v>
      </c>
      <c r="D12" s="116">
        <v>0</v>
      </c>
      <c r="E12" s="117" t="s">
        <v>20</v>
      </c>
      <c r="F12" s="342"/>
      <c r="G12" s="212" t="s">
        <v>145</v>
      </c>
      <c r="H12" s="211" t="s">
        <v>220</v>
      </c>
    </row>
    <row r="13" spans="1:23" s="123" customFormat="1" ht="90.75" customHeight="1" x14ac:dyDescent="0.25">
      <c r="A13" s="171">
        <v>5</v>
      </c>
      <c r="B13" s="232" t="s">
        <v>22</v>
      </c>
      <c r="C13" s="116">
        <v>156</v>
      </c>
      <c r="D13" s="116">
        <v>223</v>
      </c>
      <c r="E13" s="117" t="s">
        <v>23</v>
      </c>
      <c r="F13" s="342"/>
      <c r="G13" s="212" t="s">
        <v>147</v>
      </c>
      <c r="H13" s="211" t="s">
        <v>221</v>
      </c>
    </row>
    <row r="14" spans="1:23" s="123" customFormat="1" ht="141.75" customHeight="1" x14ac:dyDescent="0.25">
      <c r="A14" s="235">
        <v>6</v>
      </c>
      <c r="B14" s="232" t="s">
        <v>36</v>
      </c>
      <c r="C14" s="116">
        <v>500</v>
      </c>
      <c r="D14" s="116"/>
      <c r="E14" s="117" t="s">
        <v>26</v>
      </c>
      <c r="F14" s="212" t="s">
        <v>33</v>
      </c>
      <c r="G14" s="212" t="s">
        <v>14</v>
      </c>
      <c r="H14" s="211" t="s">
        <v>222</v>
      </c>
    </row>
    <row r="15" spans="1:23" s="123" customFormat="1" ht="169.5" customHeight="1" x14ac:dyDescent="0.25">
      <c r="A15" s="234">
        <v>7</v>
      </c>
      <c r="B15" s="232" t="s">
        <v>38</v>
      </c>
      <c r="C15" s="116">
        <v>281.64</v>
      </c>
      <c r="D15" s="116"/>
      <c r="E15" s="117" t="s">
        <v>20</v>
      </c>
      <c r="F15" s="211" t="s">
        <v>39</v>
      </c>
      <c r="G15" s="211" t="s">
        <v>150</v>
      </c>
      <c r="H15" s="211" t="s">
        <v>223</v>
      </c>
    </row>
    <row r="16" spans="1:23" s="133" customFormat="1" ht="26.25" x14ac:dyDescent="0.25">
      <c r="A16" s="346" t="s">
        <v>224</v>
      </c>
      <c r="B16" s="346"/>
      <c r="C16" s="137">
        <f>C17+C23+C25+C27+C31+C35+C38+C44+C47</f>
        <v>3711.8100000000004</v>
      </c>
      <c r="D16" s="137">
        <f>D17+D23+D25+D27+D31+D35+D38+D44+D47</f>
        <v>542.32500000000005</v>
      </c>
      <c r="E16" s="137"/>
      <c r="F16" s="137"/>
      <c r="G16" s="137"/>
      <c r="H16" s="137"/>
    </row>
    <row r="17" spans="1:8" ht="23.25" x14ac:dyDescent="0.35">
      <c r="A17" s="66" t="s">
        <v>175</v>
      </c>
      <c r="B17" s="55"/>
      <c r="C17" s="56">
        <f>SUM(C18:C22)</f>
        <v>563.11</v>
      </c>
      <c r="D17" s="56">
        <f>SUM(D18:D22)</f>
        <v>184.8</v>
      </c>
      <c r="E17" s="57"/>
      <c r="F17" s="58"/>
      <c r="G17" s="58"/>
      <c r="H17" s="149"/>
    </row>
    <row r="18" spans="1:8" s="123" customFormat="1" ht="163.5" customHeight="1" x14ac:dyDescent="0.25">
      <c r="A18" s="235">
        <v>8</v>
      </c>
      <c r="B18" s="232" t="s">
        <v>25</v>
      </c>
      <c r="C18" s="116">
        <v>49.61</v>
      </c>
      <c r="D18" s="116">
        <v>0</v>
      </c>
      <c r="E18" s="117" t="s">
        <v>26</v>
      </c>
      <c r="F18" s="212" t="s">
        <v>14</v>
      </c>
      <c r="G18" s="212" t="s">
        <v>14</v>
      </c>
      <c r="H18" s="211" t="s">
        <v>225</v>
      </c>
    </row>
    <row r="19" spans="1:8" s="123" customFormat="1" ht="169.5" customHeight="1" x14ac:dyDescent="0.25">
      <c r="A19" s="235">
        <v>9</v>
      </c>
      <c r="B19" s="232" t="s">
        <v>28</v>
      </c>
      <c r="C19" s="116">
        <v>100</v>
      </c>
      <c r="D19" s="116">
        <v>184.8</v>
      </c>
      <c r="E19" s="117" t="s">
        <v>26</v>
      </c>
      <c r="F19" s="212" t="s">
        <v>14</v>
      </c>
      <c r="G19" s="212" t="s">
        <v>14</v>
      </c>
      <c r="H19" s="211" t="s">
        <v>226</v>
      </c>
    </row>
    <row r="20" spans="1:8" s="123" customFormat="1" ht="53.25" customHeight="1" x14ac:dyDescent="0.25">
      <c r="A20" s="234">
        <v>10</v>
      </c>
      <c r="B20" s="232" t="s">
        <v>31</v>
      </c>
      <c r="C20" s="116">
        <v>61.1</v>
      </c>
      <c r="D20" s="116"/>
      <c r="E20" s="117" t="s">
        <v>32</v>
      </c>
      <c r="F20" s="211" t="s">
        <v>33</v>
      </c>
      <c r="G20" s="211" t="s">
        <v>33</v>
      </c>
      <c r="H20" s="269" t="s">
        <v>227</v>
      </c>
    </row>
    <row r="21" spans="1:8" s="123" customFormat="1" ht="62.25" customHeight="1" x14ac:dyDescent="0.25">
      <c r="A21" s="234">
        <v>11</v>
      </c>
      <c r="B21" s="232" t="s">
        <v>35</v>
      </c>
      <c r="C21" s="116">
        <v>56.4</v>
      </c>
      <c r="D21" s="116"/>
      <c r="E21" s="117" t="s">
        <v>32</v>
      </c>
      <c r="F21" s="211" t="s">
        <v>33</v>
      </c>
      <c r="G21" s="211" t="s">
        <v>33</v>
      </c>
      <c r="H21" s="271"/>
    </row>
    <row r="22" spans="1:8" s="123" customFormat="1" ht="157.5" x14ac:dyDescent="0.25">
      <c r="A22" s="227">
        <v>12</v>
      </c>
      <c r="B22" s="232" t="s">
        <v>186</v>
      </c>
      <c r="C22" s="116">
        <v>296</v>
      </c>
      <c r="D22" s="116"/>
      <c r="E22" s="117" t="s">
        <v>26</v>
      </c>
      <c r="F22" s="212" t="s">
        <v>43</v>
      </c>
      <c r="G22" s="212" t="s">
        <v>43</v>
      </c>
      <c r="H22" s="141" t="s">
        <v>228</v>
      </c>
    </row>
    <row r="23" spans="1:8" s="130" customFormat="1" ht="23.25" x14ac:dyDescent="0.35">
      <c r="A23" s="66" t="s">
        <v>59</v>
      </c>
      <c r="B23" s="138"/>
      <c r="C23" s="139">
        <f>C24</f>
        <v>620</v>
      </c>
      <c r="D23" s="139">
        <f>D24</f>
        <v>0</v>
      </c>
      <c r="E23" s="140"/>
      <c r="F23" s="146"/>
      <c r="G23" s="146"/>
      <c r="H23" s="150"/>
    </row>
    <row r="24" spans="1:8" s="123" customFormat="1" ht="315.75" customHeight="1" x14ac:dyDescent="0.25">
      <c r="A24" s="235">
        <v>13</v>
      </c>
      <c r="B24" s="232" t="s">
        <v>60</v>
      </c>
      <c r="C24" s="116">
        <v>620</v>
      </c>
      <c r="D24" s="116">
        <v>0</v>
      </c>
      <c r="E24" s="117" t="s">
        <v>20</v>
      </c>
      <c r="F24" s="212" t="s">
        <v>14</v>
      </c>
      <c r="G24" s="212" t="s">
        <v>153</v>
      </c>
      <c r="H24" s="211" t="s">
        <v>229</v>
      </c>
    </row>
    <row r="25" spans="1:8" ht="21" x14ac:dyDescent="0.35">
      <c r="A25" s="54" t="s">
        <v>64</v>
      </c>
      <c r="B25" s="55"/>
      <c r="C25" s="56">
        <f>C26</f>
        <v>200</v>
      </c>
      <c r="D25" s="56">
        <f>D26</f>
        <v>0</v>
      </c>
      <c r="E25" s="5"/>
      <c r="F25" s="58"/>
      <c r="G25" s="58"/>
      <c r="H25" s="149"/>
    </row>
    <row r="26" spans="1:8" s="123" customFormat="1" ht="154.5" customHeight="1" x14ac:dyDescent="0.25">
      <c r="A26" s="234">
        <v>14</v>
      </c>
      <c r="B26" s="232" t="s">
        <v>65</v>
      </c>
      <c r="C26" s="116">
        <v>200</v>
      </c>
      <c r="D26" s="116"/>
      <c r="E26" s="117" t="s">
        <v>26</v>
      </c>
      <c r="F26" s="212" t="s">
        <v>33</v>
      </c>
      <c r="G26" s="211" t="s">
        <v>156</v>
      </c>
      <c r="H26" s="211" t="s">
        <v>230</v>
      </c>
    </row>
    <row r="27" spans="1:8" ht="21" x14ac:dyDescent="0.35">
      <c r="A27" s="54" t="s">
        <v>68</v>
      </c>
      <c r="B27" s="55"/>
      <c r="C27" s="56">
        <f>C29+C28+C30</f>
        <v>800</v>
      </c>
      <c r="D27" s="56">
        <f>D29+D28</f>
        <v>287.13200000000001</v>
      </c>
      <c r="E27" s="5"/>
      <c r="F27" s="58"/>
      <c r="G27" s="58"/>
      <c r="H27" s="149"/>
    </row>
    <row r="28" spans="1:8" s="122" customFormat="1" ht="124.5" customHeight="1" x14ac:dyDescent="0.25">
      <c r="A28" s="235">
        <v>15</v>
      </c>
      <c r="B28" s="78" t="s">
        <v>69</v>
      </c>
      <c r="C28" s="177">
        <v>150</v>
      </c>
      <c r="D28" s="177">
        <v>287.13200000000001</v>
      </c>
      <c r="E28" s="142" t="s">
        <v>26</v>
      </c>
      <c r="F28" s="216" t="s">
        <v>14</v>
      </c>
      <c r="G28" s="216" t="s">
        <v>14</v>
      </c>
      <c r="H28" s="151" t="s">
        <v>231</v>
      </c>
    </row>
    <row r="29" spans="1:8" s="123" customFormat="1" ht="165" customHeight="1" x14ac:dyDescent="0.25">
      <c r="A29" s="172">
        <v>16</v>
      </c>
      <c r="B29" s="232" t="s">
        <v>72</v>
      </c>
      <c r="C29" s="178">
        <v>250</v>
      </c>
      <c r="D29" s="178"/>
      <c r="E29" s="117" t="s">
        <v>42</v>
      </c>
      <c r="F29" s="211" t="s">
        <v>33</v>
      </c>
      <c r="G29" s="211" t="s">
        <v>156</v>
      </c>
      <c r="H29" s="211" t="s">
        <v>232</v>
      </c>
    </row>
    <row r="30" spans="1:8" s="123" customFormat="1" ht="165" customHeight="1" x14ac:dyDescent="0.25">
      <c r="A30" s="125">
        <v>17</v>
      </c>
      <c r="B30" s="232" t="s">
        <v>233</v>
      </c>
      <c r="C30" s="178">
        <v>400</v>
      </c>
      <c r="D30" s="178"/>
      <c r="E30" s="117" t="s">
        <v>26</v>
      </c>
      <c r="F30" s="212" t="s">
        <v>43</v>
      </c>
      <c r="G30" s="212" t="s">
        <v>43</v>
      </c>
      <c r="H30" s="141" t="s">
        <v>234</v>
      </c>
    </row>
    <row r="31" spans="1:8" ht="21" x14ac:dyDescent="0.25">
      <c r="A31" s="54" t="s">
        <v>195</v>
      </c>
      <c r="B31" s="55"/>
      <c r="C31" s="56">
        <f>SUM(C32:C34)</f>
        <v>608</v>
      </c>
      <c r="D31" s="56">
        <f>SUM(D32:D34)</f>
        <v>50</v>
      </c>
      <c r="E31" s="55"/>
      <c r="F31" s="55"/>
      <c r="G31" s="55"/>
      <c r="H31" s="55"/>
    </row>
    <row r="32" spans="1:8" s="123" customFormat="1" ht="173.25" x14ac:dyDescent="0.25">
      <c r="A32" s="235">
        <v>18</v>
      </c>
      <c r="B32" s="232" t="s">
        <v>99</v>
      </c>
      <c r="C32" s="116">
        <v>300</v>
      </c>
      <c r="D32" s="116">
        <v>50</v>
      </c>
      <c r="E32" s="227" t="s">
        <v>20</v>
      </c>
      <c r="F32" s="128" t="s">
        <v>14</v>
      </c>
      <c r="G32" s="96" t="s">
        <v>14</v>
      </c>
      <c r="H32" s="211" t="s">
        <v>235</v>
      </c>
    </row>
    <row r="33" spans="1:8" s="123" customFormat="1" ht="126" x14ac:dyDescent="0.25">
      <c r="A33" s="179">
        <v>19</v>
      </c>
      <c r="B33" s="159" t="s">
        <v>101</v>
      </c>
      <c r="C33" s="168">
        <v>104</v>
      </c>
      <c r="D33" s="160"/>
      <c r="E33" s="161" t="s">
        <v>20</v>
      </c>
      <c r="F33" s="211" t="s">
        <v>33</v>
      </c>
      <c r="G33" s="211" t="s">
        <v>165</v>
      </c>
      <c r="H33" s="211" t="s">
        <v>236</v>
      </c>
    </row>
    <row r="34" spans="1:8" s="123" customFormat="1" ht="157.5" x14ac:dyDescent="0.25">
      <c r="A34" s="234">
        <v>20</v>
      </c>
      <c r="B34" s="232" t="s">
        <v>103</v>
      </c>
      <c r="C34" s="116">
        <v>204</v>
      </c>
      <c r="D34" s="116"/>
      <c r="E34" s="227" t="s">
        <v>20</v>
      </c>
      <c r="F34" s="211" t="s">
        <v>33</v>
      </c>
      <c r="G34" s="211" t="s">
        <v>150</v>
      </c>
      <c r="H34" s="211" t="s">
        <v>237</v>
      </c>
    </row>
    <row r="35" spans="1:8" ht="21" x14ac:dyDescent="0.35">
      <c r="A35" s="54" t="s">
        <v>130</v>
      </c>
      <c r="B35" s="55"/>
      <c r="C35" s="56">
        <f>SUM(C36:C37)</f>
        <v>150</v>
      </c>
      <c r="D35" s="56">
        <f>SUM(D36:D37)</f>
        <v>20.393000000000001</v>
      </c>
      <c r="E35" s="5"/>
      <c r="F35" s="58"/>
      <c r="G35" s="58"/>
      <c r="H35" s="149"/>
    </row>
    <row r="36" spans="1:8" s="123" customFormat="1" ht="103.5" customHeight="1" x14ac:dyDescent="0.25">
      <c r="A36" s="349">
        <v>21</v>
      </c>
      <c r="B36" s="249" t="s">
        <v>114</v>
      </c>
      <c r="C36" s="116">
        <v>78.900000000000006</v>
      </c>
      <c r="D36" s="116">
        <v>13.169</v>
      </c>
      <c r="E36" s="129" t="s">
        <v>115</v>
      </c>
      <c r="F36" s="249" t="s">
        <v>14</v>
      </c>
      <c r="G36" s="249" t="s">
        <v>14</v>
      </c>
      <c r="H36" s="290" t="s">
        <v>238</v>
      </c>
    </row>
    <row r="37" spans="1:8" s="123" customFormat="1" ht="92.25" customHeight="1" x14ac:dyDescent="0.25">
      <c r="A37" s="349"/>
      <c r="B37" s="249"/>
      <c r="C37" s="116">
        <v>71.099999999999994</v>
      </c>
      <c r="D37" s="116">
        <v>7.2240000000000002</v>
      </c>
      <c r="E37" s="74" t="s">
        <v>117</v>
      </c>
      <c r="F37" s="249"/>
      <c r="G37" s="249"/>
      <c r="H37" s="290"/>
    </row>
    <row r="38" spans="1:8" ht="21" x14ac:dyDescent="0.35">
      <c r="A38" s="54" t="s">
        <v>105</v>
      </c>
      <c r="B38" s="55"/>
      <c r="C38" s="56">
        <f>SUM(C39:C43)</f>
        <v>60</v>
      </c>
      <c r="D38" s="56">
        <f>SUM(D39:D43)</f>
        <v>0</v>
      </c>
      <c r="E38" s="5"/>
      <c r="F38" s="58"/>
      <c r="G38" s="58"/>
      <c r="H38" s="149"/>
    </row>
    <row r="39" spans="1:8" s="123" customFormat="1" ht="50.25" customHeight="1" x14ac:dyDescent="0.25">
      <c r="A39" s="235">
        <v>22</v>
      </c>
      <c r="B39" s="232" t="s">
        <v>106</v>
      </c>
      <c r="C39" s="116">
        <v>15</v>
      </c>
      <c r="D39" s="116">
        <v>0</v>
      </c>
      <c r="E39" s="251" t="s">
        <v>107</v>
      </c>
      <c r="F39" s="290" t="s">
        <v>14</v>
      </c>
      <c r="G39" s="290" t="s">
        <v>14</v>
      </c>
      <c r="H39" s="290" t="s">
        <v>239</v>
      </c>
    </row>
    <row r="40" spans="1:8" s="123" customFormat="1" ht="44.25" customHeight="1" x14ac:dyDescent="0.25">
      <c r="A40" s="235">
        <v>23</v>
      </c>
      <c r="B40" s="232" t="s">
        <v>109</v>
      </c>
      <c r="C40" s="116">
        <v>10</v>
      </c>
      <c r="D40" s="116">
        <v>0</v>
      </c>
      <c r="E40" s="251"/>
      <c r="F40" s="290"/>
      <c r="G40" s="290"/>
      <c r="H40" s="291"/>
    </row>
    <row r="41" spans="1:8" s="123" customFormat="1" ht="33.75" customHeight="1" x14ac:dyDescent="0.25">
      <c r="A41" s="235">
        <v>24</v>
      </c>
      <c r="B41" s="232" t="s">
        <v>110</v>
      </c>
      <c r="C41" s="116">
        <v>10</v>
      </c>
      <c r="D41" s="116">
        <v>0</v>
      </c>
      <c r="E41" s="251"/>
      <c r="F41" s="290"/>
      <c r="G41" s="290"/>
      <c r="H41" s="291"/>
    </row>
    <row r="42" spans="1:8" s="123" customFormat="1" ht="40.5" customHeight="1" x14ac:dyDescent="0.25">
      <c r="A42" s="235">
        <v>25</v>
      </c>
      <c r="B42" s="232" t="s">
        <v>111</v>
      </c>
      <c r="C42" s="116">
        <v>10</v>
      </c>
      <c r="D42" s="116">
        <v>0</v>
      </c>
      <c r="E42" s="251"/>
      <c r="F42" s="290"/>
      <c r="G42" s="290"/>
      <c r="H42" s="291"/>
    </row>
    <row r="43" spans="1:8" s="123" customFormat="1" ht="52.5" customHeight="1" x14ac:dyDescent="0.25">
      <c r="A43" s="235">
        <v>26</v>
      </c>
      <c r="B43" s="232" t="s">
        <v>112</v>
      </c>
      <c r="C43" s="116">
        <v>15</v>
      </c>
      <c r="D43" s="116">
        <v>0</v>
      </c>
      <c r="E43" s="251"/>
      <c r="F43" s="290"/>
      <c r="G43" s="290"/>
      <c r="H43" s="291"/>
    </row>
    <row r="44" spans="1:8" ht="21" x14ac:dyDescent="0.35">
      <c r="A44" s="54" t="s">
        <v>94</v>
      </c>
      <c r="B44" s="55"/>
      <c r="C44" s="56">
        <f>C46+C45</f>
        <v>175</v>
      </c>
      <c r="D44" s="56">
        <f>D46</f>
        <v>0</v>
      </c>
      <c r="E44" s="5"/>
      <c r="F44" s="58"/>
      <c r="G44" s="58"/>
      <c r="H44" s="149"/>
    </row>
    <row r="45" spans="1:8" s="123" customFormat="1" ht="210.75" customHeight="1" x14ac:dyDescent="0.25">
      <c r="A45" s="169">
        <v>27</v>
      </c>
      <c r="B45" s="232" t="s">
        <v>95</v>
      </c>
      <c r="C45" s="116">
        <v>150</v>
      </c>
      <c r="D45" s="116">
        <v>0</v>
      </c>
      <c r="E45" s="227" t="s">
        <v>26</v>
      </c>
      <c r="F45" s="128" t="s">
        <v>14</v>
      </c>
      <c r="G45" s="128" t="s">
        <v>14</v>
      </c>
      <c r="H45" s="152" t="s">
        <v>240</v>
      </c>
    </row>
    <row r="46" spans="1:8" s="123" customFormat="1" ht="141" customHeight="1" x14ac:dyDescent="0.25">
      <c r="A46" s="227">
        <v>28</v>
      </c>
      <c r="B46" s="237" t="s">
        <v>97</v>
      </c>
      <c r="C46" s="238">
        <v>25</v>
      </c>
      <c r="D46" s="238"/>
      <c r="E46" s="52" t="s">
        <v>42</v>
      </c>
      <c r="F46" s="143" t="s">
        <v>43</v>
      </c>
      <c r="G46" s="212" t="s">
        <v>44</v>
      </c>
      <c r="H46" s="141" t="s">
        <v>241</v>
      </c>
    </row>
    <row r="47" spans="1:8" ht="21" x14ac:dyDescent="0.35">
      <c r="A47" s="54" t="s">
        <v>88</v>
      </c>
      <c r="B47" s="55"/>
      <c r="C47" s="56">
        <f>SUM(C48:C49)</f>
        <v>535.70000000000005</v>
      </c>
      <c r="D47" s="56">
        <f>SUM(D48:D49)</f>
        <v>0</v>
      </c>
      <c r="E47" s="5"/>
      <c r="F47" s="58"/>
      <c r="G47" s="58"/>
      <c r="H47" s="149"/>
    </row>
    <row r="48" spans="1:8" s="123" customFormat="1" ht="33.75" customHeight="1" x14ac:dyDescent="0.25">
      <c r="A48" s="348">
        <v>29</v>
      </c>
      <c r="B48" s="294" t="s">
        <v>92</v>
      </c>
      <c r="C48" s="238">
        <v>535.70000000000005</v>
      </c>
      <c r="D48" s="162"/>
      <c r="E48" s="52" t="s">
        <v>90</v>
      </c>
      <c r="F48" s="144" t="s">
        <v>33</v>
      </c>
      <c r="G48" s="269" t="s">
        <v>44</v>
      </c>
      <c r="H48" s="267" t="s">
        <v>242</v>
      </c>
    </row>
    <row r="49" spans="1:29" s="123" customFormat="1" ht="39" customHeight="1" x14ac:dyDescent="0.25">
      <c r="A49" s="348"/>
      <c r="B49" s="295"/>
      <c r="C49" s="238"/>
      <c r="D49" s="162"/>
      <c r="E49" s="52" t="s">
        <v>42</v>
      </c>
      <c r="F49" s="144" t="s">
        <v>33</v>
      </c>
      <c r="G49" s="271"/>
      <c r="H49" s="268"/>
    </row>
    <row r="50" spans="1:29" s="134" customFormat="1" ht="48.75" customHeight="1" x14ac:dyDescent="0.25">
      <c r="A50" s="347" t="s">
        <v>243</v>
      </c>
      <c r="B50" s="347"/>
      <c r="C50" s="163">
        <f>C51+C53+C55+C58+C60</f>
        <v>1177.3000000000002</v>
      </c>
      <c r="D50" s="163">
        <f>D51+D53+D55+D58+D60</f>
        <v>0</v>
      </c>
      <c r="E50" s="164"/>
      <c r="F50" s="164"/>
      <c r="G50" s="164"/>
      <c r="H50" s="164"/>
    </row>
    <row r="51" spans="1:29" ht="23.25" x14ac:dyDescent="0.35">
      <c r="A51" s="66" t="s">
        <v>175</v>
      </c>
      <c r="B51" s="55"/>
      <c r="C51" s="56">
        <f>C52</f>
        <v>100</v>
      </c>
      <c r="D51" s="56">
        <f>D52</f>
        <v>0</v>
      </c>
      <c r="E51" s="57"/>
      <c r="F51" s="58"/>
      <c r="G51" s="58"/>
      <c r="H51" s="149"/>
    </row>
    <row r="52" spans="1:29" s="123" customFormat="1" ht="157.5" x14ac:dyDescent="0.25">
      <c r="A52" s="172">
        <v>30</v>
      </c>
      <c r="B52" s="159" t="s">
        <v>45</v>
      </c>
      <c r="C52" s="174">
        <v>100</v>
      </c>
      <c r="D52" s="174"/>
      <c r="E52" s="112" t="s">
        <v>20</v>
      </c>
      <c r="F52" s="211" t="s">
        <v>33</v>
      </c>
      <c r="G52" s="145"/>
      <c r="H52" s="104" t="s">
        <v>244</v>
      </c>
    </row>
    <row r="53" spans="1:29" ht="21" x14ac:dyDescent="0.35">
      <c r="A53" s="54" t="s">
        <v>59</v>
      </c>
      <c r="B53" s="55"/>
      <c r="C53" s="56">
        <f>SUM(C54)</f>
        <v>292.3</v>
      </c>
      <c r="D53" s="56">
        <f>SUM(D54)</f>
        <v>0</v>
      </c>
      <c r="E53" s="5"/>
      <c r="F53" s="58"/>
      <c r="G53" s="58"/>
      <c r="H53" s="149"/>
    </row>
    <row r="54" spans="1:29" s="123" customFormat="1" ht="100.5" customHeight="1" x14ac:dyDescent="0.25">
      <c r="A54" s="234">
        <v>31</v>
      </c>
      <c r="B54" s="232" t="s">
        <v>62</v>
      </c>
      <c r="C54" s="120">
        <v>292.3</v>
      </c>
      <c r="D54" s="120"/>
      <c r="E54" s="227" t="s">
        <v>20</v>
      </c>
      <c r="F54" s="121" t="s">
        <v>33</v>
      </c>
      <c r="G54" s="121"/>
      <c r="H54" s="212" t="s">
        <v>245</v>
      </c>
    </row>
    <row r="55" spans="1:29" ht="21" x14ac:dyDescent="0.35">
      <c r="A55" s="54" t="s">
        <v>83</v>
      </c>
      <c r="B55" s="55"/>
      <c r="C55" s="56">
        <f>C57+C56</f>
        <v>297.89999999999998</v>
      </c>
      <c r="D55" s="56">
        <f>D57</f>
        <v>0</v>
      </c>
      <c r="E55" s="5"/>
      <c r="F55" s="58"/>
      <c r="G55" s="58"/>
      <c r="H55" s="149"/>
    </row>
    <row r="56" spans="1:29" s="123" customFormat="1" ht="138" customHeight="1" x14ac:dyDescent="0.25">
      <c r="A56" s="170">
        <v>32</v>
      </c>
      <c r="B56" s="110" t="s">
        <v>84</v>
      </c>
      <c r="C56" s="168">
        <v>238</v>
      </c>
      <c r="D56" s="168">
        <v>50</v>
      </c>
      <c r="E56" s="98"/>
      <c r="F56" s="212" t="s">
        <v>14</v>
      </c>
      <c r="G56" s="212" t="s">
        <v>161</v>
      </c>
      <c r="H56" s="211" t="s">
        <v>246</v>
      </c>
    </row>
    <row r="57" spans="1:29" ht="114" customHeight="1" x14ac:dyDescent="0.25">
      <c r="A57" s="234">
        <v>33</v>
      </c>
      <c r="B57" s="237" t="s">
        <v>86</v>
      </c>
      <c r="C57" s="238">
        <v>59.9</v>
      </c>
      <c r="D57" s="238"/>
      <c r="E57" s="52" t="s">
        <v>75</v>
      </c>
      <c r="F57" s="144" t="s">
        <v>33</v>
      </c>
      <c r="G57" s="143" t="s">
        <v>156</v>
      </c>
      <c r="H57" s="212" t="s">
        <v>247</v>
      </c>
    </row>
    <row r="58" spans="1:29" ht="21" x14ac:dyDescent="0.35">
      <c r="A58" s="54" t="s">
        <v>68</v>
      </c>
      <c r="B58" s="55"/>
      <c r="C58" s="56">
        <f>C59</f>
        <v>240</v>
      </c>
      <c r="D58" s="56">
        <f>D59</f>
        <v>0</v>
      </c>
      <c r="E58" s="5"/>
      <c r="F58" s="58"/>
      <c r="G58" s="58"/>
      <c r="H58" s="149"/>
    </row>
    <row r="59" spans="1:29" s="123" customFormat="1" ht="130.5" customHeight="1" x14ac:dyDescent="0.25">
      <c r="A59" s="173">
        <v>34</v>
      </c>
      <c r="B59" s="232" t="s">
        <v>71</v>
      </c>
      <c r="C59" s="178">
        <v>240</v>
      </c>
      <c r="D59" s="178"/>
      <c r="E59" s="117" t="s">
        <v>42</v>
      </c>
      <c r="F59" s="165" t="s">
        <v>33</v>
      </c>
      <c r="G59" s="165" t="s">
        <v>156</v>
      </c>
      <c r="H59" s="211" t="s">
        <v>248</v>
      </c>
    </row>
    <row r="60" spans="1:29" ht="21" x14ac:dyDescent="0.35">
      <c r="A60" s="54" t="s">
        <v>73</v>
      </c>
      <c r="B60" s="55"/>
      <c r="C60" s="56">
        <f>SUM(C61:C66)</f>
        <v>247.10000000000002</v>
      </c>
      <c r="D60" s="56">
        <f>SUM(D61:D66)</f>
        <v>0</v>
      </c>
      <c r="E60" s="5"/>
      <c r="F60" s="58"/>
      <c r="G60" s="58"/>
      <c r="H60" s="149"/>
    </row>
    <row r="61" spans="1:29" s="127" customFormat="1" ht="56.25" customHeight="1" x14ac:dyDescent="0.25">
      <c r="A61" s="234">
        <v>35</v>
      </c>
      <c r="B61" s="232" t="s">
        <v>81</v>
      </c>
      <c r="C61" s="116">
        <v>51.8</v>
      </c>
      <c r="D61" s="116"/>
      <c r="E61" s="251" t="s">
        <v>78</v>
      </c>
      <c r="F61" s="211" t="s">
        <v>33</v>
      </c>
      <c r="G61" s="211" t="s">
        <v>156</v>
      </c>
      <c r="H61" s="290" t="s">
        <v>249</v>
      </c>
      <c r="I61" s="126"/>
      <c r="J61" s="126"/>
      <c r="K61" s="126"/>
      <c r="L61" s="344"/>
      <c r="M61" s="345"/>
      <c r="N61" s="345"/>
      <c r="O61" s="345"/>
      <c r="P61" s="345"/>
      <c r="Q61" s="345"/>
      <c r="R61" s="345"/>
      <c r="S61" s="126"/>
      <c r="T61" s="126"/>
      <c r="U61" s="126"/>
      <c r="V61" s="126"/>
      <c r="W61" s="126"/>
      <c r="X61" s="126"/>
      <c r="Y61" s="126"/>
      <c r="Z61" s="126"/>
      <c r="AA61" s="126"/>
      <c r="AB61" s="126"/>
      <c r="AC61" s="126"/>
    </row>
    <row r="62" spans="1:29" s="127" customFormat="1" ht="44.25" customHeight="1" x14ac:dyDescent="0.25">
      <c r="A62" s="234">
        <v>36</v>
      </c>
      <c r="B62" s="232" t="s">
        <v>82</v>
      </c>
      <c r="C62" s="116">
        <v>49.9</v>
      </c>
      <c r="D62" s="116"/>
      <c r="E62" s="251"/>
      <c r="F62" s="211" t="s">
        <v>33</v>
      </c>
      <c r="G62" s="211" t="s">
        <v>156</v>
      </c>
      <c r="H62" s="290"/>
      <c r="I62" s="126"/>
      <c r="J62" s="126"/>
      <c r="K62" s="126"/>
      <c r="L62" s="345"/>
      <c r="M62" s="345"/>
      <c r="N62" s="345"/>
      <c r="O62" s="345"/>
      <c r="P62" s="345"/>
      <c r="Q62" s="345"/>
      <c r="R62" s="345"/>
      <c r="S62" s="126"/>
      <c r="T62" s="126"/>
      <c r="U62" s="126"/>
      <c r="V62" s="126"/>
      <c r="W62" s="126"/>
      <c r="X62" s="126"/>
      <c r="Y62" s="126"/>
      <c r="Z62" s="126"/>
      <c r="AA62" s="126"/>
      <c r="AB62" s="126"/>
      <c r="AC62" s="126"/>
    </row>
    <row r="63" spans="1:29" s="127" customFormat="1" ht="47.25" customHeight="1" x14ac:dyDescent="0.25">
      <c r="A63" s="234">
        <v>37</v>
      </c>
      <c r="B63" s="232" t="s">
        <v>77</v>
      </c>
      <c r="C63" s="116">
        <v>48.5</v>
      </c>
      <c r="D63" s="116"/>
      <c r="E63" s="251"/>
      <c r="F63" s="211" t="s">
        <v>33</v>
      </c>
      <c r="G63" s="211" t="s">
        <v>156</v>
      </c>
      <c r="H63" s="290"/>
      <c r="I63" s="126"/>
      <c r="J63" s="126"/>
      <c r="K63" s="126"/>
      <c r="L63" s="345"/>
      <c r="M63" s="345"/>
      <c r="N63" s="345"/>
      <c r="O63" s="345"/>
      <c r="P63" s="345"/>
      <c r="Q63" s="345"/>
      <c r="R63" s="345"/>
      <c r="S63" s="126"/>
      <c r="T63" s="126"/>
      <c r="U63" s="126"/>
      <c r="V63" s="126"/>
      <c r="W63" s="126"/>
      <c r="X63" s="126"/>
      <c r="Y63" s="126"/>
      <c r="Z63" s="126"/>
      <c r="AA63" s="126"/>
      <c r="AB63" s="126"/>
      <c r="AC63" s="126"/>
    </row>
    <row r="64" spans="1:29" s="123" customFormat="1" ht="35.25" customHeight="1" x14ac:dyDescent="0.25">
      <c r="A64" s="234">
        <v>38</v>
      </c>
      <c r="B64" s="232" t="s">
        <v>79</v>
      </c>
      <c r="C64" s="116">
        <v>53.9</v>
      </c>
      <c r="D64" s="116"/>
      <c r="E64" s="251"/>
      <c r="F64" s="211" t="s">
        <v>33</v>
      </c>
      <c r="G64" s="211" t="s">
        <v>156</v>
      </c>
      <c r="H64" s="290"/>
      <c r="L64" s="345"/>
      <c r="M64" s="345"/>
      <c r="N64" s="345"/>
      <c r="O64" s="345"/>
      <c r="P64" s="345"/>
      <c r="Q64" s="345"/>
      <c r="R64" s="345"/>
    </row>
    <row r="65" spans="1:18" s="123" customFormat="1" ht="93.75" customHeight="1" x14ac:dyDescent="0.25">
      <c r="A65" s="234">
        <v>39</v>
      </c>
      <c r="B65" s="232" t="s">
        <v>80</v>
      </c>
      <c r="C65" s="116">
        <v>32.700000000000003</v>
      </c>
      <c r="D65" s="116"/>
      <c r="E65" s="251" t="s">
        <v>75</v>
      </c>
      <c r="F65" s="211" t="s">
        <v>33</v>
      </c>
      <c r="G65" s="211" t="s">
        <v>156</v>
      </c>
      <c r="H65" s="211" t="s">
        <v>250</v>
      </c>
      <c r="L65" s="345"/>
      <c r="M65" s="345"/>
      <c r="N65" s="345"/>
      <c r="O65" s="345"/>
      <c r="P65" s="345"/>
      <c r="Q65" s="345"/>
      <c r="R65" s="345"/>
    </row>
    <row r="66" spans="1:18" s="123" customFormat="1" ht="110.25" x14ac:dyDescent="0.25">
      <c r="A66" s="234">
        <v>40</v>
      </c>
      <c r="B66" s="232" t="s">
        <v>74</v>
      </c>
      <c r="C66" s="116">
        <v>10.3</v>
      </c>
      <c r="D66" s="116"/>
      <c r="E66" s="251"/>
      <c r="F66" s="212" t="s">
        <v>33</v>
      </c>
      <c r="G66" s="212" t="s">
        <v>156</v>
      </c>
      <c r="H66" s="211" t="s">
        <v>251</v>
      </c>
      <c r="L66" s="345"/>
      <c r="M66" s="345"/>
      <c r="N66" s="345"/>
      <c r="O66" s="345"/>
      <c r="P66" s="345"/>
      <c r="Q66" s="345"/>
      <c r="R66" s="345"/>
    </row>
    <row r="67" spans="1:18" ht="26.25" x14ac:dyDescent="0.4">
      <c r="A67" s="246" t="s">
        <v>118</v>
      </c>
      <c r="B67" s="246"/>
      <c r="C67" s="100">
        <f>C50+C16+C7</f>
        <v>6157.4549999999999</v>
      </c>
      <c r="D67" s="100">
        <f>D50+D16+D7</f>
        <v>783.72</v>
      </c>
      <c r="E67" s="102"/>
      <c r="F67" s="102"/>
      <c r="G67" s="102"/>
      <c r="H67" s="153"/>
    </row>
    <row r="69" spans="1:18" x14ac:dyDescent="0.25">
      <c r="D69" s="107"/>
    </row>
    <row r="72" spans="1:18" x14ac:dyDescent="0.25">
      <c r="D72" s="106"/>
    </row>
  </sheetData>
  <mergeCells count="28">
    <mergeCell ref="L61:R66"/>
    <mergeCell ref="H61:H64"/>
    <mergeCell ref="A16:B16"/>
    <mergeCell ref="A50:B50"/>
    <mergeCell ref="A48:A49"/>
    <mergeCell ref="E61:E64"/>
    <mergeCell ref="E65:E66"/>
    <mergeCell ref="A36:A37"/>
    <mergeCell ref="B36:B37"/>
    <mergeCell ref="F36:F37"/>
    <mergeCell ref="G36:G37"/>
    <mergeCell ref="H36:H37"/>
    <mergeCell ref="H20:H21"/>
    <mergeCell ref="E39:E43"/>
    <mergeCell ref="F39:F43"/>
    <mergeCell ref="G39:G43"/>
    <mergeCell ref="A67:B67"/>
    <mergeCell ref="B48:B49"/>
    <mergeCell ref="G48:G49"/>
    <mergeCell ref="H39:H43"/>
    <mergeCell ref="H48:H49"/>
    <mergeCell ref="A1:H2"/>
    <mergeCell ref="A3:H3"/>
    <mergeCell ref="A6:H6"/>
    <mergeCell ref="G10:G11"/>
    <mergeCell ref="H10:H11"/>
    <mergeCell ref="F9:F13"/>
    <mergeCell ref="A7:B7"/>
  </mergeCells>
  <pageMargins left="0.70866141732283472" right="0.70866141732283472" top="0.74803149606299213" bottom="0.74803149606299213" header="0.31496062992125984" footer="0.31496062992125984"/>
  <pageSetup paperSize="9" scale="55" fitToHeight="0" orientation="landscape" r:id="rId1"/>
  <rowBreaks count="7" manualBreakCount="7">
    <brk id="13" max="7" man="1"/>
    <brk id="21" max="7" man="1"/>
    <brk id="26" max="7" man="1"/>
    <brk id="32" max="7" man="1"/>
    <brk id="37" max="7" man="1"/>
    <brk id="49" max="7" man="1"/>
    <brk id="59" max="7"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45"/>
  <sheetViews>
    <sheetView view="pageBreakPreview" zoomScale="80" zoomScaleNormal="55" zoomScaleSheetLayoutView="80" workbookViewId="0">
      <selection activeCell="B38" sqref="B38"/>
    </sheetView>
  </sheetViews>
  <sheetFormatPr defaultRowHeight="15" x14ac:dyDescent="0.25"/>
  <cols>
    <col min="1" max="1" width="9" customWidth="1"/>
    <col min="2" max="2" width="58.7109375" customWidth="1"/>
    <col min="3" max="3" width="19.42578125" customWidth="1"/>
    <col min="4" max="4" width="17.85546875" customWidth="1"/>
    <col min="5" max="5" width="18.5703125" customWidth="1"/>
    <col min="6" max="6" width="20.7109375" customWidth="1"/>
    <col min="7" max="7" width="28.42578125" customWidth="1"/>
    <col min="8" max="8" width="63.5703125" style="154" customWidth="1"/>
  </cols>
  <sheetData>
    <row r="1" spans="1:23" x14ac:dyDescent="0.25">
      <c r="A1" s="256" t="s">
        <v>0</v>
      </c>
      <c r="B1" s="256"/>
      <c r="C1" s="256"/>
      <c r="D1" s="256"/>
      <c r="E1" s="256"/>
      <c r="F1" s="256"/>
      <c r="G1" s="256"/>
      <c r="H1" s="256"/>
    </row>
    <row r="2" spans="1:23" x14ac:dyDescent="0.25">
      <c r="A2" s="256"/>
      <c r="B2" s="256"/>
      <c r="C2" s="256"/>
      <c r="D2" s="256"/>
      <c r="E2" s="256"/>
      <c r="F2" s="256"/>
      <c r="G2" s="256"/>
      <c r="H2" s="256"/>
    </row>
    <row r="3" spans="1:23" ht="18.75" x14ac:dyDescent="0.25">
      <c r="A3" s="257" t="s">
        <v>139</v>
      </c>
      <c r="B3" s="257"/>
      <c r="C3" s="257"/>
      <c r="D3" s="257"/>
      <c r="E3" s="257"/>
      <c r="F3" s="257"/>
      <c r="G3" s="257"/>
      <c r="H3" s="257"/>
    </row>
    <row r="4" spans="1:23" ht="18.75" x14ac:dyDescent="0.25">
      <c r="A4" s="194"/>
      <c r="B4" s="194"/>
      <c r="C4" s="194"/>
      <c r="D4" s="194"/>
      <c r="E4" s="194"/>
      <c r="F4" s="194"/>
      <c r="G4" s="194"/>
      <c r="H4" s="147"/>
    </row>
    <row r="5" spans="1:23" s="131" customFormat="1" ht="37.5" x14ac:dyDescent="0.25">
      <c r="A5" s="155" t="s">
        <v>2</v>
      </c>
      <c r="B5" s="156" t="s">
        <v>3</v>
      </c>
      <c r="C5" s="157" t="s">
        <v>4</v>
      </c>
      <c r="D5" s="157" t="s">
        <v>5</v>
      </c>
      <c r="E5" s="156" t="s">
        <v>6</v>
      </c>
      <c r="F5" s="156" t="s">
        <v>7</v>
      </c>
      <c r="G5" s="156" t="s">
        <v>140</v>
      </c>
      <c r="H5" s="158" t="s">
        <v>8</v>
      </c>
      <c r="I5" s="123"/>
      <c r="J5" s="123"/>
      <c r="K5" s="123"/>
      <c r="L5" s="123"/>
      <c r="M5" s="123"/>
      <c r="N5" s="123"/>
      <c r="O5" s="123"/>
      <c r="P5" s="123"/>
      <c r="Q5" s="123"/>
      <c r="R5" s="123"/>
      <c r="S5" s="123"/>
      <c r="T5" s="123"/>
      <c r="U5" s="123"/>
      <c r="V5" s="123"/>
      <c r="W5" s="123"/>
    </row>
    <row r="6" spans="1:23" ht="21" hidden="1" x14ac:dyDescent="0.25">
      <c r="A6" s="341" t="s">
        <v>9</v>
      </c>
      <c r="B6" s="341"/>
      <c r="C6" s="341"/>
      <c r="D6" s="341"/>
      <c r="E6" s="341"/>
      <c r="F6" s="341"/>
      <c r="G6" s="341"/>
      <c r="H6" s="341"/>
      <c r="I6" s="123"/>
      <c r="J6" s="123"/>
      <c r="K6" s="123"/>
      <c r="L6" s="123"/>
      <c r="M6" s="123"/>
      <c r="N6" s="123"/>
      <c r="O6" s="123"/>
      <c r="P6" s="123"/>
      <c r="Q6" s="123"/>
      <c r="R6" s="123"/>
      <c r="S6" s="123"/>
      <c r="T6" s="123"/>
      <c r="U6" s="123"/>
      <c r="V6" s="123"/>
      <c r="W6" s="123"/>
    </row>
    <row r="7" spans="1:23" s="132" customFormat="1" ht="51" customHeight="1" x14ac:dyDescent="0.25">
      <c r="A7" s="343" t="s">
        <v>216</v>
      </c>
      <c r="B7" s="343"/>
      <c r="C7" s="136">
        <f>C8</f>
        <v>500</v>
      </c>
      <c r="D7" s="136">
        <f>D8</f>
        <v>0</v>
      </c>
      <c r="E7" s="136"/>
      <c r="F7" s="136"/>
      <c r="G7" s="136"/>
      <c r="H7" s="148"/>
      <c r="I7" s="135"/>
      <c r="J7" s="135"/>
      <c r="K7" s="135"/>
      <c r="L7" s="135"/>
      <c r="M7" s="135"/>
      <c r="N7" s="135"/>
      <c r="O7" s="135"/>
      <c r="P7" s="135"/>
      <c r="Q7" s="135"/>
      <c r="R7" s="135"/>
      <c r="S7" s="135"/>
      <c r="T7" s="135"/>
      <c r="U7" s="135"/>
      <c r="V7" s="135"/>
      <c r="W7" s="135"/>
    </row>
    <row r="8" spans="1:23" ht="23.25" x14ac:dyDescent="0.35">
      <c r="A8" s="66" t="s">
        <v>175</v>
      </c>
      <c r="B8" s="55"/>
      <c r="C8" s="56">
        <f>SUM(C9:C9)</f>
        <v>500</v>
      </c>
      <c r="D8" s="56">
        <f>SUM(D9:D9)</f>
        <v>0</v>
      </c>
      <c r="E8" s="57"/>
      <c r="F8" s="58"/>
      <c r="G8" s="58"/>
      <c r="H8" s="149"/>
    </row>
    <row r="9" spans="1:23" s="123" customFormat="1" ht="110.25" x14ac:dyDescent="0.25">
      <c r="A9" s="227">
        <v>1</v>
      </c>
      <c r="B9" s="232" t="str">
        <f>'RANC-GB AFTER MEETING (AM)'!B14</f>
        <v>Strategic Irrigation Modernization and Urgent Rehabilitation Project (SIMURP)</v>
      </c>
      <c r="C9" s="167">
        <f>'RANC-GB AFTER MEETING (AM)'!C14</f>
        <v>500</v>
      </c>
      <c r="D9" s="167">
        <f>'RANC-GB AFTER MEETING (AM)'!D14</f>
        <v>0</v>
      </c>
      <c r="E9" s="236" t="str">
        <f>'RANC-GB AFTER MEETING (AM)'!E14</f>
        <v>World Bank</v>
      </c>
      <c r="F9" s="212" t="str">
        <f>'RANC-GB AFTER MEETING (AM)'!F14</f>
        <v>Sudah tersedia RC</v>
      </c>
      <c r="G9" s="212" t="str">
        <f>'RANC-GB AFTER MEETING (AM)'!G14</f>
        <v>Sudah Greenbook 2017</v>
      </c>
      <c r="H9" s="211" t="str">
        <f>'RANC-GB AFTER MEETING (AM)'!H14</f>
        <v>- Pernah diajukan pada GB 2017, namun saat RAPIM tidak direkomendasikan
- Sedang dalam tahap finalisasi Project Implementation Plandan peningkatan kesiapan, termasuk procurement plan
RAPAT 7 MARET 2018
- tidak ada masalah</v>
      </c>
    </row>
    <row r="10" spans="1:23" s="133" customFormat="1" ht="26.25" x14ac:dyDescent="0.25">
      <c r="A10" s="346" t="s">
        <v>224</v>
      </c>
      <c r="B10" s="346"/>
      <c r="C10" s="137">
        <f>C11+C15+C17++C21+C24</f>
        <v>2156.3100000000004</v>
      </c>
      <c r="D10" s="137">
        <f>D11+D15+D17+D21+D24</f>
        <v>471.93200000000002</v>
      </c>
      <c r="E10" s="137"/>
      <c r="F10" s="137"/>
      <c r="G10" s="137"/>
      <c r="H10" s="137"/>
    </row>
    <row r="11" spans="1:23" ht="23.25" x14ac:dyDescent="0.35">
      <c r="A11" s="66" t="s">
        <v>175</v>
      </c>
      <c r="B11" s="55"/>
      <c r="C11" s="56">
        <f>SUM(C12:C14)</f>
        <v>445.61</v>
      </c>
      <c r="D11" s="56">
        <f>SUM(D12:D14)</f>
        <v>184.8</v>
      </c>
      <c r="E11" s="57"/>
      <c r="F11" s="58"/>
      <c r="G11" s="58"/>
      <c r="H11" s="149"/>
    </row>
    <row r="12" spans="1:23" s="123" customFormat="1" ht="126" x14ac:dyDescent="0.25">
      <c r="A12" s="227">
        <v>2</v>
      </c>
      <c r="B12" s="232" t="str">
        <f>'RANC-GB AFTER MEETING (AM)'!B18</f>
        <v>Development of National Urban Development Program (NUDP)</v>
      </c>
      <c r="C12" s="116">
        <f>'RANC-GB AFTER MEETING (AM)'!C18</f>
        <v>49.61</v>
      </c>
      <c r="D12" s="116">
        <f>'RANC-GB AFTER MEETING (AM)'!D18</f>
        <v>0</v>
      </c>
      <c r="E12" s="117" t="str">
        <f>'RANC-GB AFTER MEETING (AM)'!E18</f>
        <v>World Bank</v>
      </c>
      <c r="F12" s="212" t="str">
        <f>'RANC-GB AFTER MEETING (AM)'!F18</f>
        <v>Sudah Greenbook 2017</v>
      </c>
      <c r="G12" s="212" t="str">
        <f>'RANC-GB AFTER MEETING (AM)'!G18</f>
        <v>Sudah Greenbook 2017</v>
      </c>
      <c r="H12" s="211" t="str">
        <f>'RANC-GB AFTER MEETING (AM)'!H18</f>
        <v>Masih dalam pembahasan desain kegiatan terkait pemilihan PIU, Pendekatan Capital Investmen Plan (CIP) dan meningkatkan kepemilikan Pemda dalam kegiatan.
RAPAT 7 MARET 2018
- komponen dan lokasi berubah, dibutuhkan surat konfirmasi dari PUPR terkait update kesiapan pada minggu ke-3 Maret 2018 -&gt; oleh dit. multilateral</v>
      </c>
    </row>
    <row r="13" spans="1:23" s="123" customFormat="1" ht="126" x14ac:dyDescent="0.25">
      <c r="A13" s="227">
        <v>3</v>
      </c>
      <c r="B13" s="232" t="str">
        <f>'RANC-GB AFTER MEETING (AM)'!B19</f>
        <v>National Urban Water Supply Project (NUWSP)</v>
      </c>
      <c r="C13" s="116">
        <f>'RANC-GB AFTER MEETING (AM)'!C19</f>
        <v>100</v>
      </c>
      <c r="D13" s="116">
        <f>'RANC-GB AFTER MEETING (AM)'!D19</f>
        <v>184.8</v>
      </c>
      <c r="E13" s="117" t="str">
        <f>'RANC-GB AFTER MEETING (AM)'!E19</f>
        <v>World Bank</v>
      </c>
      <c r="F13" s="212" t="str">
        <f>'RANC-GB AFTER MEETING (AM)'!F19</f>
        <v>Sudah Greenbook 2017</v>
      </c>
      <c r="G13" s="212" t="str">
        <f>'RANC-GB AFTER MEETING (AM)'!G19</f>
        <v>Sudah Greenbook 2017</v>
      </c>
      <c r="H13" s="211" t="str">
        <f>'RANC-GB AFTER MEETING (AM)'!H19</f>
        <v>- Masih dalam pembahasan desain kegiatan, terutama terkait penentuan lokasi PDAM berdasarkan Performance Based Grant
- Dalam tahap finalisasi dan penentuan lokasi untuk komponen pinjaman yang akan disalurkan melalui on granting
RAPAT 7 MARET 2018
- diperlukan konfirmasi tertulis dari sektor mengenai kepastian  lokasi proyek  -&gt; oleh dit. multilateral</v>
      </c>
    </row>
    <row r="14" spans="1:23" s="123" customFormat="1" ht="157.5" x14ac:dyDescent="0.25">
      <c r="A14" s="227">
        <v>4</v>
      </c>
      <c r="B14" s="232" t="str">
        <f>'RANC-GB AFTER MEETING (AM)'!B22</f>
        <v>Integrated Infrastructure Development for National Tourism Strategic Areas</v>
      </c>
      <c r="C14" s="116">
        <f>'RANC-GB AFTER MEETING (AM)'!C22</f>
        <v>296</v>
      </c>
      <c r="D14" s="116">
        <f>'RANC-GB AFTER MEETING (AM)'!D22</f>
        <v>0</v>
      </c>
      <c r="E14" s="117" t="str">
        <f>'RANC-GB AFTER MEETING (AM)'!E22</f>
        <v>World Bank</v>
      </c>
      <c r="F14" s="211" t="str">
        <f>'RANC-GB AFTER MEETING (AM)'!F22</f>
        <v>Belum tersedia RC</v>
      </c>
      <c r="G14" s="211" t="str">
        <f>'RANC-GB AFTER MEETING (AM)'!G22</f>
        <v>Belum tersedia RC</v>
      </c>
      <c r="H14" s="212" t="str">
        <f>'RANC-GB AFTER MEETING (AM)'!H22</f>
        <v xml:space="preserve"> Usulan pinjaman untuk komponen FS sudah tercantum di Greenbook 2017. 
- Usulan pada GB 2018  untuk menampung kegiatan konstruksi 
RAPAT 7 MARET 2018
- Belum ada usulan resmi dan dokumen usulan RC dari K/,L.  
- Arahan bapak deputi perlu dicantumkan dalam GB 2018. 
 - Diperlukan follow up koordinasi persiapan dengan KemPUPR dan Kemenpar (pertemuan dipimpin Deputi Pendanaan) -&gt; oleh dit. multilateral</v>
      </c>
    </row>
    <row r="15" spans="1:23" ht="21" x14ac:dyDescent="0.35">
      <c r="A15" s="54" t="s">
        <v>64</v>
      </c>
      <c r="B15" s="55"/>
      <c r="C15" s="56">
        <f>C16</f>
        <v>200</v>
      </c>
      <c r="D15" s="56">
        <f>D16</f>
        <v>0</v>
      </c>
      <c r="E15" s="5"/>
      <c r="F15" s="58"/>
      <c r="G15" s="58"/>
      <c r="H15" s="149"/>
    </row>
    <row r="16" spans="1:23" s="123" customFormat="1" ht="129" customHeight="1" x14ac:dyDescent="0.25">
      <c r="A16" s="227">
        <v>5</v>
      </c>
      <c r="B16" s="232" t="str">
        <f>'RANC-GB AFTER MEETING (AM)'!B26</f>
        <v>Program to Accelerate Agrarian Reform</v>
      </c>
      <c r="C16" s="116">
        <f>'RANC-GB AFTER MEETING (AM)'!C26</f>
        <v>200</v>
      </c>
      <c r="D16" s="116">
        <f>'RANC-GB AFTER MEETING (AM)'!D26</f>
        <v>0</v>
      </c>
      <c r="E16" s="117" t="str">
        <f>'RANC-GB AFTER MEETING (AM)'!E26</f>
        <v>World Bank</v>
      </c>
      <c r="F16" s="212" t="str">
        <f>'RANC-GB AFTER MEETING (AM)'!F26</f>
        <v>Sudah tersedia RC</v>
      </c>
      <c r="G16" s="211" t="str">
        <f>'RANC-GB AFTER MEETING (AM)'!G26</f>
        <v>Diperlukan perbaikan RC</v>
      </c>
      <c r="H16" s="211" t="str">
        <f>'RANC-GB AFTER MEETING (AM)'!H26</f>
        <v>- Pernah diajukan pada GB 2017, namun ditunda karena terdapat perubahan instansi pengusul yang semula BIG menjadi ATR
- Perbaikan RC disampaikan akhir Februari 2018
RAPAT 7 MARET 2018
- terdapat perubahan komponen kegiatan, sedang menunggu perbaikan RC  dari KemATR/BPN -&gt; dit. multilateral</v>
      </c>
    </row>
    <row r="17" spans="1:8" ht="21" x14ac:dyDescent="0.35">
      <c r="A17" s="54" t="s">
        <v>68</v>
      </c>
      <c r="B17" s="55"/>
      <c r="C17" s="56">
        <f>C19+C18+C20</f>
        <v>800</v>
      </c>
      <c r="D17" s="56">
        <f>D19+D18+D20</f>
        <v>287.13200000000001</v>
      </c>
      <c r="E17" s="5"/>
      <c r="F17" s="58"/>
      <c r="G17" s="58"/>
      <c r="H17" s="149"/>
    </row>
    <row r="18" spans="1:8" s="122" customFormat="1" ht="101.25" customHeight="1" x14ac:dyDescent="0.25">
      <c r="A18" s="80">
        <v>6</v>
      </c>
      <c r="B18" s="78" t="str">
        <f>'RANC-GB AFTER MEETING (AM)'!B28</f>
        <v>Indonesia Supporting Primary And Refferal Health Care Reform (I-SPHERE)</v>
      </c>
      <c r="C18" s="177">
        <f>'RANC-GB AFTER MEETING (AM)'!C28</f>
        <v>150</v>
      </c>
      <c r="D18" s="177">
        <f>'RANC-GB AFTER MEETING (AM)'!D28</f>
        <v>287.13200000000001</v>
      </c>
      <c r="E18" s="142" t="str">
        <f>'RANC-GB AFTER MEETING (AM)'!E28</f>
        <v>World Bank</v>
      </c>
      <c r="F18" s="216" t="str">
        <f>'RANC-GB AFTER MEETING (AM)'!F28</f>
        <v>Sudah Greenbook 2017</v>
      </c>
      <c r="G18" s="216" t="str">
        <f>'RANC-GB AFTER MEETING (AM)'!G28</f>
        <v>Sudah Greenbook 2017</v>
      </c>
      <c r="H18" s="151" t="str">
        <f>'RANC-GB AFTER MEETING (AM)'!H28</f>
        <v xml:space="preserve">- Masih dalam pembahasan desain kegiatan
- Dalam pembahasan Disbursement Linked Indicator (DLI)
RAPAT 7 MARET 2018
- Menunggu surat konfirmasi kesiapan  dari kemenkes ke Bappenas pada minggu ke 2 Maret -&gt; Dit. Multilateral
</v>
      </c>
    </row>
    <row r="19" spans="1:8" s="123" customFormat="1" ht="141.75" x14ac:dyDescent="0.25">
      <c r="A19" s="125">
        <v>7</v>
      </c>
      <c r="B19" s="232" t="str">
        <f>'RANC-GB AFTER MEETING (AM)'!B29</f>
        <v>Strengthening of National Referral Hospitals, Province Referral Hospital and Vertical Technical Unit</v>
      </c>
      <c r="C19" s="178">
        <f>'RANC-GB AFTER MEETING (AM)'!C29</f>
        <v>250</v>
      </c>
      <c r="D19" s="178">
        <f>'RANC-GB AFTER MEETING (AM)'!D29</f>
        <v>0</v>
      </c>
      <c r="E19" s="117" t="str">
        <f>'RANC-GB AFTER MEETING (AM)'!E29</f>
        <v>IDB</v>
      </c>
      <c r="F19" s="211" t="str">
        <f>'RANC-GB AFTER MEETING (AM)'!F29</f>
        <v>Sudah tersedia RC</v>
      </c>
      <c r="G19" s="211" t="str">
        <f>'RANC-GB AFTER MEETING (AM)'!G29</f>
        <v>Diperlukan perbaikan RC</v>
      </c>
      <c r="H19" s="211" t="str">
        <f>'RANC-GB AFTER MEETING (AM)'!H29</f>
        <v xml:space="preserve">Pernah dibahas dalam pertemuan 1  November 2017
RAPAT 7 MARET 2018
- nilai pinjaman pada Bluebook USD 1.255,6 juta namun nilai yang diindikasikan akan dibiayai oleh IDB sebesar USD 250 juta
- perlu klarifikasi dan follow up terkait perbaikan RC dari kemenkes dalam waktu dekat (selambatnya pada tanggal 21 Maret 2018) -&gt;  dit. multilateral 
</v>
      </c>
    </row>
    <row r="20" spans="1:8" s="123" customFormat="1" ht="152.25" customHeight="1" x14ac:dyDescent="0.25">
      <c r="A20" s="125">
        <v>8</v>
      </c>
      <c r="B20" s="232" t="str">
        <f>'RANC-GB AFTER MEETING (AM)'!B30</f>
        <v>Investing for Nutrition and Early Years (INEY)</v>
      </c>
      <c r="C20" s="178">
        <f>'RANC-GB AFTER MEETING (AM)'!C30</f>
        <v>400</v>
      </c>
      <c r="D20" s="178">
        <f>'RANC-GB AFTER MEETING (AM)'!D30</f>
        <v>0</v>
      </c>
      <c r="E20" s="117" t="str">
        <f>'RANC-GB AFTER MEETING (AM)'!E30</f>
        <v>World Bank</v>
      </c>
      <c r="F20" s="212" t="str">
        <f>'RANC-GB AFTER MEETING (AM)'!F30</f>
        <v>Belum tersedia RC</v>
      </c>
      <c r="G20" s="212" t="str">
        <f>'RANC-GB AFTER MEETING (AM)'!G30</f>
        <v>Belum tersedia RC</v>
      </c>
      <c r="H20" s="211" t="str">
        <f>'RANC-GB AFTER MEETING (AM)'!H30</f>
        <v xml:space="preserve">RAPAT 7 MARET 2018
- Belum ada di Bluebook 2015-2019
- Direktorat multilateral diminta memastikan apakah proyek ini   termasuk pinjaman tunai/program loan atau pinjaman kegiatan.
- Apabila program loan tidak diperlukan masuk BB dan GB, maka diperlukan konfirmasi tertulis mengenai hal tersebut -&gt; dit. multilateral
- Perlu kepastian dalam waktu dekat </v>
      </c>
    </row>
    <row r="21" spans="1:8" ht="21" x14ac:dyDescent="0.35">
      <c r="A21" s="54" t="s">
        <v>94</v>
      </c>
      <c r="B21" s="55"/>
      <c r="C21" s="56">
        <f>C23+C22</f>
        <v>175</v>
      </c>
      <c r="D21" s="56">
        <f>D23+D22</f>
        <v>0</v>
      </c>
      <c r="E21" s="5"/>
      <c r="F21" s="58"/>
      <c r="G21" s="58"/>
      <c r="H21" s="149"/>
    </row>
    <row r="22" spans="1:8" s="123" customFormat="1" ht="157.5" x14ac:dyDescent="0.25">
      <c r="A22" s="166">
        <v>9</v>
      </c>
      <c r="B22" s="232" t="s">
        <v>95</v>
      </c>
      <c r="C22" s="116">
        <v>150</v>
      </c>
      <c r="D22" s="116">
        <v>0</v>
      </c>
      <c r="E22" s="227" t="s">
        <v>26</v>
      </c>
      <c r="F22" s="128" t="s">
        <v>14</v>
      </c>
      <c r="G22" s="128" t="s">
        <v>14</v>
      </c>
      <c r="H22" s="152" t="s">
        <v>240</v>
      </c>
    </row>
    <row r="23" spans="1:8" s="123" customFormat="1" ht="141" customHeight="1" x14ac:dyDescent="0.25">
      <c r="A23" s="227">
        <v>10</v>
      </c>
      <c r="B23" s="237" t="s">
        <v>97</v>
      </c>
      <c r="C23" s="238">
        <v>25</v>
      </c>
      <c r="D23" s="238"/>
      <c r="E23" s="52" t="s">
        <v>42</v>
      </c>
      <c r="F23" s="143" t="s">
        <v>43</v>
      </c>
      <c r="G23" s="212" t="s">
        <v>44</v>
      </c>
      <c r="H23" s="141" t="s">
        <v>241</v>
      </c>
    </row>
    <row r="24" spans="1:8" ht="21" x14ac:dyDescent="0.35">
      <c r="A24" s="54" t="s">
        <v>88</v>
      </c>
      <c r="B24" s="55"/>
      <c r="C24" s="56">
        <f>SUM(C25:C26)</f>
        <v>535.70000000000005</v>
      </c>
      <c r="D24" s="56">
        <f>SUM(D25:D26)</f>
        <v>0</v>
      </c>
      <c r="E24" s="5"/>
      <c r="F24" s="58"/>
      <c r="G24" s="58"/>
      <c r="H24" s="149"/>
    </row>
    <row r="25" spans="1:8" s="123" customFormat="1" ht="43.5" customHeight="1" x14ac:dyDescent="0.25">
      <c r="A25" s="251">
        <v>11</v>
      </c>
      <c r="B25" s="351" t="str">
        <f>'RANC-GB AFTER MEETING (AM)'!B48</f>
        <v>Upland Development for National Food Security</v>
      </c>
      <c r="C25" s="352">
        <f>'RANC-GB AFTER MEETING (AM)'!C48</f>
        <v>535.70000000000005</v>
      </c>
      <c r="D25" s="318">
        <f>'RANC-GB AFTER MEETING (AM)'!D48</f>
        <v>0</v>
      </c>
      <c r="E25" s="52" t="str">
        <f>'RANC-GB AFTER MEETING (AM)'!E48</f>
        <v>IFAD</v>
      </c>
      <c r="F25" s="144" t="str">
        <f>'RANC-GB AFTER MEETING (AM)'!F48</f>
        <v>Sudah tersedia RC</v>
      </c>
      <c r="G25" s="350" t="str">
        <f>'RANC-GB AFTER MEETING (AM)'!G48</f>
        <v>Pernah dibahas dalam pertemuan 1  November 2017</v>
      </c>
      <c r="H25" s="290" t="str">
        <f>'RANC-GB AFTER MEETING (AM)'!H48</f>
        <v xml:space="preserve"> RAPAT 7 MARET 2018
- RC baru diterima pada 6 Maret 2018, sehingga  diperlukan penilaian kesiapan proyek dari deputi sektor -&gt; koordinasi oleh dit. Multilateral</v>
      </c>
    </row>
    <row r="26" spans="1:8" s="123" customFormat="1" ht="47.25" customHeight="1" x14ac:dyDescent="0.25">
      <c r="A26" s="251"/>
      <c r="B26" s="351"/>
      <c r="C26" s="352"/>
      <c r="D26" s="319"/>
      <c r="E26" s="52" t="str">
        <f>'RANC-GB AFTER MEETING (AM)'!E49</f>
        <v>IDB</v>
      </c>
      <c r="F26" s="144" t="str">
        <f>'RANC-GB AFTER MEETING (AM)'!F49</f>
        <v>Sudah tersedia RC</v>
      </c>
      <c r="G26" s="350"/>
      <c r="H26" s="290"/>
    </row>
    <row r="27" spans="1:8" s="134" customFormat="1" ht="48.75" customHeight="1" x14ac:dyDescent="0.25">
      <c r="A27" s="347" t="s">
        <v>243</v>
      </c>
      <c r="B27" s="347"/>
      <c r="C27" s="163">
        <f>+C28+C31+C33</f>
        <v>785</v>
      </c>
      <c r="D27" s="163">
        <f>D28+D31+D33</f>
        <v>50</v>
      </c>
      <c r="E27" s="164"/>
      <c r="F27" s="164"/>
      <c r="G27" s="164"/>
      <c r="H27" s="164"/>
    </row>
    <row r="28" spans="1:8" ht="21" x14ac:dyDescent="0.35">
      <c r="A28" s="54" t="s">
        <v>83</v>
      </c>
      <c r="B28" s="55"/>
      <c r="C28" s="56">
        <f>C30+C29</f>
        <v>297.89999999999998</v>
      </c>
      <c r="D28" s="56">
        <f>D30+D29</f>
        <v>50</v>
      </c>
      <c r="E28" s="5"/>
      <c r="F28" s="58"/>
      <c r="G28" s="58"/>
      <c r="H28" s="149"/>
    </row>
    <row r="29" spans="1:8" s="123" customFormat="1" ht="138" customHeight="1" x14ac:dyDescent="0.25">
      <c r="A29" s="161">
        <v>12</v>
      </c>
      <c r="B29" s="110" t="str">
        <f>'RANC-GB AFTER MEETING (AM)'!B56</f>
        <v>The Development and Improvement of Six Islamic Higher Education Institutions Project</v>
      </c>
      <c r="C29" s="168">
        <f>'RANC-GB AFTER MEETING (AM)'!C56</f>
        <v>238</v>
      </c>
      <c r="D29" s="168">
        <f>'RANC-GB AFTER MEETING (AM)'!D56</f>
        <v>50</v>
      </c>
      <c r="E29" s="98"/>
      <c r="F29" s="212" t="str">
        <f>'RANC-GB AFTER MEETING (AM)'!F56</f>
        <v>Sudah Greenbook 2017</v>
      </c>
      <c r="G29" s="212" t="str">
        <f>'RANC-GB AFTER MEETING (AM)'!G56</f>
        <v>Dibatalkan IDB</v>
      </c>
      <c r="H29" s="211" t="str">
        <f>'RANC-GB AFTER MEETING (AM)'!H56</f>
        <v>- Daftar Kegiatan tgl 11 Agustus 2017
- Dalam proses negosiasi
- Surat pembatalan IDB telah disampaikan kepada Kemenkeu dan sedang menunggu respon Kemenkeu
RAPAT 7 MARET 2018
- dicancel IDB, saat ini dalam proses ditawarkan ke pihak SFD</v>
      </c>
    </row>
    <row r="30" spans="1:8" ht="114" customHeight="1" x14ac:dyDescent="0.25">
      <c r="A30" s="52">
        <v>13</v>
      </c>
      <c r="B30" s="237" t="str">
        <f>'RANC-GB AFTER MEETING (AM)'!B57</f>
        <v>The Development of UIN Maulana Malik Ibrahim Malang - Phase II</v>
      </c>
      <c r="C30" s="238">
        <f>'RANC-GB AFTER MEETING (AM)'!C57</f>
        <v>59.9</v>
      </c>
      <c r="D30" s="238">
        <f>'RANC-GB AFTER MEETING (AM)'!D57</f>
        <v>0</v>
      </c>
      <c r="E30" s="52" t="str">
        <f>'RANC-GB AFTER MEETING (AM)'!E57</f>
        <v>SFD</v>
      </c>
      <c r="F30" s="144" t="str">
        <f>'RANC-GB AFTER MEETING (AM)'!F57</f>
        <v>Sudah tersedia RC</v>
      </c>
      <c r="G30" s="143" t="str">
        <f>'RANC-GB AFTER MEETING (AM)'!G57</f>
        <v>Diperlukan perbaikan RC</v>
      </c>
      <c r="H30" s="212" t="str">
        <f>'RANC-GB AFTER MEETING (AM)'!H57</f>
        <v>Sudah diterima usulan  Sekjen a.n Menteri Agama kepada Menteri PPN/ Kepala Bappenas kegiatan pada tanggal 8 Mei 2017
RAPAT 7 MARET 2018
- belum diusulkan untuk masuk GB 2018</v>
      </c>
    </row>
    <row r="31" spans="1:8" ht="21" x14ac:dyDescent="0.35">
      <c r="A31" s="54" t="s">
        <v>68</v>
      </c>
      <c r="B31" s="55"/>
      <c r="C31" s="56">
        <f>C32</f>
        <v>240</v>
      </c>
      <c r="D31" s="56">
        <f>D32</f>
        <v>0</v>
      </c>
      <c r="E31" s="5"/>
      <c r="F31" s="58"/>
      <c r="G31" s="58"/>
      <c r="H31" s="149"/>
    </row>
    <row r="32" spans="1:8" s="123" customFormat="1" ht="130.5" customHeight="1" x14ac:dyDescent="0.25">
      <c r="A32" s="166">
        <v>14</v>
      </c>
      <c r="B32" s="232" t="str">
        <f>'RANC-GB AFTER MEETING (AM)'!B59</f>
        <v>Improvement of Facilities and Infrastructure and Infrastructure for Teaching and Learning Activities in Health Sector</v>
      </c>
      <c r="C32" s="178">
        <f>'RANC-GB AFTER MEETING (AM)'!C59</f>
        <v>240</v>
      </c>
      <c r="D32" s="178">
        <f>'RANC-GB AFTER MEETING (AM)'!D59</f>
        <v>0</v>
      </c>
      <c r="E32" s="117" t="str">
        <f>'RANC-GB AFTER MEETING (AM)'!E59</f>
        <v>IDB</v>
      </c>
      <c r="F32" s="165" t="str">
        <f>'RANC-GB AFTER MEETING (AM)'!F59</f>
        <v>Sudah tersedia RC</v>
      </c>
      <c r="G32" s="165" t="str">
        <f>'RANC-GB AFTER MEETING (AM)'!G59</f>
        <v>Diperlukan perbaikan RC</v>
      </c>
      <c r="H32" s="211" t="str">
        <f>'RANC-GB AFTER MEETING (AM)'!H59</f>
        <v>- Pernah dibahas dalam pertemuan 1  November 2017
- K/L masih harus mempertajam konsep desain proyek, costing, metode pengadaan, logframe, justifikasi pemilihan lokasi dan lahan
RAPAT 7 MARET 2018
- diperlukan untuk perbaikan Project Proposal
- dibatalkan untuk masuk GB 2018</v>
      </c>
    </row>
    <row r="33" spans="1:29" ht="21" x14ac:dyDescent="0.35">
      <c r="A33" s="54" t="s">
        <v>73</v>
      </c>
      <c r="B33" s="55"/>
      <c r="C33" s="56">
        <f>SUM(C34:C39)</f>
        <v>247.10000000000002</v>
      </c>
      <c r="D33" s="56">
        <f>SUM(D34:D39)</f>
        <v>0</v>
      </c>
      <c r="E33" s="5"/>
      <c r="F33" s="58"/>
      <c r="G33" s="58"/>
      <c r="H33" s="149"/>
    </row>
    <row r="34" spans="1:29" s="127" customFormat="1" ht="69.75" customHeight="1" x14ac:dyDescent="0.25">
      <c r="A34" s="227">
        <v>15</v>
      </c>
      <c r="B34" s="232" t="str">
        <f>'RANC-GB AFTER MEETING (AM)'!B61</f>
        <v>Integrated Multi Campus University for Tomorrow's Education in Indonesia University of Education</v>
      </c>
      <c r="C34" s="116">
        <f>'RANC-GB AFTER MEETING (AM)'!C61</f>
        <v>51.8</v>
      </c>
      <c r="D34" s="116">
        <f>'RANC-GB AFTER MEETING (AM)'!D61</f>
        <v>0</v>
      </c>
      <c r="E34" s="251" t="str">
        <f>'RANC-GB AFTER MEETING (AM)'!E61</f>
        <v>ADB</v>
      </c>
      <c r="F34" s="211" t="str">
        <f>'RANC-GB AFTER MEETING (AM)'!F61</f>
        <v>Sudah tersedia RC</v>
      </c>
      <c r="G34" s="211" t="str">
        <f>'RANC-GB AFTER MEETING (AM)'!G61</f>
        <v>Diperlukan perbaikan RC</v>
      </c>
      <c r="H34" s="290" t="str">
        <f>'RANC-GB AFTER MEETING (AM)'!H61</f>
        <v>- Univ. Malikussaleh, Univ. Jambi, UPI, dan Univ. Riau sedang penyiapan kegiatan melalui TA to Indonesia on Preparing the Advanced Knowledge Skills for Sustainable Growth Project (TA 9406 INO)
RAPAT 7 MARET 2018
- dibatalkan untuk masuk GB 2018 karena belum ada surat usulan dari K/L untuk menyampaikan perbaikan RC</v>
      </c>
      <c r="I34" s="126"/>
      <c r="J34" s="126"/>
      <c r="K34" s="126"/>
      <c r="L34" s="344"/>
      <c r="M34" s="345"/>
      <c r="N34" s="345"/>
      <c r="O34" s="345"/>
      <c r="P34" s="345"/>
      <c r="Q34" s="345"/>
      <c r="R34" s="345"/>
      <c r="S34" s="126"/>
      <c r="T34" s="126"/>
      <c r="U34" s="126"/>
      <c r="V34" s="126"/>
      <c r="W34" s="126"/>
      <c r="X34" s="126"/>
      <c r="Y34" s="126"/>
      <c r="Z34" s="126"/>
      <c r="AA34" s="126"/>
      <c r="AB34" s="126"/>
      <c r="AC34" s="126"/>
    </row>
    <row r="35" spans="1:29" s="127" customFormat="1" ht="69.75" customHeight="1" x14ac:dyDescent="0.25">
      <c r="A35" s="227">
        <v>16</v>
      </c>
      <c r="B35" s="232" t="str">
        <f>'RANC-GB AFTER MEETING (AM)'!B62</f>
        <v>Higher Education Quality Improvement od the University of Riau</v>
      </c>
      <c r="C35" s="116">
        <f>'RANC-GB AFTER MEETING (AM)'!C62</f>
        <v>49.9</v>
      </c>
      <c r="D35" s="116">
        <f>'RANC-GB AFTER MEETING (AM)'!D62</f>
        <v>0</v>
      </c>
      <c r="E35" s="251"/>
      <c r="F35" s="211" t="str">
        <f>'RANC-GB AFTER MEETING (AM)'!F62</f>
        <v>Sudah tersedia RC</v>
      </c>
      <c r="G35" s="211" t="str">
        <f>'RANC-GB AFTER MEETING (AM)'!G62</f>
        <v>Diperlukan perbaikan RC</v>
      </c>
      <c r="H35" s="290"/>
      <c r="I35" s="126"/>
      <c r="J35" s="126"/>
      <c r="K35" s="126"/>
      <c r="L35" s="345"/>
      <c r="M35" s="345"/>
      <c r="N35" s="345"/>
      <c r="O35" s="345"/>
      <c r="P35" s="345"/>
      <c r="Q35" s="345"/>
      <c r="R35" s="345"/>
      <c r="S35" s="126"/>
      <c r="T35" s="126"/>
      <c r="U35" s="126"/>
      <c r="V35" s="126"/>
      <c r="W35" s="126"/>
      <c r="X35" s="126"/>
      <c r="Y35" s="126"/>
      <c r="Z35" s="126"/>
      <c r="AA35" s="126"/>
      <c r="AB35" s="126"/>
      <c r="AC35" s="126"/>
    </row>
    <row r="36" spans="1:29" s="127" customFormat="1" ht="51.75" customHeight="1" x14ac:dyDescent="0.25">
      <c r="A36" s="227">
        <v>17</v>
      </c>
      <c r="B36" s="232" t="str">
        <f>'RANC-GB AFTER MEETING (AM)'!B63</f>
        <v>Capacity Building Programmes for Infrastructure in Malikussaleh University</v>
      </c>
      <c r="C36" s="116">
        <f>'RANC-GB AFTER MEETING (AM)'!C63</f>
        <v>48.5</v>
      </c>
      <c r="D36" s="116">
        <f>'RANC-GB AFTER MEETING (AM)'!D63</f>
        <v>0</v>
      </c>
      <c r="E36" s="251"/>
      <c r="F36" s="211" t="str">
        <f>'RANC-GB AFTER MEETING (AM)'!F63</f>
        <v>Sudah tersedia RC</v>
      </c>
      <c r="G36" s="211" t="str">
        <f>'RANC-GB AFTER MEETING (AM)'!G63</f>
        <v>Diperlukan perbaikan RC</v>
      </c>
      <c r="H36" s="290"/>
      <c r="I36" s="126"/>
      <c r="J36" s="126"/>
      <c r="K36" s="126"/>
      <c r="L36" s="345"/>
      <c r="M36" s="345"/>
      <c r="N36" s="345"/>
      <c r="O36" s="345"/>
      <c r="P36" s="345"/>
      <c r="Q36" s="345"/>
      <c r="R36" s="345"/>
      <c r="S36" s="126"/>
      <c r="T36" s="126"/>
      <c r="U36" s="126"/>
      <c r="V36" s="126"/>
      <c r="W36" s="126"/>
      <c r="X36" s="126"/>
      <c r="Y36" s="126"/>
      <c r="Z36" s="126"/>
      <c r="AA36" s="126"/>
      <c r="AB36" s="126"/>
      <c r="AC36" s="126"/>
    </row>
    <row r="37" spans="1:29" s="123" customFormat="1" ht="51" customHeight="1" x14ac:dyDescent="0.25">
      <c r="A37" s="227">
        <v>18</v>
      </c>
      <c r="B37" s="232" t="str">
        <f>'RANC-GB AFTER MEETING (AM)'!B64</f>
        <v>Development and Upgrading of University of Jambi</v>
      </c>
      <c r="C37" s="116">
        <f>'RANC-GB AFTER MEETING (AM)'!C64</f>
        <v>53.9</v>
      </c>
      <c r="D37" s="116">
        <f>'RANC-GB AFTER MEETING (AM)'!D64</f>
        <v>0</v>
      </c>
      <c r="E37" s="251"/>
      <c r="F37" s="211" t="str">
        <f>'RANC-GB AFTER MEETING (AM)'!F64</f>
        <v>Sudah tersedia RC</v>
      </c>
      <c r="G37" s="211" t="str">
        <f>'RANC-GB AFTER MEETING (AM)'!G64</f>
        <v>Diperlukan perbaikan RC</v>
      </c>
      <c r="H37" s="290"/>
      <c r="L37" s="345"/>
      <c r="M37" s="345"/>
      <c r="N37" s="345"/>
      <c r="O37" s="345"/>
      <c r="P37" s="345"/>
      <c r="Q37" s="345"/>
      <c r="R37" s="345"/>
    </row>
    <row r="38" spans="1:29" s="123" customFormat="1" ht="111" customHeight="1" x14ac:dyDescent="0.25">
      <c r="A38" s="227">
        <v>19</v>
      </c>
      <c r="B38" s="232" t="str">
        <f>'RANC-GB AFTER MEETING (AM)'!B65</f>
        <v>Development and Upgrading of the State University of Jakarta - Phase 2</v>
      </c>
      <c r="C38" s="116">
        <f>'RANC-GB AFTER MEETING (AM)'!C65</f>
        <v>32.700000000000003</v>
      </c>
      <c r="D38" s="116">
        <f>'RANC-GB AFTER MEETING (AM)'!D65</f>
        <v>0</v>
      </c>
      <c r="E38" s="251" t="str">
        <f>'RANC-GB AFTER MEETING (AM)'!E65</f>
        <v>SFD</v>
      </c>
      <c r="F38" s="211" t="str">
        <f>'RANC-GB AFTER MEETING (AM)'!F65</f>
        <v>Sudah tersedia RC</v>
      </c>
      <c r="G38" s="211" t="str">
        <f>'RANC-GB AFTER MEETING (AM)'!G65</f>
        <v>Diperlukan perbaikan RC</v>
      </c>
      <c r="H38" s="211" t="str">
        <f>'RANC-GB AFTER MEETING (AM)'!H65</f>
        <v>- Univ. Jakarta masih diperlukan perbaikan dokumen pihak univ
RAPAT 7 MARET 2018
- dibatalkan untuk masuk GB 2018 karena belum ada surat usulan dari K/L untuk menyampaikan perbaikan RC</v>
      </c>
      <c r="L38" s="345"/>
      <c r="M38" s="345"/>
      <c r="N38" s="345"/>
      <c r="O38" s="345"/>
      <c r="P38" s="345"/>
      <c r="Q38" s="345"/>
      <c r="R38" s="345"/>
    </row>
    <row r="39" spans="1:29" s="123" customFormat="1" ht="110.25" x14ac:dyDescent="0.25">
      <c r="A39" s="227">
        <v>20</v>
      </c>
      <c r="B39" s="232" t="str">
        <f>'RANC-GB AFTER MEETING (AM)'!B66</f>
        <v>Establishment od University of Bengkulu's Hospital</v>
      </c>
      <c r="C39" s="116">
        <f>'RANC-GB AFTER MEETING (AM)'!C66</f>
        <v>10.3</v>
      </c>
      <c r="D39" s="116">
        <f>'RANC-GB AFTER MEETING (AM)'!D66</f>
        <v>0</v>
      </c>
      <c r="E39" s="251"/>
      <c r="F39" s="212" t="str">
        <f>'RANC-GB AFTER MEETING (AM)'!F66</f>
        <v>Sudah tersedia RC</v>
      </c>
      <c r="G39" s="212" t="str">
        <f>'RANC-GB AFTER MEETING (AM)'!G66</f>
        <v>Diperlukan perbaikan RC</v>
      </c>
      <c r="H39" s="211" t="str">
        <f>'RANC-GB AFTER MEETING (AM)'!H66</f>
        <v xml:space="preserve">- Univ. Bengkulu masih harus mempertajam costing, metode pengadaan, rencana penarikan
RAPAT 7 MARET 2018
- dibatalkan untuk masuk GB 2018 karena belum ada surat usulan dari K/L untuk menyampaikan perbaikan RC
</v>
      </c>
      <c r="L39" s="345"/>
      <c r="M39" s="345"/>
      <c r="N39" s="345"/>
      <c r="O39" s="345"/>
      <c r="P39" s="345"/>
      <c r="Q39" s="345"/>
      <c r="R39" s="345"/>
    </row>
    <row r="40" spans="1:29" ht="26.25" x14ac:dyDescent="0.4">
      <c r="A40" s="246" t="s">
        <v>118</v>
      </c>
      <c r="B40" s="246"/>
      <c r="C40" s="100">
        <f>C27+C10+C7</f>
        <v>3441.3100000000004</v>
      </c>
      <c r="D40" s="100">
        <f>D27+D10+D7</f>
        <v>521.93200000000002</v>
      </c>
      <c r="E40" s="102"/>
      <c r="F40" s="102"/>
      <c r="G40" s="102"/>
      <c r="H40" s="153"/>
    </row>
    <row r="42" spans="1:29" x14ac:dyDescent="0.25">
      <c r="D42" s="107"/>
    </row>
    <row r="45" spans="1:29" x14ac:dyDescent="0.25">
      <c r="D45" s="106"/>
    </row>
  </sheetData>
  <mergeCells count="17">
    <mergeCell ref="A40:B40"/>
    <mergeCell ref="A27:B27"/>
    <mergeCell ref="E34:E37"/>
    <mergeCell ref="H34:H37"/>
    <mergeCell ref="L34:R39"/>
    <mergeCell ref="E38:E39"/>
    <mergeCell ref="G25:G26"/>
    <mergeCell ref="H25:H26"/>
    <mergeCell ref="A10:B10"/>
    <mergeCell ref="A1:H2"/>
    <mergeCell ref="A3:H3"/>
    <mergeCell ref="A6:H6"/>
    <mergeCell ref="A7:B7"/>
    <mergeCell ref="A25:A26"/>
    <mergeCell ref="B25:B26"/>
    <mergeCell ref="C25:C26"/>
    <mergeCell ref="D25:D26"/>
  </mergeCells>
  <pageMargins left="0.70866141732283472" right="0.70866141732283472" top="0.74803149606299213" bottom="0.74803149606299213" header="0.31496062992125984" footer="0.31496062992125984"/>
  <pageSetup paperSize="9" scale="55" fitToHeight="0" orientation="landscape" r:id="rId1"/>
  <rowBreaks count="3" manualBreakCount="3">
    <brk id="16" max="7" man="1"/>
    <brk id="23" max="7" man="1"/>
    <brk id="32" max="7"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44"/>
  <sheetViews>
    <sheetView view="pageBreakPreview" zoomScale="80" zoomScaleNormal="55" zoomScaleSheetLayoutView="80" workbookViewId="0">
      <selection activeCell="I24" sqref="I24"/>
    </sheetView>
  </sheetViews>
  <sheetFormatPr defaultRowHeight="15" x14ac:dyDescent="0.25"/>
  <cols>
    <col min="1" max="1" width="9" customWidth="1"/>
    <col min="2" max="2" width="58.7109375" customWidth="1"/>
    <col min="3" max="3" width="19.42578125" customWidth="1"/>
    <col min="4" max="4" width="17.85546875" customWidth="1"/>
    <col min="5" max="5" width="18.5703125" customWidth="1"/>
    <col min="6" max="6" width="20.7109375" customWidth="1"/>
    <col min="7" max="7" width="28.42578125" customWidth="1"/>
    <col min="8" max="8" width="63.5703125" style="154" customWidth="1"/>
  </cols>
  <sheetData>
    <row r="1" spans="1:23" x14ac:dyDescent="0.25">
      <c r="A1" s="256" t="s">
        <v>0</v>
      </c>
      <c r="B1" s="256"/>
      <c r="C1" s="256"/>
      <c r="D1" s="256"/>
      <c r="E1" s="256"/>
      <c r="F1" s="256"/>
      <c r="G1" s="256"/>
      <c r="H1" s="256"/>
    </row>
    <row r="2" spans="1:23" x14ac:dyDescent="0.25">
      <c r="A2" s="256"/>
      <c r="B2" s="256"/>
      <c r="C2" s="256"/>
      <c r="D2" s="256"/>
      <c r="E2" s="256"/>
      <c r="F2" s="256"/>
      <c r="G2" s="256"/>
      <c r="H2" s="256"/>
    </row>
    <row r="3" spans="1:23" ht="18.75" x14ac:dyDescent="0.25">
      <c r="A3" s="257" t="s">
        <v>139</v>
      </c>
      <c r="B3" s="257"/>
      <c r="C3" s="257"/>
      <c r="D3" s="257"/>
      <c r="E3" s="257"/>
      <c r="F3" s="257"/>
      <c r="G3" s="257"/>
      <c r="H3" s="257"/>
    </row>
    <row r="4" spans="1:23" ht="18.75" x14ac:dyDescent="0.25">
      <c r="A4" s="194"/>
      <c r="B4" s="194"/>
      <c r="C4" s="194"/>
      <c r="D4" s="194"/>
      <c r="E4" s="194"/>
      <c r="F4" s="194"/>
      <c r="G4" s="194"/>
      <c r="H4" s="147"/>
    </row>
    <row r="5" spans="1:23" s="131" customFormat="1" ht="37.5" x14ac:dyDescent="0.25">
      <c r="A5" s="155" t="s">
        <v>2</v>
      </c>
      <c r="B5" s="156" t="s">
        <v>3</v>
      </c>
      <c r="C5" s="157" t="s">
        <v>4</v>
      </c>
      <c r="D5" s="157" t="s">
        <v>5</v>
      </c>
      <c r="E5" s="156" t="s">
        <v>6</v>
      </c>
      <c r="F5" s="156" t="s">
        <v>7</v>
      </c>
      <c r="G5" s="156" t="s">
        <v>140</v>
      </c>
      <c r="H5" s="158" t="s">
        <v>8</v>
      </c>
      <c r="I5" s="123"/>
      <c r="J5" s="123"/>
      <c r="K5" s="123"/>
      <c r="L5" s="123"/>
      <c r="M5" s="123"/>
      <c r="N5" s="123"/>
      <c r="O5" s="123"/>
      <c r="P5" s="123"/>
      <c r="Q5" s="123"/>
      <c r="R5" s="123"/>
      <c r="S5" s="123"/>
      <c r="T5" s="123"/>
      <c r="U5" s="123"/>
      <c r="V5" s="123"/>
      <c r="W5" s="123"/>
    </row>
    <row r="6" spans="1:23" ht="21" hidden="1" x14ac:dyDescent="0.25">
      <c r="A6" s="341" t="s">
        <v>9</v>
      </c>
      <c r="B6" s="341"/>
      <c r="C6" s="341"/>
      <c r="D6" s="341"/>
      <c r="E6" s="341"/>
      <c r="F6" s="341"/>
      <c r="G6" s="341"/>
      <c r="H6" s="341"/>
      <c r="I6" s="123"/>
      <c r="J6" s="123"/>
      <c r="K6" s="123"/>
      <c r="L6" s="123"/>
      <c r="M6" s="123"/>
      <c r="N6" s="123"/>
      <c r="O6" s="123"/>
      <c r="P6" s="123"/>
      <c r="Q6" s="123"/>
      <c r="R6" s="123"/>
      <c r="S6" s="123"/>
      <c r="T6" s="123"/>
      <c r="U6" s="123"/>
      <c r="V6" s="123"/>
      <c r="W6" s="123"/>
    </row>
    <row r="7" spans="1:23" s="132" customFormat="1" ht="51" customHeight="1" x14ac:dyDescent="0.25">
      <c r="A7" s="343" t="s">
        <v>216</v>
      </c>
      <c r="B7" s="343"/>
      <c r="C7" s="136">
        <f>C8</f>
        <v>768.34500000000003</v>
      </c>
      <c r="D7" s="136">
        <f>D8</f>
        <v>241.39500000000001</v>
      </c>
      <c r="E7" s="136"/>
      <c r="F7" s="136"/>
      <c r="G7" s="136"/>
      <c r="H7" s="148"/>
      <c r="I7" s="135"/>
      <c r="J7" s="135"/>
      <c r="K7" s="135"/>
      <c r="L7" s="135"/>
      <c r="M7" s="135"/>
      <c r="N7" s="135"/>
      <c r="O7" s="135"/>
      <c r="P7" s="135"/>
      <c r="Q7" s="135"/>
      <c r="R7" s="135"/>
      <c r="S7" s="135"/>
      <c r="T7" s="135"/>
      <c r="U7" s="135"/>
      <c r="V7" s="135"/>
      <c r="W7" s="135"/>
    </row>
    <row r="8" spans="1:23" ht="23.25" x14ac:dyDescent="0.35">
      <c r="A8" s="66" t="s">
        <v>175</v>
      </c>
      <c r="B8" s="55"/>
      <c r="C8" s="56">
        <f>SUM(C9:C14)</f>
        <v>768.34500000000003</v>
      </c>
      <c r="D8" s="56">
        <f>SUM(D9:D13)</f>
        <v>241.39500000000001</v>
      </c>
      <c r="E8" s="57"/>
      <c r="F8" s="58"/>
      <c r="G8" s="58"/>
      <c r="H8" s="149"/>
    </row>
    <row r="9" spans="1:23" s="123" customFormat="1" ht="177" customHeight="1" x14ac:dyDescent="0.25">
      <c r="A9" s="227">
        <v>1</v>
      </c>
      <c r="B9" s="232" t="str">
        <f>'RANC-GB AFTER MEETING (AM)'!B9</f>
        <v>The Urgent Rehabilitation of Strategic Irrigation for Western Region of Indonesia</v>
      </c>
      <c r="C9" s="116">
        <f>'RANC-GB AFTER MEETING (AM)'!C9</f>
        <v>98</v>
      </c>
      <c r="D9" s="116">
        <f>'RANC-GB AFTER MEETING (AM)'!D9</f>
        <v>16</v>
      </c>
      <c r="E9" s="117" t="str">
        <f>'RANC-GB AFTER MEETING (AM)'!E9</f>
        <v>Korea</v>
      </c>
      <c r="F9" s="275" t="str">
        <f>'RANC-GB AFTER MEETING (AM)'!F9</f>
        <v>Sudah Greenbook 2017</v>
      </c>
      <c r="G9" s="211" t="str">
        <f>'RANC-GB AFTER MEETING (AM)'!G9</f>
        <v xml:space="preserve">- Daftar Kegiatan sudah terbit 18 Januari 2018
- Dalam proses negosiasi Loan Agreement </v>
      </c>
      <c r="H9" s="211" t="str">
        <f>'RANC-GB AFTER MEETING (AM)'!H9</f>
        <v xml:space="preserve">- Tercantum pada GB 2017 dengan nilai pinjaman USD 195,8 juta dan dana pendamping USD 27,2 juta. 
- Formal request telah dikirim ke Korea dengan nilai usulan pinjaman USD 98 juta dan pendamping USD 16 juta, sesuai hasil appraisal pada Agustus dan November 2017
RAPAT 7 MARET 2018 
- tidak terdapat permasalahan prinsip, jika negosiasi Loan Agreement dapat selesai sebelum penerbitan GB 2018 maka proyek ini tidak perlu dicantumkan dalam GB 2018  </v>
      </c>
    </row>
    <row r="10" spans="1:23" s="123" customFormat="1" ht="66.75" customHeight="1" x14ac:dyDescent="0.25">
      <c r="A10" s="227">
        <v>2</v>
      </c>
      <c r="B10" s="232" t="str">
        <f>'RANC-GB AFTER MEETING (AM)'!B10</f>
        <v>Engineering Service for Coastal and River Development Project</v>
      </c>
      <c r="C10" s="116">
        <f>'RANC-GB AFTER MEETING (AM)'!C10</f>
        <v>10.093999999999999</v>
      </c>
      <c r="D10" s="116">
        <f>'RANC-GB AFTER MEETING (AM)'!D10</f>
        <v>1.1160000000000001</v>
      </c>
      <c r="E10" s="117" t="str">
        <f>'RANC-GB AFTER MEETING (AM)'!E10</f>
        <v>Korea</v>
      </c>
      <c r="F10" s="276"/>
      <c r="G10" s="267" t="str">
        <f>'RANC-GB AFTER MEETING (AM)'!G10</f>
        <v>- Daftar Kegiatan sudah terbit 3 Februari 2017
- Dalam proses negoisasi</v>
      </c>
      <c r="H10" s="267" t="str">
        <f>'RANC-GB AFTER MEETING (AM)'!H10</f>
        <v>Daftar Kegiatan terbit 3 Februari 2017
RAPAT 7 MARET 2018 
- terdapat permintaan dari Kementerian PUPR untuk merubah ruang lingkup kegiatan pada saat negosiasi. Saat ini sedang diproses persetujuan perubahannya
- Dit bilateral diminta memastikan dokumentasi perubahan lingkup tersebut tersedia.</v>
      </c>
    </row>
    <row r="11" spans="1:23" s="123" customFormat="1" ht="63" customHeight="1" x14ac:dyDescent="0.25">
      <c r="A11" s="227">
        <v>3</v>
      </c>
      <c r="B11" s="232" t="str">
        <f>'RANC-GB AFTER MEETING (AM)'!B11</f>
        <v>Engineering Service for Dam Multipurpose Development Project</v>
      </c>
      <c r="C11" s="116">
        <f>'RANC-GB AFTER MEETING (AM)'!C11</f>
        <v>21.611000000000001</v>
      </c>
      <c r="D11" s="116">
        <f>'RANC-GB AFTER MEETING (AM)'!D11</f>
        <v>1.2789999999999999</v>
      </c>
      <c r="E11" s="117" t="str">
        <f>'RANC-GB AFTER MEETING (AM)'!E11</f>
        <v>Korea</v>
      </c>
      <c r="F11" s="276"/>
      <c r="G11" s="268"/>
      <c r="H11" s="268"/>
    </row>
    <row r="12" spans="1:23" s="123" customFormat="1" ht="99.75" customHeight="1" x14ac:dyDescent="0.25">
      <c r="A12" s="227">
        <v>4</v>
      </c>
      <c r="B12" s="232" t="str">
        <f>'RANC-GB AFTER MEETING (AM)'!B12</f>
        <v>Regency Settlement Infrastructure Development (RSID)</v>
      </c>
      <c r="C12" s="116">
        <f>'RANC-GB AFTER MEETING (AM)'!C12</f>
        <v>201</v>
      </c>
      <c r="D12" s="116">
        <f>'RANC-GB AFTER MEETING (AM)'!D12</f>
        <v>0</v>
      </c>
      <c r="E12" s="117" t="str">
        <f>'RANC-GB AFTER MEETING (AM)'!E12</f>
        <v>JICA</v>
      </c>
      <c r="F12" s="276"/>
      <c r="G12" s="212" t="str">
        <f>'RANC-GB AFTER MEETING (AM)'!G12</f>
        <v>Dalam proses Daftar Kegiatan</v>
      </c>
      <c r="H12" s="211" t="str">
        <f>'RANC-GB AFTER MEETING (AM)'!H12</f>
        <v>- Masih dalam proses Fact Finding, sampai saat ini belum dilakukan pre request
- Supplemental Study telah selesai dilaksanakan
RAPAT 7 MARET 2018 
- Dalam proses Daftar Kegiatan</v>
      </c>
    </row>
    <row r="13" spans="1:23" s="123" customFormat="1" ht="90.75" customHeight="1" x14ac:dyDescent="0.25">
      <c r="A13" s="227">
        <v>5</v>
      </c>
      <c r="B13" s="232" t="str">
        <f>'RANC-GB AFTER MEETING (AM)'!B13</f>
        <v>Development of Cisumdawu Cileunyi-Sumedang-Dawuan Phase III</v>
      </c>
      <c r="C13" s="116">
        <f>'RANC-GB AFTER MEETING (AM)'!C13</f>
        <v>156</v>
      </c>
      <c r="D13" s="116">
        <f>'RANC-GB AFTER MEETING (AM)'!D13</f>
        <v>223</v>
      </c>
      <c r="E13" s="117" t="str">
        <f>'RANC-GB AFTER MEETING (AM)'!E13</f>
        <v>RRT</v>
      </c>
      <c r="F13" s="277"/>
      <c r="G13" s="212" t="str">
        <f>'RANC-GB AFTER MEETING (AM)'!G13</f>
        <v>Daftar Kegiatan terbit Februari 2018</v>
      </c>
      <c r="H13" s="211" t="str">
        <f>'RANC-GB AFTER MEETING (AM)'!H13</f>
        <v>Masih pada tahapan Submit dokumen kepada pihak lender (RRT)
RAPAT 7 MARET 2018
- tidak ada masalah</v>
      </c>
    </row>
    <row r="14" spans="1:23" s="123" customFormat="1" ht="141.75" x14ac:dyDescent="0.25">
      <c r="A14" s="227">
        <v>6</v>
      </c>
      <c r="B14" s="232" t="str">
        <f>'RANC-GB AFTER MEETING (AM)'!B15</f>
        <v>Jakarta Sewerage Development Project Zone 6 (Phase 1)</v>
      </c>
      <c r="C14" s="116">
        <f>'RANC-GB AFTER MEETING (AM)'!C15</f>
        <v>281.64</v>
      </c>
      <c r="D14" s="116">
        <f>'RANC-GB AFTER MEETING (AM)'!D15</f>
        <v>0</v>
      </c>
      <c r="E14" s="117" t="str">
        <f>'RANC-GB AFTER MEETING (AM)'!E15</f>
        <v>JICA</v>
      </c>
      <c r="F14" s="207" t="str">
        <f>'RANC-GB AFTER MEETING (AM)'!F15</f>
        <v>- Sudah tersedia RC
- Sudah pre-request</v>
      </c>
      <c r="G14" s="212" t="str">
        <f>'RANC-GB AFTER MEETING (AM)'!G15</f>
        <v xml:space="preserve">Sudah tersedia RC
</v>
      </c>
      <c r="H14" s="211" t="str">
        <f>'RANC-GB AFTER MEETING (AM)'!H15</f>
        <v>- Pada Bluebook nilai project USD 1.95 Miliar untuk zona 1 dan zona 6. Namun pihak JICA menyetujui hanya USD 412,5 Juta untuk Zona 6 Phase 1
- Pada MoD hasil appraisal November 2017, pihak JICA mengindikasikan akan mendanai pembangunan zona 6 fase 1 sebesar USD 281,64 juta
RAPAT 7 MARET 2018
- tidak ada masalah</v>
      </c>
    </row>
    <row r="15" spans="1:23" s="133" customFormat="1" ht="26.25" x14ac:dyDescent="0.25">
      <c r="A15" s="346" t="s">
        <v>224</v>
      </c>
      <c r="B15" s="346"/>
      <c r="C15" s="137">
        <f>C16+C19+C21+C25+C28</f>
        <v>1555.5</v>
      </c>
      <c r="D15" s="137">
        <f>D16+D19+D21+D25+D28</f>
        <v>70.393000000000001</v>
      </c>
      <c r="E15" s="137"/>
      <c r="F15" s="137"/>
      <c r="G15" s="137"/>
      <c r="H15" s="137"/>
    </row>
    <row r="16" spans="1:23" ht="23.25" x14ac:dyDescent="0.35">
      <c r="A16" s="66" t="s">
        <v>175</v>
      </c>
      <c r="B16" s="55"/>
      <c r="C16" s="56">
        <f>SUM(C17:C18)</f>
        <v>117.5</v>
      </c>
      <c r="D16" s="56">
        <f>SUM(D17:D18)</f>
        <v>0</v>
      </c>
      <c r="E16" s="57"/>
      <c r="F16" s="58"/>
      <c r="G16" s="58"/>
      <c r="H16" s="149"/>
    </row>
    <row r="17" spans="1:8" s="123" customFormat="1" ht="61.5" customHeight="1" x14ac:dyDescent="0.25">
      <c r="A17" s="227">
        <v>7</v>
      </c>
      <c r="B17" s="232" t="str">
        <f>'RANC-GB AFTER MEETING (AM)'!B20</f>
        <v>Sustainable Urban Development in Indonesia (Eco District)</v>
      </c>
      <c r="C17" s="116">
        <f>'RANC-GB AFTER MEETING (AM)'!C20</f>
        <v>61.1</v>
      </c>
      <c r="D17" s="116">
        <f>'RANC-GB AFTER MEETING (AM)'!D20</f>
        <v>0</v>
      </c>
      <c r="E17" s="117" t="str">
        <f>'RANC-GB AFTER MEETING (AM)'!E20</f>
        <v>AFD</v>
      </c>
      <c r="F17" s="211" t="str">
        <f>'RANC-GB AFTER MEETING (AM)'!F20</f>
        <v>Sudah tersedia RC</v>
      </c>
      <c r="G17" s="211" t="str">
        <f>'RANC-GB AFTER MEETING (AM)'!G20</f>
        <v>Sudah tersedia RC</v>
      </c>
      <c r="H17" s="291" t="str">
        <f>'RANC-GB AFTER MEETING (AM)'!H20</f>
        <v>Pernah diajukan pada GB 2017, namun tidak direkomendasikan dari Dep. Sektor
RAPAT 7 MARET 2018
- pendanaan pihak AFD sudah siap, namun kegiatan membutuhkan rekomendasi deputi sektor -&gt; oleh 
dit. Bilateral</v>
      </c>
    </row>
    <row r="18" spans="1:8" s="123" customFormat="1" ht="61.5" customHeight="1" x14ac:dyDescent="0.25">
      <c r="A18" s="227">
        <v>8</v>
      </c>
      <c r="B18" s="232" t="str">
        <f>'RANC-GB AFTER MEETING (AM)'!B21</f>
        <v>Sanitation System Development in Bogor City</v>
      </c>
      <c r="C18" s="116">
        <f>'RANC-GB AFTER MEETING (AM)'!C21</f>
        <v>56.4</v>
      </c>
      <c r="D18" s="116">
        <f>'RANC-GB AFTER MEETING (AM)'!D21</f>
        <v>0</v>
      </c>
      <c r="E18" s="117" t="str">
        <f>'RANC-GB AFTER MEETING (AM)'!E21</f>
        <v>AFD</v>
      </c>
      <c r="F18" s="211" t="str">
        <f>'RANC-GB AFTER MEETING (AM)'!F21</f>
        <v>Sudah tersedia RC</v>
      </c>
      <c r="G18" s="211" t="str">
        <f>'RANC-GB AFTER MEETING (AM)'!G21</f>
        <v>Sudah tersedia RC</v>
      </c>
      <c r="H18" s="291"/>
    </row>
    <row r="19" spans="1:8" s="130" customFormat="1" ht="23.25" x14ac:dyDescent="0.35">
      <c r="A19" s="66" t="s">
        <v>59</v>
      </c>
      <c r="B19" s="138"/>
      <c r="C19" s="139">
        <f>C20</f>
        <v>620</v>
      </c>
      <c r="D19" s="139">
        <f>D20</f>
        <v>0</v>
      </c>
      <c r="E19" s="140"/>
      <c r="F19" s="146"/>
      <c r="G19" s="146"/>
      <c r="H19" s="150"/>
    </row>
    <row r="20" spans="1:8" s="123" customFormat="1" ht="300.75" customHeight="1" x14ac:dyDescent="0.25">
      <c r="A20" s="227">
        <v>9</v>
      </c>
      <c r="B20" s="232" t="str">
        <f>'RANC-GB AFTER MEETING (AM)'!B24</f>
        <v>Construction of Jakarta Mass Rapid Transit Project Phase II</v>
      </c>
      <c r="C20" s="116">
        <f>'RANC-GB AFTER MEETING (AM)'!C24</f>
        <v>620</v>
      </c>
      <c r="D20" s="116">
        <f>'RANC-GB AFTER MEETING (AM)'!D24</f>
        <v>0</v>
      </c>
      <c r="E20" s="117" t="str">
        <f>'RANC-GB AFTER MEETING (AM)'!E24</f>
        <v>JICA</v>
      </c>
      <c r="F20" s="212" t="str">
        <f>'RANC-GB AFTER MEETING (AM)'!F24</f>
        <v>Sudah Greenbook 2017</v>
      </c>
      <c r="G20" s="212" t="str">
        <f>'RANC-GB AFTER MEETING (AM)'!G24</f>
        <v>Akan dilakukan appraisal Februari 2018</v>
      </c>
      <c r="H20" s="211" t="str">
        <f>'RANC-GB AFTER MEETING (AM)'!H24</f>
        <v>- Terdapat Rencana penandatanganan LA awal tahun 2018
- Menggunakan mekanisme STEP-Loan JICA,  sudah disetujui oleh Pemprov DKI, Kemenhub, dan PT. MRT Jakarta karena lebih banyak memberikan keuntungan 
RAPAT 7 MARET 2018
- Nilai awal pada Bluebook dan GB 2017 senilai USD 1.869 juta.
- Sesuai kesepakatan rapat di KPPIP yang akan diproses saat ini adalah porsi pinjaman on granting (Kemenhub) sebesar USD 620 juta
- Dit. Bilateral akan mengkonfirmasi lebih lanjut untuk pencantuman porsi on-granting  dalam Green Book setelah terbit surat Menteri Perhubungan kepada Menteri Keuangan terkait on granting
- Dibutuhkan surat dari K/L yang menyatakan : 1) kesiapan kegiatan sebesar USD 620 juta dan 2) mekanisme channeling  on granting   -&gt; oleh dit. bilateral</v>
      </c>
    </row>
    <row r="21" spans="1:8" ht="21" x14ac:dyDescent="0.25">
      <c r="A21" s="54" t="s">
        <v>195</v>
      </c>
      <c r="B21" s="55"/>
      <c r="C21" s="56">
        <f>SUM(C22:C24)</f>
        <v>608</v>
      </c>
      <c r="D21" s="56">
        <f>SUM(D22:D24)</f>
        <v>50</v>
      </c>
      <c r="E21" s="55"/>
      <c r="F21" s="55"/>
      <c r="G21" s="55"/>
      <c r="H21" s="55"/>
    </row>
    <row r="22" spans="1:8" s="123" customFormat="1" ht="184.5" customHeight="1" x14ac:dyDescent="0.25">
      <c r="A22" s="227">
        <v>10</v>
      </c>
      <c r="B22" s="232" t="str">
        <f>'RANC-GB AFTER MEETING (AM)'!B32</f>
        <v>Indramayu Coal Fired Power Plant  #4 (1x1000MW)</v>
      </c>
      <c r="C22" s="116">
        <f>'RANC-GB AFTER MEETING (AM)'!C32</f>
        <v>300</v>
      </c>
      <c r="D22" s="116">
        <f>'RANC-GB AFTER MEETING (AM)'!D32</f>
        <v>50</v>
      </c>
      <c r="E22" s="227" t="str">
        <f>'RANC-GB AFTER MEETING (AM)'!E32</f>
        <v>JICA</v>
      </c>
      <c r="F22" s="128" t="str">
        <f>'RANC-GB AFTER MEETING (AM)'!F32</f>
        <v>Sudah Greenbook 2017</v>
      </c>
      <c r="G22" s="96" t="str">
        <f>'RANC-GB AFTER MEETING (AM)'!G32</f>
        <v>Sudah Greenbook 2017</v>
      </c>
      <c r="H22" s="211" t="str">
        <f>'RANC-GB AFTER MEETING (AM)'!H32</f>
        <v>- Masih dalam penyelesaian masalah lingkungan terhadap warga sekitar proyek pembangkit, sehingga proses pre request terhambat dilaksanakan
- Penyelesaian masalah lingkungan masih dalam proses  pengadilan
RAPAT 7 MARET 2018
- Memperhatikan masalah AMDAL yang masih dalam proses banding di pengadilan, diperlukan klarifikasi dari pihak PT PLN untuk masuk ke dalam GB 2018 dan nota dinas kepada pihak sektor untuk memastikan usulan proyek tsb -&gt; dit. bilateral</v>
      </c>
    </row>
    <row r="23" spans="1:8" s="123" customFormat="1" ht="135.75" customHeight="1" x14ac:dyDescent="0.25">
      <c r="A23" s="161">
        <v>11</v>
      </c>
      <c r="B23" s="159" t="str">
        <f>'RANC-GB AFTER MEETING (AM)'!B33</f>
        <v>Tulehu Geothermal Power Plant Project Unit 1&amp;2 (2x10MW)</v>
      </c>
      <c r="C23" s="168">
        <f>'RANC-GB AFTER MEETING (AM)'!C33</f>
        <v>104</v>
      </c>
      <c r="D23" s="160">
        <f>'RANC-GB AFTER MEETING (AM)'!D33</f>
        <v>0</v>
      </c>
      <c r="E23" s="161" t="str">
        <f>'RANC-GB AFTER MEETING (AM)'!E33</f>
        <v>JICA</v>
      </c>
      <c r="F23" s="211" t="str">
        <f>'RANC-GB AFTER MEETING (AM)'!F33</f>
        <v>Sudah tersedia RC</v>
      </c>
      <c r="G23" s="211" t="str">
        <f>'RANC-GB AFTER MEETING (AM)'!G33</f>
        <v xml:space="preserve"> Sudah tersedia RC</v>
      </c>
      <c r="H23" s="211" t="str">
        <f>'RANC-GB AFTER MEETING (AM)'!H33</f>
        <v>- Pernah diajukan pada GB 201
- Pengeboran sumur untuk pencarian sumber panas bumi telah dilakukan
RAPAT 7 MARET 2018
- Memperhatikan terkait pengeboran sumur, diperlukan klarifikasi dari pihak PLN untuk masuk GB 2018 dan nota dinas kepada pihak sektor -&gt; dit. bilateral</v>
      </c>
    </row>
    <row r="24" spans="1:8" s="123" customFormat="1" ht="174.75" customHeight="1" x14ac:dyDescent="0.25">
      <c r="A24" s="227">
        <v>12</v>
      </c>
      <c r="B24" s="232" t="str">
        <f>'RANC-GB AFTER MEETING (AM)'!B34</f>
        <v xml:space="preserve">Hululais Feothermal Power Plant Project (2x55MW) </v>
      </c>
      <c r="C24" s="116">
        <f>'RANC-GB AFTER MEETING (AM)'!C34</f>
        <v>204</v>
      </c>
      <c r="D24" s="116">
        <f>'RANC-GB AFTER MEETING (AM)'!D34</f>
        <v>0</v>
      </c>
      <c r="E24" s="227" t="str">
        <f>'RANC-GB AFTER MEETING (AM)'!E34</f>
        <v>JICA</v>
      </c>
      <c r="F24" s="211" t="str">
        <f>'RANC-GB AFTER MEETING (AM)'!F34</f>
        <v>Sudah tersedia RC</v>
      </c>
      <c r="G24" s="211" t="str">
        <f>'RANC-GB AFTER MEETING (AM)'!G34</f>
        <v xml:space="preserve">Sudah tersedia RC
</v>
      </c>
      <c r="H24" s="211" t="str">
        <f>'RANC-GB AFTER MEETING (AM)'!H34</f>
        <v>- Pernah diajukan pada GB 2017
- Masih menunggu studi AMDAL di lokasi yang baru (perpindahan lokasi akibat longsor)
- Dalam proses finalisasi AMDAL untuk lokasi yang baru, target selesai Juni 2018
RAPAT 7 MARET 2018
- Diperlukan klarifikasi terkait lokasi dari pihak PLN untuk masuk GB 2018  dan timeline kesiapan kegiatan serta  nota dinas kepada pihak sektor  -&gt; dit. bilateral</v>
      </c>
    </row>
    <row r="25" spans="1:8" ht="21" x14ac:dyDescent="0.35">
      <c r="A25" s="54" t="s">
        <v>130</v>
      </c>
      <c r="B25" s="55"/>
      <c r="C25" s="56">
        <f>SUM(C26:C27)</f>
        <v>150</v>
      </c>
      <c r="D25" s="56">
        <f>SUM(D26:D27)</f>
        <v>20.393000000000001</v>
      </c>
      <c r="E25" s="5"/>
      <c r="F25" s="58"/>
      <c r="G25" s="58"/>
      <c r="H25" s="149"/>
    </row>
    <row r="26" spans="1:8" s="123" customFormat="1" ht="103.5" customHeight="1" x14ac:dyDescent="0.25">
      <c r="A26" s="251">
        <v>13</v>
      </c>
      <c r="B26" s="249" t="str">
        <f>'RANC-GB AFTER MEETING (AM)'!B36</f>
        <v>Strengthening Climate and Weather Service Capacity – Phase II</v>
      </c>
      <c r="C26" s="116">
        <f>'RANC-GB AFTER MEETING (AM)'!C36</f>
        <v>78.900000000000006</v>
      </c>
      <c r="D26" s="116">
        <f>'RANC-GB AFTER MEETING (AM)'!D36</f>
        <v>13.169</v>
      </c>
      <c r="E26" s="129" t="str">
        <f>'RANC-GB AFTER MEETING (AM)'!E36</f>
        <v>Perancis</v>
      </c>
      <c r="F26" s="249" t="str">
        <f>'RANC-GB AFTER MEETING (AM)'!F36</f>
        <v>Sudah Greenbook 2017</v>
      </c>
      <c r="G26" s="249" t="str">
        <f>'RANC-GB AFTER MEETING (AM)'!G36</f>
        <v>Sudah Greenbook 2017</v>
      </c>
      <c r="H26" s="290" t="str">
        <f>'RANC-GB AFTER MEETING (AM)'!H36</f>
        <v>- Daftar Kegiatan (AFD Perancis) sudah terbit tgl 24 November 2017
- Dalam proses negosiasi
- Untuk rencana pendanaan porsi US Exim Bank belum ada kepastiannya, direncanakan porsi ini akan masuk dalam GB 2018
- Merupakan bagian dari pengembangan MMS
RAPAT 7 MARET 2018
- perlu konfirmasi di K/L untuk pengalihan indikasi lender dari US Exim Bank menjadi Perancis</v>
      </c>
    </row>
    <row r="27" spans="1:8" s="123" customFormat="1" ht="96" customHeight="1" x14ac:dyDescent="0.25">
      <c r="A27" s="251"/>
      <c r="B27" s="249"/>
      <c r="C27" s="116">
        <f>'RANC-GB AFTER MEETING (AM)'!C37</f>
        <v>71.099999999999994</v>
      </c>
      <c r="D27" s="116">
        <f>'RANC-GB AFTER MEETING (AM)'!D37</f>
        <v>7.2240000000000002</v>
      </c>
      <c r="E27" s="74" t="str">
        <f>'RANC-GB AFTER MEETING (AM)'!E37</f>
        <v>US Exim Bank</v>
      </c>
      <c r="F27" s="249"/>
      <c r="G27" s="249"/>
      <c r="H27" s="290"/>
    </row>
    <row r="28" spans="1:8" ht="21" x14ac:dyDescent="0.35">
      <c r="A28" s="54" t="s">
        <v>105</v>
      </c>
      <c r="B28" s="55"/>
      <c r="C28" s="56">
        <f>SUM(C29:C33)</f>
        <v>60</v>
      </c>
      <c r="D28" s="56">
        <f>SUM(D29:D33)</f>
        <v>0</v>
      </c>
      <c r="E28" s="5"/>
      <c r="F28" s="58"/>
      <c r="G28" s="58"/>
      <c r="H28" s="149"/>
    </row>
    <row r="29" spans="1:8" s="123" customFormat="1" ht="56.25" customHeight="1" x14ac:dyDescent="0.25">
      <c r="A29" s="227">
        <v>14</v>
      </c>
      <c r="B29" s="232" t="str">
        <f>'RANC-GB AFTER MEETING (AM)'!B39</f>
        <v>Upgrading Medical Equipments for Naval Hospital Wahyu Slamet Bitung-North Sulawesi</v>
      </c>
      <c r="C29" s="116">
        <f>'RANC-GB AFTER MEETING (AM)'!C39</f>
        <v>15</v>
      </c>
      <c r="D29" s="116">
        <f>'RANC-GB AFTER MEETING (AM)'!D39</f>
        <v>0</v>
      </c>
      <c r="E29" s="251" t="str">
        <f>'RANC-GB AFTER MEETING (AM)'!E39</f>
        <v>Austria</v>
      </c>
      <c r="F29" s="290" t="str">
        <f>'RANC-GB AFTER MEETING (AM)'!F39</f>
        <v>Sudah Greenbook 2017</v>
      </c>
      <c r="G29" s="290" t="str">
        <f>'RANC-GB AFTER MEETING (AM)'!G39</f>
        <v>Sudah Greenbook 2017</v>
      </c>
      <c r="H29" s="290" t="str">
        <f>'RANC-GB AFTER MEETING (AM)'!H39</f>
        <v xml:space="preserve">- Masih dalam pembahasan penyempurnaan komponen desain kegiatan
- Terdapat perbaikan konten RC, namun perubahannya belum diterima oleh Dit. Hankam
- Diperlukan rekomendasi sektor terkait peningkatan kesiapan untuk Daftar Kegiatan 
RAPAT 7 MARET 2018
- membutuhkan rekomendasi  sektor untuk pemenuhan kesiapan kegiatan
- Menyusun nota dinas deputi bidang pendanaan kepada deputi polhukhankam tentang penilaian kesiapan kegiatan (RC) -&gt; disiapkan oleh  dit. bilateral </v>
      </c>
    </row>
    <row r="30" spans="1:8" s="123" customFormat="1" ht="62.25" customHeight="1" x14ac:dyDescent="0.25">
      <c r="A30" s="227">
        <v>15</v>
      </c>
      <c r="B30" s="232" t="str">
        <f>'RANC-GB AFTER MEETING (AM)'!B40</f>
        <v>Upgrading Medical Equipments and Supporting Facilities for Army Hospital Pelamonia</v>
      </c>
      <c r="C30" s="116">
        <f>'RANC-GB AFTER MEETING (AM)'!C40</f>
        <v>10</v>
      </c>
      <c r="D30" s="116">
        <f>'RANC-GB AFTER MEETING (AM)'!D40</f>
        <v>0</v>
      </c>
      <c r="E30" s="251"/>
      <c r="F30" s="290"/>
      <c r="G30" s="290"/>
      <c r="H30" s="291"/>
    </row>
    <row r="31" spans="1:8" s="123" customFormat="1" ht="37.5" customHeight="1" x14ac:dyDescent="0.25">
      <c r="A31" s="227">
        <v>16</v>
      </c>
      <c r="B31" s="232" t="str">
        <f>'RANC-GB AFTER MEETING (AM)'!B41</f>
        <v>Procurement of Medical Equipments for Army Hospital Putri Hijau</v>
      </c>
      <c r="C31" s="116">
        <f>'RANC-GB AFTER MEETING (AM)'!C41</f>
        <v>10</v>
      </c>
      <c r="D31" s="116">
        <f>'RANC-GB AFTER MEETING (AM)'!D41</f>
        <v>0</v>
      </c>
      <c r="E31" s="251"/>
      <c r="F31" s="290"/>
      <c r="G31" s="290"/>
      <c r="H31" s="291"/>
    </row>
    <row r="32" spans="1:8" s="123" customFormat="1" ht="50.25" customHeight="1" x14ac:dyDescent="0.25">
      <c r="A32" s="227">
        <v>17</v>
      </c>
      <c r="B32" s="232" t="str">
        <f>'RANC-GB AFTER MEETING (AM)'!B42</f>
        <v>Upgrading Medical Equipments and Supporting Facilities for Army Hospital Udayana</v>
      </c>
      <c r="C32" s="116">
        <f>'RANC-GB AFTER MEETING (AM)'!C42</f>
        <v>10</v>
      </c>
      <c r="D32" s="116">
        <f>'RANC-GB AFTER MEETING (AM)'!D42</f>
        <v>0</v>
      </c>
      <c r="E32" s="251"/>
      <c r="F32" s="290"/>
      <c r="G32" s="290"/>
      <c r="H32" s="291"/>
    </row>
    <row r="33" spans="1:8" s="123" customFormat="1" ht="67.5" customHeight="1" x14ac:dyDescent="0.25">
      <c r="A33" s="227">
        <v>18</v>
      </c>
      <c r="B33" s="232" t="str">
        <f>'RANC-GB AFTER MEETING (AM)'!B43</f>
        <v>Upgrading Medical Equipments for Air Force Hospital Dodi Sarjoto</v>
      </c>
      <c r="C33" s="116">
        <f>'RANC-GB AFTER MEETING (AM)'!C43</f>
        <v>15</v>
      </c>
      <c r="D33" s="116">
        <f>'RANC-GB AFTER MEETING (AM)'!D43</f>
        <v>0</v>
      </c>
      <c r="E33" s="251"/>
      <c r="F33" s="290"/>
      <c r="G33" s="290"/>
      <c r="H33" s="291"/>
    </row>
    <row r="34" spans="1:8" s="134" customFormat="1" ht="48.75" customHeight="1" x14ac:dyDescent="0.25">
      <c r="A34" s="347" t="s">
        <v>243</v>
      </c>
      <c r="B34" s="347"/>
      <c r="C34" s="163">
        <f>C35+C37</f>
        <v>392.3</v>
      </c>
      <c r="D34" s="163">
        <f>D35+D37</f>
        <v>0</v>
      </c>
      <c r="E34" s="164"/>
      <c r="F34" s="164"/>
      <c r="G34" s="164"/>
      <c r="H34" s="164"/>
    </row>
    <row r="35" spans="1:8" ht="23.25" x14ac:dyDescent="0.35">
      <c r="A35" s="66" t="s">
        <v>175</v>
      </c>
      <c r="B35" s="55"/>
      <c r="C35" s="56">
        <f>C36</f>
        <v>100</v>
      </c>
      <c r="D35" s="56">
        <f>D36</f>
        <v>0</v>
      </c>
      <c r="E35" s="57"/>
      <c r="F35" s="58"/>
      <c r="G35" s="58"/>
      <c r="H35" s="149"/>
    </row>
    <row r="36" spans="1:8" s="123" customFormat="1" ht="163.5" customHeight="1" x14ac:dyDescent="0.25">
      <c r="A36" s="125">
        <v>19</v>
      </c>
      <c r="B36" s="159" t="str">
        <f>'RANC-GB AFTER MEETING (AM)'!B52</f>
        <v>Mamminasata Water Supply Development Project</v>
      </c>
      <c r="C36" s="174">
        <f>'RANC-GB AFTER MEETING (AM)'!C52</f>
        <v>100</v>
      </c>
      <c r="D36" s="174">
        <f>'RANC-GB AFTER MEETING (AM)'!D52</f>
        <v>0</v>
      </c>
      <c r="E36" s="112" t="str">
        <f>'RANC-GB AFTER MEETING (AM)'!E52</f>
        <v>JICA</v>
      </c>
      <c r="F36" s="211" t="str">
        <f>'RANC-GB AFTER MEETING (AM)'!F52</f>
        <v>Sudah tersedia RC</v>
      </c>
      <c r="G36" s="145"/>
      <c r="H36" s="104" t="str">
        <f>'RANC-GB AFTER MEETING (AM)'!H52</f>
        <v>- Kegiatan Mamminasata pernah diajukan pada GB 2017, namun tidak direkomendasikan dari Dep. Sektor
- Pernah dibahas dalam pertemuan 13-14 November 2017, untuk SPAM Regional Mamminasata, Mebidang, Wasosukas, dan Bentng Kobema akan diusulkan dalam GB 2018,
- Sementara, SPAM Regional Durolis, Petanglong, Jatigede, dan Karian Dam belum dapat diusulkan dalam GB 2019
RAPAT 7 MARET 2018
- belum diusulkan untuk masuk GB 2018</v>
      </c>
    </row>
    <row r="37" spans="1:8" ht="21" x14ac:dyDescent="0.35">
      <c r="A37" s="54" t="s">
        <v>59</v>
      </c>
      <c r="B37" s="55"/>
      <c r="C37" s="56">
        <f>SUM(C38)</f>
        <v>292.3</v>
      </c>
      <c r="D37" s="56">
        <f>SUM(D38)</f>
        <v>0</v>
      </c>
      <c r="E37" s="5"/>
      <c r="F37" s="58"/>
      <c r="G37" s="58"/>
      <c r="H37" s="149"/>
    </row>
    <row r="38" spans="1:8" s="123" customFormat="1" ht="100.5" customHeight="1" x14ac:dyDescent="0.25">
      <c r="A38" s="227">
        <v>20</v>
      </c>
      <c r="B38" s="232" t="str">
        <f>'RANC-GB AFTER MEETING (AM)'!B54</f>
        <v>Procurement of Track Material and Turn Out Phase III</v>
      </c>
      <c r="C38" s="120">
        <f>'RANC-GB AFTER MEETING (AM)'!C54</f>
        <v>292.3</v>
      </c>
      <c r="D38" s="120">
        <f>'RANC-GB AFTER MEETING (AM)'!D54</f>
        <v>0</v>
      </c>
      <c r="E38" s="227" t="str">
        <f>'RANC-GB AFTER MEETING (AM)'!E54</f>
        <v>JICA</v>
      </c>
      <c r="F38" s="121" t="str">
        <f>'RANC-GB AFTER MEETING (AM)'!F54</f>
        <v>Sudah tersedia RC</v>
      </c>
      <c r="G38" s="121"/>
      <c r="H38" s="212" t="str">
        <f>'RANC-GB AFTER MEETING (AM)'!H54</f>
        <v>Pernah diajukan pada GB 2017, namun ditunda karena kegiatan Phase-II baru mulai berjalan di TA 2017
RAPAT 7 MARET 2018
- belum diusulkan untuk masuk GB 2018</v>
      </c>
    </row>
    <row r="39" spans="1:8" ht="26.25" x14ac:dyDescent="0.4">
      <c r="A39" s="246" t="s">
        <v>118</v>
      </c>
      <c r="B39" s="246"/>
      <c r="C39" s="100">
        <f>C34+C15+C7</f>
        <v>2716.145</v>
      </c>
      <c r="D39" s="100">
        <f>D34+D15+D7</f>
        <v>311.78800000000001</v>
      </c>
      <c r="E39" s="102"/>
      <c r="F39" s="102"/>
      <c r="G39" s="102"/>
      <c r="H39" s="153"/>
    </row>
    <row r="41" spans="1:8" x14ac:dyDescent="0.25">
      <c r="D41" s="107"/>
    </row>
    <row r="44" spans="1:8" x14ac:dyDescent="0.25">
      <c r="D44" s="106"/>
    </row>
  </sheetData>
  <mergeCells count="20">
    <mergeCell ref="A34:B34"/>
    <mergeCell ref="A39:B39"/>
    <mergeCell ref="E29:E33"/>
    <mergeCell ref="F29:F33"/>
    <mergeCell ref="G29:G33"/>
    <mergeCell ref="H29:H33"/>
    <mergeCell ref="A15:B15"/>
    <mergeCell ref="A26:A27"/>
    <mergeCell ref="B26:B27"/>
    <mergeCell ref="F26:F27"/>
    <mergeCell ref="G26:G27"/>
    <mergeCell ref="H26:H27"/>
    <mergeCell ref="H17:H18"/>
    <mergeCell ref="A1:H2"/>
    <mergeCell ref="A3:H3"/>
    <mergeCell ref="A6:H6"/>
    <mergeCell ref="A7:B7"/>
    <mergeCell ref="F9:F13"/>
    <mergeCell ref="G10:G11"/>
    <mergeCell ref="H10:H11"/>
  </mergeCells>
  <pageMargins left="0.70866141732283472" right="0.70866141732283472" top="0.74803149606299213" bottom="0.74803149606299213" header="0.31496062992125984" footer="0.31496062992125984"/>
  <pageSetup paperSize="9" scale="55" fitToHeight="0" orientation="landscape" r:id="rId1"/>
  <rowBreaks count="3" manualBreakCount="3">
    <brk id="14" max="7" man="1"/>
    <brk id="22" max="7" man="1"/>
    <brk id="27" max="7"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9"/>
  <sheetViews>
    <sheetView view="pageBreakPreview" topLeftCell="A9" zoomScale="80" zoomScaleNormal="55" zoomScaleSheetLayoutView="80" workbookViewId="0">
      <selection activeCell="A11" sqref="A11"/>
    </sheetView>
  </sheetViews>
  <sheetFormatPr defaultRowHeight="15" x14ac:dyDescent="0.25"/>
  <cols>
    <col min="1" max="1" width="9" customWidth="1"/>
    <col min="2" max="2" width="58.7109375" customWidth="1"/>
    <col min="3" max="3" width="19.42578125" customWidth="1"/>
    <col min="4" max="4" width="17.85546875" customWidth="1"/>
    <col min="5" max="5" width="18.5703125" customWidth="1"/>
    <col min="6" max="6" width="20.7109375" customWidth="1"/>
    <col min="7" max="7" width="28.42578125" customWidth="1"/>
    <col min="8" max="8" width="63.5703125" style="154" customWidth="1"/>
  </cols>
  <sheetData>
    <row r="1" spans="1:23" x14ac:dyDescent="0.25">
      <c r="A1" s="256" t="s">
        <v>0</v>
      </c>
      <c r="B1" s="256"/>
      <c r="C1" s="256"/>
      <c r="D1" s="256"/>
      <c r="E1" s="256"/>
      <c r="F1" s="256"/>
      <c r="G1" s="256"/>
      <c r="H1" s="256"/>
    </row>
    <row r="2" spans="1:23" x14ac:dyDescent="0.25">
      <c r="A2" s="256"/>
      <c r="B2" s="256"/>
      <c r="C2" s="256"/>
      <c r="D2" s="256"/>
      <c r="E2" s="256"/>
      <c r="F2" s="256"/>
      <c r="G2" s="256"/>
      <c r="H2" s="256"/>
    </row>
    <row r="3" spans="1:23" ht="18.75" x14ac:dyDescent="0.25">
      <c r="A3" s="257" t="s">
        <v>139</v>
      </c>
      <c r="B3" s="257"/>
      <c r="C3" s="257"/>
      <c r="D3" s="257"/>
      <c r="E3" s="257"/>
      <c r="F3" s="257"/>
      <c r="G3" s="257"/>
      <c r="H3" s="257"/>
    </row>
    <row r="4" spans="1:23" ht="18.75" x14ac:dyDescent="0.25">
      <c r="A4" s="194"/>
      <c r="B4" s="194"/>
      <c r="C4" s="194"/>
      <c r="D4" s="194"/>
      <c r="E4" s="194"/>
      <c r="F4" s="194"/>
      <c r="G4" s="194"/>
      <c r="H4" s="147"/>
    </row>
    <row r="5" spans="1:23" s="131" customFormat="1" ht="37.5" x14ac:dyDescent="0.25">
      <c r="A5" s="155" t="s">
        <v>2</v>
      </c>
      <c r="B5" s="156" t="s">
        <v>3</v>
      </c>
      <c r="C5" s="157" t="s">
        <v>4</v>
      </c>
      <c r="D5" s="157" t="s">
        <v>5</v>
      </c>
      <c r="E5" s="156" t="s">
        <v>6</v>
      </c>
      <c r="F5" s="156" t="s">
        <v>7</v>
      </c>
      <c r="G5" s="156" t="s">
        <v>140</v>
      </c>
      <c r="H5" s="158" t="s">
        <v>8</v>
      </c>
      <c r="I5" s="123"/>
      <c r="J5" s="123"/>
      <c r="K5" s="123"/>
      <c r="L5" s="123"/>
      <c r="M5" s="123"/>
      <c r="N5" s="123"/>
      <c r="O5" s="123"/>
      <c r="P5" s="123"/>
      <c r="Q5" s="123"/>
      <c r="R5" s="123"/>
      <c r="S5" s="123"/>
      <c r="T5" s="123"/>
      <c r="U5" s="123"/>
      <c r="V5" s="123"/>
      <c r="W5" s="123"/>
    </row>
    <row r="6" spans="1:23" ht="21" hidden="1" x14ac:dyDescent="0.25">
      <c r="A6" s="341" t="s">
        <v>9</v>
      </c>
      <c r="B6" s="341"/>
      <c r="C6" s="341"/>
      <c r="D6" s="341"/>
      <c r="E6" s="341"/>
      <c r="F6" s="341"/>
      <c r="G6" s="341"/>
      <c r="H6" s="341"/>
      <c r="I6" s="123"/>
      <c r="J6" s="123"/>
      <c r="K6" s="123"/>
      <c r="L6" s="123"/>
      <c r="M6" s="123"/>
      <c r="N6" s="123"/>
      <c r="O6" s="123"/>
      <c r="P6" s="123"/>
      <c r="Q6" s="123"/>
      <c r="R6" s="123"/>
      <c r="S6" s="123"/>
      <c r="T6" s="123"/>
      <c r="U6" s="123"/>
      <c r="V6" s="123"/>
      <c r="W6" s="123"/>
    </row>
    <row r="7" spans="1:23" s="133" customFormat="1" ht="26.25" x14ac:dyDescent="0.25">
      <c r="A7" s="346" t="s">
        <v>224</v>
      </c>
      <c r="B7" s="346"/>
      <c r="C7" s="137">
        <f>C8+C10+C12</f>
        <v>721</v>
      </c>
      <c r="D7" s="137">
        <f>D8+D10+D12</f>
        <v>0</v>
      </c>
      <c r="E7" s="137"/>
      <c r="F7" s="137"/>
      <c r="G7" s="137"/>
      <c r="H7" s="137"/>
    </row>
    <row r="8" spans="1:23" ht="23.25" x14ac:dyDescent="0.35">
      <c r="A8" s="66" t="s">
        <v>175</v>
      </c>
      <c r="B8" s="55"/>
      <c r="C8" s="56">
        <f>SUM(C9:C9)</f>
        <v>296</v>
      </c>
      <c r="D8" s="56">
        <f>SUM(D9:D9)</f>
        <v>0</v>
      </c>
      <c r="E8" s="57"/>
      <c r="F8" s="58"/>
      <c r="G8" s="58"/>
      <c r="H8" s="149"/>
    </row>
    <row r="9" spans="1:23" s="123" customFormat="1" ht="163.5" customHeight="1" x14ac:dyDescent="0.25">
      <c r="A9" s="227">
        <v>1</v>
      </c>
      <c r="B9" s="232" t="str">
        <f>'RANC-GB AFTER MEETING (AM)'!B22</f>
        <v>Integrated Infrastructure Development for National Tourism Strategic Areas</v>
      </c>
      <c r="C9" s="116">
        <f>'RANC-GB AFTER MEETING (AM)'!C22</f>
        <v>296</v>
      </c>
      <c r="D9" s="116">
        <f>'RANC-GB AFTER MEETING (AM)'!D22</f>
        <v>0</v>
      </c>
      <c r="E9" s="117" t="str">
        <f>'RANC-GB AFTER MEETING (AM)'!E22</f>
        <v>World Bank</v>
      </c>
      <c r="F9" s="212" t="str">
        <f>'RANC-GB AFTER MEETING (AM)'!F22</f>
        <v>Belum tersedia RC</v>
      </c>
      <c r="G9" s="212" t="str">
        <f>'RANC-GB AFTER MEETING (AM)'!G22</f>
        <v>Belum tersedia RC</v>
      </c>
      <c r="H9" s="211" t="str">
        <f>'RANC-GB AFTER MEETING (AM)'!H22</f>
        <v xml:space="preserve"> Usulan pinjaman untuk komponen FS sudah tercantum di Greenbook 2017. 
- Usulan pada GB 2018  untuk menampung kegiatan konstruksi 
RAPAT 7 MARET 2018
- Belum ada usulan resmi dan dokumen usulan RC dari K/,L.  
- Arahan bapak deputi perlu dicantumkan dalam GB 2018. 
 - Diperlukan follow up koordinasi persiapan dengan KemPUPR dan Kemenpar (pertemuan dipimpin Deputi Pendanaan) -&gt; oleh dit. multilateral</v>
      </c>
    </row>
    <row r="10" spans="1:23" ht="21" x14ac:dyDescent="0.35">
      <c r="A10" s="54" t="s">
        <v>68</v>
      </c>
      <c r="B10" s="55"/>
      <c r="C10" s="56">
        <f>+C11</f>
        <v>400</v>
      </c>
      <c r="D10" s="56">
        <f>D11</f>
        <v>0</v>
      </c>
      <c r="E10" s="5"/>
      <c r="F10" s="58"/>
      <c r="G10" s="58"/>
      <c r="H10" s="149"/>
    </row>
    <row r="11" spans="1:23" s="123" customFormat="1" ht="165" customHeight="1" x14ac:dyDescent="0.25">
      <c r="A11" s="125">
        <v>2</v>
      </c>
      <c r="B11" s="232" t="str">
        <f>'RANC-GB AFTER MEETING (AM)'!B30</f>
        <v>Investing for Nutrition and Early Years (INEY)</v>
      </c>
      <c r="C11" s="178">
        <f>'RANC-GB AFTER MEETING (AM)'!C30</f>
        <v>400</v>
      </c>
      <c r="D11" s="178">
        <f>'RANC-GB AFTER MEETING (AM)'!D30</f>
        <v>0</v>
      </c>
      <c r="E11" s="117" t="str">
        <f>'RANC-GB AFTER MEETING (AM)'!E30</f>
        <v>World Bank</v>
      </c>
      <c r="F11" s="212" t="str">
        <f>'RANC-GB AFTER MEETING (AM)'!F30</f>
        <v>Belum tersedia RC</v>
      </c>
      <c r="G11" s="212" t="str">
        <f>'RANC-GB AFTER MEETING (AM)'!G30</f>
        <v>Belum tersedia RC</v>
      </c>
      <c r="H11" s="211" t="str">
        <f>'RANC-GB AFTER MEETING (AM)'!H30</f>
        <v xml:space="preserve">RAPAT 7 MARET 2018
- Belum ada di Bluebook 2015-2019
- Direktorat multilateral diminta memastikan apakah proyek ini   termasuk pinjaman tunai/program loan atau pinjaman kegiatan.
- Apabila program loan tidak diperlukan masuk BB dan GB, maka diperlukan konfirmasi tertulis mengenai hal tersebut -&gt; dit. multilateral
- Perlu kepastian dalam waktu dekat </v>
      </c>
    </row>
    <row r="12" spans="1:23" ht="21" x14ac:dyDescent="0.35">
      <c r="A12" s="54" t="s">
        <v>94</v>
      </c>
      <c r="B12" s="55"/>
      <c r="C12" s="56">
        <f>C13</f>
        <v>25</v>
      </c>
      <c r="D12" s="56">
        <f>D13</f>
        <v>0</v>
      </c>
      <c r="E12" s="5"/>
      <c r="F12" s="58"/>
      <c r="G12" s="58"/>
      <c r="H12" s="149"/>
    </row>
    <row r="13" spans="1:23" s="123" customFormat="1" ht="141" customHeight="1" x14ac:dyDescent="0.25">
      <c r="A13" s="227">
        <v>3</v>
      </c>
      <c r="B13" s="237" t="str">
        <f>'RANC-GB AFTER MEETING (AM)'!B46</f>
        <v>Support the implementation of the islamic finance Road Map / Promoting Sharia Finance (KNKS)</v>
      </c>
      <c r="C13" s="238">
        <f>'RANC-GB AFTER MEETING (AM)'!C46</f>
        <v>25</v>
      </c>
      <c r="D13" s="238">
        <f>'RANC-GB AFTER MEETING (AM)'!D46</f>
        <v>0</v>
      </c>
      <c r="E13" s="52" t="str">
        <f>'RANC-GB AFTER MEETING (AM)'!E46</f>
        <v>IDB</v>
      </c>
      <c r="F13" s="143" t="str">
        <f>'RANC-GB AFTER MEETING (AM)'!F46</f>
        <v>Belum tersedia RC</v>
      </c>
      <c r="G13" s="212" t="str">
        <f>'RANC-GB AFTER MEETING (AM)'!G46</f>
        <v>Pernah dibahas dalam pertemuan 1  November 2017</v>
      </c>
      <c r="H13" s="211" t="str">
        <f>'RANC-GB AFTER MEETING (AM)'!H46</f>
        <v xml:space="preserve"> RAPAT 7 MARET 2018
- Komunikasikan dengan bapak Pungki atau direktorat yang melakukan persiapan usulan KNKS
- perlu dilakukan follow up terhadap  proyek ini,  melalui rapat yang dipimpin oleh Eselon I(Pendanaan)/Sesmen untuk membahas kesiapan proyek -&gt; koordinasi oleh dit. Multilateral
- Perlu update sesegera mungkin (sebelum kunjungan menteri ke Tunisia, awal April 2018)
</v>
      </c>
    </row>
    <row r="14" spans="1:23" ht="26.25" x14ac:dyDescent="0.4">
      <c r="A14" s="246" t="s">
        <v>118</v>
      </c>
      <c r="B14" s="246"/>
      <c r="C14" s="100">
        <f>+C7</f>
        <v>721</v>
      </c>
      <c r="D14" s="100">
        <f>D7</f>
        <v>0</v>
      </c>
      <c r="E14" s="102"/>
      <c r="F14" s="102"/>
      <c r="G14" s="102"/>
      <c r="H14" s="153"/>
    </row>
    <row r="16" spans="1:23" x14ac:dyDescent="0.25">
      <c r="D16" s="107"/>
    </row>
    <row r="19" spans="4:4" x14ac:dyDescent="0.25">
      <c r="D19" s="106"/>
    </row>
  </sheetData>
  <mergeCells count="5">
    <mergeCell ref="A14:B14"/>
    <mergeCell ref="A7:B7"/>
    <mergeCell ref="A1:H2"/>
    <mergeCell ref="A3:H3"/>
    <mergeCell ref="A6:H6"/>
  </mergeCells>
  <pageMargins left="0.70866141732283472" right="0.70866141732283472" top="0.74803149606299213" bottom="0.74803149606299213" header="0.31496062992125984" footer="0.31496062992125984"/>
  <pageSetup paperSize="9" scale="55" fitToHeight="0" orientation="landscape" r:id="rId1"/>
  <rowBreaks count="1" manualBreakCount="1">
    <brk id="9"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21</vt:i4>
      </vt:variant>
    </vt:vector>
  </HeadingPairs>
  <TitlesOfParts>
    <vt:vector size="35" baseType="lpstr">
      <vt:lpstr>RANC-GB  perbandingan GB</vt:lpstr>
      <vt:lpstr>RANC-GB OVERALL</vt:lpstr>
      <vt:lpstr>RC DITERIMA</vt:lpstr>
      <vt:lpstr>RANC-GB</vt:lpstr>
      <vt:lpstr>RANC-GB FOR SEKTOR </vt:lpstr>
      <vt:lpstr>RANC-GB AFTER MEETING (AM)</vt:lpstr>
      <vt:lpstr>RANC-GB AM MULTI</vt:lpstr>
      <vt:lpstr>RANC-GB AM BILA</vt:lpstr>
      <vt:lpstr>RANC-GB AM BELUM ADA RC</vt:lpstr>
      <vt:lpstr>RANC-GB AM ADA RC</vt:lpstr>
      <vt:lpstr>RANC-GB AM PROSES DK&amp;GB 2017</vt:lpstr>
      <vt:lpstr>RANC-GB AM DK</vt:lpstr>
      <vt:lpstr>SUDAH LA</vt:lpstr>
      <vt:lpstr>Sheet1</vt:lpstr>
      <vt:lpstr>'RANC-GB  perbandingan GB'!Print_Area</vt:lpstr>
      <vt:lpstr>'RANC-GB AFTER MEETING (AM)'!Print_Area</vt:lpstr>
      <vt:lpstr>'RANC-GB AM ADA RC'!Print_Area</vt:lpstr>
      <vt:lpstr>'RANC-GB AM BELUM ADA RC'!Print_Area</vt:lpstr>
      <vt:lpstr>'RANC-GB AM BILA'!Print_Area</vt:lpstr>
      <vt:lpstr>'RANC-GB AM DK'!Print_Area</vt:lpstr>
      <vt:lpstr>'RANC-GB AM MULTI'!Print_Area</vt:lpstr>
      <vt:lpstr>'RANC-GB AM PROSES DK&amp;GB 2017'!Print_Area</vt:lpstr>
      <vt:lpstr>'RANC-GB FOR SEKTOR '!Print_Area</vt:lpstr>
      <vt:lpstr>'RANC-GB'!Print_Titles</vt:lpstr>
      <vt:lpstr>'RANC-GB  perbandingan GB'!Print_Titles</vt:lpstr>
      <vt:lpstr>'RANC-GB AFTER MEETING (AM)'!Print_Titles</vt:lpstr>
      <vt:lpstr>'RANC-GB AM ADA RC'!Print_Titles</vt:lpstr>
      <vt:lpstr>'RANC-GB AM BELUM ADA RC'!Print_Titles</vt:lpstr>
      <vt:lpstr>'RANC-GB AM BILA'!Print_Titles</vt:lpstr>
      <vt:lpstr>'RANC-GB AM DK'!Print_Titles</vt:lpstr>
      <vt:lpstr>'RANC-GB AM MULTI'!Print_Titles</vt:lpstr>
      <vt:lpstr>'RANC-GB AM PROSES DK&amp;GB 2017'!Print_Titles</vt:lpstr>
      <vt:lpstr>'RANC-GB FOR SEKTOR '!Print_Titles</vt:lpstr>
      <vt:lpstr>'RANC-GB OVERALL'!Print_Titles</vt:lpstr>
      <vt:lpstr>'SUDAH LA'!Print_Titles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Eftin Ula Kurnia</dc:creator>
  <cp:keywords/>
  <dc:description/>
  <cp:lastModifiedBy>Dini</cp:lastModifiedBy>
  <cp:revision/>
  <cp:lastPrinted>2018-03-29T08:10:15Z</cp:lastPrinted>
  <dcterms:created xsi:type="dcterms:W3CDTF">2017-02-16T23:29:04Z</dcterms:created>
  <dcterms:modified xsi:type="dcterms:W3CDTF">2018-03-29T09:59:37Z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03019ab7-8bc3-4c20-9af9-37750935e2ee</vt:lpwstr>
  </property>
</Properties>
</file>