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2018 - File Faizah\download\Pristi Nebeng\"/>
    </mc:Choice>
  </mc:AlternateContent>
  <bookViews>
    <workbookView xWindow="0" yWindow="600" windowWidth="20325" windowHeight="9720" activeTab="3"/>
  </bookViews>
  <sheets>
    <sheet name="RANC-GB OVERALL" sheetId="35" r:id="rId1"/>
    <sheet name="RC DITERIMA" sheetId="8" state="hidden" r:id="rId2"/>
    <sheet name="RANC-GB" sheetId="46" r:id="rId3"/>
    <sheet name="RANC-GB AFTER MEETING" sheetId="48" r:id="rId4"/>
    <sheet name="RANC-GB MULTI" sheetId="43" r:id="rId5"/>
    <sheet name="RANC-GB BILA" sheetId="42" r:id="rId6"/>
    <sheet name="RANC-GB JEPANG" sheetId="44" r:id="rId7"/>
    <sheet name="PROSES DK" sheetId="41" r:id="rId8"/>
    <sheet name="DK" sheetId="40" r:id="rId9"/>
    <sheet name="GB 2017" sheetId="39" r:id="rId10"/>
    <sheet name="TERSEDIA RC" sheetId="47" r:id="rId11"/>
    <sheet name="SUDAH LA" sheetId="37" r:id="rId12"/>
    <sheet name="Sheet1" sheetId="38" r:id="rId13"/>
  </sheets>
  <externalReferences>
    <externalReference r:id="rId14"/>
  </externalReferences>
  <definedNames>
    <definedName name="_xlnm.Print_Area" localSheetId="3">'RANC-GB AFTER MEETING'!$A$1:$H$67</definedName>
    <definedName name="_xlnm.Print_Titles" localSheetId="8">DK!$5:$5</definedName>
    <definedName name="_xlnm.Print_Titles" localSheetId="9">'GB 2017'!$5:$5</definedName>
    <definedName name="_xlnm.Print_Titles" localSheetId="7">'PROSES DK'!$5:$5</definedName>
    <definedName name="_xlnm.Print_Titles" localSheetId="2">'RANC-GB'!$5:$5</definedName>
    <definedName name="_xlnm.Print_Titles" localSheetId="3">'RANC-GB AFTER MEETING'!$5:$5</definedName>
    <definedName name="_xlnm.Print_Titles" localSheetId="5">'RANC-GB BILA'!$5:$5</definedName>
    <definedName name="_xlnm.Print_Titles" localSheetId="6">'RANC-GB JEPANG'!$5:$5</definedName>
    <definedName name="_xlnm.Print_Titles" localSheetId="4">'RANC-GB MULTI'!$5:$5</definedName>
    <definedName name="_xlnm.Print_Titles" localSheetId="0">'RANC-GB OVERALL'!$5:$5</definedName>
    <definedName name="_xlnm.Print_Titles" localSheetId="11">'SUDAH LA'!$5:$5</definedName>
    <definedName name="_xlnm.Print_Titles" localSheetId="10">'TERSEDIA RC'!$5:$5</definedName>
  </definedNames>
  <calcPr calcId="152511"/>
</workbook>
</file>

<file path=xl/calcChain.xml><?xml version="1.0" encoding="utf-8"?>
<calcChain xmlns="http://schemas.openxmlformats.org/spreadsheetml/2006/main">
  <c r="D16" i="48" l="1"/>
  <c r="D8" i="48"/>
  <c r="D7" i="48" s="1"/>
  <c r="C7" i="48"/>
  <c r="C8" i="48"/>
  <c r="C58" i="48"/>
  <c r="C55" i="48"/>
  <c r="C60" i="48"/>
  <c r="C47" i="48"/>
  <c r="C44" i="48"/>
  <c r="C38" i="48"/>
  <c r="C35" i="48"/>
  <c r="C31" i="48"/>
  <c r="C29" i="48"/>
  <c r="C27" i="48"/>
  <c r="C25" i="48"/>
  <c r="C19" i="48"/>
  <c r="C18" i="48" s="1"/>
  <c r="C16" i="48"/>
  <c r="D38" i="48"/>
  <c r="D19" i="48"/>
  <c r="D18" i="48" s="1"/>
  <c r="D25" i="48"/>
  <c r="D27" i="48"/>
  <c r="D29" i="48"/>
  <c r="D31" i="48"/>
  <c r="D35" i="48"/>
  <c r="D47" i="48"/>
  <c r="D44" i="48"/>
  <c r="D51" i="48"/>
  <c r="D53" i="48"/>
  <c r="D55" i="48"/>
  <c r="D58" i="48"/>
  <c r="D60" i="48"/>
  <c r="C53" i="48"/>
  <c r="C51" i="48"/>
  <c r="C50" i="48" s="1"/>
  <c r="C67" i="48" l="1"/>
  <c r="D50" i="48"/>
  <c r="B34" i="47"/>
  <c r="D67" i="48" l="1"/>
  <c r="H9" i="40"/>
  <c r="F9" i="40"/>
  <c r="G9" i="40"/>
  <c r="C9" i="40"/>
  <c r="D9" i="40"/>
  <c r="E9" i="40"/>
  <c r="B9" i="40"/>
  <c r="C34" i="47" l="1"/>
  <c r="D34" i="47"/>
  <c r="E34" i="47"/>
  <c r="F34" i="47"/>
  <c r="G34" i="47"/>
  <c r="H34" i="47"/>
  <c r="B37" i="47" l="1"/>
  <c r="C37" i="47"/>
  <c r="D37" i="47"/>
  <c r="E37" i="47"/>
  <c r="F37" i="47"/>
  <c r="G37" i="47"/>
  <c r="H37" i="47"/>
  <c r="B38" i="47"/>
  <c r="C38" i="47"/>
  <c r="D38" i="47"/>
  <c r="E38" i="47"/>
  <c r="F38" i="47"/>
  <c r="G38" i="47"/>
  <c r="H38" i="47"/>
  <c r="D39" i="47"/>
  <c r="B26" i="47"/>
  <c r="C26" i="47"/>
  <c r="D26" i="47"/>
  <c r="E26" i="47"/>
  <c r="F26" i="47"/>
  <c r="G26" i="47"/>
  <c r="H26" i="47"/>
  <c r="B27" i="47"/>
  <c r="C27" i="47"/>
  <c r="D27" i="47"/>
  <c r="E27" i="47"/>
  <c r="F27" i="47"/>
  <c r="G27" i="47"/>
  <c r="B28" i="47"/>
  <c r="C28" i="47"/>
  <c r="D28" i="47"/>
  <c r="E28" i="47"/>
  <c r="F28" i="47"/>
  <c r="G28" i="47"/>
  <c r="B29" i="47"/>
  <c r="C29" i="47"/>
  <c r="D29" i="47"/>
  <c r="E29" i="47"/>
  <c r="F29" i="47"/>
  <c r="G29" i="47"/>
  <c r="B30" i="47"/>
  <c r="C30" i="47"/>
  <c r="D30" i="47"/>
  <c r="E30" i="47"/>
  <c r="F30" i="47"/>
  <c r="G30" i="47"/>
  <c r="B31" i="47"/>
  <c r="C31" i="47"/>
  <c r="D31" i="47"/>
  <c r="E31" i="47"/>
  <c r="F31" i="47"/>
  <c r="G31" i="47"/>
  <c r="C23" i="47"/>
  <c r="D23" i="47"/>
  <c r="E23" i="47"/>
  <c r="F23" i="47"/>
  <c r="G23" i="47"/>
  <c r="H23" i="47"/>
  <c r="B23" i="47"/>
  <c r="C22" i="47"/>
  <c r="D22" i="47"/>
  <c r="E22" i="47"/>
  <c r="F22" i="47"/>
  <c r="G22" i="47"/>
  <c r="H22" i="47"/>
  <c r="B22" i="47"/>
  <c r="C19" i="47"/>
  <c r="D19" i="47"/>
  <c r="E19" i="47"/>
  <c r="F19" i="47"/>
  <c r="G19" i="47"/>
  <c r="H19" i="47"/>
  <c r="B19" i="47"/>
  <c r="C16" i="47"/>
  <c r="D16" i="47"/>
  <c r="E16" i="47"/>
  <c r="F16" i="47"/>
  <c r="G16" i="47"/>
  <c r="H16" i="47"/>
  <c r="B16" i="47"/>
  <c r="B9" i="47"/>
  <c r="C9" i="47"/>
  <c r="D9" i="47"/>
  <c r="E9" i="47"/>
  <c r="F9" i="47"/>
  <c r="G9" i="47"/>
  <c r="H9" i="47"/>
  <c r="B10" i="47"/>
  <c r="C10" i="47"/>
  <c r="D10" i="47"/>
  <c r="E10" i="47"/>
  <c r="F10" i="47"/>
  <c r="G10" i="47"/>
  <c r="B11" i="47"/>
  <c r="C11" i="47"/>
  <c r="D11" i="47"/>
  <c r="E11" i="47"/>
  <c r="F11" i="47"/>
  <c r="G11" i="47"/>
  <c r="H11" i="47"/>
  <c r="B12" i="47"/>
  <c r="C12" i="47"/>
  <c r="D12" i="47"/>
  <c r="E12" i="47"/>
  <c r="F12" i="47"/>
  <c r="G12" i="47"/>
  <c r="H12" i="47"/>
  <c r="B13" i="47"/>
  <c r="C13" i="47"/>
  <c r="D13" i="47"/>
  <c r="E13" i="47"/>
  <c r="F13" i="47"/>
  <c r="G13" i="47"/>
  <c r="H13" i="47"/>
  <c r="B40" i="39"/>
  <c r="C40" i="39"/>
  <c r="D40" i="39"/>
  <c r="E40" i="39"/>
  <c r="F40" i="39"/>
  <c r="G40" i="39"/>
  <c r="H40" i="39"/>
  <c r="C41" i="39"/>
  <c r="D41" i="39"/>
  <c r="E41" i="39"/>
  <c r="G41" i="39"/>
  <c r="B33" i="39"/>
  <c r="C33" i="39"/>
  <c r="D33" i="39"/>
  <c r="E33" i="39"/>
  <c r="F33" i="39"/>
  <c r="G33" i="39"/>
  <c r="H33" i="39"/>
  <c r="B34" i="39"/>
  <c r="C34" i="39"/>
  <c r="D34" i="39"/>
  <c r="B35" i="39"/>
  <c r="C35" i="39"/>
  <c r="D35" i="39"/>
  <c r="B36" i="39"/>
  <c r="C36" i="39"/>
  <c r="D36" i="39"/>
  <c r="B37" i="39"/>
  <c r="C37" i="39"/>
  <c r="D37" i="39"/>
  <c r="C30" i="39"/>
  <c r="D30" i="39"/>
  <c r="E30" i="39"/>
  <c r="F30" i="39"/>
  <c r="G30" i="39"/>
  <c r="H30" i="39"/>
  <c r="B30" i="39"/>
  <c r="C27" i="39"/>
  <c r="D27" i="39"/>
  <c r="E27" i="39"/>
  <c r="F27" i="39"/>
  <c r="G27" i="39"/>
  <c r="H27" i="39"/>
  <c r="B27" i="39"/>
  <c r="C24" i="39"/>
  <c r="D24" i="39"/>
  <c r="E24" i="39"/>
  <c r="F24" i="39"/>
  <c r="G24" i="39"/>
  <c r="H24" i="39"/>
  <c r="B24" i="39"/>
  <c r="C21" i="39"/>
  <c r="D21" i="39"/>
  <c r="E21" i="39"/>
  <c r="F21" i="39"/>
  <c r="G21" i="39"/>
  <c r="H21" i="39"/>
  <c r="B21" i="39"/>
  <c r="C18" i="39"/>
  <c r="D18" i="39"/>
  <c r="E18" i="39"/>
  <c r="F18" i="39"/>
  <c r="G18" i="39"/>
  <c r="H18" i="39"/>
  <c r="B18" i="39"/>
  <c r="F9" i="39"/>
  <c r="G9" i="39"/>
  <c r="H9" i="39"/>
  <c r="G10" i="39"/>
  <c r="H10" i="39"/>
  <c r="G12" i="39"/>
  <c r="H12" i="39"/>
  <c r="G13" i="39"/>
  <c r="H13" i="39"/>
  <c r="G14" i="39"/>
  <c r="H14" i="39"/>
  <c r="G15" i="39"/>
  <c r="H15" i="39"/>
  <c r="E11" i="39"/>
  <c r="E12" i="39"/>
  <c r="E13" i="39"/>
  <c r="E14" i="39"/>
  <c r="E15" i="39"/>
  <c r="D11" i="39"/>
  <c r="D12" i="39"/>
  <c r="D13" i="39"/>
  <c r="D14" i="39"/>
  <c r="D15" i="39"/>
  <c r="C11" i="39"/>
  <c r="C12" i="39"/>
  <c r="C13" i="39"/>
  <c r="C14" i="39"/>
  <c r="C15" i="39"/>
  <c r="C10" i="39"/>
  <c r="D10" i="39"/>
  <c r="E10" i="39"/>
  <c r="B10" i="39"/>
  <c r="B11" i="39"/>
  <c r="B12" i="39"/>
  <c r="B13" i="39"/>
  <c r="B14" i="39"/>
  <c r="B15" i="39"/>
  <c r="C9" i="39"/>
  <c r="D9" i="39"/>
  <c r="E9" i="39"/>
  <c r="B9" i="39"/>
  <c r="B17" i="40"/>
  <c r="C17" i="40"/>
  <c r="D17" i="40"/>
  <c r="E17" i="40"/>
  <c r="F17" i="40"/>
  <c r="G17" i="40"/>
  <c r="H17" i="40"/>
  <c r="C18" i="40"/>
  <c r="D18" i="40"/>
  <c r="E18" i="40"/>
  <c r="G18" i="40"/>
  <c r="C14" i="40"/>
  <c r="D14" i="40"/>
  <c r="E14" i="40"/>
  <c r="F14" i="40"/>
  <c r="G14" i="40"/>
  <c r="H14" i="40"/>
  <c r="B14" i="40"/>
  <c r="G10" i="40"/>
  <c r="H10" i="40"/>
  <c r="C10" i="40"/>
  <c r="D10" i="40"/>
  <c r="E10" i="40"/>
  <c r="C11" i="40"/>
  <c r="D11" i="40"/>
  <c r="E11" i="40"/>
  <c r="B11" i="40"/>
  <c r="B10" i="40"/>
  <c r="H27" i="41"/>
  <c r="E27" i="41"/>
  <c r="F27" i="41"/>
  <c r="G27" i="41"/>
  <c r="C27" i="41"/>
  <c r="D27" i="41"/>
  <c r="C28" i="41"/>
  <c r="D28" i="41"/>
  <c r="C29" i="41"/>
  <c r="D29" i="41"/>
  <c r="C30" i="41"/>
  <c r="D30" i="41"/>
  <c r="C31" i="41"/>
  <c r="D31" i="41"/>
  <c r="B28" i="41"/>
  <c r="B29" i="41"/>
  <c r="B30" i="41"/>
  <c r="B31" i="41"/>
  <c r="B27" i="41"/>
  <c r="C24" i="41"/>
  <c r="D24" i="41"/>
  <c r="E24" i="41"/>
  <c r="F24" i="41"/>
  <c r="G24" i="41"/>
  <c r="H24" i="41"/>
  <c r="B24" i="41"/>
  <c r="C21" i="41"/>
  <c r="D21" i="41"/>
  <c r="E21" i="41"/>
  <c r="F21" i="41"/>
  <c r="G21" i="41"/>
  <c r="H21" i="41"/>
  <c r="B21" i="41"/>
  <c r="C18" i="41"/>
  <c r="D18" i="41"/>
  <c r="E18" i="41"/>
  <c r="F18" i="41"/>
  <c r="G18" i="41"/>
  <c r="H18" i="41"/>
  <c r="B18" i="41"/>
  <c r="C15" i="41"/>
  <c r="D15" i="41"/>
  <c r="E15" i="41"/>
  <c r="F15" i="41"/>
  <c r="G15" i="41"/>
  <c r="H15" i="41"/>
  <c r="B15" i="41"/>
  <c r="H10" i="41"/>
  <c r="H11" i="41"/>
  <c r="H12" i="41"/>
  <c r="H9" i="41"/>
  <c r="G10" i="41"/>
  <c r="G11" i="41"/>
  <c r="G12" i="41"/>
  <c r="G9" i="41"/>
  <c r="C9" i="41"/>
  <c r="D9" i="41"/>
  <c r="E9" i="41"/>
  <c r="C10" i="41"/>
  <c r="D10" i="41"/>
  <c r="E10" i="41"/>
  <c r="C11" i="41"/>
  <c r="D11" i="41"/>
  <c r="E11" i="41"/>
  <c r="C12" i="41"/>
  <c r="D12" i="41"/>
  <c r="E12" i="41"/>
  <c r="B10" i="41"/>
  <c r="B11" i="41"/>
  <c r="B12" i="41"/>
  <c r="B9" i="41"/>
  <c r="C22" i="44"/>
  <c r="D22" i="44"/>
  <c r="E22" i="44"/>
  <c r="F22" i="44"/>
  <c r="G22" i="44"/>
  <c r="H22" i="44"/>
  <c r="C23" i="44"/>
  <c r="D23" i="44"/>
  <c r="E23" i="44"/>
  <c r="F23" i="44"/>
  <c r="G23" i="44"/>
  <c r="H23" i="44"/>
  <c r="B23" i="44"/>
  <c r="B22" i="44"/>
  <c r="C20" i="44"/>
  <c r="D20" i="44"/>
  <c r="E20" i="44"/>
  <c r="F20" i="44"/>
  <c r="G20" i="44"/>
  <c r="H20" i="44"/>
  <c r="B20" i="44"/>
  <c r="C17" i="44"/>
  <c r="D17" i="44"/>
  <c r="E17" i="44"/>
  <c r="F17" i="44"/>
  <c r="G17" i="44"/>
  <c r="H17" i="44"/>
  <c r="B17" i="44"/>
  <c r="C15" i="44"/>
  <c r="D15" i="44"/>
  <c r="E15" i="44"/>
  <c r="F15" i="44"/>
  <c r="G15" i="44"/>
  <c r="H15" i="44"/>
  <c r="B15" i="44"/>
  <c r="C12" i="44"/>
  <c r="D12" i="44"/>
  <c r="E12" i="44"/>
  <c r="F12" i="44"/>
  <c r="H12" i="44"/>
  <c r="B12" i="44"/>
  <c r="C11" i="44"/>
  <c r="D11" i="44"/>
  <c r="E11" i="44"/>
  <c r="F11" i="44"/>
  <c r="G11" i="44"/>
  <c r="H11" i="44"/>
  <c r="B11" i="44"/>
  <c r="F9" i="44"/>
  <c r="C9" i="44"/>
  <c r="D9" i="44"/>
  <c r="E9" i="44"/>
  <c r="G9" i="44"/>
  <c r="H9" i="44"/>
  <c r="B9" i="44"/>
  <c r="B39" i="42"/>
  <c r="C39" i="42"/>
  <c r="D39" i="42"/>
  <c r="E39" i="42"/>
  <c r="F39" i="42"/>
  <c r="G39" i="42"/>
  <c r="H39" i="42"/>
  <c r="C40" i="42"/>
  <c r="D40" i="42"/>
  <c r="E40" i="42"/>
  <c r="G32" i="42"/>
  <c r="H32" i="42"/>
  <c r="F32" i="42"/>
  <c r="E32" i="42"/>
  <c r="C36" i="42"/>
  <c r="D36" i="42"/>
  <c r="C35" i="42"/>
  <c r="D35" i="42"/>
  <c r="C34" i="42"/>
  <c r="D34" i="42"/>
  <c r="C33" i="42"/>
  <c r="D33" i="42"/>
  <c r="C32" i="42"/>
  <c r="D32" i="42"/>
  <c r="B33" i="42"/>
  <c r="B34" i="42"/>
  <c r="B35" i="42"/>
  <c r="B36" i="42"/>
  <c r="B32" i="42"/>
  <c r="C29" i="42"/>
  <c r="D29" i="42"/>
  <c r="E29" i="42"/>
  <c r="F29" i="42"/>
  <c r="G29" i="42"/>
  <c r="H29" i="42"/>
  <c r="B29" i="42"/>
  <c r="C28" i="42"/>
  <c r="D28" i="42"/>
  <c r="E28" i="42"/>
  <c r="F28" i="42"/>
  <c r="G28" i="42"/>
  <c r="H28" i="42"/>
  <c r="B28" i="42"/>
  <c r="C26" i="42"/>
  <c r="D26" i="42"/>
  <c r="E26" i="42"/>
  <c r="F26" i="42"/>
  <c r="G26" i="42"/>
  <c r="H26" i="42"/>
  <c r="B26" i="42"/>
  <c r="C23" i="42"/>
  <c r="D23" i="42"/>
  <c r="E23" i="42"/>
  <c r="F23" i="42"/>
  <c r="H23" i="42"/>
  <c r="B23" i="42"/>
  <c r="C21" i="42"/>
  <c r="D21" i="42"/>
  <c r="E21" i="42"/>
  <c r="F21" i="42"/>
  <c r="G21" i="42"/>
  <c r="H21" i="42"/>
  <c r="B21" i="42"/>
  <c r="H18" i="42"/>
  <c r="C18" i="42"/>
  <c r="D18" i="42"/>
  <c r="E18" i="42"/>
  <c r="F18" i="42"/>
  <c r="B18" i="42"/>
  <c r="C17" i="42"/>
  <c r="D17" i="42"/>
  <c r="E17" i="42"/>
  <c r="F17" i="42"/>
  <c r="G17" i="42"/>
  <c r="H17" i="42"/>
  <c r="B17" i="42"/>
  <c r="H15" i="42"/>
  <c r="C16" i="42"/>
  <c r="D16" i="42"/>
  <c r="E16" i="42"/>
  <c r="F16" i="42"/>
  <c r="G16" i="42"/>
  <c r="B16" i="42"/>
  <c r="G15" i="42"/>
  <c r="C15" i="42"/>
  <c r="D15" i="42"/>
  <c r="E15" i="42"/>
  <c r="F15" i="42"/>
  <c r="B15" i="42"/>
  <c r="C13" i="42"/>
  <c r="D13" i="42"/>
  <c r="E13" i="42"/>
  <c r="G13" i="42"/>
  <c r="H13" i="42"/>
  <c r="C12" i="42"/>
  <c r="D12" i="42"/>
  <c r="E12" i="42"/>
  <c r="G12" i="42"/>
  <c r="H12" i="42"/>
  <c r="C11" i="42"/>
  <c r="D11" i="42"/>
  <c r="E11" i="42"/>
  <c r="H10" i="42"/>
  <c r="C10" i="42"/>
  <c r="D10" i="42"/>
  <c r="E10" i="42"/>
  <c r="G10" i="42"/>
  <c r="B10" i="42"/>
  <c r="B11" i="42"/>
  <c r="B12" i="42"/>
  <c r="B13" i="42"/>
  <c r="C9" i="42"/>
  <c r="D9" i="42"/>
  <c r="E9" i="42"/>
  <c r="F9" i="42"/>
  <c r="G9" i="42"/>
  <c r="H9" i="42"/>
  <c r="B9" i="42"/>
  <c r="C37" i="43"/>
  <c r="D37" i="43"/>
  <c r="E37" i="43"/>
  <c r="F37" i="43"/>
  <c r="G37" i="43"/>
  <c r="H37" i="43"/>
  <c r="B37" i="43"/>
  <c r="C34" i="43"/>
  <c r="D34" i="43"/>
  <c r="E34" i="43"/>
  <c r="F34" i="43"/>
  <c r="G34" i="43"/>
  <c r="H34" i="43"/>
  <c r="B34" i="43"/>
  <c r="C32" i="43"/>
  <c r="D32" i="43"/>
  <c r="E32" i="43"/>
  <c r="F32" i="43"/>
  <c r="G32" i="43"/>
  <c r="H32" i="43"/>
  <c r="B32" i="43"/>
  <c r="H24" i="43"/>
  <c r="C24" i="43"/>
  <c r="D24" i="43"/>
  <c r="E24" i="43"/>
  <c r="F24" i="43"/>
  <c r="G24" i="43"/>
  <c r="C25" i="43"/>
  <c r="D25" i="43"/>
  <c r="E25" i="43"/>
  <c r="F25" i="43"/>
  <c r="G25" i="43"/>
  <c r="C26" i="43"/>
  <c r="D26" i="43"/>
  <c r="E26" i="43"/>
  <c r="F26" i="43"/>
  <c r="G26" i="43"/>
  <c r="C27" i="43"/>
  <c r="D27" i="43"/>
  <c r="E27" i="43"/>
  <c r="F27" i="43"/>
  <c r="G27" i="43"/>
  <c r="C28" i="43"/>
  <c r="D28" i="43"/>
  <c r="E28" i="43"/>
  <c r="F28" i="43"/>
  <c r="G28" i="43"/>
  <c r="C29" i="43"/>
  <c r="D29" i="43"/>
  <c r="E29" i="43"/>
  <c r="F29" i="43"/>
  <c r="G29" i="43"/>
  <c r="B25" i="43"/>
  <c r="B26" i="43"/>
  <c r="B27" i="43"/>
  <c r="B28" i="43"/>
  <c r="B29" i="43"/>
  <c r="B24" i="43"/>
  <c r="C20" i="43"/>
  <c r="D20" i="43"/>
  <c r="E20" i="43"/>
  <c r="F20" i="43"/>
  <c r="G20" i="43"/>
  <c r="H20" i="43"/>
  <c r="C21" i="43"/>
  <c r="D21" i="43"/>
  <c r="E21" i="43"/>
  <c r="F21" i="43"/>
  <c r="G21" i="43"/>
  <c r="H21" i="43"/>
  <c r="B21" i="43"/>
  <c r="B20" i="43"/>
  <c r="C18" i="43"/>
  <c r="D18" i="43"/>
  <c r="E18" i="43"/>
  <c r="F18" i="43"/>
  <c r="G18" i="43"/>
  <c r="H18" i="43"/>
  <c r="B18" i="43"/>
  <c r="F15" i="43"/>
  <c r="C15" i="43"/>
  <c r="C13" i="43" s="1"/>
  <c r="D15" i="43"/>
  <c r="E15" i="43"/>
  <c r="G15" i="43"/>
  <c r="H15" i="43"/>
  <c r="B15" i="43"/>
  <c r="C12" i="43"/>
  <c r="D12" i="43"/>
  <c r="E12" i="43"/>
  <c r="F12" i="43"/>
  <c r="G12" i="43"/>
  <c r="H12" i="43"/>
  <c r="B12" i="43"/>
  <c r="H10" i="43"/>
  <c r="G10" i="43"/>
  <c r="H9" i="43"/>
  <c r="G9" i="43"/>
  <c r="F9" i="43"/>
  <c r="C10" i="43"/>
  <c r="D10" i="43"/>
  <c r="E10" i="43"/>
  <c r="B10" i="43"/>
  <c r="C9" i="43"/>
  <c r="C7" i="43" s="1"/>
  <c r="D9" i="43"/>
  <c r="E9" i="43"/>
  <c r="B9" i="43"/>
  <c r="C30" i="46"/>
  <c r="C30" i="43" l="1"/>
  <c r="C20" i="47"/>
  <c r="C16" i="43"/>
  <c r="C7" i="40"/>
  <c r="C22" i="43"/>
  <c r="C35" i="47"/>
  <c r="C24" i="47"/>
  <c r="C7" i="47"/>
  <c r="C32" i="47"/>
  <c r="C17" i="47"/>
  <c r="C14" i="47"/>
  <c r="C65" i="46"/>
  <c r="C58" i="46"/>
  <c r="C52" i="46"/>
  <c r="C49" i="46"/>
  <c r="C44" i="46"/>
  <c r="C36" i="46"/>
  <c r="C27" i="46"/>
  <c r="C22" i="46"/>
  <c r="C7" i="46"/>
  <c r="C40" i="47" l="1"/>
  <c r="C69" i="46"/>
  <c r="C40" i="43"/>
  <c r="C18" i="44"/>
  <c r="C13" i="44"/>
  <c r="C7" i="44"/>
  <c r="C43" i="42"/>
  <c r="C35" i="43"/>
  <c r="C37" i="42"/>
  <c r="C30" i="42"/>
  <c r="C24" i="42"/>
  <c r="C19" i="42"/>
  <c r="C7" i="42"/>
  <c r="C24" i="44" l="1"/>
  <c r="C41" i="42"/>
  <c r="C38" i="43"/>
  <c r="C39" i="43" s="1"/>
  <c r="C25" i="41"/>
  <c r="C22" i="41"/>
  <c r="C13" i="41"/>
  <c r="C7" i="41"/>
  <c r="C19" i="41"/>
  <c r="C16" i="41"/>
  <c r="C15" i="40"/>
  <c r="C21" i="40" s="1"/>
  <c r="C12" i="40"/>
  <c r="C38" i="39"/>
  <c r="C31" i="39"/>
  <c r="C28" i="39"/>
  <c r="C16" i="39"/>
  <c r="C7" i="39"/>
  <c r="C25" i="39"/>
  <c r="C22" i="39"/>
  <c r="C19" i="39"/>
  <c r="C42" i="39" l="1"/>
  <c r="C19" i="40"/>
  <c r="C32" i="41"/>
  <c r="C7" i="35"/>
  <c r="C62" i="35" l="1"/>
  <c r="C21" i="37"/>
  <c r="C14" i="37" l="1"/>
  <c r="C11" i="37"/>
  <c r="C7" i="37"/>
  <c r="C18" i="37"/>
  <c r="C24" i="37" l="1"/>
  <c r="C73" i="35"/>
  <c r="C88" i="35"/>
  <c r="C81" i="35"/>
  <c r="C68" i="35"/>
  <c r="C57" i="35"/>
  <c r="C49" i="35"/>
  <c r="C43" i="35"/>
  <c r="C34" i="35"/>
  <c r="C40" i="35"/>
  <c r="C92" i="35" l="1"/>
  <c r="C18" i="8"/>
  <c r="C16" i="8"/>
  <c r="C14" i="8"/>
  <c r="D12" i="8"/>
  <c r="C12" i="8"/>
  <c r="D10" i="8"/>
  <c r="C10" i="8"/>
  <c r="C8" i="8"/>
  <c r="D4" i="8"/>
  <c r="C4" i="8"/>
  <c r="C20" i="8" l="1"/>
</calcChain>
</file>

<file path=xl/sharedStrings.xml><?xml version="1.0" encoding="utf-8"?>
<sst xmlns="http://schemas.openxmlformats.org/spreadsheetml/2006/main" count="850" uniqueCount="225">
  <si>
    <t>No</t>
  </si>
  <si>
    <t>Judul Kegiatan</t>
  </si>
  <si>
    <t>Indikasi Lender</t>
  </si>
  <si>
    <t>Kementerian Perhubungan</t>
  </si>
  <si>
    <t>Kementerian Pekerjaan Umum dan Perumahan Rakyat</t>
  </si>
  <si>
    <t>ADB</t>
  </si>
  <si>
    <t>IFAD</t>
  </si>
  <si>
    <t>JICA</t>
  </si>
  <si>
    <t>World Bank</t>
  </si>
  <si>
    <t>National Urban Water Supply</t>
  </si>
  <si>
    <t>Denpasar  Sewerage System Project III (DSP III)</t>
  </si>
  <si>
    <t>IDB</t>
  </si>
  <si>
    <t>Rural Settlement Infrastructure Development (RSID)</t>
  </si>
  <si>
    <t>Kementerian Pertanian</t>
  </si>
  <si>
    <t>Kementerian Riset, Teknologi, dan Perguruan Tinggi</t>
  </si>
  <si>
    <t>Development and Upgrading of the State University of Jakarta - Phase 2</t>
  </si>
  <si>
    <t>Belum Ada Indikasi</t>
  </si>
  <si>
    <t>Kementerian Kesehatan</t>
  </si>
  <si>
    <t>Kementerian Agama</t>
  </si>
  <si>
    <t>PT. PLN</t>
  </si>
  <si>
    <t>Indramayu Coal Fired Power Plant  #4 (1x1000MW)</t>
  </si>
  <si>
    <t>BMKG</t>
  </si>
  <si>
    <t>Strengthening Climate and Weather Service Capacity – Phase II</t>
  </si>
  <si>
    <t>US EXIM dan Kanada</t>
  </si>
  <si>
    <t>TOTAL</t>
  </si>
  <si>
    <r>
      <t xml:space="preserve">Usulan Kegiatan untuk Dicantumkan dalam </t>
    </r>
    <r>
      <rPr>
        <b/>
        <i/>
        <sz val="11"/>
        <color rgb="FF000000"/>
        <rFont val="Calibri"/>
        <family val="2"/>
      </rPr>
      <t xml:space="preserve">Green Book </t>
    </r>
    <r>
      <rPr>
        <b/>
        <sz val="11"/>
        <color rgb="FF000000"/>
        <rFont val="Calibri"/>
        <family val="2"/>
      </rPr>
      <t xml:space="preserve">2017_x000D_
(Telah diusulkan resmi oleh K/L dan dilengkapi </t>
    </r>
    <r>
      <rPr>
        <b/>
        <i/>
        <sz val="11"/>
        <color rgb="FF000000"/>
        <rFont val="Calibri"/>
        <family val="2"/>
      </rPr>
      <t>Readiness Criteria</t>
    </r>
    <r>
      <rPr>
        <b/>
        <sz val="11"/>
        <color rgb="FF000000"/>
        <rFont val="Calibri"/>
        <family val="2"/>
      </rPr>
      <t xml:space="preserve">)_x000D_
</t>
    </r>
    <r>
      <rPr>
        <sz val="10"/>
        <color rgb="FF000000"/>
        <rFont val="Calibri"/>
        <family val="2"/>
      </rPr>
      <t>Status 2 Maret 2017</t>
    </r>
  </si>
  <si>
    <t>Nilai Pinjaman_x000D_
Blue Book_x000D_
2015-2019_x000D_
(juta USD)</t>
  </si>
  <si>
    <t>Nilai Pinjaman Usulan Green Book 2017_x000D_
(juta USD)</t>
  </si>
  <si>
    <t>Status</t>
  </si>
  <si>
    <t>Tercantum dalam draft Pagu Indikatif 2018</t>
  </si>
  <si>
    <t>Tidak diusulkan penarikan pada tahun 2018</t>
  </si>
  <si>
    <t>Improvement of Family Healthcare_x000D_
(I-SPHERE)*</t>
  </si>
  <si>
    <t>BIG</t>
  </si>
  <si>
    <t>The Acceleration Program of One Map Policy Implementation</t>
  </si>
  <si>
    <t>The Development of Patimban Port - Stage I</t>
  </si>
  <si>
    <t>*)</t>
  </si>
  <si>
    <t xml:space="preserve">Tidak tercantum dalam Blue Book 2015-2019. Namun demikian, ruang lingkup kegiatan I-SPHERE mencakup 2 kegiatan pada Blue Book dengan 2 program yang berbeda yaitu kegiatan (i) Improvement of Primary Health Care dan (ii) Strengthening of National Referral Hospitals, Province Referral Hospital and Vertical Technical Units </t>
  </si>
  <si>
    <t>Mamminasata Water Supply Development Project</t>
  </si>
  <si>
    <t>Tulehu Geothermal Power Plant Project Unit 1&amp;2 (2x10MW)</t>
  </si>
  <si>
    <t>Procurement of Track Material and Turn Out Phase III</t>
  </si>
  <si>
    <t>Keterangan</t>
  </si>
  <si>
    <t xml:space="preserve">Hululais Feothermal Power Plant Project (2x55MW) </t>
  </si>
  <si>
    <t>Sustainable Urban Development in Indonesia (Eco District)</t>
  </si>
  <si>
    <t>Sanitation System Development in Bogor City</t>
  </si>
  <si>
    <t>Strategic Irrigation Modernization and Urgent Rehabilitation Project (SIMURP)</t>
  </si>
  <si>
    <t>PT. PLN (Perusahaan Listrik Negara) PERSERO</t>
  </si>
  <si>
    <t>Improvement of Facilities and Infrastructure and Infrastructure for Teaching and Learning Activities in Health Sector</t>
  </si>
  <si>
    <t>Sudah tersedia RC</t>
  </si>
  <si>
    <t>B. USULAN BARU YANG BELUM DIREKOMENDASIKAN MASUK GB 2017</t>
  </si>
  <si>
    <t>Nilai Pinjaman _x000D_(juta USD)</t>
  </si>
  <si>
    <t>Dana Pendamping</t>
  </si>
  <si>
    <t>Kementerian Ristek Dikti</t>
  </si>
  <si>
    <t>Belum tersedia RC</t>
  </si>
  <si>
    <t>Strengthening of National Referral Hospitals, Province Referral Hospital and Vertical Technical Unit</t>
  </si>
  <si>
    <t>Support the implementation of the islamic finance Road Map / Promoting Sharia Finance (KNKS)</t>
  </si>
  <si>
    <t>Upland Development for National Food Security</t>
  </si>
  <si>
    <t>Establishment od University of Bengkulu's Hospital</t>
  </si>
  <si>
    <t>Capacity Building Programmes for Infrastructure in Malikussaleh University</t>
  </si>
  <si>
    <t>Development and Upgrading of University of Jambi</t>
  </si>
  <si>
    <t>Integrated Multi Campus University for Tomorrow's Education in Indonesia University of Education</t>
  </si>
  <si>
    <t>Higher Education Quality Improvement od the University of Riau</t>
  </si>
  <si>
    <t>The Development of UIN Maulana Malik Ibrahim Malang - Phase II</t>
  </si>
  <si>
    <t>The Development of Regional Water Supply System of Mebidang</t>
  </si>
  <si>
    <t>The Development of Regional Water Supply System in Wasosukas</t>
  </si>
  <si>
    <t>The Development of Regional Water Supply System in Benteng Kobema</t>
  </si>
  <si>
    <t>KfW</t>
  </si>
  <si>
    <t>AFD</t>
  </si>
  <si>
    <t>SFD</t>
  </si>
  <si>
    <r>
      <t xml:space="preserve">- Sudah tersedia RC
- Sudah </t>
    </r>
    <r>
      <rPr>
        <i/>
        <sz val="12"/>
        <color rgb="FF000000"/>
        <rFont val="Calibri"/>
        <family val="2"/>
      </rPr>
      <t>pre-request</t>
    </r>
  </si>
  <si>
    <t>Kementerian ATR/BPN</t>
  </si>
  <si>
    <t>Young Entrepreneurship and Employment Support Services Programme (YESS)</t>
  </si>
  <si>
    <t>Program to Accelerate Agrarian Reform</t>
  </si>
  <si>
    <t>Pernah diajukan pada GB 2017, namun tidak direkomendasikan dari Dep. Sektor</t>
  </si>
  <si>
    <t>Pernah diajukan pada GB 2017, namun saat RAPIM tidak direkomendasikan</t>
  </si>
  <si>
    <t>Extensification of New Paddy Field Area</t>
  </si>
  <si>
    <t>Pernah dibahas dalam pertemuan 1  November 2017</t>
  </si>
  <si>
    <t>Community Based Sanitation Program (Sanimas Phase-II)</t>
  </si>
  <si>
    <t>Pernah dibahas dalam pertemuan 2  Oktober 2017</t>
  </si>
  <si>
    <t xml:space="preserve">Sudah tersedia RC, namun perlu perbaikan  
</t>
  </si>
  <si>
    <t>Pernah diajukan pada GB 2017, namun ditunda karena terdapat perubahan instansi pengusul yang semula BIG menjadi ATR</t>
  </si>
  <si>
    <t>Pernah diajukan pada GB 2017, namun ditunda karena kegiatan Phase-II baru mulai berjalan di TA 2017</t>
  </si>
  <si>
    <t>Sudah diterima usulan dari Sekjen a.n Menteri  Ristekdikti kepada Menteri PPN/ Kepala Bappenas tanggal 18 Mei 2017 (5 kegiatan dalam satu surat usulan)</t>
  </si>
  <si>
    <t>Kementerian PPN/ BAPPENAS</t>
  </si>
  <si>
    <t>Sudah diterima usulan  Sekjen a.n Menteri Agama kepada Menteri PPN/ Kepala Bappenas kegiatan pada tanggal 8 Mei 2017</t>
  </si>
  <si>
    <t>Pernah dilbahas dalam pertemuan 20 dan 30 Oktober 2017</t>
  </si>
  <si>
    <t>JUMLAH</t>
  </si>
  <si>
    <t>Pelosika Multipurpose Dam Construction Project</t>
  </si>
  <si>
    <t>RRT</t>
  </si>
  <si>
    <t>Jenelata Dam Construction Project</t>
  </si>
  <si>
    <t>Lompatan Harimau Dam Construction Project</t>
  </si>
  <si>
    <t>Riam Kiwa Multipurpose Dam Construction Project</t>
  </si>
  <si>
    <t>- Pernah diusulkan dalam GB 2017 
- Belum masuk dalam list Blue Book 2015-2019 dan belum terdapat dalam MoU 22 Agustus 2017
- Akan dilakukan review design terlebih dahulu dengan memanfaatkan dana hibah pemerintah RRT</t>
  </si>
  <si>
    <t>- Pernah diusulkan dalam GB 2017 
- Masuk dalam MOU Infrastructure Financing Cooperation yang ditandatangani antara Pemerintah RI dan RRT tanggal 22 Agustus 2017
- Akan dilakukan review design terlebih dahulu dengan memanfaatkan dana hibah pemerintah RRT</t>
  </si>
  <si>
    <t>- Pernah diajukan pada GB 2017, 
- Hasil Pengeboran Sumur tidak berhasil</t>
  </si>
  <si>
    <t>- Pernah diajukan pada GB 2017
- Masih menunggu studi AMDAL di lokasi yang baru (perpindahan lokasi akibat longsor)</t>
  </si>
  <si>
    <t>National Affordable Housing Project</t>
  </si>
  <si>
    <t>Korea</t>
  </si>
  <si>
    <t>Engineering Service for Dam Multipurpose Development Project</t>
  </si>
  <si>
    <t>Engineering Service for Coastal and River Development Project</t>
  </si>
  <si>
    <t>Integrated Participatory Development and Management of Irrigation Project</t>
  </si>
  <si>
    <t>The Urgent Rehabilitation of Strategic Irrigation for Western Region of Indonesia</t>
  </si>
  <si>
    <t>Regency Settlement Infrastructure Development (RSID)</t>
  </si>
  <si>
    <t>Development of Cisumdawu Cileunyi-Sumedang-Dawuan Phase III</t>
  </si>
  <si>
    <t>Development of National Urban Development Program (NUDP)</t>
  </si>
  <si>
    <t>National Urban Water Supply Project (NUWSP)</t>
  </si>
  <si>
    <r>
      <t xml:space="preserve">Patimban Port Development Project </t>
    </r>
    <r>
      <rPr>
        <i/>
        <sz val="16"/>
        <rFont val="Calibri"/>
        <family val="2"/>
        <scheme val="minor"/>
      </rPr>
      <t>(I)</t>
    </r>
  </si>
  <si>
    <t>Construction of Jakarta Mass Rapid Transit Project Phase II</t>
  </si>
  <si>
    <t>Indonesia Supporting Primary And Refferal Health Care Reform (I-SPHERE)</t>
  </si>
  <si>
    <t>The Plan of Hasanuddin University Hospital Development</t>
  </si>
  <si>
    <t>Jerman (KFW)</t>
  </si>
  <si>
    <t>University of Gajah Mada Achieving World Class University with Socio Entrepreneurial</t>
  </si>
  <si>
    <t>The Development and Improvement of Six Islamic Higher Education Institutions Project</t>
  </si>
  <si>
    <t>Rural Empowerment and Agriculturel Development Scalling up Innitiative (READ-SI)</t>
  </si>
  <si>
    <t>Human Resources Development for Bureaucratic Reform (SPIRIT II)</t>
  </si>
  <si>
    <t>Kementerian Pertahanan</t>
  </si>
  <si>
    <t>Upgrading Medical Equipments for Naval Hospital Wahyu Slamet Bitung-North Sulawesi</t>
  </si>
  <si>
    <t>Austria</t>
  </si>
  <si>
    <t>Upgrading Medical Equipments and Supporting Facilities for Army Hospital Pelamonia</t>
  </si>
  <si>
    <t>Procurement of Medical Equipments for Army Hospital Putri Hijau</t>
  </si>
  <si>
    <t>Upgrading Medical Equipments and Supporting Facilities for Army Hospital Udayana</t>
  </si>
  <si>
    <t>Upgrading Medical Equipments for Air Force Hospital Dodi Sarjoto</t>
  </si>
  <si>
    <t>BMKG (Badan Meteorologi Klimatologi dan Geofisika)</t>
  </si>
  <si>
    <t>Perancis</t>
  </si>
  <si>
    <t>US Exim Bank</t>
  </si>
  <si>
    <t>PT. SMI (Sarana Multi Infrastruktur) PERSERO</t>
  </si>
  <si>
    <t>Increasing PT Indonesia Infrastructure Finance Financing Capacity in Accelerating Infrastructure Development in Indonesia</t>
  </si>
  <si>
    <t xml:space="preserve">- Kegiatan Mamminasata pernah diajukan pada GB 2017, namun tidak direkomendasikan dari Dep. Sektor
- Pernah dibahas dalam pertemuan 13-14 November 2017, untuk SPAM Regional Mamminasata, Mebidang, Wasosukas, dan Bentng Kobema akan diusulkan dalam GB 2018,
- Sementara, SPAM Regional Durolis, Petanglong, Jatigede, dan Karian Dam belum dapat diusulkan dalam GB 2019
</t>
  </si>
  <si>
    <r>
      <t xml:space="preserve">Dit. PLN Multilateral:
- Masih dalam pembahasan desain kegiatan
- Terdapat isu perubahan desain kegiatan, namun surat penyampaian perubahan </t>
    </r>
    <r>
      <rPr>
        <i/>
        <sz val="12"/>
        <color rgb="FF000000"/>
        <rFont val="Calibri"/>
        <family val="2"/>
        <scheme val="minor"/>
      </rPr>
      <t xml:space="preserve">Concept Note </t>
    </r>
    <r>
      <rPr>
        <sz val="12"/>
        <color rgb="FF000000"/>
        <rFont val="Calibri"/>
        <family val="2"/>
        <scheme val="minor"/>
      </rPr>
      <t>belum disampaikan secara tertulis.</t>
    </r>
  </si>
  <si>
    <r>
      <t xml:space="preserve">- Masih menunggu kesepakatan antaa GOI dan EDCF, terdapat isu pengurangan komponen kegiatan
- Masih dalam proses pembahasan desai kegiatan lebih lanjut
- Sudah </t>
    </r>
    <r>
      <rPr>
        <i/>
        <sz val="12"/>
        <color rgb="FF000000"/>
        <rFont val="Calibri"/>
        <family val="2"/>
      </rPr>
      <t>pre-request</t>
    </r>
  </si>
  <si>
    <t>Daftar Kegiatan terbit Febuari 2017</t>
  </si>
  <si>
    <r>
      <t xml:space="preserve">Masih dalam proses </t>
    </r>
    <r>
      <rPr>
        <i/>
        <sz val="12"/>
        <color rgb="FF000000"/>
        <rFont val="Calibri"/>
        <family val="2"/>
      </rPr>
      <t xml:space="preserve">Fact Finding, </t>
    </r>
    <r>
      <rPr>
        <sz val="12"/>
        <color rgb="FF000000"/>
        <rFont val="Calibri"/>
        <family val="2"/>
      </rPr>
      <t xml:space="preserve">sampai saat ini belum dilakukan </t>
    </r>
    <r>
      <rPr>
        <i/>
        <sz val="12"/>
        <color rgb="FF000000"/>
        <rFont val="Calibri"/>
        <family val="2"/>
      </rPr>
      <t>pre request</t>
    </r>
  </si>
  <si>
    <t>Masih pada tahapan Submit dokumen kepada pihak lender (RRT)</t>
  </si>
  <si>
    <r>
      <t xml:space="preserve">Masih dalam pembahasan desain kegiatan terkait pemilihan PIU, Pendekatan </t>
    </r>
    <r>
      <rPr>
        <i/>
        <sz val="12"/>
        <color rgb="FF000000"/>
        <rFont val="Calibri"/>
        <family val="2"/>
      </rPr>
      <t xml:space="preserve">Capital Investmen Plan </t>
    </r>
    <r>
      <rPr>
        <sz val="12"/>
        <color rgb="FF000000"/>
        <rFont val="Calibri"/>
        <family val="2"/>
      </rPr>
      <t>(CIP) dan meningkatkan kepemilikan Pemda dalam kegiatan.</t>
    </r>
  </si>
  <si>
    <r>
      <t xml:space="preserve">Masih dalam pembahasan desain kegiatan, terutama terkait penentuan lokasi PDAM berdasarkan </t>
    </r>
    <r>
      <rPr>
        <i/>
        <sz val="12"/>
        <rFont val="Calibri"/>
        <family val="2"/>
        <scheme val="minor"/>
      </rPr>
      <t>Performance Based Grant.</t>
    </r>
  </si>
  <si>
    <r>
      <t xml:space="preserve">- Terdapat Rencana LA awal tahun 2018
- MRT masih dalam tahap pembahasan desain kegiatan untuk pengiriman </t>
    </r>
    <r>
      <rPr>
        <i/>
        <sz val="12"/>
        <color theme="1"/>
        <rFont val="Calibri"/>
        <family val="2"/>
      </rPr>
      <t>pre request</t>
    </r>
    <r>
      <rPr>
        <sz val="12"/>
        <color theme="1"/>
        <rFont val="Calibri"/>
        <family val="2"/>
      </rPr>
      <t xml:space="preserve">
- Terdapat isu penggunaan mekanisme STEP-Loan JICA, namun sudah disetujui oleh Pemprov DKI, Kemenhub, dan PT. MRT Jakarta karena lebih banyak memberikan keuntungan </t>
    </r>
  </si>
  <si>
    <t>Masih dalam pembahasan desain kegiatan</t>
  </si>
  <si>
    <t>- Daftar Kegiatan tgl 11 Agustus 2017
- Dalam proses negosiasi</t>
  </si>
  <si>
    <r>
      <t xml:space="preserve">Masih dalam penyelesaian masalah lingkungan terhadap warga sekitar proyek pembangkit, sehingga proses </t>
    </r>
    <r>
      <rPr>
        <i/>
        <sz val="12"/>
        <color theme="1"/>
        <rFont val="Calibri"/>
        <family val="2"/>
      </rPr>
      <t xml:space="preserve">pre request </t>
    </r>
    <r>
      <rPr>
        <sz val="12"/>
        <color theme="1"/>
        <rFont val="Calibri"/>
        <family val="2"/>
      </rPr>
      <t>terhambat dilaksanakan</t>
    </r>
  </si>
  <si>
    <t xml:space="preserve">- Masih dalam pembahasan penyempurnaan komponen desain kegiatan
- Terdapat perbaikan konten RC, namun perubahannya belum diterima oleh Dit. Hankam
</t>
  </si>
  <si>
    <r>
      <t xml:space="preserve">- Daftar Kegiatan (AFD Perancis) sudah terbit tgl 24 November 2017
- Dalam proses negosiasi
- LA direncanakan akhir Desember 2017/Januari 2018
- Untuk </t>
    </r>
    <r>
      <rPr>
        <i/>
        <sz val="12"/>
        <color rgb="FF000000"/>
        <rFont val="Calibri"/>
        <family val="2"/>
      </rPr>
      <t>cofinancing</t>
    </r>
    <r>
      <rPr>
        <sz val="12"/>
        <color rgb="FF000000"/>
        <rFont val="Calibri"/>
        <family val="2"/>
      </rPr>
      <t xml:space="preserve"> US Exim Bank direncanakan akan masuk dalam GB 2018</t>
    </r>
  </si>
  <si>
    <t xml:space="preserve">Integrated Infrastructure Development for National Tourism Strategic Areas (Contruction) </t>
  </si>
  <si>
    <t>- Sudah LA tanggal 31 Juli 2017
- Loan Efektif 8 September 2017
- Rencana penarikan th pertama 138jt/5th</t>
  </si>
  <si>
    <t>- Sudah LA Februari 2017  
- Rencana penarikan tahun pertama 95,86jt/4th</t>
  </si>
  <si>
    <t>- Sudah LA tanggal 15 November 2017
- Rencana penarikan tahun pertama 96,103 jt/7th</t>
  </si>
  <si>
    <t>- Sudah LA tanggal 15 November 2017
- Rencana penarikan tahun pertama 4,354jt/ 5th</t>
  </si>
  <si>
    <t>- Sudah LA Februari 2017
- Loan Efektif tanggal 26 September 2017
- Rencana penarikan tahun pertama 66jt/3th</t>
  </si>
  <si>
    <t>Kegiatan DRPPLN 2017</t>
  </si>
  <si>
    <t>Kegiatan Potensial DRPPLN 2018</t>
  </si>
  <si>
    <t>Sudah Greenbook 2017</t>
  </si>
  <si>
    <t>Rancangan DRPPLN/Green Book 2018</t>
  </si>
  <si>
    <t>Kegiatan yang Sudah LA 2018</t>
  </si>
  <si>
    <t>- Sudah LA November 2017
- Daftar Kegiatan terbit tanggal 31 Juli 2017
- Dalam proses negosiasi</t>
  </si>
  <si>
    <t>- Sudah LA 12 Januari 2018
- Daftar Kegiatan terbit  tanggal 22 Agustus 2017
- Dalam proses negosiasi</t>
  </si>
  <si>
    <t>Status, 12 Februari 2018</t>
  </si>
  <si>
    <t>Jakarta Sewerage Development Project Zone 6 (Phase 1)</t>
  </si>
  <si>
    <t>- Pernah dibahas dalam pertemuan 26 September 2017
- MOD telah ditandatangani bulan November 2017
- Nilai sebelumnya USD 1,95 Miliar. Namun pihak JICA menyetujui hanya USD 412,5 Juta untuk Zona 6 Phase 1
- Dalam desain kegiatan hanya pembangunan zona 1 dan zona 6
- Merupakan bagian kegiatan Jakarta Sewerage Development Project – Zone 1 and Zone 6</t>
  </si>
  <si>
    <t>Catatan Bilateral Multilateral</t>
  </si>
  <si>
    <t>Daftar Kegiatan terbit Februari 2018</t>
  </si>
  <si>
    <t>Dalam proses Daftar Kegiatan</t>
  </si>
  <si>
    <t>Status, 22 Februari 2018</t>
  </si>
  <si>
    <r>
      <t xml:space="preserve">Akan dilakukan </t>
    </r>
    <r>
      <rPr>
        <i/>
        <sz val="12"/>
        <color rgb="FF000000"/>
        <rFont val="Calibri"/>
        <family val="2"/>
      </rPr>
      <t xml:space="preserve">appraisal </t>
    </r>
    <r>
      <rPr>
        <sz val="12"/>
        <color rgb="FF000000"/>
        <rFont val="Calibri"/>
        <family val="2"/>
      </rPr>
      <t>Februari 2018</t>
    </r>
  </si>
  <si>
    <t>Diperlukan perbaikan RC</t>
  </si>
  <si>
    <t>- Pernah dibahas dalam pertemuan 1  November 2017
- K/L masih harus mempertajam konsep desain proyek, costing, metode pengadaan, logframe, justifikasi pemilihan lokasi dan lahan</t>
  </si>
  <si>
    <r>
      <t xml:space="preserve">- Sudah diterima usulan dari Sekjen a.n Menteri  Ristekdikti kepada Menteri PPN/ Kepala Bappenas tanggal 18 Mei 2017 (5 kegiatan dalam satu surat usulan)
- Univ. Bengkulu masih harus mempertajam costing, metode pengadaan, rencana penarikan
- Univ. Jakarta masih diperlukan perbaikan dokumen pihak univ
- Univ. Malikussaleh, Univ. Jambi, UPI, dan Univ. Riau sedang penyiapan kegiatan melalui TA </t>
    </r>
    <r>
      <rPr>
        <i/>
        <sz val="12"/>
        <color rgb="FF000000"/>
        <rFont val="Calibri"/>
        <family val="2"/>
      </rPr>
      <t xml:space="preserve">to Indonesia on Preparing the Advanced Knowledge Skills for Sustainable Growth Project </t>
    </r>
    <r>
      <rPr>
        <sz val="12"/>
        <color rgb="FF000000"/>
        <rFont val="Calibri"/>
        <family val="2"/>
      </rPr>
      <t>(TA 9406 INO)</t>
    </r>
  </si>
  <si>
    <r>
      <t xml:space="preserve">- Masih dalam pembahasan desain kegiatan, terutama terkait penentuan lokasi PDAM berdasarkan </t>
    </r>
    <r>
      <rPr>
        <i/>
        <sz val="12"/>
        <rFont val="Calibri"/>
        <family val="2"/>
        <scheme val="minor"/>
      </rPr>
      <t xml:space="preserve">Performance Based Grant
- </t>
    </r>
    <r>
      <rPr>
        <sz val="12"/>
        <rFont val="Calibri"/>
        <family val="2"/>
        <scheme val="minor"/>
      </rPr>
      <t>Dalam tahap finalisasi dan penentuan lokasi untuk komponen pinjaman yang akan disalurkan melalui</t>
    </r>
    <r>
      <rPr>
        <i/>
        <sz val="12"/>
        <rFont val="Calibri"/>
        <family val="2"/>
        <scheme val="minor"/>
      </rPr>
      <t xml:space="preserve"> on granting</t>
    </r>
  </si>
  <si>
    <r>
      <t xml:space="preserve">- Pernah diajukan pada GB 2017, namun saat RAPIM tidak direkomendasikan
- Sedang dalam tahap finalisasi </t>
    </r>
    <r>
      <rPr>
        <i/>
        <sz val="12"/>
        <color rgb="FF000000"/>
        <rFont val="Calibri"/>
        <family val="2"/>
      </rPr>
      <t>Project Implementation Plan</t>
    </r>
    <r>
      <rPr>
        <sz val="12"/>
        <color rgb="FF000000"/>
        <rFont val="Calibri"/>
        <family val="2"/>
      </rPr>
      <t xml:space="preserve">dan peningkatan kesiapan, termasuk </t>
    </r>
    <r>
      <rPr>
        <i/>
        <sz val="12"/>
        <color rgb="FF000000"/>
        <rFont val="Calibri"/>
        <family val="2"/>
      </rPr>
      <t>procurement plan</t>
    </r>
  </si>
  <si>
    <t>Dibatalkan IDB</t>
  </si>
  <si>
    <t>- Daftar Kegiatan tgl 11 Agustus 2017
- Dalam proses negosiasi
- Surat pembatalan IDB telah disampaikan kepada Kemenkeu dan sedang menunggu respon Kemenkeu</t>
  </si>
  <si>
    <t>- Pernah diajukan pada GB 2017, namun ditunda karena terdapat perubahan instansi pengusul yang semula BIG menjadi ATR
- Perbaikan RC disampaikan akhir Februari 2018</t>
  </si>
  <si>
    <r>
      <t xml:space="preserve">- Masih dalam pembahasan desain kegiatan, kemungkinan akan menggunakan pinjaman pendahuluan untuk mendukung persiapan dan penyusunan road map talenta Indonesia
- Terdapat isu perubahan desain kegiatan, namun surat penyampaian perubahan </t>
    </r>
    <r>
      <rPr>
        <i/>
        <sz val="12"/>
        <color rgb="FF000000"/>
        <rFont val="Calibri"/>
        <family val="2"/>
        <scheme val="minor"/>
      </rPr>
      <t xml:space="preserve">Concept Note </t>
    </r>
    <r>
      <rPr>
        <sz val="12"/>
        <color rgb="FF000000"/>
        <rFont val="Calibri"/>
        <family val="2"/>
        <scheme val="minor"/>
      </rPr>
      <t>belum disampaikan secara tertulis.</t>
    </r>
  </si>
  <si>
    <t>- Daftar Kegiatan sudah terbit 3 Februari 2017
- Dalam proses negoisasi</t>
  </si>
  <si>
    <r>
      <t xml:space="preserve">- Masih dalam proses </t>
    </r>
    <r>
      <rPr>
        <i/>
        <sz val="12"/>
        <color rgb="FF000000"/>
        <rFont val="Calibri"/>
        <family val="2"/>
      </rPr>
      <t xml:space="preserve">Fact Finding, </t>
    </r>
    <r>
      <rPr>
        <sz val="12"/>
        <color rgb="FF000000"/>
        <rFont val="Calibri"/>
        <family val="2"/>
      </rPr>
      <t xml:space="preserve">sampai saat ini belum dilakukan </t>
    </r>
    <r>
      <rPr>
        <i/>
        <sz val="12"/>
        <color rgb="FF000000"/>
        <rFont val="Calibri"/>
        <family val="2"/>
      </rPr>
      <t>pre request
- Supplemental Study</t>
    </r>
    <r>
      <rPr>
        <sz val="12"/>
        <color rgb="FF000000"/>
        <rFont val="Calibri"/>
        <family val="2"/>
      </rPr>
      <t xml:space="preserve"> telah selesai dilaksanakan</t>
    </r>
  </si>
  <si>
    <t xml:space="preserve">Sudah tersedia RC
</t>
  </si>
  <si>
    <t>- Pernah dibahas dalam pertemuan 26 September 2017
- MOD telah ditandatangani bulan November 2017
- Nilai sebelumnya USD 1,95 Miliar. Namun pihak JICA menyetujui hanya USD 412,5 Juta untuk Zona 6 Phase 1
- Dalam MoD JICA nilai kegiatan Fase I USD 281,64 juta
- Dalam desain kegiatan hanya pembangunan zona 1 dan zona 6
- Merupakan bagian kegiatan Jakarta Sewerage Development Project – Zone 1 and Zone 6
- Sudah pre-request
- Appraisal telah dilakukan dan MOD ditandatangani November 2017</t>
  </si>
  <si>
    <r>
      <t xml:space="preserve">- Terdapat Rencana LA awal tahun 2018
- MRT masih dalam tahap pembahasan desain kegiatan untuk pengiriman </t>
    </r>
    <r>
      <rPr>
        <i/>
        <sz val="12"/>
        <color theme="1"/>
        <rFont val="Calibri"/>
        <family val="2"/>
      </rPr>
      <t>pre request</t>
    </r>
    <r>
      <rPr>
        <sz val="12"/>
        <color theme="1"/>
        <rFont val="Calibri"/>
        <family val="2"/>
      </rPr>
      <t xml:space="preserve">
- Terdapat isu penggunaan mekanisme STEP-Loan JICA, namun sudah disetujui oleh Pemprov DKI, Kemenhub, dan PT. MRT Jakarta karena lebih banyak memberikan keuntungan 
- Dit. Bilateral akan mengkonfirmasi lebih lanjut untuk pencantuman porsi </t>
    </r>
    <r>
      <rPr>
        <i/>
        <sz val="12"/>
        <color theme="1"/>
        <rFont val="Calibri"/>
        <family val="2"/>
      </rPr>
      <t xml:space="preserve">on-granting </t>
    </r>
    <r>
      <rPr>
        <sz val="12"/>
        <color theme="1"/>
        <rFont val="Calibri"/>
        <family val="2"/>
      </rPr>
      <t xml:space="preserve"> dalam </t>
    </r>
    <r>
      <rPr>
        <i/>
        <sz val="12"/>
        <color theme="1"/>
        <rFont val="Calibri"/>
        <family val="2"/>
      </rPr>
      <t>Green Book</t>
    </r>
    <r>
      <rPr>
        <sz val="12"/>
        <color theme="1"/>
        <rFont val="Calibri"/>
        <family val="2"/>
      </rPr>
      <t xml:space="preserve"> setelah terbit surat Menteri Perhubungan kepada Menteri Keuangan terkait </t>
    </r>
    <r>
      <rPr>
        <i/>
        <sz val="12"/>
        <color theme="1"/>
        <rFont val="Calibri"/>
        <family val="2"/>
      </rPr>
      <t>on granting</t>
    </r>
  </si>
  <si>
    <r>
      <t xml:space="preserve">- Masih dalam penyelesaian masalah lingkungan terhadap warga sekitar proyek pembangkit, sehingga proses </t>
    </r>
    <r>
      <rPr>
        <i/>
        <sz val="12"/>
        <color theme="1"/>
        <rFont val="Calibri"/>
        <family val="2"/>
      </rPr>
      <t xml:space="preserve">pre request </t>
    </r>
    <r>
      <rPr>
        <sz val="12"/>
        <color theme="1"/>
        <rFont val="Calibri"/>
        <family val="2"/>
      </rPr>
      <t>terhambat dilaksanakan
- Penyelesaian masalah lingkungan masih dalam proses pengadilan</t>
    </r>
  </si>
  <si>
    <t>- Pernah diajukan pada GB 201
- Pengeboran sumur untuk pencarian sumber panas bumi telah dilakukan</t>
  </si>
  <si>
    <t>- Pernah diajukan pada GB 2017
- Masih menunggu studi AMDAL di lokasi yang baru (perpindahan lokasi akibat longsor)
- Dalam proses finalisasi AMDAL untuk lokasi yang baru, target selesai Juni 2018</t>
  </si>
  <si>
    <t>- Masih dalam pembahasan penyempurnaan komponen desain kegiatan
- Terdapat perbaikan konten RC, namun perubahannya belum diterima oleh Dit. Hankam
- Diperlukan rekomendasi sektor terkait peningkatan kesiapan untuk Daftar Kegiatan</t>
  </si>
  <si>
    <r>
      <t xml:space="preserve">- Daftar Kegiatan (AFD Perancis) sudah terbit tgl 24 November 2017
- Dalam proses negosiasi
- LA direncanakan akhir Desember 2017/Januari 2018
- Untuk </t>
    </r>
    <r>
      <rPr>
        <i/>
        <sz val="12"/>
        <color rgb="FF000000"/>
        <rFont val="Calibri"/>
        <family val="2"/>
      </rPr>
      <t>cofinancing</t>
    </r>
    <r>
      <rPr>
        <sz val="12"/>
        <color rgb="FF000000"/>
        <rFont val="Calibri"/>
        <family val="2"/>
      </rPr>
      <t xml:space="preserve"> US Exim Bank direncanakan akan masuk dalam GB 2018
- Merupakan bagian dari pengembangan MMS</t>
    </r>
  </si>
  <si>
    <t>Status Bilateral Multilateral</t>
  </si>
  <si>
    <t xml:space="preserve">Sudah tersedia RC, namun perlu perbaikan </t>
  </si>
  <si>
    <t>- Masih dalam pembahasan desain kegiatan
- Dalam pembahasan Disbursement Linked Indicator (DLI)</t>
  </si>
  <si>
    <t xml:space="preserve">- Kegiatan Mamminasata pernah diajukan pada GB 2017, namun tidak direkomendasikan dari Dep. Sektor
- Pernah dibahas dalam pertemuan 13-14 November 2017, untuk SPAM Regional Mamminasata, Mebidang, Wasosukas, dan Bentng Kobema akan diusulkan dalam GB 2018,
- Sementara, SPAM Regional Durolis, Petanglong, Jatigede, dan Karian Dam belum dapat diusulkan dalam GB 2019
</t>
  </si>
  <si>
    <t>Daftar Kegiatan terbit 3 Februari 2017</t>
  </si>
  <si>
    <t xml:space="preserve"> Sudah tersedia RC</t>
  </si>
  <si>
    <t xml:space="preserve">- Daftar Kegiatan sudah terbit 18 Januari 2018
- Dalam proses negoisasi </t>
  </si>
  <si>
    <t>- Masih menunggu kesepakatan antara GOI dan EDCF, terdapat isu pengurangan komponen kegiatan
- Masih dalam proses pembahasan desai kegiatan lebih lanjut
- Formal request telah dikirim ke Korea dengan nilai usulan pinjaman USD 98 juta dan pendamping USD 16 juta</t>
  </si>
  <si>
    <t>Status, 7 Maret 2018</t>
  </si>
  <si>
    <t>A. Kegiatan yang direkomendasikan DRPPLN 2018</t>
  </si>
  <si>
    <t>B. Kegiatan yang perlu ditindaklanjuti</t>
  </si>
  <si>
    <r>
      <t xml:space="preserve">- Masih dalam proses </t>
    </r>
    <r>
      <rPr>
        <i/>
        <sz val="12"/>
        <color rgb="FF000000"/>
        <rFont val="Calibri"/>
        <family val="2"/>
      </rPr>
      <t xml:space="preserve">Fact Finding, </t>
    </r>
    <r>
      <rPr>
        <sz val="12"/>
        <color rgb="FF000000"/>
        <rFont val="Calibri"/>
        <family val="2"/>
      </rPr>
      <t xml:space="preserve">sampai saat ini belum dilakukan </t>
    </r>
    <r>
      <rPr>
        <i/>
        <sz val="12"/>
        <color rgb="FF000000"/>
        <rFont val="Calibri"/>
        <family val="2"/>
      </rPr>
      <t>pre request
- Supplemental Study</t>
    </r>
    <r>
      <rPr>
        <sz val="12"/>
        <color rgb="FF000000"/>
        <rFont val="Calibri"/>
        <family val="2"/>
      </rPr>
      <t xml:space="preserve"> telah selesai dilaksanakan</t>
    </r>
    <r>
      <rPr>
        <b/>
        <sz val="12"/>
        <color rgb="FF000000"/>
        <rFont val="Calibri"/>
        <family val="2"/>
      </rPr>
      <t xml:space="preserve">
RAPAT 7 MARET 2018 </t>
    </r>
    <r>
      <rPr>
        <sz val="12"/>
        <color rgb="FF000000"/>
        <rFont val="Calibri"/>
        <family val="2"/>
      </rPr>
      <t xml:space="preserve">
- Dalam proses Daftar Kegiatan</t>
    </r>
  </si>
  <si>
    <r>
      <t xml:space="preserve">- Masih menunggu kesepakatan antara GOI dan EDCF, terdapat isu pengurangan komponen kegiatan
- Masih dalam proses pembahasan desai kegiatan lebih lanjut
- Formal request telah dikirim ke Korea dengan nilai usulan pinjaman USD 98 juta dan pendamping USD 16 juta
</t>
    </r>
    <r>
      <rPr>
        <b/>
        <sz val="12"/>
        <color rgb="FF000000"/>
        <rFont val="Calibri"/>
        <family val="2"/>
      </rPr>
      <t xml:space="preserve">RAPAT 7 MARET 2018 
- </t>
    </r>
    <r>
      <rPr>
        <sz val="12"/>
        <color rgb="FF000000"/>
        <rFont val="Calibri"/>
        <family val="2"/>
      </rPr>
      <t xml:space="preserve">tidak ada masalah </t>
    </r>
  </si>
  <si>
    <r>
      <t xml:space="preserve">Masih pada tahapan Submit dokumen kepada pihak lender (RRT)
</t>
    </r>
    <r>
      <rPr>
        <b/>
        <sz val="12"/>
        <color rgb="FF000000"/>
        <rFont val="Calibri"/>
        <family val="2"/>
      </rPr>
      <t xml:space="preserve">RAPAT 7 MARET 2018
- </t>
    </r>
    <r>
      <rPr>
        <sz val="12"/>
        <color rgb="FF000000"/>
        <rFont val="Calibri"/>
        <family val="2"/>
      </rPr>
      <t>tidak ada masalah</t>
    </r>
  </si>
  <si>
    <r>
      <t xml:space="preserve">- Pernah diajukan pada GB 2017, namun saat RAPIM tidak direkomendasikan
- Sedang dalam tahap finalisasi </t>
    </r>
    <r>
      <rPr>
        <i/>
        <sz val="12"/>
        <color rgb="FF000000"/>
        <rFont val="Calibri"/>
        <family val="2"/>
      </rPr>
      <t>Project Implementation Plan</t>
    </r>
    <r>
      <rPr>
        <sz val="12"/>
        <color rgb="FF000000"/>
        <rFont val="Calibri"/>
        <family val="2"/>
      </rPr>
      <t xml:space="preserve">dan peningkatan kesiapan, termasuk </t>
    </r>
    <r>
      <rPr>
        <i/>
        <sz val="12"/>
        <color rgb="FF000000"/>
        <rFont val="Calibri"/>
        <family val="2"/>
      </rPr>
      <t xml:space="preserve">procurement plan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tidak ada masalah</t>
    </r>
  </si>
  <si>
    <r>
      <t xml:space="preserve">- Masih dalam pembahasan penyempurnaan komponen desain kegiatan
- Terdapat perbaikan konten RC, namun perubahannya belum diterima oleh Dit. Hankam
- Diperlukan rekomendasi sektor terkait peningkatan kesiapan untuk Daftar Kegiatan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membutuhkan rekomendasi  sektor untuk pemenuhan kesiapan kegiatan
- Menyusun nota dinas deputi bidang pendanaan kepada deputi polhukhankam tentang penilaian kesiapan kegiatan (RC) -&gt; disiapkan oleh  dit. bilateral </t>
    </r>
  </si>
  <si>
    <r>
      <t xml:space="preserve">- Daftar Kegiatan tgl 11 Agustus 2017
- Dalam proses negosiasi
- Surat pembatalan IDB telah disampaikan kepada Kemenkeu dan sedang menunggu respon Kemenkeu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dicancel IDB, saat ini dalam proses ditawarkan ke pihak SFD</t>
    </r>
  </si>
  <si>
    <r>
      <t xml:space="preserve">Pernah diajukan pada GB 2017, namun ditunda karena kegiatan Phase-II baru mulai berjalan di TA 2017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belum diusulkan untuk masuk GB 2018</t>
    </r>
  </si>
  <si>
    <r>
      <t>Sudah diterima usulan  Sekjen a.n Menteri Agama kepada Menteri PPN/ Kepala Bappenas kegiatan pada tanggal 8 Mei 2017</t>
    </r>
    <r>
      <rPr>
        <b/>
        <sz val="12"/>
        <color rgb="FF000000"/>
        <rFont val="Calibri"/>
        <family val="2"/>
      </rPr>
      <t xml:space="preserve">
RAPAT 7 MARET 2018
- </t>
    </r>
    <r>
      <rPr>
        <sz val="12"/>
        <color rgb="FF000000"/>
        <rFont val="Calibri"/>
        <family val="2"/>
      </rPr>
      <t>belum diusulkan untuk masuk GB 2018</t>
    </r>
  </si>
  <si>
    <r>
      <t xml:space="preserve">- Pernah dibahas dalam pertemuan 1  November 2017
- K/L masih harus mempertajam konsep desain proyek, costing, metode pengadaan, logframe, justifikasi pemilihan lokasi dan lahan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diperlukan untuk perbaikan </t>
    </r>
    <r>
      <rPr>
        <i/>
        <sz val="12"/>
        <color rgb="FF000000"/>
        <rFont val="Calibri"/>
        <family val="2"/>
      </rPr>
      <t xml:space="preserve">Project Proposal
- </t>
    </r>
    <r>
      <rPr>
        <sz val="12"/>
        <color rgb="FF000000"/>
        <rFont val="Calibri"/>
        <family val="2"/>
      </rPr>
      <t>dibatalkan untuk masuk GB 2018</t>
    </r>
  </si>
  <si>
    <t>Kementerian PUPR</t>
  </si>
  <si>
    <t xml:space="preserve">PT. PLN </t>
  </si>
  <si>
    <t>C. Kegiatan yang tidak direkomendasikan</t>
  </si>
  <si>
    <t>Integrated Infrastructure Development for National Tourism Strategic Areas</t>
  </si>
  <si>
    <r>
      <t>Daftar Kegiatan terbit 3 Februari 2017</t>
    </r>
    <r>
      <rPr>
        <b/>
        <sz val="12"/>
        <color rgb="FF000000"/>
        <rFont val="Calibri"/>
        <family val="2"/>
      </rPr>
      <t xml:space="preserve">
RAPAT 7 MARET 2018 
- </t>
    </r>
    <r>
      <rPr>
        <sz val="12"/>
        <color rgb="FF000000"/>
        <rFont val="Calibri"/>
        <family val="2"/>
      </rPr>
      <t>terdapat permintaan dari Kementerian PUPR untuk merubah ruang lingkup kegiatan pada saat negosiasi. Saat ini sedang diproses persetujuan perubahannya</t>
    </r>
  </si>
  <si>
    <r>
      <t xml:space="preserve">- Pada Bluebook nilai project USD 1.95 Miliar untuk zona 1 dan zona 6. Namun pihak JICA menyetujui hanya USD 412,5 Juta untuk Zona 6 Phase 1
- Pada MoD hasil appraisal November 2017, pihak JICA mengindikasikan akan mendanai pembangunan zona 6 fase 1 sebesar USD 281,64 juta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tidak ada masalah</t>
    </r>
  </si>
  <si>
    <r>
      <t xml:space="preserve">- Masih dalam pembahasan desain kegiatan
- Dalam pembahasan Disbursement Linked Indicator (DLI)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tidak ada masalah, dalam proses DK</t>
    </r>
  </si>
  <si>
    <r>
      <t xml:space="preserve">Masih dalam pembahasan desain kegiatan terkait pemilihan PIU, Pendekatan </t>
    </r>
    <r>
      <rPr>
        <i/>
        <sz val="12"/>
        <color rgb="FF000000"/>
        <rFont val="Calibri"/>
        <family val="2"/>
      </rPr>
      <t xml:space="preserve">Capital Investmen Plan </t>
    </r>
    <r>
      <rPr>
        <sz val="12"/>
        <color rgb="FF000000"/>
        <rFont val="Calibri"/>
        <family val="2"/>
      </rPr>
      <t xml:space="preserve">(CIP) dan meningkatkan kepemilikan Pemda dalam kegiatan.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komponen dan lokasi berubah, dibutuhkan surat konfirmasi dari PUPR terkait update kesiapan -&gt; oleh dit. multilateral</t>
    </r>
  </si>
  <si>
    <r>
      <t xml:space="preserve">- Masih dalam pembahasan desain kegiatan, terutama terkait penentuan lokasi PDAM berdasarkan </t>
    </r>
    <r>
      <rPr>
        <i/>
        <sz val="12"/>
        <rFont val="Calibri"/>
        <family val="2"/>
        <scheme val="minor"/>
      </rPr>
      <t xml:space="preserve">Performance Based Grant
- </t>
    </r>
    <r>
      <rPr>
        <sz val="12"/>
        <rFont val="Calibri"/>
        <family val="2"/>
        <scheme val="minor"/>
      </rPr>
      <t>Dalam tahap finalisasi dan penentuan lokasi untuk komponen pinjaman yang akan disalurkan melalui</t>
    </r>
    <r>
      <rPr>
        <i/>
        <sz val="12"/>
        <rFont val="Calibri"/>
        <family val="2"/>
        <scheme val="minor"/>
      </rPr>
      <t xml:space="preserve"> on granting
</t>
    </r>
    <r>
      <rPr>
        <b/>
        <sz val="12"/>
        <rFont val="Calibri"/>
        <family val="2"/>
        <scheme val="minor"/>
      </rPr>
      <t>RAPAT 7 MARET 2018</t>
    </r>
    <r>
      <rPr>
        <sz val="12"/>
        <rFont val="Calibri"/>
        <family val="2"/>
        <scheme val="minor"/>
      </rPr>
      <t xml:space="preserve">
- sedang dalam konfirmasi sektor terkait perubahan lokasi  -&gt; oleh dit. multilateral</t>
    </r>
  </si>
  <si>
    <r>
      <t xml:space="preserve">Pernah diajukan pada GB 2017, namun tidak direkomendasikan dari Dep. Sektor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pendanaan pihak AFD sudah siap, namun kegiatan membutuhkan rekomendasi deputi sektor -&gt; oleh 
dit. bilateral</t>
    </r>
  </si>
  <si>
    <r>
      <t>RAPAT 7 MARET 2018</t>
    </r>
    <r>
      <rPr>
        <sz val="12"/>
        <color rgb="FF000000"/>
        <rFont val="Calibri"/>
        <family val="2"/>
      </rPr>
      <t xml:space="preserve">
- Belum ada dokumen usulan RC, namun arahan deputi perlu dicantumkan dalam GB 2018. Diperlukan</t>
    </r>
    <r>
      <rPr>
        <i/>
        <sz val="12"/>
        <color rgb="FF000000"/>
        <rFont val="Calibri"/>
        <family val="2"/>
      </rPr>
      <t xml:space="preserve"> follow up</t>
    </r>
    <r>
      <rPr>
        <sz val="12"/>
        <color rgb="FF000000"/>
        <rFont val="Calibri"/>
        <family val="2"/>
      </rPr>
      <t xml:space="preserve"> koordinasi dengan KemPUPR dan Kemenpar -&gt; oleh
 dit. multilateral</t>
    </r>
  </si>
  <si>
    <r>
      <t xml:space="preserve">- Terdapat Rencana LA awal tahun 2018
- MRT masih dalam tahap pembahasan desain kegiatan untuk pengiriman </t>
    </r>
    <r>
      <rPr>
        <i/>
        <sz val="12"/>
        <color theme="1"/>
        <rFont val="Calibri"/>
        <family val="2"/>
      </rPr>
      <t>pre request</t>
    </r>
    <r>
      <rPr>
        <sz val="12"/>
        <color theme="1"/>
        <rFont val="Calibri"/>
        <family val="2"/>
      </rPr>
      <t xml:space="preserve">
- Terdapat isu penggunaan mekanisme STEP-Loan JICA, namun sudah disetujui oleh Pemprov DKI, Kemenhub, dan PT. MRT Jakarta karena lebih banyak memberikan keuntungan 
- Dit. Bilateral akan mengkonfirmasi lebih lanjut untuk pencantuman porsi </t>
    </r>
    <r>
      <rPr>
        <i/>
        <sz val="12"/>
        <color theme="1"/>
        <rFont val="Calibri"/>
        <family val="2"/>
      </rPr>
      <t xml:space="preserve">on-granting </t>
    </r>
    <r>
      <rPr>
        <sz val="12"/>
        <color theme="1"/>
        <rFont val="Calibri"/>
        <family val="2"/>
      </rPr>
      <t xml:space="preserve"> dalam </t>
    </r>
    <r>
      <rPr>
        <i/>
        <sz val="12"/>
        <color theme="1"/>
        <rFont val="Calibri"/>
        <family val="2"/>
      </rPr>
      <t>Green Book</t>
    </r>
    <r>
      <rPr>
        <sz val="12"/>
        <color theme="1"/>
        <rFont val="Calibri"/>
        <family val="2"/>
      </rPr>
      <t xml:space="preserve"> setelah terbit surat Menteri Perhubungan kepada Menteri Keuangan terkait </t>
    </r>
    <r>
      <rPr>
        <i/>
        <sz val="12"/>
        <color theme="1"/>
        <rFont val="Calibri"/>
        <family val="2"/>
      </rPr>
      <t xml:space="preserve">on granting
</t>
    </r>
    <r>
      <rPr>
        <b/>
        <sz val="12"/>
        <color theme="1"/>
        <rFont val="Calibri"/>
        <family val="2"/>
      </rPr>
      <t xml:space="preserve">RAPAT 7 MARET 2018
</t>
    </r>
    <r>
      <rPr>
        <sz val="12"/>
        <color theme="1"/>
        <rFont val="Calibri"/>
        <family val="2"/>
      </rPr>
      <t>- Nilai awal pada Bluebook dan GB 2017 senilai USD 1.869 juta.</t>
    </r>
    <r>
      <rPr>
        <b/>
        <sz val="12"/>
        <color theme="1"/>
        <rFont val="Calibri"/>
        <family val="2"/>
      </rPr>
      <t xml:space="preserve">
- </t>
    </r>
    <r>
      <rPr>
        <sz val="12"/>
        <color theme="1"/>
        <rFont val="Calibri"/>
        <family val="2"/>
      </rPr>
      <t>Sesuai kesepakatan rapat di KPPIP yang akan diproses saat ini adalah porsi pinjaman on granting (Kemenhub) sebesar USD 620 juta
- Dibutuhkan surat pernyataan kesiapan kegiatan sebesar USD 620 juta dari Kemenhub   -&gt; oleh dit. bilateral</t>
    </r>
  </si>
  <si>
    <r>
      <t xml:space="preserve">- Pernah diajukan pada GB 2017, namun ditunda karena terdapat perubahan instansi pengusul yang semula BIG menjadi ATR
- Perbaikan RC disampaikan akhir Februari 2018
</t>
    </r>
    <r>
      <rPr>
        <b/>
        <sz val="12"/>
        <color rgb="FF000000"/>
        <rFont val="Calibri"/>
        <family val="2"/>
      </rPr>
      <t>RAPAT 7 MARET 2018</t>
    </r>
    <r>
      <rPr>
        <i/>
        <sz val="12"/>
        <color rgb="FF000000"/>
        <rFont val="Calibri"/>
        <family val="2"/>
      </rPr>
      <t xml:space="preserve">
- </t>
    </r>
    <r>
      <rPr>
        <sz val="12"/>
        <color rgb="FF000000"/>
        <rFont val="Calibri"/>
        <family val="2"/>
      </rPr>
      <t>terdapat perubahan komponen kegiatan, sedang menunggu perbaikan RC  dari KemATR/BPN -&gt; dit. multilateral</t>
    </r>
  </si>
  <si>
    <r>
      <t xml:space="preserve">Pernah dibahas dalam pertemuan 1  November 2017
</t>
    </r>
    <r>
      <rPr>
        <b/>
        <sz val="12"/>
        <color rgb="FF000000"/>
        <rFont val="Calibri"/>
        <family val="2"/>
      </rPr>
      <t xml:space="preserve">RAPAT 7 MARET 2018
- </t>
    </r>
    <r>
      <rPr>
        <sz val="12"/>
        <color rgb="FF000000"/>
        <rFont val="Calibri"/>
        <family val="2"/>
      </rPr>
      <t xml:space="preserve">nilai pinjaman pada Bluebook USD 1.255,6 juta namun nilai yang diindikasikan akan dibiayai oleh IDB sebesar USD 250 juta
- perlu klarifikasi dan </t>
    </r>
    <r>
      <rPr>
        <i/>
        <sz val="12"/>
        <color rgb="FF000000"/>
        <rFont val="Calibri"/>
        <family val="2"/>
      </rPr>
      <t>follow up</t>
    </r>
    <r>
      <rPr>
        <sz val="12"/>
        <color rgb="FF000000"/>
        <rFont val="Calibri"/>
        <family val="2"/>
      </rPr>
      <t xml:space="preserve"> terkait perbaikan RC -&gt;  dit. multilateral 
</t>
    </r>
  </si>
  <si>
    <r>
      <t xml:space="preserve">- Masih dalam penyelesaian masalah lingkungan terhadap warga sekitar proyek pembangkit, sehingga proses </t>
    </r>
    <r>
      <rPr>
        <i/>
        <sz val="12"/>
        <color theme="1"/>
        <rFont val="Calibri"/>
        <family val="2"/>
      </rPr>
      <t xml:space="preserve">pre request </t>
    </r>
    <r>
      <rPr>
        <sz val="12"/>
        <color theme="1"/>
        <rFont val="Calibri"/>
        <family val="2"/>
      </rPr>
      <t xml:space="preserve">terhambat dilaksanakan
- Penyelesaian masalah lingkungan masih dalam proses  pengadilan
</t>
    </r>
    <r>
      <rPr>
        <b/>
        <sz val="12"/>
        <color theme="1"/>
        <rFont val="Calibri"/>
        <family val="2"/>
      </rPr>
      <t>RAPAT 7 MARET 2018</t>
    </r>
    <r>
      <rPr>
        <sz val="12"/>
        <color theme="1"/>
        <rFont val="Calibri"/>
        <family val="2"/>
      </rPr>
      <t xml:space="preserve">
- Memperhatikan masalah AMDAL yang masih dalam proses banding di pengadilan, diperlukan klarifikasi dari pihak PT PLN untuk masuk ke dalam GB 2018 dan nota dinas kepada pihak sektor -&gt; dit. bilateral</t>
    </r>
  </si>
  <si>
    <r>
      <t xml:space="preserve">- Pernah diajukan pada GB 201
- Pengeboran sumur untuk pencarian sumber panas bumi telah dilakukan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Memperhatikan terkait pengeboran sumur, diperlukan klarifikasi dari pihak PLN untuk masuk GB 2018 dan nota dinas kepada pihak sektor -&gt; dit. bilateral
</t>
    </r>
  </si>
  <si>
    <r>
      <t xml:space="preserve">- Pernah diajukan pada GB 2017
- Masih menunggu studi AMDAL di lokasi yang baru (perpindahan lokasi akibat longsor)
- Dalam proses finalisasi AMDAL untuk lokasi yang baru, target selesai Juni 2018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Diperlukan klarifikasi terkait lokasi dari pihak PLN untuk masuk GB 2018  dan timeline kesiapan kegiatan serta  nota dinas kepada pihak sektor  -&gt; dit. bilateral
+H27</t>
    </r>
  </si>
  <si>
    <r>
      <t xml:space="preserve">- Daftar Kegiatan (AFD Perancis) sudah terbit tgl 24 November 2017
- Dalam proses negosiasi
- Untuk rencana pendanaan porsi US Exim Bank belum ada kepastiannya, direncanakan porsi ini akan masuk dalam GB 2018
- Merupakan bagian dari pengembangan MMS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perlu konfirmasi di K/L untuk pengalihan indikasi lender dari US Exim Bank menjadi Perancis</t>
    </r>
  </si>
  <si>
    <r>
      <t xml:space="preserve">- Masih dalam pembahasan desain kegiatan, kemungkinan akan menggunakan pinjaman pendahuluan untuk mendukung persiapan dan penyusunan road map talenta Indonesia
- Terdapat isu perubahan desain kegiatan, namun surat penyampaian perubahan </t>
    </r>
    <r>
      <rPr>
        <i/>
        <sz val="12"/>
        <color rgb="FF000000"/>
        <rFont val="Calibri"/>
        <family val="2"/>
        <scheme val="minor"/>
      </rPr>
      <t xml:space="preserve">Concept Note </t>
    </r>
    <r>
      <rPr>
        <sz val="12"/>
        <color rgb="FF000000"/>
        <rFont val="Calibri"/>
        <family val="2"/>
        <scheme val="minor"/>
      </rPr>
      <t xml:space="preserve">belum disampaikan secara tertulis.
</t>
    </r>
    <r>
      <rPr>
        <b/>
        <sz val="12"/>
        <color rgb="FF000000"/>
        <rFont val="Calibri"/>
        <family val="2"/>
        <scheme val="minor"/>
      </rPr>
      <t>RAPAT 7 MARET 2018</t>
    </r>
    <r>
      <rPr>
        <sz val="12"/>
        <color rgb="FF000000"/>
        <rFont val="Calibri"/>
        <family val="2"/>
        <scheme val="minor"/>
      </rPr>
      <t xml:space="preserve">
- diperlukan perbaikan RC dengan mengakomodasi desain kegiatan yang baru. -&gt; koordinasi oleh Multilateral</t>
    </r>
  </si>
  <si>
    <r>
      <t xml:space="preserve"> RAPAT 7 MARET 2018</t>
    </r>
    <r>
      <rPr>
        <sz val="12"/>
        <color rgb="FF000000"/>
        <rFont val="Calibri"/>
        <family val="2"/>
      </rPr>
      <t xml:space="preserve">
- perlu dilakukan follow up terhadap  proyek ini, misalnya melalui rapat yang dipimpin oleh Sesmen untuk membahas kesiapan proyek -&gt; koordinasi oleh dit. Multilateral</t>
    </r>
  </si>
  <si>
    <r>
      <t xml:space="preserve"> 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RC baru diterima pada 6 Maret 2018, sehingga  diperlukan penilaian kesiapan proyek dari deputi sektor -&gt; koordinasi oleh dit. Multilateral</t>
    </r>
  </si>
  <si>
    <r>
      <t xml:space="preserve">- Kegiatan Mamminasata pernah diajukan pada GB 2017, namun tidak direkomendasikan dari Dep. Sektor
- Pernah dibahas dalam pertemuan 13-14 November 2017, untuk SPAM Regional Mamminasata, Mebidang, Wasosukas, dan Bentng Kobema akan diusulkan dalam GB 2018,
- Sementara, SPAM Regional Durolis, Petanglong, Jatigede, dan Karian Dam belum dapat diusulkan dalam GB 2019
</t>
    </r>
    <r>
      <rPr>
        <b/>
        <sz val="12"/>
        <color rgb="FF000000"/>
        <rFont val="Calibri"/>
        <family val="2"/>
      </rPr>
      <t xml:space="preserve">RAPAT 7 MARET 2018
- </t>
    </r>
    <r>
      <rPr>
        <sz val="12"/>
        <color rgb="FF000000"/>
        <rFont val="Calibri"/>
        <family val="2"/>
      </rPr>
      <t>belum diusulkan untuk masuk GB 2018</t>
    </r>
  </si>
  <si>
    <r>
      <t xml:space="preserve">- Univ. Malikussaleh, Univ. Jambi, UPI, dan Univ. Riau sedang penyiapan kegiatan melalui TA to Indonesia on Preparing the Advanced Knowledge Skills for Sustainable Growth Project (TA 9406 INO)
</t>
    </r>
    <r>
      <rPr>
        <b/>
        <sz val="12"/>
        <color rgb="FF000000"/>
        <rFont val="Calibri"/>
        <family val="2"/>
      </rPr>
      <t xml:space="preserve">
RAPAT 7 MARET 2018</t>
    </r>
    <r>
      <rPr>
        <sz val="12"/>
        <color rgb="FF000000"/>
        <rFont val="Calibri"/>
        <family val="2"/>
      </rPr>
      <t xml:space="preserve">
- dibatalkan untuk masuk GB 2018 karena belum ada surat usulan dari K/L untuk menyampaikan perbaikan RC</t>
    </r>
  </si>
  <si>
    <r>
      <t xml:space="preserve">- Univ. Jakarta masih diperlukan perbaikan dokumen pihak univ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dibatalkan untuk masuk GB 2018 karena belum ada surat usulan dari K/L untuk menyampaikan perbaikan RC</t>
    </r>
  </si>
  <si>
    <r>
      <t xml:space="preserve">- Univ. Bengkulu masih harus mempertajam costing, metode pengadaan, rencana penarikan
</t>
    </r>
    <r>
      <rPr>
        <b/>
        <sz val="12"/>
        <color rgb="FF000000"/>
        <rFont val="Calibri"/>
        <family val="2"/>
      </rPr>
      <t>RAPAT 7 MARET 2018</t>
    </r>
    <r>
      <rPr>
        <sz val="12"/>
        <color rgb="FF000000"/>
        <rFont val="Calibri"/>
        <family val="2"/>
      </rPr>
      <t xml:space="preserve">
- dibatalkan untuk masuk GB 2018 karena belum ada surat usulan dari K/L untuk menyampaikan perbaikan RC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</si>
</sst>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[$JPY]\ * #,##0_);_([$JPY]\ * \(#,##0\);_([$JPY]\ * &quot;-&quot;_);_(@_)"/>
    <numFmt numFmtId="165" formatCode="_(* #,##0.0_);_(* \(#,##0.0\);_(* &quot;-&quot;_);_(@_)"/>
    <numFmt numFmtId="166" formatCode="[$$-409]#,##0.0_);\([$$-409]#,##0.0\)"/>
    <numFmt numFmtId="167" formatCode="0.0"/>
    <numFmt numFmtId="168" formatCode="_(* #,##0.0_);_(* \(#,##0.0\);_(* &quot;-&quot;?_);_(@_)"/>
  </numFmts>
  <fonts count="51" x14ac:knownFonts="1">
    <font>
      <sz val="11"/>
      <name val="Calibri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14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indexed="8"/>
      <name val="Calibri"/>
      <family val="2"/>
      <charset val="1"/>
    </font>
    <font>
      <i/>
      <sz val="12"/>
      <color rgb="FF000000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8"/>
      <name val="Calibri"/>
      <family val="2"/>
    </font>
    <font>
      <i/>
      <sz val="16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2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8"/>
      <name val="Calibri"/>
      <family val="2"/>
    </font>
    <font>
      <sz val="20"/>
      <name val="Calibri"/>
      <family val="2"/>
    </font>
    <font>
      <b/>
      <sz val="20"/>
      <color theme="0"/>
      <name val="Calibri"/>
      <family val="2"/>
    </font>
    <font>
      <b/>
      <sz val="16"/>
      <color theme="0"/>
      <name val="Calibri"/>
      <family val="2"/>
    </font>
    <font>
      <sz val="11"/>
      <color theme="0"/>
      <name val="Calibri"/>
      <family val="2"/>
    </font>
    <font>
      <sz val="18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A8D08E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>
      <alignment vertical="center"/>
    </xf>
    <xf numFmtId="43" fontId="21" fillId="0" borderId="0">
      <alignment vertical="top"/>
      <protection locked="0"/>
    </xf>
    <xf numFmtId="0" fontId="22" fillId="0" borderId="0">
      <protection locked="0"/>
    </xf>
    <xf numFmtId="41" fontId="22" fillId="0" borderId="0">
      <alignment vertical="top"/>
      <protection locked="0"/>
    </xf>
    <xf numFmtId="0" fontId="1" fillId="0" borderId="0"/>
    <xf numFmtId="41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38" fillId="0" borderId="0">
      <alignment vertical="center"/>
    </xf>
    <xf numFmtId="41" fontId="12" fillId="0" borderId="0">
      <alignment vertical="top"/>
      <protection locked="0"/>
    </xf>
  </cellStyleXfs>
  <cellXfs count="53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65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3" fillId="0" borderId="1" xfId="1" applyNumberFormat="1" applyFont="1" applyFill="1" applyBorder="1" applyAlignment="1" applyProtection="1">
      <alignment horizontal="left" vertical="center" wrapText="1"/>
    </xf>
    <xf numFmtId="165" fontId="13" fillId="0" borderId="1" xfId="3" applyNumberFormat="1" applyFont="1" applyFill="1" applyBorder="1" applyAlignment="1" applyProtection="1">
      <alignment horizontal="right" vertical="center" wrapText="1"/>
    </xf>
    <xf numFmtId="164" fontId="13" fillId="0" borderId="1" xfId="1" applyNumberFormat="1" applyFont="1" applyFill="1" applyBorder="1" applyAlignment="1" applyProtection="1">
      <alignment horizontal="center" vertical="center" wrapText="1"/>
    </xf>
    <xf numFmtId="0" fontId="13" fillId="0" borderId="1" xfId="2" applyFont="1" applyFill="1" applyBorder="1" applyAlignment="1" applyProtection="1">
      <alignment horizontal="left" vertical="center" wrapText="1"/>
    </xf>
    <xf numFmtId="165" fontId="13" fillId="0" borderId="1" xfId="3" applyNumberFormat="1" applyFont="1" applyFill="1" applyBorder="1" applyAlignment="1" applyProtection="1">
      <alignment horizontal="left" vertical="center" wrapText="1"/>
    </xf>
    <xf numFmtId="41" fontId="13" fillId="0" borderId="1" xfId="3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3" fillId="0" borderId="1" xfId="2" applyFont="1" applyFill="1" applyBorder="1" applyAlignment="1" applyProtection="1">
      <alignment horizontal="left" vertical="center"/>
    </xf>
    <xf numFmtId="165" fontId="13" fillId="0" borderId="1" xfId="3" applyNumberFormat="1" applyFont="1" applyFill="1" applyBorder="1" applyAlignment="1" applyProtection="1">
      <alignment horizontal="right" vertical="center"/>
    </xf>
    <xf numFmtId="41" fontId="13" fillId="0" borderId="1" xfId="3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41" fontId="13" fillId="0" borderId="1" xfId="3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2" applyFont="1" applyFill="1" applyBorder="1" applyAlignment="1" applyProtection="1">
      <alignment horizontal="left" vertical="center" wrapText="1"/>
    </xf>
    <xf numFmtId="165" fontId="16" fillId="0" borderId="1" xfId="3" applyNumberFormat="1" applyFont="1" applyFill="1" applyBorder="1" applyAlignment="1" applyProtection="1">
      <alignment horizontal="center" vertical="center"/>
    </xf>
    <xf numFmtId="41" fontId="16" fillId="0" borderId="1" xfId="3" applyNumberFormat="1" applyFont="1" applyFill="1" applyBorder="1" applyAlignment="1" applyProtection="1">
      <alignment horizontal="center" vertical="center" wrapText="1"/>
    </xf>
    <xf numFmtId="164" fontId="15" fillId="3" borderId="1" xfId="1" applyNumberFormat="1" applyFont="1" applyFill="1" applyBorder="1" applyAlignment="1" applyProtection="1">
      <alignment vertical="center"/>
    </xf>
    <xf numFmtId="165" fontId="15" fillId="3" borderId="1" xfId="0" applyNumberFormat="1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5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65" fontId="15" fillId="7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66" fontId="15" fillId="3" borderId="1" xfId="0" applyNumberFormat="1" applyFont="1" applyFill="1" applyBorder="1">
      <alignment vertical="center"/>
    </xf>
    <xf numFmtId="165" fontId="15" fillId="3" borderId="1" xfId="3" applyNumberFormat="1" applyFont="1" applyFill="1" applyBorder="1" applyAlignment="1" applyProtection="1">
      <alignment horizontal="left" vertical="center" wrapText="1"/>
    </xf>
    <xf numFmtId="165" fontId="15" fillId="3" borderId="1" xfId="3" applyNumberFormat="1" applyFont="1" applyFill="1" applyBorder="1" applyAlignment="1" applyProtection="1">
      <alignment horizontal="right" vertical="center" wrapText="1"/>
    </xf>
    <xf numFmtId="0" fontId="14" fillId="3" borderId="1" xfId="0" applyFont="1" applyFill="1" applyBorder="1">
      <alignment vertical="center"/>
    </xf>
    <xf numFmtId="165" fontId="13" fillId="0" borderId="1" xfId="3" applyNumberFormat="1" applyFont="1" applyFill="1" applyBorder="1" applyAlignment="1" applyProtection="1">
      <alignment horizontal="center" vertical="center"/>
    </xf>
    <xf numFmtId="165" fontId="15" fillId="3" borderId="1" xfId="3" applyNumberFormat="1" applyFont="1" applyFill="1" applyBorder="1" applyAlignment="1" applyProtection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65" fontId="13" fillId="0" borderId="1" xfId="0" applyNumberFormat="1" applyFont="1" applyFill="1" applyBorder="1">
      <alignment vertical="center"/>
    </xf>
    <xf numFmtId="164" fontId="13" fillId="0" borderId="1" xfId="1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>
      <alignment vertical="center" wrapText="1"/>
    </xf>
    <xf numFmtId="165" fontId="17" fillId="7" borderId="1" xfId="0" applyNumberFormat="1" applyFont="1" applyFill="1" applyBorder="1" applyAlignment="1">
      <alignment horizontal="right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165" fontId="24" fillId="0" borderId="1" xfId="3" applyNumberFormat="1" applyFont="1" applyBorder="1" applyAlignment="1" applyProtection="1">
      <alignment horizontal="right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7" fontId="3" fillId="0" borderId="3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27" fillId="3" borderId="1" xfId="1" applyNumberFormat="1" applyFont="1" applyFill="1" applyBorder="1" applyAlignment="1" applyProtection="1">
      <alignment vertical="center"/>
    </xf>
    <xf numFmtId="164" fontId="27" fillId="3" borderId="1" xfId="1" applyNumberFormat="1" applyFont="1" applyFill="1" applyBorder="1" applyAlignment="1" applyProtection="1">
      <alignment horizontal="left" vertical="center" wrapText="1"/>
    </xf>
    <xf numFmtId="165" fontId="27" fillId="3" borderId="1" xfId="0" applyNumberFormat="1" applyFont="1" applyFill="1" applyBorder="1">
      <alignment vertical="center"/>
    </xf>
    <xf numFmtId="164" fontId="27" fillId="3" borderId="1" xfId="1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164" fontId="27" fillId="9" borderId="2" xfId="1" applyNumberFormat="1" applyFont="1" applyFill="1" applyBorder="1" applyAlignment="1" applyProtection="1">
      <alignment horizontal="left" vertical="center" wrapText="1"/>
    </xf>
    <xf numFmtId="165" fontId="27" fillId="9" borderId="2" xfId="0" applyNumberFormat="1" applyFont="1" applyFill="1" applyBorder="1">
      <alignment vertical="center"/>
    </xf>
    <xf numFmtId="164" fontId="27" fillId="9" borderId="2" xfId="1" applyNumberFormat="1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/>
    <xf numFmtId="164" fontId="7" fillId="9" borderId="2" xfId="1" applyNumberFormat="1" applyFont="1" applyFill="1" applyBorder="1" applyAlignment="1" applyProtection="1">
      <alignment vertical="center"/>
    </xf>
    <xf numFmtId="164" fontId="29" fillId="3" borderId="1" xfId="1" applyNumberFormat="1" applyFont="1" applyFill="1" applyBorder="1" applyAlignment="1" applyProtection="1">
      <alignment vertical="center"/>
    </xf>
    <xf numFmtId="0" fontId="28" fillId="0" borderId="1" xfId="0" applyFont="1" applyFill="1" applyBorder="1" applyAlignment="1">
      <alignment horizontal="center" vertical="center"/>
    </xf>
    <xf numFmtId="164" fontId="7" fillId="9" borderId="1" xfId="1" applyNumberFormat="1" applyFont="1" applyFill="1" applyBorder="1" applyAlignment="1" applyProtection="1">
      <alignment vertical="center"/>
    </xf>
    <xf numFmtId="164" fontId="27" fillId="9" borderId="1" xfId="1" applyNumberFormat="1" applyFont="1" applyFill="1" applyBorder="1" applyAlignment="1" applyProtection="1">
      <alignment horizontal="left" vertical="center" wrapText="1"/>
    </xf>
    <xf numFmtId="165" fontId="27" fillId="9" borderId="1" xfId="0" applyNumberFormat="1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quotePrefix="1" applyFont="1" applyBorder="1" applyAlignment="1">
      <alignment vertical="top" wrapText="1"/>
    </xf>
    <xf numFmtId="165" fontId="28" fillId="0" borderId="1" xfId="0" applyNumberFormat="1" applyFont="1" applyFill="1" applyBorder="1" applyAlignment="1">
      <alignment horizontal="center" vertical="center"/>
    </xf>
    <xf numFmtId="165" fontId="27" fillId="3" borderId="1" xfId="0" applyNumberFormat="1" applyFont="1" applyFill="1" applyBorder="1" applyAlignment="1">
      <alignment horizontal="right" vertical="center"/>
    </xf>
    <xf numFmtId="41" fontId="3" fillId="0" borderId="1" xfId="3" applyNumberFormat="1" applyFont="1" applyFill="1" applyBorder="1" applyAlignment="1" applyProtection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  <xf numFmtId="165" fontId="27" fillId="10" borderId="1" xfId="0" applyNumberFormat="1" applyFont="1" applyFill="1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167" fontId="3" fillId="10" borderId="1" xfId="0" applyNumberFormat="1" applyFont="1" applyFill="1" applyBorder="1" applyAlignment="1">
      <alignment horizontal="right" vertical="center"/>
    </xf>
    <xf numFmtId="0" fontId="2" fillId="10" borderId="1" xfId="0" quotePrefix="1" applyFont="1" applyFill="1" applyBorder="1" applyAlignment="1">
      <alignment vertical="center" wrapText="1"/>
    </xf>
    <xf numFmtId="0" fontId="2" fillId="0" borderId="9" xfId="0" quotePrefix="1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2" fillId="0" borderId="5" xfId="0" quotePrefix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7" fillId="3" borderId="5" xfId="1" applyNumberFormat="1" applyFont="1" applyFill="1" applyBorder="1" applyAlignment="1" applyProtection="1">
      <alignment horizontal="left" vertical="center" wrapText="1"/>
    </xf>
    <xf numFmtId="0" fontId="3" fillId="10" borderId="5" xfId="0" applyFont="1" applyFill="1" applyBorder="1" applyAlignment="1">
      <alignment horizontal="left" vertical="center" wrapText="1"/>
    </xf>
    <xf numFmtId="164" fontId="28" fillId="3" borderId="5" xfId="1" applyNumberFormat="1" applyFont="1" applyFill="1" applyBorder="1" applyAlignment="1" applyProtection="1">
      <alignment vertical="center" wrapText="1"/>
    </xf>
    <xf numFmtId="0" fontId="9" fillId="9" borderId="5" xfId="0" applyFont="1" applyFill="1" applyBorder="1" applyAlignment="1"/>
    <xf numFmtId="0" fontId="2" fillId="0" borderId="9" xfId="0" applyFont="1" applyFill="1" applyBorder="1" applyAlignment="1">
      <alignment horizontal="left" vertical="center" wrapText="1"/>
    </xf>
    <xf numFmtId="0" fontId="34" fillId="0" borderId="1" xfId="0" quotePrefix="1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164" fontId="4" fillId="9" borderId="1" xfId="1" applyNumberFormat="1" applyFont="1" applyFill="1" applyBorder="1" applyAlignment="1" applyProtection="1">
      <alignment horizontal="center" vertical="center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8" fontId="36" fillId="8" borderId="1" xfId="0" applyNumberFormat="1" applyFont="1" applyFill="1" applyBorder="1" applyAlignment="1">
      <alignment horizontal="left" vertical="center" wrapText="1"/>
    </xf>
    <xf numFmtId="168" fontId="36" fillId="8" borderId="1" xfId="0" applyNumberFormat="1" applyFont="1" applyFill="1" applyBorder="1" applyAlignment="1">
      <alignment horizontal="left" wrapText="1"/>
    </xf>
    <xf numFmtId="0" fontId="36" fillId="8" borderId="1" xfId="0" applyFont="1" applyFill="1" applyBorder="1" applyAlignment="1">
      <alignment horizontal="left" wrapText="1"/>
    </xf>
    <xf numFmtId="0" fontId="37" fillId="8" borderId="1" xfId="0" applyFont="1" applyFill="1" applyBorder="1" applyAlignment="1">
      <alignment horizontal="center" vertical="center"/>
    </xf>
    <xf numFmtId="165" fontId="8" fillId="1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 wrapText="1"/>
    </xf>
    <xf numFmtId="167" fontId="3" fillId="0" borderId="2" xfId="0" applyNumberFormat="1" applyFont="1" applyFill="1" applyBorder="1" applyAlignment="1">
      <alignment horizontal="right" vertical="center"/>
    </xf>
    <xf numFmtId="167" fontId="3" fillId="0" borderId="3" xfId="0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165" fontId="8" fillId="0" borderId="1" xfId="3" applyNumberFormat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67" fontId="3" fillId="10" borderId="2" xfId="0" applyNumberFormat="1" applyFont="1" applyFill="1" applyBorder="1" applyAlignment="1">
      <alignment horizontal="right" vertical="center"/>
    </xf>
    <xf numFmtId="167" fontId="3" fillId="10" borderId="3" xfId="0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167" fontId="3" fillId="0" borderId="3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67" fontId="3" fillId="10" borderId="3" xfId="0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7" fontId="3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167" fontId="3" fillId="10" borderId="2" xfId="0" applyNumberFormat="1" applyFont="1" applyFill="1" applyBorder="1" applyAlignment="1">
      <alignment horizontal="right" vertical="center"/>
    </xf>
    <xf numFmtId="167" fontId="3" fillId="10" borderId="3" xfId="0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167" fontId="3" fillId="0" borderId="3" xfId="0" applyNumberFormat="1" applyFont="1" applyFill="1" applyBorder="1" applyAlignment="1">
      <alignment horizontal="right" vertical="center"/>
    </xf>
    <xf numFmtId="0" fontId="3" fillId="11" borderId="3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8" fillId="0" borderId="0" xfId="8">
      <alignment vertical="center"/>
    </xf>
    <xf numFmtId="0" fontId="3" fillId="0" borderId="0" xfId="8" applyFont="1" applyAlignment="1">
      <alignment horizontal="center" vertical="center"/>
    </xf>
    <xf numFmtId="0" fontId="4" fillId="2" borderId="2" xfId="8" applyFont="1" applyFill="1" applyBorder="1" applyAlignment="1">
      <alignment horizontal="center" vertical="center"/>
    </xf>
    <xf numFmtId="0" fontId="4" fillId="2" borderId="2" xfId="8" applyFont="1" applyFill="1" applyBorder="1" applyAlignment="1">
      <alignment horizontal="center" vertical="center" wrapText="1"/>
    </xf>
    <xf numFmtId="165" fontId="4" fillId="2" borderId="2" xfId="8" applyNumberFormat="1" applyFont="1" applyFill="1" applyBorder="1" applyAlignment="1">
      <alignment horizontal="center" vertical="center" wrapText="1"/>
    </xf>
    <xf numFmtId="0" fontId="5" fillId="2" borderId="2" xfId="8" applyFont="1" applyFill="1" applyBorder="1" applyAlignment="1">
      <alignment horizontal="center" vertical="center" wrapText="1"/>
    </xf>
    <xf numFmtId="165" fontId="27" fillId="3" borderId="1" xfId="8" applyNumberFormat="1" applyFont="1" applyFill="1" applyBorder="1">
      <alignment vertical="center"/>
    </xf>
    <xf numFmtId="0" fontId="9" fillId="5" borderId="1" xfId="8" applyFont="1" applyFill="1" applyBorder="1" applyAlignment="1">
      <alignment horizontal="center"/>
    </xf>
    <xf numFmtId="0" fontId="9" fillId="5" borderId="1" xfId="8" applyFont="1" applyFill="1" applyBorder="1" applyAlignment="1"/>
    <xf numFmtId="165" fontId="27" fillId="9" borderId="1" xfId="8" applyNumberFormat="1" applyFont="1" applyFill="1" applyBorder="1">
      <alignment vertical="center"/>
    </xf>
    <xf numFmtId="0" fontId="9" fillId="9" borderId="5" xfId="8" applyFont="1" applyFill="1" applyBorder="1" applyAlignment="1">
      <alignment horizontal="center"/>
    </xf>
    <xf numFmtId="0" fontId="9" fillId="9" borderId="1" xfId="8" applyFont="1" applyFill="1" applyBorder="1" applyAlignment="1"/>
    <xf numFmtId="0" fontId="3" fillId="0" borderId="3" xfId="8" applyFont="1" applyBorder="1" applyAlignment="1">
      <alignment horizontal="center" vertical="center"/>
    </xf>
    <xf numFmtId="0" fontId="3" fillId="0" borderId="3" xfId="8" applyFont="1" applyFill="1" applyBorder="1" applyAlignment="1">
      <alignment horizontal="left" vertical="center" wrapText="1"/>
    </xf>
    <xf numFmtId="0" fontId="3" fillId="0" borderId="3" xfId="8" applyFont="1" applyBorder="1" applyAlignment="1">
      <alignment horizontal="center" vertical="center" wrapText="1"/>
    </xf>
    <xf numFmtId="165" fontId="27" fillId="9" borderId="2" xfId="8" applyNumberFormat="1" applyFont="1" applyFill="1" applyBorder="1">
      <alignment vertical="center"/>
    </xf>
    <xf numFmtId="0" fontId="9" fillId="9" borderId="1" xfId="8" applyFont="1" applyFill="1" applyBorder="1" applyAlignment="1">
      <alignment horizontal="center"/>
    </xf>
    <xf numFmtId="0" fontId="3" fillId="0" borderId="3" xfId="8" applyFont="1" applyFill="1" applyBorder="1" applyAlignment="1">
      <alignment horizontal="center" vertical="center"/>
    </xf>
    <xf numFmtId="0" fontId="9" fillId="5" borderId="5" xfId="8" applyFont="1" applyFill="1" applyBorder="1" applyAlignment="1">
      <alignment horizontal="center"/>
    </xf>
    <xf numFmtId="0" fontId="3" fillId="0" borderId="3" xfId="8" applyFont="1" applyBorder="1" applyAlignment="1">
      <alignment horizontal="left" vertical="center" wrapText="1"/>
    </xf>
    <xf numFmtId="0" fontId="2" fillId="0" borderId="0" xfId="8" applyFont="1" applyAlignment="1">
      <alignment vertical="center" wrapText="1"/>
    </xf>
    <xf numFmtId="0" fontId="7" fillId="10" borderId="1" xfId="8" applyFont="1" applyFill="1" applyBorder="1" applyAlignment="1">
      <alignment horizontal="center" vertical="center" wrapText="1"/>
    </xf>
    <xf numFmtId="41" fontId="3" fillId="0" borderId="1" xfId="9" applyNumberFormat="1" applyFont="1" applyFill="1" applyBorder="1" applyAlignment="1" applyProtection="1">
      <alignment horizontal="center" vertical="center" wrapText="1"/>
    </xf>
    <xf numFmtId="0" fontId="36" fillId="8" borderId="1" xfId="8" applyFont="1" applyFill="1" applyBorder="1" applyAlignment="1">
      <alignment horizontal="left" wrapText="1"/>
    </xf>
    <xf numFmtId="0" fontId="37" fillId="8" borderId="1" xfId="8" applyFont="1" applyFill="1" applyBorder="1" applyAlignment="1">
      <alignment horizontal="center" vertical="center"/>
    </xf>
    <xf numFmtId="168" fontId="38" fillId="0" borderId="0" xfId="8" applyNumberFormat="1">
      <alignment vertical="center"/>
    </xf>
    <xf numFmtId="167" fontId="38" fillId="0" borderId="0" xfId="8" applyNumberFormat="1">
      <alignment vertical="center"/>
    </xf>
    <xf numFmtId="0" fontId="3" fillId="0" borderId="1" xfId="8" applyFont="1" applyFill="1" applyBorder="1" applyAlignment="1">
      <alignment horizontal="center" vertical="center"/>
    </xf>
    <xf numFmtId="0" fontId="3" fillId="4" borderId="1" xfId="8" applyFont="1" applyFill="1" applyBorder="1" applyAlignment="1">
      <alignment horizontal="center" vertical="center" wrapText="1" readingOrder="1"/>
    </xf>
    <xf numFmtId="0" fontId="3" fillId="0" borderId="1" xfId="8" applyFont="1" applyBorder="1" applyAlignment="1">
      <alignment horizontal="left" vertical="center" wrapText="1"/>
    </xf>
    <xf numFmtId="0" fontId="3" fillId="0" borderId="1" xfId="8" applyFont="1" applyBorder="1" applyAlignment="1">
      <alignment horizontal="center" vertical="center" wrapText="1"/>
    </xf>
    <xf numFmtId="0" fontId="3" fillId="0" borderId="1" xfId="8" applyFont="1" applyBorder="1" applyAlignment="1">
      <alignment horizontal="center" vertical="center"/>
    </xf>
    <xf numFmtId="0" fontId="2" fillId="0" borderId="0" xfId="8" applyFont="1">
      <alignment vertical="center"/>
    </xf>
    <xf numFmtId="0" fontId="28" fillId="0" borderId="1" xfId="8" applyFont="1" applyFill="1" applyBorder="1" applyAlignment="1">
      <alignment horizontal="center" vertical="center"/>
    </xf>
    <xf numFmtId="0" fontId="3" fillId="0" borderId="1" xfId="8" applyFont="1" applyFill="1" applyBorder="1" applyAlignment="1">
      <alignment horizontal="left" vertical="center" wrapText="1"/>
    </xf>
    <xf numFmtId="0" fontId="3" fillId="0" borderId="1" xfId="8" applyFont="1" applyFill="1" applyBorder="1" applyAlignment="1">
      <alignment horizontal="center" vertical="center" wrapText="1"/>
    </xf>
    <xf numFmtId="0" fontId="4" fillId="2" borderId="1" xfId="8" applyFont="1" applyFill="1" applyBorder="1" applyAlignment="1">
      <alignment horizontal="center" vertical="center"/>
    </xf>
    <xf numFmtId="0" fontId="4" fillId="2" borderId="1" xfId="8" applyFont="1" applyFill="1" applyBorder="1" applyAlignment="1">
      <alignment horizontal="center" vertical="center" wrapText="1"/>
    </xf>
    <xf numFmtId="165" fontId="4" fillId="2" borderId="1" xfId="8" applyNumberFormat="1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 wrapText="1"/>
    </xf>
    <xf numFmtId="164" fontId="27" fillId="9" borderId="1" xfId="1" applyNumberFormat="1" applyFont="1" applyFill="1" applyBorder="1" applyAlignment="1" applyProtection="1">
      <alignment horizontal="center" vertical="center"/>
    </xf>
    <xf numFmtId="168" fontId="38" fillId="0" borderId="1" xfId="8" applyNumberFormat="1" applyBorder="1">
      <alignment vertical="center"/>
    </xf>
    <xf numFmtId="0" fontId="9" fillId="9" borderId="2" xfId="8" applyFont="1" applyFill="1" applyBorder="1" applyAlignment="1">
      <alignment horizontal="center"/>
    </xf>
    <xf numFmtId="0" fontId="9" fillId="9" borderId="2" xfId="8" applyFont="1" applyFill="1" applyBorder="1" applyAlignment="1"/>
    <xf numFmtId="0" fontId="3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7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quotePrefix="1" applyFont="1" applyFill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2" fillId="10" borderId="1" xfId="0" quotePrefix="1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/>
    </xf>
    <xf numFmtId="0" fontId="7" fillId="10" borderId="2" xfId="0" applyNumberFormat="1" applyFont="1" applyFill="1" applyBorder="1" applyAlignment="1">
      <alignment horizontal="left" vertical="center" wrapText="1"/>
    </xf>
    <xf numFmtId="165" fontId="8" fillId="10" borderId="2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2" fillId="10" borderId="5" xfId="0" quotePrefix="1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center" vertical="center"/>
    </xf>
    <xf numFmtId="167" fontId="3" fillId="1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165" fontId="8" fillId="0" borderId="2" xfId="3" applyNumberFormat="1" applyFont="1" applyFill="1" applyBorder="1" applyAlignment="1" applyProtection="1">
      <alignment horizontal="center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0" fontId="3" fillId="0" borderId="0" xfId="8" applyFont="1" applyAlignment="1">
      <alignment horizontal="center" vertical="center"/>
    </xf>
    <xf numFmtId="0" fontId="3" fillId="0" borderId="2" xfId="8" applyFont="1" applyFill="1" applyBorder="1" applyAlignment="1">
      <alignment horizontal="center" vertical="center"/>
    </xf>
    <xf numFmtId="0" fontId="3" fillId="10" borderId="1" xfId="8" applyFont="1" applyFill="1" applyBorder="1" applyAlignment="1">
      <alignment horizontal="center" vertical="center"/>
    </xf>
    <xf numFmtId="0" fontId="7" fillId="10" borderId="1" xfId="8" applyFont="1" applyFill="1" applyBorder="1" applyAlignment="1">
      <alignment horizontal="center" vertical="center"/>
    </xf>
    <xf numFmtId="0" fontId="7" fillId="10" borderId="1" xfId="8" applyNumberFormat="1" applyFont="1" applyFill="1" applyBorder="1" applyAlignment="1">
      <alignment horizontal="left" vertical="center" wrapText="1"/>
    </xf>
    <xf numFmtId="0" fontId="3" fillId="0" borderId="1" xfId="8" applyFont="1" applyFill="1" applyBorder="1" applyAlignment="1">
      <alignment horizontal="center" vertical="center"/>
    </xf>
    <xf numFmtId="0" fontId="3" fillId="0" borderId="1" xfId="8" applyFont="1" applyFill="1" applyBorder="1" applyAlignment="1">
      <alignment horizontal="left" vertical="center" wrapText="1"/>
    </xf>
    <xf numFmtId="0" fontId="7" fillId="0" borderId="1" xfId="8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 applyProtection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3" xfId="8" applyFont="1" applyBorder="1" applyAlignment="1">
      <alignment horizontal="left" vertical="center" wrapText="1"/>
    </xf>
    <xf numFmtId="0" fontId="3" fillId="10" borderId="2" xfId="8" applyFont="1" applyFill="1" applyBorder="1" applyAlignment="1">
      <alignment horizontal="center" vertical="center"/>
    </xf>
    <xf numFmtId="0" fontId="7" fillId="10" borderId="2" xfId="8" applyFont="1" applyFill="1" applyBorder="1" applyAlignment="1">
      <alignment horizontal="center" vertical="center"/>
    </xf>
    <xf numFmtId="0" fontId="7" fillId="10" borderId="2" xfId="8" applyNumberFormat="1" applyFont="1" applyFill="1" applyBorder="1" applyAlignment="1">
      <alignment horizontal="left" vertical="center" wrapText="1"/>
    </xf>
    <xf numFmtId="0" fontId="3" fillId="0" borderId="2" xfId="8" applyFont="1" applyFill="1" applyBorder="1" applyAlignment="1">
      <alignment horizontal="left" vertical="center" wrapText="1"/>
    </xf>
    <xf numFmtId="0" fontId="7" fillId="0" borderId="2" xfId="8" applyFont="1" applyFill="1" applyBorder="1" applyAlignment="1">
      <alignment horizontal="center" vertical="center"/>
    </xf>
    <xf numFmtId="0" fontId="3" fillId="0" borderId="3" xfId="8" applyFont="1" applyFill="1" applyBorder="1" applyAlignment="1">
      <alignment horizontal="left" vertical="center" wrapText="1"/>
    </xf>
    <xf numFmtId="0" fontId="3" fillId="0" borderId="2" xfId="8" applyFont="1" applyFill="1" applyBorder="1" applyAlignment="1">
      <alignment horizontal="center" vertical="center" wrapText="1"/>
    </xf>
    <xf numFmtId="0" fontId="3" fillId="0" borderId="3" xfId="8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9" fillId="9" borderId="5" xfId="0" applyFont="1" applyFill="1" applyBorder="1" applyAlignment="1">
      <alignment horizontal="left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165" fontId="27" fillId="9" borderId="1" xfId="8" applyNumberFormat="1" applyFont="1" applyFill="1" applyBorder="1" applyAlignment="1">
      <alignment horizontal="right" vertical="center"/>
    </xf>
    <xf numFmtId="165" fontId="27" fillId="3" borderId="1" xfId="8" applyNumberFormat="1" applyFont="1" applyFill="1" applyBorder="1" applyAlignment="1">
      <alignment horizontal="right" vertical="center"/>
    </xf>
    <xf numFmtId="165" fontId="3" fillId="0" borderId="3" xfId="8" applyNumberFormat="1" applyFont="1" applyFill="1" applyBorder="1" applyAlignment="1">
      <alignment horizontal="right" vertical="center" wrapText="1"/>
    </xf>
    <xf numFmtId="165" fontId="3" fillId="0" borderId="1" xfId="8" applyNumberFormat="1" applyFont="1" applyFill="1" applyBorder="1" applyAlignment="1">
      <alignment horizontal="right" vertical="center" wrapText="1"/>
    </xf>
    <xf numFmtId="165" fontId="3" fillId="0" borderId="1" xfId="8" applyNumberFormat="1" applyFont="1" applyBorder="1" applyAlignment="1">
      <alignment horizontal="right" vertical="center" wrapText="1"/>
    </xf>
    <xf numFmtId="165" fontId="7" fillId="0" borderId="1" xfId="1" applyNumberFormat="1" applyFont="1" applyFill="1" applyBorder="1" applyAlignment="1" applyProtection="1">
      <alignment horizontal="right" vertical="center" wrapText="1"/>
    </xf>
    <xf numFmtId="165" fontId="3" fillId="0" borderId="3" xfId="8" applyNumberFormat="1" applyFont="1" applyBorder="1" applyAlignment="1">
      <alignment horizontal="right" vertical="center" wrapText="1"/>
    </xf>
    <xf numFmtId="165" fontId="36" fillId="8" borderId="1" xfId="8" applyNumberFormat="1" applyFont="1" applyFill="1" applyBorder="1" applyAlignment="1">
      <alignment horizontal="left" vertical="center" wrapText="1"/>
    </xf>
    <xf numFmtId="165" fontId="36" fillId="8" borderId="1" xfId="8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167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165" fontId="27" fillId="10" borderId="2" xfId="0" applyNumberFormat="1" applyFont="1" applyFill="1" applyBorder="1" applyAlignment="1">
      <alignment horizontal="center" vertical="center"/>
    </xf>
    <xf numFmtId="0" fontId="2" fillId="10" borderId="2" xfId="0" quotePrefix="1" applyFont="1" applyFill="1" applyBorder="1" applyAlignment="1">
      <alignment horizontal="left" vertical="center" wrapText="1"/>
    </xf>
    <xf numFmtId="0" fontId="7" fillId="10" borderId="2" xfId="8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right" vertical="center" wrapText="1"/>
    </xf>
    <xf numFmtId="165" fontId="3" fillId="0" borderId="2" xfId="8" applyNumberFormat="1" applyFont="1" applyFill="1" applyBorder="1" applyAlignment="1">
      <alignment horizontal="right" vertical="center" wrapText="1"/>
    </xf>
    <xf numFmtId="165" fontId="27" fillId="3" borderId="1" xfId="1" applyNumberFormat="1" applyFont="1" applyFill="1" applyBorder="1" applyAlignment="1" applyProtection="1">
      <alignment horizontal="left" vertical="center" wrapText="1"/>
    </xf>
    <xf numFmtId="165" fontId="7" fillId="10" borderId="2" xfId="8" applyNumberFormat="1" applyFont="1" applyFill="1" applyBorder="1" applyAlignment="1">
      <alignment horizontal="right" vertical="center" wrapText="1"/>
    </xf>
    <xf numFmtId="165" fontId="3" fillId="10" borderId="3" xfId="8" applyNumberFormat="1" applyFont="1" applyFill="1" applyBorder="1" applyAlignment="1">
      <alignment horizontal="right" vertical="center"/>
    </xf>
    <xf numFmtId="165" fontId="3" fillId="0" borderId="3" xfId="8" applyNumberFormat="1" applyFont="1" applyBorder="1" applyAlignment="1">
      <alignment horizontal="right" vertical="center"/>
    </xf>
    <xf numFmtId="165" fontId="7" fillId="10" borderId="1" xfId="8" applyNumberFormat="1" applyFont="1" applyFill="1" applyBorder="1" applyAlignment="1">
      <alignment horizontal="right" vertical="center" wrapText="1"/>
    </xf>
    <xf numFmtId="165" fontId="36" fillId="8" borderId="1" xfId="8" applyNumberFormat="1" applyFont="1" applyFill="1" applyBorder="1" applyAlignment="1">
      <alignment horizontal="right" vertical="center" wrapText="1"/>
    </xf>
    <xf numFmtId="165" fontId="27" fillId="3" borderId="1" xfId="1" applyNumberFormat="1" applyFont="1" applyFill="1" applyBorder="1" applyAlignment="1" applyProtection="1">
      <alignment horizontal="right" vertical="center" wrapText="1"/>
    </xf>
    <xf numFmtId="165" fontId="36" fillId="8" borderId="1" xfId="8" applyNumberFormat="1" applyFont="1" applyFill="1" applyBorder="1" applyAlignment="1">
      <alignment horizontal="right" wrapText="1"/>
    </xf>
    <xf numFmtId="165" fontId="38" fillId="0" borderId="0" xfId="8" applyNumberFormat="1">
      <alignment vertical="center"/>
    </xf>
    <xf numFmtId="164" fontId="27" fillId="3" borderId="1" xfId="1" applyNumberFormat="1" applyFont="1" applyFill="1" applyBorder="1" applyAlignment="1" applyProtection="1">
      <alignment horizontal="center" vertical="center" wrapText="1"/>
    </xf>
    <xf numFmtId="0" fontId="7" fillId="10" borderId="1" xfId="8" applyNumberFormat="1" applyFont="1" applyFill="1" applyBorder="1" applyAlignment="1">
      <alignment horizontal="center" vertical="center" wrapText="1"/>
    </xf>
    <xf numFmtId="0" fontId="36" fillId="8" borderId="1" xfId="8" applyFont="1" applyFill="1" applyBorder="1" applyAlignment="1">
      <alignment horizontal="center" wrapText="1"/>
    </xf>
    <xf numFmtId="0" fontId="38" fillId="0" borderId="0" xfId="8" applyAlignment="1">
      <alignment horizontal="center" vertical="center"/>
    </xf>
    <xf numFmtId="165" fontId="27" fillId="9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165" fontId="36" fillId="8" borderId="1" xfId="0" applyNumberFormat="1" applyFont="1" applyFill="1" applyBorder="1" applyAlignment="1">
      <alignment horizontal="right" vertical="center" wrapText="1"/>
    </xf>
    <xf numFmtId="165" fontId="36" fillId="8" borderId="1" xfId="0" applyNumberFormat="1" applyFont="1" applyFill="1" applyBorder="1" applyAlignment="1">
      <alignment horizontal="right" wrapText="1"/>
    </xf>
    <xf numFmtId="0" fontId="3" fillId="12" borderId="1" xfId="0" applyFont="1" applyFill="1" applyBorder="1" applyAlignment="1">
      <alignment horizontal="center" vertical="center"/>
    </xf>
    <xf numFmtId="165" fontId="3" fillId="10" borderId="3" xfId="0" applyNumberFormat="1" applyFont="1" applyFill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right" vertical="center" wrapText="1"/>
    </xf>
    <xf numFmtId="0" fontId="36" fillId="8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65" fontId="27" fillId="9" borderId="2" xfId="0" applyNumberFormat="1" applyFont="1" applyFill="1" applyBorder="1" applyAlignment="1">
      <alignment horizontal="right" vertical="center"/>
    </xf>
    <xf numFmtId="165" fontId="8" fillId="0" borderId="1" xfId="3" applyNumberFormat="1" applyFont="1" applyFill="1" applyBorder="1" applyAlignment="1" applyProtection="1">
      <alignment horizontal="right" vertical="center"/>
    </xf>
    <xf numFmtId="165" fontId="8" fillId="10" borderId="2" xfId="0" applyNumberFormat="1" applyFont="1" applyFill="1" applyBorder="1" applyAlignment="1">
      <alignment horizontal="right" vertical="center"/>
    </xf>
    <xf numFmtId="165" fontId="27" fillId="1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right" vertical="center"/>
    </xf>
    <xf numFmtId="165" fontId="3" fillId="0" borderId="2" xfId="0" applyNumberFormat="1" applyFont="1" applyFill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/>
    </xf>
    <xf numFmtId="165" fontId="3" fillId="1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6" fillId="0" borderId="1" xfId="0" quotePrefix="1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3" fillId="10" borderId="8" xfId="0" applyFont="1" applyFill="1" applyBorder="1" applyAlignment="1">
      <alignment horizontal="left" wrapText="1"/>
    </xf>
    <xf numFmtId="0" fontId="3" fillId="1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right" vertical="center" wrapText="1"/>
    </xf>
    <xf numFmtId="167" fontId="3" fillId="0" borderId="3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167" fontId="3" fillId="0" borderId="3" xfId="0" applyNumberFormat="1" applyFont="1" applyBorder="1" applyAlignment="1">
      <alignment horizontal="right" vertical="center"/>
    </xf>
    <xf numFmtId="0" fontId="2" fillId="0" borderId="2" xfId="0" quotePrefix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165" fontId="8" fillId="0" borderId="2" xfId="3" applyNumberFormat="1" applyFont="1" applyFill="1" applyBorder="1" applyAlignment="1" applyProtection="1">
      <alignment horizontal="center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167" fontId="3" fillId="0" borderId="2" xfId="0" applyNumberFormat="1" applyFont="1" applyFill="1" applyBorder="1" applyAlignment="1">
      <alignment horizontal="right" vertical="center"/>
    </xf>
    <xf numFmtId="167" fontId="3" fillId="0" borderId="3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27" fillId="0" borderId="1" xfId="1" applyNumberFormat="1" applyFont="1" applyFill="1" applyBorder="1" applyAlignment="1" applyProtection="1">
      <alignment vertical="center"/>
    </xf>
    <xf numFmtId="165" fontId="24" fillId="0" borderId="1" xfId="3" applyNumberFormat="1" applyFont="1" applyFill="1" applyBorder="1" applyAlignment="1" applyProtection="1">
      <alignment horizontal="right" vertical="center"/>
    </xf>
    <xf numFmtId="0" fontId="2" fillId="0" borderId="5" xfId="0" quotePrefix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" fillId="0" borderId="5" xfId="0" quotePrefix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165" fontId="8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top" wrapText="1"/>
    </xf>
    <xf numFmtId="0" fontId="2" fillId="0" borderId="9" xfId="0" applyFont="1" applyBorder="1" applyAlignment="1">
      <alignment horizontal="left" vertical="center" wrapText="1"/>
    </xf>
    <xf numFmtId="0" fontId="41" fillId="0" borderId="4" xfId="0" quotePrefix="1" applyFont="1" applyFill="1" applyBorder="1" applyAlignment="1">
      <alignment horizontal="left" vertical="center" wrapText="1"/>
    </xf>
    <xf numFmtId="0" fontId="45" fillId="0" borderId="0" xfId="0" applyFont="1">
      <alignment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165" fontId="4" fillId="13" borderId="2" xfId="0" applyNumberFormat="1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0" fillId="13" borderId="0" xfId="0" applyFill="1">
      <alignment vertical="center"/>
    </xf>
    <xf numFmtId="0" fontId="46" fillId="14" borderId="0" xfId="0" applyFont="1" applyFill="1">
      <alignment vertical="center"/>
    </xf>
    <xf numFmtId="0" fontId="0" fillId="9" borderId="0" xfId="0" applyFill="1">
      <alignment vertical="center"/>
    </xf>
    <xf numFmtId="0" fontId="48" fillId="11" borderId="6" xfId="0" applyFont="1" applyFill="1" applyBorder="1" applyAlignment="1">
      <alignment horizontal="left" vertical="center"/>
    </xf>
    <xf numFmtId="0" fontId="49" fillId="11" borderId="0" xfId="0" applyFont="1" applyFill="1">
      <alignment vertical="center"/>
    </xf>
    <xf numFmtId="168" fontId="48" fillId="11" borderId="6" xfId="0" applyNumberFormat="1" applyFont="1" applyFill="1" applyBorder="1" applyAlignment="1">
      <alignment horizontal="left" vertical="center"/>
    </xf>
    <xf numFmtId="0" fontId="46" fillId="0" borderId="0" xfId="0" applyFont="1" applyFill="1">
      <alignment vertical="center"/>
    </xf>
    <xf numFmtId="168" fontId="36" fillId="14" borderId="1" xfId="0" applyNumberFormat="1" applyFont="1" applyFill="1" applyBorder="1" applyAlignment="1">
      <alignment vertical="center"/>
    </xf>
    <xf numFmtId="168" fontId="10" fillId="9" borderId="1" xfId="0" applyNumberFormat="1" applyFont="1" applyFill="1" applyBorder="1" applyAlignment="1">
      <alignment horizontal="left" vertical="center"/>
    </xf>
    <xf numFmtId="164" fontId="29" fillId="3" borderId="1" xfId="1" applyNumberFormat="1" applyFont="1" applyFill="1" applyBorder="1" applyAlignment="1" applyProtection="1">
      <alignment horizontal="left" vertical="center" wrapText="1"/>
    </xf>
    <xf numFmtId="165" fontId="29" fillId="3" borderId="1" xfId="0" applyNumberFormat="1" applyFont="1" applyFill="1" applyBorder="1">
      <alignment vertical="center"/>
    </xf>
    <xf numFmtId="164" fontId="29" fillId="3" borderId="1" xfId="1" applyNumberFormat="1" applyFont="1" applyFill="1" applyBorder="1" applyAlignment="1" applyProtection="1">
      <alignment horizontal="center" vertical="center"/>
    </xf>
    <xf numFmtId="0" fontId="50" fillId="5" borderId="5" xfId="0" applyFont="1" applyFill="1" applyBorder="1" applyAlignment="1">
      <alignment horizontal="center"/>
    </xf>
    <xf numFmtId="0" fontId="50" fillId="5" borderId="1" xfId="0" applyFont="1" applyFill="1" applyBorder="1" applyAlignment="1"/>
    <xf numFmtId="0" fontId="41" fillId="0" borderId="1" xfId="0" quotePrefix="1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7" fontId="3" fillId="0" borderId="2" xfId="0" applyNumberFormat="1" applyFont="1" applyBorder="1" applyAlignment="1">
      <alignment horizontal="right" vertical="center"/>
    </xf>
    <xf numFmtId="167" fontId="3" fillId="0" borderId="3" xfId="0" applyNumberFormat="1" applyFont="1" applyBorder="1" applyAlignment="1">
      <alignment horizontal="right" vertical="center"/>
    </xf>
    <xf numFmtId="167" fontId="3" fillId="0" borderId="2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left" vertical="top" wrapText="1"/>
    </xf>
    <xf numFmtId="0" fontId="2" fillId="0" borderId="4" xfId="0" quotePrefix="1" applyFont="1" applyFill="1" applyBorder="1" applyAlignment="1">
      <alignment horizontal="left" vertical="top" wrapText="1"/>
    </xf>
    <xf numFmtId="0" fontId="2" fillId="0" borderId="3" xfId="0" quotePrefix="1" applyFont="1" applyFill="1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Fill="1" applyBorder="1" applyAlignment="1">
      <alignment horizontal="left" vertical="center" wrapText="1"/>
    </xf>
    <xf numFmtId="165" fontId="8" fillId="0" borderId="2" xfId="3" applyNumberFormat="1" applyFont="1" applyFill="1" applyBorder="1" applyAlignment="1" applyProtection="1">
      <alignment horizontal="center" vertical="center"/>
    </xf>
    <xf numFmtId="165" fontId="8" fillId="0" borderId="3" xfId="3" applyNumberFormat="1" applyFont="1" applyFill="1" applyBorder="1" applyAlignment="1" applyProtection="1">
      <alignment horizontal="center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164" fontId="7" fillId="0" borderId="3" xfId="1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center" wrapText="1"/>
    </xf>
    <xf numFmtId="0" fontId="2" fillId="10" borderId="1" xfId="0" quotePrefix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7" fillId="10" borderId="2" xfId="0" applyNumberFormat="1" applyFont="1" applyFill="1" applyBorder="1" applyAlignment="1">
      <alignment horizontal="left" vertical="center" wrapText="1"/>
    </xf>
    <xf numFmtId="0" fontId="8" fillId="10" borderId="3" xfId="0" applyNumberFormat="1" applyFont="1" applyFill="1" applyBorder="1" applyAlignment="1">
      <alignment horizontal="left" vertical="center" wrapText="1"/>
    </xf>
    <xf numFmtId="165" fontId="8" fillId="10" borderId="2" xfId="0" applyNumberFormat="1" applyFont="1" applyFill="1" applyBorder="1" applyAlignment="1">
      <alignment horizontal="center" vertical="center"/>
    </xf>
    <xf numFmtId="165" fontId="8" fillId="10" borderId="3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2" fillId="10" borderId="5" xfId="0" quotePrefix="1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167" fontId="3" fillId="10" borderId="2" xfId="0" applyNumberFormat="1" applyFont="1" applyFill="1" applyBorder="1" applyAlignment="1">
      <alignment horizontal="right" vertical="center"/>
    </xf>
    <xf numFmtId="167" fontId="3" fillId="10" borderId="3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6" fillId="8" borderId="5" xfId="0" quotePrefix="1" applyFont="1" applyFill="1" applyBorder="1" applyAlignment="1">
      <alignment horizontal="center" vertical="center"/>
    </xf>
    <xf numFmtId="0" fontId="36" fillId="8" borderId="7" xfId="0" quotePrefix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2" fillId="0" borderId="9" xfId="0" quotePrefix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167" fontId="3" fillId="0" borderId="2" xfId="0" applyNumberFormat="1" applyFont="1" applyFill="1" applyBorder="1" applyAlignment="1">
      <alignment horizontal="right" vertical="center"/>
    </xf>
    <xf numFmtId="167" fontId="3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3" borderId="5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7" fillId="7" borderId="5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2" fillId="0" borderId="0" xfId="0" quotePrefix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4" xfId="0" quotePrefix="1" applyFont="1" applyFill="1" applyBorder="1" applyAlignment="1">
      <alignment horizontal="left" vertical="center" wrapText="1"/>
    </xf>
    <xf numFmtId="164" fontId="40" fillId="9" borderId="5" xfId="1" applyNumberFormat="1" applyFont="1" applyFill="1" applyBorder="1" applyAlignment="1" applyProtection="1">
      <alignment horizontal="left" vertical="top" wrapText="1"/>
    </xf>
    <xf numFmtId="164" fontId="40" fillId="9" borderId="6" xfId="1" applyNumberFormat="1" applyFont="1" applyFill="1" applyBorder="1" applyAlignment="1" applyProtection="1">
      <alignment horizontal="left" vertical="top" wrapText="1"/>
    </xf>
    <xf numFmtId="164" fontId="47" fillId="11" borderId="5" xfId="1" applyNumberFormat="1" applyFont="1" applyFill="1" applyBorder="1" applyAlignment="1" applyProtection="1">
      <alignment horizontal="center" vertical="center"/>
    </xf>
    <xf numFmtId="164" fontId="47" fillId="11" borderId="6" xfId="1" applyNumberFormat="1" applyFont="1" applyFill="1" applyBorder="1" applyAlignment="1" applyProtection="1">
      <alignment horizontal="center" vertical="center"/>
    </xf>
    <xf numFmtId="0" fontId="2" fillId="0" borderId="8" xfId="0" quotePrefix="1" applyFont="1" applyFill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0" borderId="9" xfId="0" quotePrefix="1" applyFont="1" applyFill="1" applyBorder="1" applyAlignment="1">
      <alignment horizontal="left" vertical="center" wrapText="1"/>
    </xf>
    <xf numFmtId="0" fontId="11" fillId="14" borderId="6" xfId="0" applyFont="1" applyFill="1" applyBorder="1" applyAlignment="1">
      <alignment horizontal="left" vertical="top" wrapText="1"/>
    </xf>
    <xf numFmtId="0" fontId="36" fillId="8" borderId="5" xfId="8" quotePrefix="1" applyFont="1" applyFill="1" applyBorder="1" applyAlignment="1">
      <alignment horizontal="center" vertical="center"/>
    </xf>
    <xf numFmtId="0" fontId="36" fillId="8" borderId="7" xfId="8" quotePrefix="1" applyFont="1" applyFill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10" fillId="6" borderId="5" xfId="8" applyFont="1" applyFill="1" applyBorder="1" applyAlignment="1">
      <alignment horizontal="left" vertical="center"/>
    </xf>
    <xf numFmtId="0" fontId="10" fillId="6" borderId="6" xfId="8" applyFont="1" applyFill="1" applyBorder="1" applyAlignment="1">
      <alignment horizontal="left" vertical="center"/>
    </xf>
    <xf numFmtId="0" fontId="3" fillId="0" borderId="2" xfId="8" applyFont="1" applyBorder="1" applyAlignment="1">
      <alignment horizontal="left" vertical="center" wrapText="1"/>
    </xf>
    <xf numFmtId="0" fontId="3" fillId="0" borderId="3" xfId="8" applyFont="1" applyBorder="1" applyAlignment="1">
      <alignment horizontal="left" vertical="center" wrapText="1"/>
    </xf>
    <xf numFmtId="0" fontId="3" fillId="0" borderId="4" xfId="8" applyFont="1" applyBorder="1" applyAlignment="1">
      <alignment horizontal="left" vertical="center" wrapText="1"/>
    </xf>
    <xf numFmtId="0" fontId="3" fillId="0" borderId="2" xfId="8" applyFont="1" applyFill="1" applyBorder="1" applyAlignment="1">
      <alignment horizontal="left" vertical="center" wrapText="1"/>
    </xf>
    <xf numFmtId="0" fontId="3" fillId="0" borderId="3" xfId="8" applyFont="1" applyFill="1" applyBorder="1" applyAlignment="1">
      <alignment horizontal="left" vertical="center" wrapText="1"/>
    </xf>
    <xf numFmtId="0" fontId="3" fillId="0" borderId="4" xfId="8" applyFont="1" applyFill="1" applyBorder="1" applyAlignment="1">
      <alignment horizontal="left" vertical="center" wrapText="1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2" fillId="0" borderId="1" xfId="8" quotePrefix="1" applyFont="1" applyFill="1" applyBorder="1" applyAlignment="1">
      <alignment horizontal="left" vertical="center" wrapText="1"/>
    </xf>
    <xf numFmtId="0" fontId="2" fillId="0" borderId="1" xfId="8" applyFont="1" applyFill="1" applyBorder="1" applyAlignment="1">
      <alignment horizontal="left" vertical="center" wrapText="1"/>
    </xf>
    <xf numFmtId="0" fontId="3" fillId="10" borderId="2" xfId="8" applyFont="1" applyFill="1" applyBorder="1" applyAlignment="1">
      <alignment horizontal="left" vertical="center" wrapText="1"/>
    </xf>
    <xf numFmtId="0" fontId="3" fillId="10" borderId="3" xfId="8" applyFont="1" applyFill="1" applyBorder="1" applyAlignment="1">
      <alignment horizontal="left" vertical="center" wrapText="1"/>
    </xf>
    <xf numFmtId="0" fontId="2" fillId="0" borderId="2" xfId="8" quotePrefix="1" applyFont="1" applyBorder="1" applyAlignment="1">
      <alignment horizontal="left" vertical="center" wrapText="1"/>
    </xf>
    <xf numFmtId="0" fontId="2" fillId="0" borderId="4" xfId="8" quotePrefix="1" applyFont="1" applyBorder="1" applyAlignment="1">
      <alignment horizontal="left" vertical="center" wrapText="1"/>
    </xf>
    <xf numFmtId="0" fontId="2" fillId="0" borderId="3" xfId="8" quotePrefix="1" applyFont="1" applyBorder="1" applyAlignment="1">
      <alignment horizontal="left" vertical="center" wrapText="1"/>
    </xf>
    <xf numFmtId="0" fontId="36" fillId="8" borderId="1" xfId="8" quotePrefix="1" applyFont="1" applyFill="1" applyBorder="1" applyAlignment="1">
      <alignment horizontal="center" vertical="center"/>
    </xf>
    <xf numFmtId="0" fontId="10" fillId="6" borderId="1" xfId="8" applyFont="1" applyFill="1" applyBorder="1" applyAlignment="1">
      <alignment horizontal="left" vertical="center"/>
    </xf>
    <xf numFmtId="0" fontId="2" fillId="0" borderId="8" xfId="0" quotePrefix="1" applyFont="1" applyBorder="1" applyAlignment="1">
      <alignment vertical="center" wrapText="1"/>
    </xf>
    <xf numFmtId="0" fontId="2" fillId="0" borderId="10" xfId="0" quotePrefix="1" applyFont="1" applyBorder="1" applyAlignment="1">
      <alignment vertical="center" wrapText="1"/>
    </xf>
    <xf numFmtId="0" fontId="2" fillId="0" borderId="9" xfId="0" quotePrefix="1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quotePrefix="1" applyFont="1" applyBorder="1" applyAlignment="1">
      <alignment vertical="center" wrapText="1"/>
    </xf>
    <xf numFmtId="0" fontId="2" fillId="0" borderId="4" xfId="0" quotePrefix="1" applyFont="1" applyBorder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0" fontId="3" fillId="0" borderId="2" xfId="0" quotePrefix="1" applyFont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5" fontId="3" fillId="10" borderId="2" xfId="0" applyNumberFormat="1" applyFont="1" applyFill="1" applyBorder="1" applyAlignment="1">
      <alignment horizontal="right" vertical="center"/>
    </xf>
    <xf numFmtId="165" fontId="3" fillId="10" borderId="3" xfId="0" applyNumberFormat="1" applyFont="1" applyFill="1" applyBorder="1" applyAlignment="1">
      <alignment horizontal="right" vertical="center"/>
    </xf>
    <xf numFmtId="0" fontId="2" fillId="10" borderId="2" xfId="0" quotePrefix="1" applyFont="1" applyFill="1" applyBorder="1" applyAlignment="1">
      <alignment vertical="center" wrapText="1"/>
    </xf>
    <xf numFmtId="0" fontId="2" fillId="10" borderId="3" xfId="0" quotePrefix="1" applyFont="1" applyFill="1" applyBorder="1" applyAlignment="1">
      <alignment vertical="center" wrapText="1"/>
    </xf>
  </cellXfs>
  <cellStyles count="10">
    <cellStyle name="Comma [0]" xfId="3" builtinId="6"/>
    <cellStyle name="Comma [0] 2" xfId="5"/>
    <cellStyle name="Comma [0] 3" xfId="9"/>
    <cellStyle name="Comma 2" xfId="1"/>
    <cellStyle name="Comma 2 2" xfId="6"/>
    <cellStyle name="Normal" xfId="0" builtinId="0"/>
    <cellStyle name="Normal 2" xfId="2"/>
    <cellStyle name="Normal 2 2" xfId="7"/>
    <cellStyle name="Normal 3" xfId="4"/>
    <cellStyle name="Normal 4" xfId="8"/>
  </cellStyles>
  <dxfs count="0"/>
  <tableStyles count="0" defaultTableStyle="TableStyleMedium2" defaultPivotStyle="PivotStyleLight16"/>
  <colors>
    <mruColors>
      <color rgb="FFFF7C80"/>
      <color rgb="FFCC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045\005.%20Rancangan%20Green%20Book%202018-12%20Februari%202018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C-GB"/>
      <sheetName val="RC DITERIMA"/>
      <sheetName val="RANC-GB BILA"/>
      <sheetName val="RANC-GB MULTI"/>
      <sheetName val="SUDAH LA"/>
      <sheetName val="Sheet1"/>
    </sheetNames>
    <sheetDataSet>
      <sheetData sheetId="0"/>
      <sheetData sheetId="1"/>
      <sheetData sheetId="2">
        <row r="47">
          <cell r="C47">
            <v>4193.7830000000004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7"/>
  <sheetViews>
    <sheetView view="pageBreakPreview" topLeftCell="A5" zoomScale="60" zoomScaleNormal="55" workbookViewId="0">
      <selection activeCell="B72" sqref="B72:G72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6" width="20.7109375" customWidth="1"/>
    <col min="7" max="7" width="41.85546875" customWidth="1"/>
  </cols>
  <sheetData>
    <row r="1" spans="1:7" x14ac:dyDescent="0.25">
      <c r="A1" s="457" t="s">
        <v>149</v>
      </c>
      <c r="B1" s="457"/>
      <c r="C1" s="457"/>
      <c r="D1" s="457"/>
      <c r="E1" s="457"/>
      <c r="F1" s="457"/>
      <c r="G1" s="457"/>
    </row>
    <row r="2" spans="1:7" x14ac:dyDescent="0.25">
      <c r="A2" s="457"/>
      <c r="B2" s="457"/>
      <c r="C2" s="457"/>
      <c r="D2" s="457"/>
      <c r="E2" s="457"/>
      <c r="F2" s="457"/>
      <c r="G2" s="457"/>
    </row>
    <row r="3" spans="1:7" ht="18.75" x14ac:dyDescent="0.25">
      <c r="A3" s="458" t="s">
        <v>159</v>
      </c>
      <c r="B3" s="458"/>
      <c r="C3" s="458"/>
      <c r="D3" s="458"/>
      <c r="E3" s="458"/>
      <c r="F3" s="458"/>
      <c r="G3" s="458"/>
    </row>
    <row r="4" spans="1:7" ht="18.75" x14ac:dyDescent="0.25">
      <c r="A4" s="124"/>
      <c r="B4" s="124"/>
      <c r="C4" s="124"/>
      <c r="D4" s="124"/>
      <c r="E4" s="124"/>
      <c r="F4" s="124"/>
      <c r="G4" s="124"/>
    </row>
    <row r="5" spans="1:7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60" t="s">
        <v>40</v>
      </c>
    </row>
    <row r="6" spans="1:7" ht="21" hidden="1" x14ac:dyDescent="0.25">
      <c r="A6" s="471" t="s">
        <v>48</v>
      </c>
      <c r="B6" s="472"/>
      <c r="C6" s="472"/>
      <c r="D6" s="472"/>
      <c r="E6" s="472"/>
      <c r="F6" s="472"/>
      <c r="G6" s="472"/>
    </row>
    <row r="7" spans="1:7" ht="23.25" x14ac:dyDescent="0.35">
      <c r="A7" s="73" t="s">
        <v>4</v>
      </c>
      <c r="B7" s="62"/>
      <c r="C7" s="63">
        <f>SUM(C9:C33)</f>
        <v>3571.9929999999999</v>
      </c>
      <c r="D7" s="63"/>
      <c r="E7" s="64"/>
      <c r="F7" s="65"/>
      <c r="G7" s="66"/>
    </row>
    <row r="8" spans="1:7" ht="21" x14ac:dyDescent="0.35">
      <c r="A8" s="75" t="s">
        <v>146</v>
      </c>
      <c r="B8" s="76"/>
      <c r="C8" s="77"/>
      <c r="D8" s="77"/>
      <c r="E8" s="105"/>
      <c r="F8" s="92"/>
      <c r="G8" s="71"/>
    </row>
    <row r="9" spans="1:7" ht="109.5" customHeight="1" x14ac:dyDescent="0.25">
      <c r="A9" s="113">
        <v>1</v>
      </c>
      <c r="B9" s="119" t="s">
        <v>100</v>
      </c>
      <c r="C9" s="121">
        <v>195.77799999999999</v>
      </c>
      <c r="D9" s="121">
        <v>27.15</v>
      </c>
      <c r="E9" s="53" t="s">
        <v>96</v>
      </c>
      <c r="F9" s="468" t="s">
        <v>148</v>
      </c>
      <c r="G9" s="103" t="s">
        <v>128</v>
      </c>
    </row>
    <row r="10" spans="1:7" ht="18.75" x14ac:dyDescent="0.25">
      <c r="A10" s="167">
        <v>2</v>
      </c>
      <c r="B10" s="119" t="s">
        <v>98</v>
      </c>
      <c r="C10" s="121">
        <v>10.093999999999999</v>
      </c>
      <c r="D10" s="121">
        <v>1.1160000000000001</v>
      </c>
      <c r="E10" s="53" t="s">
        <v>96</v>
      </c>
      <c r="F10" s="469"/>
      <c r="G10" s="404" t="s">
        <v>129</v>
      </c>
    </row>
    <row r="11" spans="1:7" ht="18.75" x14ac:dyDescent="0.25">
      <c r="A11" s="167">
        <v>3</v>
      </c>
      <c r="B11" s="119" t="s">
        <v>97</v>
      </c>
      <c r="C11" s="121">
        <v>21.611000000000001</v>
      </c>
      <c r="D11" s="121">
        <v>1.2789999999999999</v>
      </c>
      <c r="E11" s="53" t="s">
        <v>96</v>
      </c>
      <c r="F11" s="469"/>
      <c r="G11" s="405"/>
    </row>
    <row r="12" spans="1:7" ht="46.5" customHeight="1" x14ac:dyDescent="0.25">
      <c r="A12" s="113">
        <v>4</v>
      </c>
      <c r="B12" s="119" t="s">
        <v>101</v>
      </c>
      <c r="C12" s="121">
        <v>201</v>
      </c>
      <c r="D12" s="121">
        <v>0</v>
      </c>
      <c r="E12" s="53" t="s">
        <v>7</v>
      </c>
      <c r="F12" s="469"/>
      <c r="G12" s="103" t="s">
        <v>130</v>
      </c>
    </row>
    <row r="13" spans="1:7" ht="40.5" customHeight="1" x14ac:dyDescent="0.25">
      <c r="A13" s="113">
        <v>5</v>
      </c>
      <c r="B13" s="119" t="s">
        <v>102</v>
      </c>
      <c r="C13" s="121">
        <v>156</v>
      </c>
      <c r="D13" s="121">
        <v>223</v>
      </c>
      <c r="E13" s="53" t="s">
        <v>87</v>
      </c>
      <c r="F13" s="469"/>
      <c r="G13" s="103" t="s">
        <v>131</v>
      </c>
    </row>
    <row r="14" spans="1:7" ht="63" customHeight="1" x14ac:dyDescent="0.25">
      <c r="A14" s="113">
        <v>6</v>
      </c>
      <c r="B14" s="119" t="s">
        <v>103</v>
      </c>
      <c r="C14" s="121">
        <v>49.61</v>
      </c>
      <c r="D14" s="121">
        <v>0</v>
      </c>
      <c r="E14" s="53" t="s">
        <v>8</v>
      </c>
      <c r="F14" s="469"/>
      <c r="G14" s="103" t="s">
        <v>132</v>
      </c>
    </row>
    <row r="15" spans="1:7" ht="72" customHeight="1" x14ac:dyDescent="0.25">
      <c r="A15" s="113">
        <v>7</v>
      </c>
      <c r="B15" s="119" t="s">
        <v>104</v>
      </c>
      <c r="C15" s="121">
        <v>100</v>
      </c>
      <c r="D15" s="121">
        <v>184.8</v>
      </c>
      <c r="E15" s="53" t="s">
        <v>8</v>
      </c>
      <c r="F15" s="470"/>
      <c r="G15" s="103" t="s">
        <v>133</v>
      </c>
    </row>
    <row r="16" spans="1:7" ht="21" x14ac:dyDescent="0.35">
      <c r="A16" s="72" t="s">
        <v>147</v>
      </c>
      <c r="B16" s="67"/>
      <c r="C16" s="68"/>
      <c r="D16" s="68"/>
      <c r="E16" s="69"/>
      <c r="F16" s="70"/>
      <c r="G16" s="71"/>
    </row>
    <row r="17" spans="1:7" ht="18.75" customHeight="1" x14ac:dyDescent="0.25">
      <c r="A17" s="419">
        <v>8</v>
      </c>
      <c r="B17" s="421" t="s">
        <v>42</v>
      </c>
      <c r="C17" s="463">
        <v>61.1</v>
      </c>
      <c r="D17" s="120"/>
      <c r="E17" s="407" t="s">
        <v>66</v>
      </c>
      <c r="F17" s="409" t="s">
        <v>47</v>
      </c>
      <c r="G17" s="465" t="s">
        <v>72</v>
      </c>
    </row>
    <row r="18" spans="1:7" ht="18.75" x14ac:dyDescent="0.25">
      <c r="A18" s="461"/>
      <c r="B18" s="462"/>
      <c r="C18" s="464"/>
      <c r="D18" s="121"/>
      <c r="E18" s="408"/>
      <c r="F18" s="410"/>
      <c r="G18" s="466"/>
    </row>
    <row r="19" spans="1:7" ht="18.75" x14ac:dyDescent="0.25">
      <c r="A19" s="419">
        <v>9</v>
      </c>
      <c r="B19" s="421" t="s">
        <v>43</v>
      </c>
      <c r="C19" s="463">
        <v>56.4</v>
      </c>
      <c r="D19" s="120"/>
      <c r="E19" s="407" t="s">
        <v>66</v>
      </c>
      <c r="F19" s="409" t="s">
        <v>47</v>
      </c>
      <c r="G19" s="466"/>
    </row>
    <row r="20" spans="1:7" ht="18.75" x14ac:dyDescent="0.25">
      <c r="A20" s="461"/>
      <c r="B20" s="462"/>
      <c r="C20" s="464"/>
      <c r="D20" s="121"/>
      <c r="E20" s="408"/>
      <c r="F20" s="410"/>
      <c r="G20" s="467"/>
    </row>
    <row r="21" spans="1:7" ht="50.25" customHeight="1" x14ac:dyDescent="0.25">
      <c r="A21" s="126">
        <v>10</v>
      </c>
      <c r="B21" s="119" t="s">
        <v>44</v>
      </c>
      <c r="C21" s="121">
        <v>500</v>
      </c>
      <c r="D21" s="121"/>
      <c r="E21" s="127" t="s">
        <v>8</v>
      </c>
      <c r="F21" s="101" t="s">
        <v>47</v>
      </c>
      <c r="G21" s="116" t="s">
        <v>73</v>
      </c>
    </row>
    <row r="22" spans="1:7" ht="207.75" customHeight="1" x14ac:dyDescent="0.25">
      <c r="A22" s="126">
        <v>11</v>
      </c>
      <c r="B22" s="165" t="s">
        <v>154</v>
      </c>
      <c r="C22" s="166">
        <v>412.5</v>
      </c>
      <c r="D22" s="166"/>
      <c r="E22" s="158" t="s">
        <v>7</v>
      </c>
      <c r="F22" s="91" t="s">
        <v>68</v>
      </c>
      <c r="G22" s="162" t="s">
        <v>155</v>
      </c>
    </row>
    <row r="23" spans="1:7" ht="45" customHeight="1" x14ac:dyDescent="0.25">
      <c r="A23" s="126">
        <v>12</v>
      </c>
      <c r="B23" s="119" t="s">
        <v>76</v>
      </c>
      <c r="C23" s="121">
        <v>250</v>
      </c>
      <c r="D23" s="121"/>
      <c r="E23" s="127" t="s">
        <v>11</v>
      </c>
      <c r="F23" s="91" t="s">
        <v>52</v>
      </c>
      <c r="G23" s="116" t="s">
        <v>75</v>
      </c>
    </row>
    <row r="24" spans="1:7" ht="18.75" customHeight="1" x14ac:dyDescent="0.25">
      <c r="A24" s="459">
        <v>13</v>
      </c>
      <c r="B24" s="411" t="s">
        <v>37</v>
      </c>
      <c r="C24" s="413">
        <v>100</v>
      </c>
      <c r="D24" s="125"/>
      <c r="E24" s="415" t="s">
        <v>7</v>
      </c>
      <c r="F24" s="409" t="s">
        <v>47</v>
      </c>
      <c r="G24" s="401" t="s">
        <v>126</v>
      </c>
    </row>
    <row r="25" spans="1:7" ht="33.75" customHeight="1" x14ac:dyDescent="0.25">
      <c r="A25" s="460"/>
      <c r="B25" s="412"/>
      <c r="C25" s="414"/>
      <c r="D25" s="125"/>
      <c r="E25" s="416"/>
      <c r="F25" s="410"/>
      <c r="G25" s="402"/>
    </row>
    <row r="26" spans="1:7" ht="45" customHeight="1" x14ac:dyDescent="0.25">
      <c r="A26" s="126">
        <v>14</v>
      </c>
      <c r="B26" s="119" t="s">
        <v>62</v>
      </c>
      <c r="C26" s="121">
        <v>56.4</v>
      </c>
      <c r="D26" s="121"/>
      <c r="E26" s="127" t="s">
        <v>65</v>
      </c>
      <c r="F26" s="91" t="s">
        <v>52</v>
      </c>
      <c r="G26" s="402"/>
    </row>
    <row r="27" spans="1:7" ht="45" customHeight="1" x14ac:dyDescent="0.25">
      <c r="A27" s="126">
        <v>15</v>
      </c>
      <c r="B27" s="119" t="s">
        <v>63</v>
      </c>
      <c r="C27" s="121">
        <v>106.2</v>
      </c>
      <c r="D27" s="121"/>
      <c r="E27" s="127" t="s">
        <v>65</v>
      </c>
      <c r="F27" s="91" t="s">
        <v>52</v>
      </c>
      <c r="G27" s="402"/>
    </row>
    <row r="28" spans="1:7" ht="45" customHeight="1" x14ac:dyDescent="0.25">
      <c r="A28" s="113">
        <v>16</v>
      </c>
      <c r="B28" s="119" t="s">
        <v>64</v>
      </c>
      <c r="C28" s="121">
        <v>74.3</v>
      </c>
      <c r="D28" s="121"/>
      <c r="E28" s="53" t="s">
        <v>66</v>
      </c>
      <c r="F28" s="114" t="s">
        <v>52</v>
      </c>
      <c r="G28" s="403"/>
    </row>
    <row r="29" spans="1:7" ht="37.5" x14ac:dyDescent="0.25">
      <c r="A29" s="113">
        <v>17</v>
      </c>
      <c r="B29" s="119" t="s">
        <v>140</v>
      </c>
      <c r="C29" s="121">
        <v>296</v>
      </c>
      <c r="D29" s="121"/>
      <c r="E29" s="53" t="s">
        <v>8</v>
      </c>
      <c r="F29" s="114" t="s">
        <v>52</v>
      </c>
      <c r="G29" s="123" t="s">
        <v>77</v>
      </c>
    </row>
    <row r="30" spans="1:7" ht="50.25" customHeight="1" x14ac:dyDescent="0.25">
      <c r="A30" s="126">
        <v>18</v>
      </c>
      <c r="B30" s="119" t="s">
        <v>86</v>
      </c>
      <c r="C30" s="121">
        <v>300</v>
      </c>
      <c r="D30" s="121"/>
      <c r="E30" s="127" t="s">
        <v>87</v>
      </c>
      <c r="F30" s="91" t="s">
        <v>52</v>
      </c>
      <c r="G30" s="401" t="s">
        <v>92</v>
      </c>
    </row>
    <row r="31" spans="1:7" ht="42.75" customHeight="1" x14ac:dyDescent="0.25">
      <c r="A31" s="126">
        <v>19</v>
      </c>
      <c r="B31" s="119" t="s">
        <v>88</v>
      </c>
      <c r="C31" s="121">
        <v>235</v>
      </c>
      <c r="D31" s="121"/>
      <c r="E31" s="127" t="s">
        <v>87</v>
      </c>
      <c r="F31" s="91" t="s">
        <v>52</v>
      </c>
      <c r="G31" s="402"/>
    </row>
    <row r="32" spans="1:7" ht="54" customHeight="1" x14ac:dyDescent="0.25">
      <c r="A32" s="126">
        <v>20</v>
      </c>
      <c r="B32" s="119" t="s">
        <v>89</v>
      </c>
      <c r="C32" s="121">
        <v>200</v>
      </c>
      <c r="D32" s="121"/>
      <c r="E32" s="127" t="s">
        <v>87</v>
      </c>
      <c r="F32" s="91" t="s">
        <v>52</v>
      </c>
      <c r="G32" s="403"/>
    </row>
    <row r="33" spans="1:7" ht="131.25" customHeight="1" x14ac:dyDescent="0.25">
      <c r="A33" s="126">
        <v>21</v>
      </c>
      <c r="B33" s="119" t="s">
        <v>90</v>
      </c>
      <c r="C33" s="121">
        <v>190</v>
      </c>
      <c r="D33" s="121"/>
      <c r="E33" s="127" t="s">
        <v>87</v>
      </c>
      <c r="F33" s="91" t="s">
        <v>52</v>
      </c>
      <c r="G33" s="122" t="s">
        <v>91</v>
      </c>
    </row>
    <row r="34" spans="1:7" ht="21" x14ac:dyDescent="0.35">
      <c r="A34" s="61" t="s">
        <v>3</v>
      </c>
      <c r="B34" s="62"/>
      <c r="C34" s="63">
        <f>SUM(C36:C39)</f>
        <v>2161.3000000000002</v>
      </c>
      <c r="D34" s="63"/>
      <c r="E34" s="5"/>
      <c r="F34" s="93"/>
      <c r="G34" s="66"/>
    </row>
    <row r="35" spans="1:7" ht="21" x14ac:dyDescent="0.35">
      <c r="A35" s="75" t="s">
        <v>146</v>
      </c>
      <c r="B35" s="76"/>
      <c r="C35" s="77"/>
      <c r="D35" s="77"/>
      <c r="E35" s="105"/>
      <c r="F35" s="92"/>
      <c r="G35" s="71"/>
    </row>
    <row r="36" spans="1:7" ht="151.5" customHeight="1" x14ac:dyDescent="0.25">
      <c r="A36" s="113">
        <v>22</v>
      </c>
      <c r="B36" s="119" t="s">
        <v>106</v>
      </c>
      <c r="C36" s="121">
        <v>1869</v>
      </c>
      <c r="D36" s="121">
        <v>0</v>
      </c>
      <c r="E36" s="53" t="s">
        <v>7</v>
      </c>
      <c r="F36" s="137" t="s">
        <v>148</v>
      </c>
      <c r="G36" s="103" t="s">
        <v>134</v>
      </c>
    </row>
    <row r="37" spans="1:7" ht="21" x14ac:dyDescent="0.35">
      <c r="A37" s="72" t="s">
        <v>147</v>
      </c>
      <c r="B37" s="76"/>
      <c r="C37" s="77"/>
      <c r="D37" s="77"/>
      <c r="E37" s="105"/>
      <c r="F37" s="92"/>
      <c r="G37" s="71"/>
    </row>
    <row r="38" spans="1:7" ht="18.75" x14ac:dyDescent="0.25">
      <c r="A38" s="419">
        <v>23</v>
      </c>
      <c r="B38" s="421" t="s">
        <v>39</v>
      </c>
      <c r="C38" s="423">
        <v>292.3</v>
      </c>
      <c r="D38" s="117"/>
      <c r="E38" s="425" t="s">
        <v>7</v>
      </c>
      <c r="F38" s="426" t="s">
        <v>47</v>
      </c>
      <c r="G38" s="406" t="s">
        <v>80</v>
      </c>
    </row>
    <row r="39" spans="1:7" ht="39" customHeight="1" x14ac:dyDescent="0.25">
      <c r="A39" s="420"/>
      <c r="B39" s="422"/>
      <c r="C39" s="424"/>
      <c r="D39" s="118"/>
      <c r="E39" s="425"/>
      <c r="F39" s="427"/>
      <c r="G39" s="406"/>
    </row>
    <row r="40" spans="1:7" ht="21" x14ac:dyDescent="0.35">
      <c r="A40" s="61" t="s">
        <v>69</v>
      </c>
      <c r="B40" s="62"/>
      <c r="C40" s="63">
        <f>C42</f>
        <v>200</v>
      </c>
      <c r="D40" s="63"/>
      <c r="E40" s="5"/>
      <c r="F40" s="93"/>
      <c r="G40" s="66"/>
    </row>
    <row r="41" spans="1:7" ht="21" x14ac:dyDescent="0.35">
      <c r="A41" s="72" t="s">
        <v>147</v>
      </c>
      <c r="B41" s="76"/>
      <c r="C41" s="77"/>
      <c r="D41" s="77"/>
      <c r="E41" s="105"/>
      <c r="F41" s="92"/>
      <c r="G41" s="71"/>
    </row>
    <row r="42" spans="1:7" ht="78" customHeight="1" x14ac:dyDescent="0.25">
      <c r="A42" s="131">
        <v>24</v>
      </c>
      <c r="B42" s="119" t="s">
        <v>71</v>
      </c>
      <c r="C42" s="121">
        <v>200</v>
      </c>
      <c r="D42" s="121"/>
      <c r="E42" s="127" t="s">
        <v>8</v>
      </c>
      <c r="F42" s="101" t="s">
        <v>78</v>
      </c>
      <c r="G42" s="116" t="s">
        <v>79</v>
      </c>
    </row>
    <row r="43" spans="1:7" ht="21" x14ac:dyDescent="0.35">
      <c r="A43" s="61" t="s">
        <v>17</v>
      </c>
      <c r="B43" s="62"/>
      <c r="C43" s="63">
        <f>SUM(C45:C48)</f>
        <v>1609.6</v>
      </c>
      <c r="D43" s="63"/>
      <c r="E43" s="5"/>
      <c r="F43" s="93"/>
      <c r="G43" s="66"/>
    </row>
    <row r="44" spans="1:7" ht="21" x14ac:dyDescent="0.35">
      <c r="A44" s="75" t="s">
        <v>146</v>
      </c>
      <c r="B44" s="76"/>
      <c r="C44" s="77"/>
      <c r="D44" s="77"/>
      <c r="E44" s="105"/>
      <c r="F44" s="92"/>
      <c r="G44" s="71"/>
    </row>
    <row r="45" spans="1:7" ht="31.5" x14ac:dyDescent="0.25">
      <c r="A45" s="52">
        <v>25</v>
      </c>
      <c r="B45" s="54" t="s">
        <v>107</v>
      </c>
      <c r="C45" s="51">
        <v>150</v>
      </c>
      <c r="D45" s="51">
        <v>287.13200000000001</v>
      </c>
      <c r="E45" s="56" t="s">
        <v>8</v>
      </c>
      <c r="F45" s="96" t="s">
        <v>148</v>
      </c>
      <c r="G45" s="79" t="s">
        <v>135</v>
      </c>
    </row>
    <row r="46" spans="1:7" ht="21" x14ac:dyDescent="0.35">
      <c r="A46" s="72" t="s">
        <v>147</v>
      </c>
      <c r="B46" s="76"/>
      <c r="C46" s="77"/>
      <c r="D46" s="77"/>
      <c r="E46" s="105"/>
      <c r="F46" s="92"/>
      <c r="G46" s="71"/>
    </row>
    <row r="47" spans="1:7" ht="37.5" x14ac:dyDescent="0.25">
      <c r="A47" s="52">
        <v>26</v>
      </c>
      <c r="B47" s="54" t="s">
        <v>46</v>
      </c>
      <c r="C47" s="51">
        <v>204</v>
      </c>
      <c r="D47" s="51"/>
      <c r="E47" s="56" t="s">
        <v>11</v>
      </c>
      <c r="F47" s="94" t="s">
        <v>47</v>
      </c>
      <c r="G47" s="406" t="s">
        <v>75</v>
      </c>
    </row>
    <row r="48" spans="1:7" ht="37.5" x14ac:dyDescent="0.25">
      <c r="A48" s="52">
        <v>27</v>
      </c>
      <c r="B48" s="54" t="s">
        <v>53</v>
      </c>
      <c r="C48" s="51">
        <v>1255.5999999999999</v>
      </c>
      <c r="D48" s="51"/>
      <c r="E48" s="56" t="s">
        <v>11</v>
      </c>
      <c r="F48" s="225" t="s">
        <v>47</v>
      </c>
      <c r="G48" s="406"/>
    </row>
    <row r="49" spans="1:28" ht="21" x14ac:dyDescent="0.35">
      <c r="A49" s="61" t="s">
        <v>51</v>
      </c>
      <c r="B49" s="62"/>
      <c r="C49" s="63">
        <f>SUM(C50:C56)</f>
        <v>247.1</v>
      </c>
      <c r="D49" s="63"/>
      <c r="E49" s="5"/>
      <c r="F49" s="93"/>
      <c r="G49" s="66"/>
    </row>
    <row r="50" spans="1:28" ht="21" x14ac:dyDescent="0.35">
      <c r="A50" s="72" t="s">
        <v>147</v>
      </c>
      <c r="B50" s="76"/>
      <c r="C50" s="77"/>
      <c r="D50" s="77"/>
      <c r="E50" s="105"/>
      <c r="F50" s="92"/>
      <c r="G50" s="71"/>
    </row>
    <row r="51" spans="1:28" s="1" customFormat="1" ht="53.25" customHeight="1" x14ac:dyDescent="0.25">
      <c r="A51" s="58">
        <v>28</v>
      </c>
      <c r="B51" s="54" t="s">
        <v>56</v>
      </c>
      <c r="C51" s="57">
        <v>10.3</v>
      </c>
      <c r="D51" s="57"/>
      <c r="E51" s="58" t="s">
        <v>67</v>
      </c>
      <c r="F51" s="95" t="s">
        <v>47</v>
      </c>
      <c r="G51" s="406" t="s">
        <v>81</v>
      </c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</row>
    <row r="52" spans="1:28" s="1" customFormat="1" ht="18.75" x14ac:dyDescent="0.25">
      <c r="A52" s="58">
        <v>29</v>
      </c>
      <c r="B52" s="54" t="s">
        <v>57</v>
      </c>
      <c r="C52" s="57">
        <v>48.5</v>
      </c>
      <c r="D52" s="57"/>
      <c r="E52" s="58" t="s">
        <v>5</v>
      </c>
      <c r="F52" s="96" t="s">
        <v>47</v>
      </c>
      <c r="G52" s="406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</row>
    <row r="53" spans="1:28" ht="18.75" x14ac:dyDescent="0.25">
      <c r="A53" s="58">
        <v>30</v>
      </c>
      <c r="B53" s="54" t="s">
        <v>58</v>
      </c>
      <c r="C53" s="57">
        <v>53.9</v>
      </c>
      <c r="D53" s="57"/>
      <c r="E53" s="58" t="s">
        <v>5</v>
      </c>
      <c r="F53" s="96" t="s">
        <v>47</v>
      </c>
      <c r="G53" s="406"/>
    </row>
    <row r="54" spans="1:28" ht="18.75" x14ac:dyDescent="0.25">
      <c r="A54" s="58">
        <v>31</v>
      </c>
      <c r="B54" s="54" t="s">
        <v>15</v>
      </c>
      <c r="C54" s="57">
        <v>32.700000000000003</v>
      </c>
      <c r="D54" s="57"/>
      <c r="E54" s="58" t="s">
        <v>67</v>
      </c>
      <c r="F54" s="96" t="s">
        <v>47</v>
      </c>
      <c r="G54" s="406"/>
    </row>
    <row r="55" spans="1:28" ht="37.5" x14ac:dyDescent="0.25">
      <c r="A55" s="58">
        <v>32</v>
      </c>
      <c r="B55" s="54" t="s">
        <v>59</v>
      </c>
      <c r="C55" s="57">
        <v>51.8</v>
      </c>
      <c r="D55" s="57"/>
      <c r="E55" s="58" t="s">
        <v>5</v>
      </c>
      <c r="F55" s="96" t="s">
        <v>47</v>
      </c>
      <c r="G55" s="406"/>
    </row>
    <row r="56" spans="1:28" ht="18.75" x14ac:dyDescent="0.25">
      <c r="A56" s="58">
        <v>33</v>
      </c>
      <c r="B56" s="54" t="s">
        <v>60</v>
      </c>
      <c r="C56" s="57">
        <v>49.9</v>
      </c>
      <c r="D56" s="57"/>
      <c r="E56" s="58" t="s">
        <v>5</v>
      </c>
      <c r="F56" s="96" t="s">
        <v>47</v>
      </c>
      <c r="G56" s="406"/>
    </row>
    <row r="57" spans="1:28" ht="21" x14ac:dyDescent="0.35">
      <c r="A57" s="61" t="s">
        <v>18</v>
      </c>
      <c r="B57" s="62"/>
      <c r="C57" s="63">
        <f>SUM(C59:C61)</f>
        <v>297.89999999999998</v>
      </c>
      <c r="D57" s="63"/>
      <c r="E57" s="5"/>
      <c r="F57" s="93"/>
      <c r="G57" s="66"/>
    </row>
    <row r="58" spans="1:28" ht="21" x14ac:dyDescent="0.35">
      <c r="A58" s="75" t="s">
        <v>146</v>
      </c>
      <c r="B58" s="76"/>
      <c r="C58" s="77"/>
      <c r="D58" s="77"/>
      <c r="E58" s="105"/>
      <c r="F58" s="92"/>
      <c r="G58" s="71"/>
    </row>
    <row r="59" spans="1:28" ht="37.5" x14ac:dyDescent="0.25">
      <c r="A59" s="168">
        <v>34</v>
      </c>
      <c r="B59" s="146" t="s">
        <v>111</v>
      </c>
      <c r="C59" s="80">
        <v>238</v>
      </c>
      <c r="D59" s="80">
        <v>50</v>
      </c>
      <c r="E59" s="106" t="s">
        <v>11</v>
      </c>
      <c r="F59" s="95" t="s">
        <v>148</v>
      </c>
      <c r="G59" s="115" t="s">
        <v>136</v>
      </c>
    </row>
    <row r="60" spans="1:28" ht="21" x14ac:dyDescent="0.35">
      <c r="A60" s="75" t="s">
        <v>147</v>
      </c>
      <c r="B60" s="76"/>
      <c r="C60" s="77"/>
      <c r="D60" s="77"/>
      <c r="E60" s="105"/>
      <c r="F60" s="92"/>
      <c r="G60" s="71"/>
    </row>
    <row r="61" spans="1:28" ht="72.75" customHeight="1" x14ac:dyDescent="0.25">
      <c r="A61" s="58">
        <v>35</v>
      </c>
      <c r="B61" s="54" t="s">
        <v>61</v>
      </c>
      <c r="C61" s="55">
        <v>59.9</v>
      </c>
      <c r="D61" s="55"/>
      <c r="E61" s="113" t="s">
        <v>67</v>
      </c>
      <c r="F61" s="95" t="s">
        <v>47</v>
      </c>
      <c r="G61" s="116" t="s">
        <v>83</v>
      </c>
    </row>
    <row r="62" spans="1:28" ht="21" x14ac:dyDescent="0.35">
      <c r="A62" s="61" t="s">
        <v>13</v>
      </c>
      <c r="B62" s="62"/>
      <c r="C62" s="63">
        <f>SUM(C64:C67)</f>
        <v>1403.2</v>
      </c>
      <c r="D62" s="63"/>
      <c r="E62" s="5"/>
      <c r="F62" s="93"/>
      <c r="G62" s="66"/>
    </row>
    <row r="63" spans="1:28" ht="21" x14ac:dyDescent="0.35">
      <c r="A63" s="75" t="s">
        <v>147</v>
      </c>
      <c r="B63" s="76"/>
      <c r="C63" s="77"/>
      <c r="D63" s="77"/>
      <c r="E63" s="105"/>
      <c r="F63" s="92"/>
      <c r="G63" s="71"/>
    </row>
    <row r="64" spans="1:28" ht="42.75" customHeight="1" x14ac:dyDescent="0.25">
      <c r="A64" s="113">
        <v>36</v>
      </c>
      <c r="B64" s="130" t="s">
        <v>70</v>
      </c>
      <c r="C64" s="55">
        <v>56.3</v>
      </c>
      <c r="D64" s="55"/>
      <c r="E64" s="113" t="s">
        <v>6</v>
      </c>
      <c r="F64" s="114" t="s">
        <v>52</v>
      </c>
      <c r="G64" s="116" t="s">
        <v>84</v>
      </c>
    </row>
    <row r="65" spans="1:7" ht="18.75" customHeight="1" x14ac:dyDescent="0.25">
      <c r="A65" s="446">
        <v>37</v>
      </c>
      <c r="B65" s="395" t="s">
        <v>55</v>
      </c>
      <c r="C65" s="397">
        <v>535.70000000000005</v>
      </c>
      <c r="D65" s="399"/>
      <c r="E65" s="113" t="s">
        <v>6</v>
      </c>
      <c r="F65" s="344" t="s">
        <v>52</v>
      </c>
      <c r="G65" s="417" t="s">
        <v>75</v>
      </c>
    </row>
    <row r="66" spans="1:7" ht="18.75" x14ac:dyDescent="0.25">
      <c r="A66" s="447"/>
      <c r="B66" s="396"/>
      <c r="C66" s="398"/>
      <c r="D66" s="400"/>
      <c r="E66" s="147" t="s">
        <v>11</v>
      </c>
      <c r="F66" s="148" t="s">
        <v>52</v>
      </c>
      <c r="G66" s="418"/>
    </row>
    <row r="67" spans="1:7" ht="31.5" x14ac:dyDescent="0.25">
      <c r="A67" s="113">
        <v>38</v>
      </c>
      <c r="B67" s="130" t="s">
        <v>74</v>
      </c>
      <c r="C67" s="55">
        <v>811.2</v>
      </c>
      <c r="D67" s="55"/>
      <c r="E67" s="113" t="s">
        <v>11</v>
      </c>
      <c r="F67" s="114" t="s">
        <v>52</v>
      </c>
      <c r="G67" s="356" t="s">
        <v>75</v>
      </c>
    </row>
    <row r="68" spans="1:7" ht="21" x14ac:dyDescent="0.35">
      <c r="A68" s="61" t="s">
        <v>82</v>
      </c>
      <c r="B68" s="62"/>
      <c r="C68" s="63">
        <f>SUM(C70:C72)</f>
        <v>175</v>
      </c>
      <c r="D68" s="63"/>
      <c r="E68" s="5"/>
      <c r="F68" s="93"/>
      <c r="G68" s="66"/>
    </row>
    <row r="69" spans="1:7" ht="21" x14ac:dyDescent="0.35">
      <c r="A69" s="75" t="s">
        <v>146</v>
      </c>
      <c r="B69" s="76"/>
      <c r="C69" s="77"/>
      <c r="D69" s="77"/>
      <c r="E69" s="105"/>
      <c r="F69" s="92"/>
      <c r="G69" s="71"/>
    </row>
    <row r="70" spans="1:7" ht="120" customHeight="1" x14ac:dyDescent="0.25">
      <c r="A70" s="113">
        <v>39</v>
      </c>
      <c r="B70" s="130" t="s">
        <v>113</v>
      </c>
      <c r="C70" s="55">
        <v>150</v>
      </c>
      <c r="D70" s="55">
        <v>0</v>
      </c>
      <c r="E70" s="113" t="s">
        <v>8</v>
      </c>
      <c r="F70" s="78" t="s">
        <v>148</v>
      </c>
      <c r="G70" s="102" t="s">
        <v>127</v>
      </c>
    </row>
    <row r="71" spans="1:7" ht="21" x14ac:dyDescent="0.35">
      <c r="A71" s="75" t="s">
        <v>147</v>
      </c>
      <c r="B71" s="76"/>
      <c r="C71" s="77"/>
      <c r="D71" s="77"/>
      <c r="E71" s="105"/>
      <c r="F71" s="92"/>
      <c r="G71" s="71"/>
    </row>
    <row r="72" spans="1:7" ht="37.5" x14ac:dyDescent="0.25">
      <c r="A72" s="113">
        <v>40</v>
      </c>
      <c r="B72" s="130" t="s">
        <v>54</v>
      </c>
      <c r="C72" s="55">
        <v>25</v>
      </c>
      <c r="D72" s="55"/>
      <c r="E72" s="113" t="s">
        <v>11</v>
      </c>
      <c r="F72" s="114" t="s">
        <v>52</v>
      </c>
      <c r="G72" s="116" t="s">
        <v>75</v>
      </c>
    </row>
    <row r="73" spans="1:7" ht="21" x14ac:dyDescent="0.25">
      <c r="A73" s="61" t="s">
        <v>45</v>
      </c>
      <c r="B73" s="62"/>
      <c r="C73" s="63">
        <f>C75+C77+C79</f>
        <v>608</v>
      </c>
      <c r="D73" s="62"/>
      <c r="E73" s="62"/>
      <c r="F73" s="62"/>
      <c r="G73" s="62"/>
    </row>
    <row r="74" spans="1:7" ht="21" x14ac:dyDescent="0.35">
      <c r="A74" s="75" t="s">
        <v>146</v>
      </c>
      <c r="B74" s="76"/>
      <c r="C74" s="77"/>
      <c r="D74" s="77"/>
      <c r="E74" s="105"/>
      <c r="F74" s="92"/>
      <c r="G74" s="71"/>
    </row>
    <row r="75" spans="1:7" ht="63" x14ac:dyDescent="0.25">
      <c r="A75" s="113">
        <v>41</v>
      </c>
      <c r="B75" s="130" t="s">
        <v>20</v>
      </c>
      <c r="C75" s="55">
        <v>300</v>
      </c>
      <c r="D75" s="55">
        <v>50</v>
      </c>
      <c r="E75" s="113" t="s">
        <v>7</v>
      </c>
      <c r="F75" s="78" t="s">
        <v>148</v>
      </c>
      <c r="G75" s="59" t="s">
        <v>137</v>
      </c>
    </row>
    <row r="76" spans="1:7" ht="21" x14ac:dyDescent="0.35">
      <c r="A76" s="72" t="s">
        <v>147</v>
      </c>
      <c r="B76" s="76"/>
      <c r="C76" s="77"/>
      <c r="D76" s="77"/>
      <c r="E76" s="105"/>
      <c r="F76" s="92"/>
      <c r="G76" s="71"/>
    </row>
    <row r="77" spans="1:7" ht="21" x14ac:dyDescent="0.25">
      <c r="A77" s="430">
        <v>42</v>
      </c>
      <c r="B77" s="432" t="s">
        <v>38</v>
      </c>
      <c r="C77" s="434">
        <v>104</v>
      </c>
      <c r="D77" s="87"/>
      <c r="E77" s="436" t="s">
        <v>7</v>
      </c>
      <c r="F77" s="438" t="s">
        <v>47</v>
      </c>
      <c r="G77" s="428" t="s">
        <v>93</v>
      </c>
    </row>
    <row r="78" spans="1:7" ht="32.25" customHeight="1" x14ac:dyDescent="0.25">
      <c r="A78" s="431"/>
      <c r="B78" s="433"/>
      <c r="C78" s="435"/>
      <c r="D78" s="112"/>
      <c r="E78" s="437"/>
      <c r="F78" s="439"/>
      <c r="G78" s="429"/>
    </row>
    <row r="79" spans="1:7" ht="18.75" x14ac:dyDescent="0.25">
      <c r="A79" s="440">
        <v>43</v>
      </c>
      <c r="B79" s="442" t="s">
        <v>41</v>
      </c>
      <c r="C79" s="444">
        <v>204</v>
      </c>
      <c r="D79" s="128"/>
      <c r="E79" s="440" t="s">
        <v>7</v>
      </c>
      <c r="F79" s="438" t="s">
        <v>47</v>
      </c>
      <c r="G79" s="428" t="s">
        <v>94</v>
      </c>
    </row>
    <row r="80" spans="1:7" ht="72.75" customHeight="1" x14ac:dyDescent="0.25">
      <c r="A80" s="441"/>
      <c r="B80" s="443"/>
      <c r="C80" s="445"/>
      <c r="D80" s="129"/>
      <c r="E80" s="441"/>
      <c r="F80" s="439"/>
      <c r="G80" s="429"/>
    </row>
    <row r="81" spans="1:7" ht="21" x14ac:dyDescent="0.35">
      <c r="A81" s="61" t="s">
        <v>114</v>
      </c>
      <c r="B81" s="62"/>
      <c r="C81" s="63">
        <f>SUM(C83:C87)</f>
        <v>60</v>
      </c>
      <c r="D81" s="63"/>
      <c r="E81" s="5"/>
      <c r="F81" s="93"/>
      <c r="G81" s="66"/>
    </row>
    <row r="82" spans="1:7" ht="21" x14ac:dyDescent="0.35">
      <c r="A82" s="75" t="s">
        <v>146</v>
      </c>
      <c r="B82" s="76"/>
      <c r="C82" s="77"/>
      <c r="D82" s="77"/>
      <c r="E82" s="105"/>
      <c r="F82" s="92"/>
      <c r="G82" s="71"/>
    </row>
    <row r="83" spans="1:7" ht="37.5" x14ac:dyDescent="0.25">
      <c r="A83" s="113">
        <v>44</v>
      </c>
      <c r="B83" s="130" t="s">
        <v>115</v>
      </c>
      <c r="C83" s="55">
        <v>15</v>
      </c>
      <c r="D83" s="55">
        <v>0</v>
      </c>
      <c r="E83" s="446" t="s">
        <v>116</v>
      </c>
      <c r="F83" s="451" t="s">
        <v>148</v>
      </c>
      <c r="G83" s="454" t="s">
        <v>138</v>
      </c>
    </row>
    <row r="84" spans="1:7" ht="37.5" x14ac:dyDescent="0.25">
      <c r="A84" s="113">
        <v>45</v>
      </c>
      <c r="B84" s="130" t="s">
        <v>117</v>
      </c>
      <c r="C84" s="55">
        <v>10</v>
      </c>
      <c r="D84" s="55">
        <v>0</v>
      </c>
      <c r="E84" s="450"/>
      <c r="F84" s="452"/>
      <c r="G84" s="406"/>
    </row>
    <row r="85" spans="1:7" ht="18.75" x14ac:dyDescent="0.25">
      <c r="A85" s="113">
        <v>46</v>
      </c>
      <c r="B85" s="130" t="s">
        <v>118</v>
      </c>
      <c r="C85" s="55">
        <v>10</v>
      </c>
      <c r="D85" s="55">
        <v>0</v>
      </c>
      <c r="E85" s="450"/>
      <c r="F85" s="452"/>
      <c r="G85" s="406"/>
    </row>
    <row r="86" spans="1:7" ht="37.5" x14ac:dyDescent="0.25">
      <c r="A86" s="113">
        <v>47</v>
      </c>
      <c r="B86" s="130" t="s">
        <v>119</v>
      </c>
      <c r="C86" s="55">
        <v>10</v>
      </c>
      <c r="D86" s="55">
        <v>0</v>
      </c>
      <c r="E86" s="450"/>
      <c r="F86" s="452"/>
      <c r="G86" s="406"/>
    </row>
    <row r="87" spans="1:7" ht="18.75" x14ac:dyDescent="0.25">
      <c r="A87" s="113">
        <v>48</v>
      </c>
      <c r="B87" s="130" t="s">
        <v>120</v>
      </c>
      <c r="C87" s="55">
        <v>15</v>
      </c>
      <c r="D87" s="55">
        <v>0</v>
      </c>
      <c r="E87" s="447"/>
      <c r="F87" s="453"/>
      <c r="G87" s="406"/>
    </row>
    <row r="88" spans="1:7" ht="21" x14ac:dyDescent="0.35">
      <c r="A88" s="61" t="s">
        <v>121</v>
      </c>
      <c r="B88" s="62"/>
      <c r="C88" s="63">
        <f>SUM(C90:C91)</f>
        <v>150</v>
      </c>
      <c r="D88" s="63"/>
      <c r="E88" s="5"/>
      <c r="F88" s="93"/>
      <c r="G88" s="66"/>
    </row>
    <row r="89" spans="1:7" ht="21" x14ac:dyDescent="0.35">
      <c r="A89" s="75" t="s">
        <v>146</v>
      </c>
      <c r="B89" s="76"/>
      <c r="C89" s="77"/>
      <c r="D89" s="77"/>
      <c r="E89" s="105"/>
      <c r="F89" s="92"/>
      <c r="G89" s="71"/>
    </row>
    <row r="90" spans="1:7" ht="18.75" customHeight="1" x14ac:dyDescent="0.25">
      <c r="A90" s="455">
        <v>49</v>
      </c>
      <c r="B90" s="395" t="s">
        <v>22</v>
      </c>
      <c r="C90" s="129">
        <v>78.900000000000006</v>
      </c>
      <c r="D90" s="129">
        <v>13.169</v>
      </c>
      <c r="E90" s="85" t="s">
        <v>122</v>
      </c>
      <c r="F90" s="442" t="s">
        <v>148</v>
      </c>
      <c r="G90" s="454" t="s">
        <v>139</v>
      </c>
    </row>
    <row r="91" spans="1:7" ht="131.25" customHeight="1" x14ac:dyDescent="0.25">
      <c r="A91" s="456"/>
      <c r="B91" s="396"/>
      <c r="C91" s="55">
        <v>71.099999999999994</v>
      </c>
      <c r="D91" s="55">
        <v>7.2240000000000002</v>
      </c>
      <c r="E91" s="82" t="s">
        <v>123</v>
      </c>
      <c r="F91" s="443"/>
      <c r="G91" s="454"/>
    </row>
    <row r="92" spans="1:7" ht="26.25" x14ac:dyDescent="0.4">
      <c r="A92" s="448" t="s">
        <v>85</v>
      </c>
      <c r="B92" s="449"/>
      <c r="C92" s="108">
        <f>C88+C81+C73+C68+C62+C57+C49+C43+C40+C34+C7</f>
        <v>10484.092999999999</v>
      </c>
      <c r="D92" s="109"/>
      <c r="E92" s="110"/>
      <c r="F92" s="110"/>
      <c r="G92" s="111"/>
    </row>
    <row r="94" spans="1:7" x14ac:dyDescent="0.25">
      <c r="D94" s="133"/>
    </row>
    <row r="97" spans="4:4" x14ac:dyDescent="0.25">
      <c r="D97" s="132"/>
    </row>
  </sheetData>
  <mergeCells count="56">
    <mergeCell ref="A1:G2"/>
    <mergeCell ref="A3:G3"/>
    <mergeCell ref="A24:A25"/>
    <mergeCell ref="A17:A18"/>
    <mergeCell ref="B17:B18"/>
    <mergeCell ref="C17:C18"/>
    <mergeCell ref="E17:E18"/>
    <mergeCell ref="F17:F18"/>
    <mergeCell ref="G17:G20"/>
    <mergeCell ref="A19:A20"/>
    <mergeCell ref="B19:B20"/>
    <mergeCell ref="C19:C20"/>
    <mergeCell ref="G24:G28"/>
    <mergeCell ref="F9:F15"/>
    <mergeCell ref="A6:G6"/>
    <mergeCell ref="A92:B92"/>
    <mergeCell ref="E83:E87"/>
    <mergeCell ref="F83:F87"/>
    <mergeCell ref="G83:G87"/>
    <mergeCell ref="A90:A91"/>
    <mergeCell ref="B90:B91"/>
    <mergeCell ref="F90:F91"/>
    <mergeCell ref="G90:G91"/>
    <mergeCell ref="G79:G80"/>
    <mergeCell ref="G47:G48"/>
    <mergeCell ref="G51:G56"/>
    <mergeCell ref="A77:A78"/>
    <mergeCell ref="B77:B78"/>
    <mergeCell ref="C77:C78"/>
    <mergeCell ref="E77:E78"/>
    <mergeCell ref="F77:F78"/>
    <mergeCell ref="G77:G78"/>
    <mergeCell ref="A79:A80"/>
    <mergeCell ref="B79:B80"/>
    <mergeCell ref="C79:C80"/>
    <mergeCell ref="E79:E80"/>
    <mergeCell ref="F79:F80"/>
    <mergeCell ref="A65:A66"/>
    <mergeCell ref="A38:A39"/>
    <mergeCell ref="B38:B39"/>
    <mergeCell ref="C38:C39"/>
    <mergeCell ref="E38:E39"/>
    <mergeCell ref="F38:F39"/>
    <mergeCell ref="B65:B66"/>
    <mergeCell ref="C65:C66"/>
    <mergeCell ref="D65:D66"/>
    <mergeCell ref="G30:G32"/>
    <mergeCell ref="G10:G11"/>
    <mergeCell ref="G38:G39"/>
    <mergeCell ref="E19:E20"/>
    <mergeCell ref="F19:F20"/>
    <mergeCell ref="B24:B25"/>
    <mergeCell ref="C24:C25"/>
    <mergeCell ref="E24:E25"/>
    <mergeCell ref="F24:F25"/>
    <mergeCell ref="G65:G66"/>
  </mergeCell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4" manualBreakCount="4">
    <brk id="21" max="6" man="1"/>
    <brk id="39" max="16383" man="1"/>
    <brk id="67" max="16383" man="1"/>
    <brk id="8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view="pageBreakPreview" topLeftCell="A22" zoomScale="60" zoomScaleNormal="55" workbookViewId="0">
      <selection activeCell="A42" sqref="A42:B42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7" width="20.7109375" customWidth="1"/>
    <col min="8" max="8" width="41.85546875" customWidth="1"/>
  </cols>
  <sheetData>
    <row r="1" spans="1:8" x14ac:dyDescent="0.25">
      <c r="A1" s="457" t="s">
        <v>149</v>
      </c>
      <c r="B1" s="457"/>
      <c r="C1" s="457"/>
      <c r="D1" s="457"/>
      <c r="E1" s="457"/>
      <c r="F1" s="457"/>
      <c r="G1" s="457"/>
      <c r="H1" s="457"/>
    </row>
    <row r="2" spans="1:8" x14ac:dyDescent="0.25">
      <c r="A2" s="457"/>
      <c r="B2" s="457"/>
      <c r="C2" s="457"/>
      <c r="D2" s="457"/>
      <c r="E2" s="457"/>
      <c r="F2" s="457"/>
      <c r="G2" s="457"/>
      <c r="H2" s="457"/>
    </row>
    <row r="3" spans="1:8" ht="18.75" x14ac:dyDescent="0.25">
      <c r="A3" s="458" t="s">
        <v>159</v>
      </c>
      <c r="B3" s="458"/>
      <c r="C3" s="458"/>
      <c r="D3" s="458"/>
      <c r="E3" s="458"/>
      <c r="F3" s="458"/>
      <c r="G3" s="458"/>
      <c r="H3" s="458"/>
    </row>
    <row r="4" spans="1:8" ht="18.75" x14ac:dyDescent="0.25">
      <c r="A4" s="149"/>
      <c r="B4" s="149"/>
      <c r="C4" s="149"/>
      <c r="D4" s="149"/>
      <c r="E4" s="149"/>
      <c r="F4" s="149"/>
      <c r="G4" s="214"/>
      <c r="H4" s="149"/>
    </row>
    <row r="5" spans="1:8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3" t="s">
        <v>180</v>
      </c>
      <c r="H5" s="60" t="s">
        <v>40</v>
      </c>
    </row>
    <row r="6" spans="1:8" ht="21" hidden="1" x14ac:dyDescent="0.25">
      <c r="A6" s="471" t="s">
        <v>48</v>
      </c>
      <c r="B6" s="472"/>
      <c r="C6" s="472"/>
      <c r="D6" s="472"/>
      <c r="E6" s="472"/>
      <c r="F6" s="472"/>
      <c r="G6" s="472"/>
      <c r="H6" s="472"/>
    </row>
    <row r="7" spans="1:8" ht="23.25" x14ac:dyDescent="0.35">
      <c r="A7" s="73" t="s">
        <v>4</v>
      </c>
      <c r="B7" s="62"/>
      <c r="C7" s="81">
        <f>SUM(C9:C15)</f>
        <v>734.09299999999996</v>
      </c>
      <c r="D7" s="81"/>
      <c r="E7" s="64"/>
      <c r="F7" s="65"/>
      <c r="G7" s="65"/>
      <c r="H7" s="66"/>
    </row>
    <row r="8" spans="1:8" ht="21" x14ac:dyDescent="0.35">
      <c r="A8" s="75" t="s">
        <v>146</v>
      </c>
      <c r="B8" s="76"/>
      <c r="C8" s="301"/>
      <c r="D8" s="301"/>
      <c r="E8" s="105"/>
      <c r="F8" s="92"/>
      <c r="G8" s="92"/>
      <c r="H8" s="71"/>
    </row>
    <row r="9" spans="1:8" ht="126" x14ac:dyDescent="0.25">
      <c r="A9" s="306">
        <v>1</v>
      </c>
      <c r="B9" s="279" t="str">
        <f>'RANC-GB'!B9</f>
        <v>The Urgent Rehabilitation of Strategic Irrigation for Western Region of Indonesia</v>
      </c>
      <c r="C9" s="309">
        <f>'RANC-GB'!C9</f>
        <v>195.77799999999999</v>
      </c>
      <c r="D9" s="309">
        <f>'RANC-GB'!D9</f>
        <v>27.15</v>
      </c>
      <c r="E9" s="281" t="str">
        <f>'RANC-GB'!E9</f>
        <v>Korea</v>
      </c>
      <c r="F9" s="526" t="str">
        <f>'RANC-GB'!F9</f>
        <v>Sudah Greenbook 2017</v>
      </c>
      <c r="G9" s="265" t="str">
        <f>'RANC-GB'!G9</f>
        <v xml:space="preserve">- Daftar Kegiatan sudah terbit 18 Januari 2018
- Dalam proses negoisasi </v>
      </c>
      <c r="H9" s="103" t="str">
        <f>'RANC-GB'!H9</f>
        <v>- Masih menunggu kesepakatan antara GOI dan EDCF, terdapat isu pengurangan komponen kegiatan
- Masih dalam proses pembahasan desai kegiatan lebih lanjut
- Formal request telah dikirim ke Korea dengan nilai usulan pinjaman USD 98 juta dan pendamping USD 16 juta</v>
      </c>
    </row>
    <row r="10" spans="1:8" ht="86.25" customHeight="1" x14ac:dyDescent="0.25">
      <c r="A10" s="306">
        <v>2</v>
      </c>
      <c r="B10" s="279" t="str">
        <f>'RANC-GB'!B10</f>
        <v>Engineering Service for Coastal and River Development Project</v>
      </c>
      <c r="C10" s="309">
        <f>'RANC-GB'!C10</f>
        <v>10.093999999999999</v>
      </c>
      <c r="D10" s="309">
        <f>'RANC-GB'!D10</f>
        <v>1.1160000000000001</v>
      </c>
      <c r="E10" s="281" t="str">
        <f>'RANC-GB'!E10</f>
        <v>Korea</v>
      </c>
      <c r="F10" s="526"/>
      <c r="G10" s="529" t="str">
        <f>'RANC-GB'!G10</f>
        <v>- Daftar Kegiatan sudah terbit 3 Februari 2017
- Dalam proses negoisasi</v>
      </c>
      <c r="H10" s="527" t="str">
        <f>'RANC-GB'!H10</f>
        <v>Daftar Kegiatan terbit 3 Februari 2017</v>
      </c>
    </row>
    <row r="11" spans="1:8" ht="30" customHeight="1" x14ac:dyDescent="0.25">
      <c r="A11" s="306">
        <v>3</v>
      </c>
      <c r="B11" s="279" t="str">
        <f>'RANC-GB'!B11</f>
        <v>Engineering Service for Dam Multipurpose Development Project</v>
      </c>
      <c r="C11" s="309">
        <f>'RANC-GB'!C11</f>
        <v>21.611000000000001</v>
      </c>
      <c r="D11" s="309">
        <f>'RANC-GB'!D11</f>
        <v>1.2789999999999999</v>
      </c>
      <c r="E11" s="281" t="str">
        <f>'RANC-GB'!E11</f>
        <v>Korea</v>
      </c>
      <c r="F11" s="526"/>
      <c r="G11" s="405"/>
      <c r="H11" s="528"/>
    </row>
    <row r="12" spans="1:8" ht="69.75" customHeight="1" x14ac:dyDescent="0.25">
      <c r="A12" s="58">
        <v>4</v>
      </c>
      <c r="B12" s="279" t="str">
        <f>'RANC-GB'!B12</f>
        <v>Regency Settlement Infrastructure Development (RSID)</v>
      </c>
      <c r="C12" s="309">
        <f>'RANC-GB'!C12</f>
        <v>201</v>
      </c>
      <c r="D12" s="309">
        <f>'RANC-GB'!D12</f>
        <v>0</v>
      </c>
      <c r="E12" s="281" t="str">
        <f>'RANC-GB'!E12</f>
        <v>JICA</v>
      </c>
      <c r="F12" s="526"/>
      <c r="G12" s="265" t="str">
        <f>'RANC-GB'!G12</f>
        <v>Dalam proses Daftar Kegiatan</v>
      </c>
      <c r="H12" s="103" t="str">
        <f>'RANC-GB'!H12</f>
        <v>- Masih dalam proses Fact Finding, sampai saat ini belum dilakukan pre request
- Supplemental Study telah selesai dilaksanakan</v>
      </c>
    </row>
    <row r="13" spans="1:8" ht="40.5" customHeight="1" x14ac:dyDescent="0.25">
      <c r="A13" s="58">
        <v>5</v>
      </c>
      <c r="B13" s="279" t="str">
        <f>'RANC-GB'!B13</f>
        <v>Development of Cisumdawu Cileunyi-Sumedang-Dawuan Phase III</v>
      </c>
      <c r="C13" s="309">
        <f>'RANC-GB'!C13</f>
        <v>156</v>
      </c>
      <c r="D13" s="309">
        <f>'RANC-GB'!D13</f>
        <v>223</v>
      </c>
      <c r="E13" s="281" t="str">
        <f>'RANC-GB'!E13</f>
        <v>RRT</v>
      </c>
      <c r="F13" s="526"/>
      <c r="G13" s="265" t="str">
        <f>'RANC-GB'!G13</f>
        <v>Daftar Kegiatan terbit Februari 2018</v>
      </c>
      <c r="H13" s="103" t="str">
        <f>'RANC-GB'!H13</f>
        <v>Masih pada tahapan Submit dokumen kepada pihak lender (RRT)</v>
      </c>
    </row>
    <row r="14" spans="1:8" ht="75" customHeight="1" x14ac:dyDescent="0.25">
      <c r="A14" s="58">
        <v>6</v>
      </c>
      <c r="B14" s="279" t="str">
        <f>'RANC-GB'!B14</f>
        <v>Development of National Urban Development Program (NUDP)</v>
      </c>
      <c r="C14" s="309">
        <f>'RANC-GB'!C14</f>
        <v>49.61</v>
      </c>
      <c r="D14" s="309">
        <f>'RANC-GB'!D14</f>
        <v>0</v>
      </c>
      <c r="E14" s="281" t="str">
        <f>'RANC-GB'!E14</f>
        <v>World Bank</v>
      </c>
      <c r="F14" s="526"/>
      <c r="G14" s="265" t="str">
        <f>'RANC-GB'!G14</f>
        <v>Sudah Greenbook 2017</v>
      </c>
      <c r="H14" s="103" t="str">
        <f>'RANC-GB'!H14</f>
        <v>Masih dalam pembahasan desain kegiatan terkait pemilihan PIU, Pendekatan Capital Investmen Plan (CIP) dan meningkatkan kepemilikan Pemda dalam kegiatan.</v>
      </c>
    </row>
    <row r="15" spans="1:8" ht="126" customHeight="1" x14ac:dyDescent="0.25">
      <c r="A15" s="58">
        <v>7</v>
      </c>
      <c r="B15" s="279" t="str">
        <f>'RANC-GB'!B15</f>
        <v>National Urban Water Supply Project (NUWSP)</v>
      </c>
      <c r="C15" s="309">
        <f>'RANC-GB'!C15</f>
        <v>100</v>
      </c>
      <c r="D15" s="309">
        <f>'RANC-GB'!D15</f>
        <v>184.8</v>
      </c>
      <c r="E15" s="281" t="str">
        <f>'RANC-GB'!E15</f>
        <v>World Bank</v>
      </c>
      <c r="F15" s="526"/>
      <c r="G15" s="265" t="str">
        <f>'RANC-GB'!G15</f>
        <v>Sudah Greenbook 2017</v>
      </c>
      <c r="H15" s="103" t="str">
        <f>'RANC-GB'!H15</f>
        <v>- Masih dalam pembahasan desain kegiatan, terutama terkait penentuan lokasi PDAM berdasarkan Performance Based Grant
- Dalam tahap finalisasi dan penentuan lokasi untuk komponen pinjaman yang akan disalurkan melalui on granting</v>
      </c>
    </row>
    <row r="16" spans="1:8" ht="21" x14ac:dyDescent="0.35">
      <c r="A16" s="61" t="s">
        <v>3</v>
      </c>
      <c r="B16" s="62"/>
      <c r="C16" s="81">
        <f>SUM(C18)</f>
        <v>1869</v>
      </c>
      <c r="D16" s="81"/>
      <c r="E16" s="5"/>
      <c r="F16" s="93"/>
      <c r="G16" s="93"/>
      <c r="H16" s="66"/>
    </row>
    <row r="17" spans="1:8" ht="21" x14ac:dyDescent="0.35">
      <c r="A17" s="75" t="s">
        <v>146</v>
      </c>
      <c r="B17" s="76"/>
      <c r="C17" s="301"/>
      <c r="D17" s="301"/>
      <c r="E17" s="105"/>
      <c r="F17" s="92"/>
      <c r="G17" s="92"/>
      <c r="H17" s="71"/>
    </row>
    <row r="18" spans="1:8" ht="318.75" x14ac:dyDescent="0.25">
      <c r="A18" s="151">
        <v>8</v>
      </c>
      <c r="B18" s="150" t="str">
        <f>'RANC-GB'!B24</f>
        <v>Construction of Jakarta Mass Rapid Transit Project Phase II</v>
      </c>
      <c r="C18" s="286">
        <f>'RANC-GB'!C24</f>
        <v>1869</v>
      </c>
      <c r="D18" s="286">
        <f>'RANC-GB'!D24</f>
        <v>0</v>
      </c>
      <c r="E18" s="221" t="str">
        <f>'RANC-GB'!E24</f>
        <v>JICA</v>
      </c>
      <c r="F18" s="218" t="str">
        <f>'RANC-GB'!F24</f>
        <v>Sudah Greenbook 2017</v>
      </c>
      <c r="G18" s="218" t="str">
        <f>'RANC-GB'!G24</f>
        <v>Akan dilakukan appraisal Februari 2018</v>
      </c>
      <c r="H18" s="218" t="str">
        <f>'RANC-GB'!H24</f>
        <v>- Terdapat Rencana LA awal tahun 2018
- MRT masih dalam tahap pembahasan desain kegiatan untuk pengiriman pre request
- Terdapat isu penggunaan mekanisme STEP-Loan JICA, namun sudah disetujui oleh Pemprov DKI, Kemenhub, dan PT. MRT Jakarta karena lebih banyak memberikan keuntungan 
- Dit. Bilateral akan mengkonfirmasi lebih lanjut untuk pencantuman porsi on-granting  dalam Green Book setelah terbit surat Menteri Perhubungan kepada Menteri Keuangan terkait on granting</v>
      </c>
    </row>
    <row r="19" spans="1:8" ht="21" x14ac:dyDescent="0.35">
      <c r="A19" s="61" t="s">
        <v>17</v>
      </c>
      <c r="B19" s="62"/>
      <c r="C19" s="81">
        <f>SUM(C21:C21)</f>
        <v>150</v>
      </c>
      <c r="D19" s="81"/>
      <c r="E19" s="5"/>
      <c r="F19" s="93"/>
      <c r="G19" s="93"/>
      <c r="H19" s="66"/>
    </row>
    <row r="20" spans="1:8" ht="21" x14ac:dyDescent="0.35">
      <c r="A20" s="75" t="s">
        <v>146</v>
      </c>
      <c r="B20" s="76"/>
      <c r="C20" s="301"/>
      <c r="D20" s="301"/>
      <c r="E20" s="105"/>
      <c r="F20" s="92"/>
      <c r="G20" s="92"/>
      <c r="H20" s="71"/>
    </row>
    <row r="21" spans="1:8" ht="93.75" x14ac:dyDescent="0.25">
      <c r="A21" s="52">
        <v>9</v>
      </c>
      <c r="B21" s="54" t="str">
        <f>'RANC-GB'!B32</f>
        <v>Indonesia Supporting Primary And Refferal Health Care Reform (I-SPHERE)</v>
      </c>
      <c r="C21" s="302">
        <f>'RANC-GB'!C32</f>
        <v>150</v>
      </c>
      <c r="D21" s="302">
        <f>'RANC-GB'!D32</f>
        <v>287.13200000000001</v>
      </c>
      <c r="E21" s="56" t="str">
        <f>'RANC-GB'!E32</f>
        <v>World Bank</v>
      </c>
      <c r="F21" s="54" t="str">
        <f>'RANC-GB'!F32</f>
        <v>Sudah Greenbook 2017</v>
      </c>
      <c r="G21" s="54" t="str">
        <f>'RANC-GB'!G32</f>
        <v>Sudah Greenbook 2017</v>
      </c>
      <c r="H21" s="54" t="str">
        <f>'RANC-GB'!H32</f>
        <v>- Masih dalam pembahasan desain kegiatan
- Dalam pembahasan Disbursement Linked Indicator (DLI)</v>
      </c>
    </row>
    <row r="22" spans="1:8" ht="21" x14ac:dyDescent="0.35">
      <c r="A22" s="61" t="s">
        <v>18</v>
      </c>
      <c r="B22" s="62"/>
      <c r="C22" s="81">
        <f>SUM(C24:C24)</f>
        <v>238</v>
      </c>
      <c r="D22" s="81"/>
      <c r="E22" s="5"/>
      <c r="F22" s="93"/>
      <c r="G22" s="93"/>
      <c r="H22" s="66"/>
    </row>
    <row r="23" spans="1:8" ht="21" x14ac:dyDescent="0.35">
      <c r="A23" s="75" t="s">
        <v>146</v>
      </c>
      <c r="B23" s="76"/>
      <c r="C23" s="301"/>
      <c r="D23" s="301"/>
      <c r="E23" s="105"/>
      <c r="F23" s="92"/>
      <c r="G23" s="92"/>
      <c r="H23" s="71"/>
    </row>
    <row r="24" spans="1:8" ht="131.25" x14ac:dyDescent="0.25">
      <c r="A24" s="74">
        <v>10</v>
      </c>
      <c r="B24" s="146" t="str">
        <f>'RANC-GB'!B46</f>
        <v>The Development and Improvement of Six Islamic Higher Education Institutions Project</v>
      </c>
      <c r="C24" s="275">
        <f>'RANC-GB'!C46</f>
        <v>238</v>
      </c>
      <c r="D24" s="275">
        <f>'RANC-GB'!D46</f>
        <v>50</v>
      </c>
      <c r="E24" s="269" t="str">
        <f>'RANC-GB'!E46</f>
        <v>IDB</v>
      </c>
      <c r="F24" s="146" t="str">
        <f>'RANC-GB'!F46</f>
        <v>Sudah Greenbook 2017</v>
      </c>
      <c r="G24" s="146" t="str">
        <f>'RANC-GB'!G46</f>
        <v>Dibatalkan IDB</v>
      </c>
      <c r="H24" s="146" t="str">
        <f>'RANC-GB'!H46</f>
        <v>- Daftar Kegiatan tgl 11 Agustus 2017
- Dalam proses negosiasi
- Surat pembatalan IDB telah disampaikan kepada Kemenkeu dan sedang menunggu respon Kemenkeu</v>
      </c>
    </row>
    <row r="25" spans="1:8" ht="21" x14ac:dyDescent="0.35">
      <c r="A25" s="61" t="s">
        <v>82</v>
      </c>
      <c r="B25" s="62"/>
      <c r="C25" s="81">
        <f>SUM(C27:C27)</f>
        <v>150</v>
      </c>
      <c r="D25" s="81"/>
      <c r="E25" s="5"/>
      <c r="F25" s="93"/>
      <c r="G25" s="93"/>
      <c r="H25" s="66"/>
    </row>
    <row r="26" spans="1:8" ht="21" x14ac:dyDescent="0.35">
      <c r="A26" s="75" t="s">
        <v>146</v>
      </c>
      <c r="B26" s="76"/>
      <c r="C26" s="301"/>
      <c r="D26" s="301"/>
      <c r="E26" s="105"/>
      <c r="F26" s="92"/>
      <c r="G26" s="92"/>
      <c r="H26" s="71"/>
    </row>
    <row r="27" spans="1:8" ht="206.25" x14ac:dyDescent="0.25">
      <c r="A27" s="151">
        <v>11</v>
      </c>
      <c r="B27" s="152" t="str">
        <f>'RANC-GB'!B51</f>
        <v>Human Resources Development for Bureaucratic Reform (SPIRIT II)</v>
      </c>
      <c r="C27" s="303">
        <f>'RANC-GB'!C51</f>
        <v>150</v>
      </c>
      <c r="D27" s="303">
        <f>'RANC-GB'!D51</f>
        <v>0</v>
      </c>
      <c r="E27" s="53" t="str">
        <f>'RANC-GB'!E51</f>
        <v>World Bank</v>
      </c>
      <c r="F27" s="228" t="str">
        <f>'RANC-GB'!F51</f>
        <v>Sudah Greenbook 2017</v>
      </c>
      <c r="G27" s="228" t="str">
        <f>'RANC-GB'!G51</f>
        <v>Sudah Greenbook 2017</v>
      </c>
      <c r="H27" s="228" t="str">
        <f>'RANC-GB'!H51</f>
        <v>- Masih dalam pembahasan desain kegiatan, kemungkinan akan menggunakan pinjaman pendahuluan untuk mendukung persiapan dan penyusunan road map talenta Indonesia
- Terdapat isu perubahan desain kegiatan, namun surat penyampaian perubahan Concept Note belum disampaikan secara tertulis.</v>
      </c>
    </row>
    <row r="28" spans="1:8" ht="21" x14ac:dyDescent="0.25">
      <c r="A28" s="61" t="s">
        <v>45</v>
      </c>
      <c r="B28" s="62"/>
      <c r="C28" s="81">
        <f>C30</f>
        <v>300</v>
      </c>
      <c r="D28" s="294"/>
      <c r="E28" s="297"/>
      <c r="F28" s="62"/>
      <c r="G28" s="62"/>
      <c r="H28" s="62"/>
    </row>
    <row r="29" spans="1:8" ht="21" x14ac:dyDescent="0.35">
      <c r="A29" s="75" t="s">
        <v>146</v>
      </c>
      <c r="B29" s="76"/>
      <c r="C29" s="301"/>
      <c r="D29" s="301"/>
      <c r="E29" s="105"/>
      <c r="F29" s="92"/>
      <c r="G29" s="92"/>
      <c r="H29" s="71"/>
    </row>
    <row r="30" spans="1:8" ht="131.25" x14ac:dyDescent="0.25">
      <c r="A30" s="151">
        <v>12</v>
      </c>
      <c r="B30" s="152" t="str">
        <f>'RANC-GB'!B54</f>
        <v>Indramayu Coal Fired Power Plant  #4 (1x1000MW)</v>
      </c>
      <c r="C30" s="303">
        <f>'RANC-GB'!C54</f>
        <v>300</v>
      </c>
      <c r="D30" s="303">
        <f>'RANC-GB'!D54</f>
        <v>50</v>
      </c>
      <c r="E30" s="53" t="str">
        <f>'RANC-GB'!E54</f>
        <v>JICA</v>
      </c>
      <c r="F30" s="228" t="str">
        <f>'RANC-GB'!F54</f>
        <v>Sudah Greenbook 2017</v>
      </c>
      <c r="G30" s="228" t="str">
        <f>'RANC-GB'!G54</f>
        <v>Sudah Greenbook 2017</v>
      </c>
      <c r="H30" s="228" t="str">
        <f>'RANC-GB'!H54</f>
        <v>- Masih dalam penyelesaian masalah lingkungan terhadap warga sekitar proyek pembangkit, sehingga proses pre request terhambat dilaksanakan
- Penyelesaian masalah lingkungan masih dalam proses pengadilan</v>
      </c>
    </row>
    <row r="31" spans="1:8" ht="21" x14ac:dyDescent="0.35">
      <c r="A31" s="61" t="s">
        <v>114</v>
      </c>
      <c r="B31" s="62"/>
      <c r="C31" s="81">
        <f>SUM(C33:C37)</f>
        <v>60</v>
      </c>
      <c r="D31" s="81"/>
      <c r="E31" s="5"/>
      <c r="F31" s="93"/>
      <c r="G31" s="93"/>
      <c r="H31" s="66"/>
    </row>
    <row r="32" spans="1:8" ht="21" x14ac:dyDescent="0.35">
      <c r="A32" s="75" t="s">
        <v>146</v>
      </c>
      <c r="B32" s="76"/>
      <c r="C32" s="301"/>
      <c r="D32" s="301"/>
      <c r="E32" s="105"/>
      <c r="F32" s="92"/>
      <c r="G32" s="92"/>
      <c r="H32" s="71"/>
    </row>
    <row r="33" spans="1:8" ht="37.5" x14ac:dyDescent="0.25">
      <c r="A33" s="151">
        <v>13</v>
      </c>
      <c r="B33" s="152" t="str">
        <f>'RANC-GB'!B60</f>
        <v>Upgrading Medical Equipments for Naval Hospital Wahyu Slamet Bitung-North Sulawesi</v>
      </c>
      <c r="C33" s="308">
        <f>'RANC-GB'!C60</f>
        <v>15</v>
      </c>
      <c r="D33" s="308">
        <f>'RANC-GB'!D60</f>
        <v>0</v>
      </c>
      <c r="E33" s="446" t="str">
        <f>'RANC-GB'!E60</f>
        <v>Austria</v>
      </c>
      <c r="F33" s="451" t="str">
        <f>'RANC-GB'!F60</f>
        <v>Sudah Greenbook 2017</v>
      </c>
      <c r="G33" s="404" t="str">
        <f>'RANC-GB'!G60</f>
        <v>Sudah Greenbook 2017</v>
      </c>
      <c r="H33" s="454" t="str">
        <f>'RANC-GB'!H60</f>
        <v>- Masih dalam pembahasan penyempurnaan komponen desain kegiatan
- Terdapat perbaikan konten RC, namun perubahannya belum diterima oleh Dit. Hankam
- Diperlukan rekomendasi sektor terkait peningkatan kesiapan untuk Daftar Kegiatan</v>
      </c>
    </row>
    <row r="34" spans="1:8" ht="37.5" x14ac:dyDescent="0.25">
      <c r="A34" s="151">
        <v>14</v>
      </c>
      <c r="B34" s="152" t="str">
        <f>'RANC-GB'!B61</f>
        <v>Upgrading Medical Equipments and Supporting Facilities for Army Hospital Pelamonia</v>
      </c>
      <c r="C34" s="308">
        <f>'RANC-GB'!C61</f>
        <v>10</v>
      </c>
      <c r="D34" s="308">
        <f>'RANC-GB'!D61</f>
        <v>0</v>
      </c>
      <c r="E34" s="450"/>
      <c r="F34" s="452"/>
      <c r="G34" s="480"/>
      <c r="H34" s="406"/>
    </row>
    <row r="35" spans="1:8" ht="18.75" x14ac:dyDescent="0.25">
      <c r="A35" s="151">
        <v>15</v>
      </c>
      <c r="B35" s="152" t="str">
        <f>'RANC-GB'!B62</f>
        <v>Procurement of Medical Equipments for Army Hospital Putri Hijau</v>
      </c>
      <c r="C35" s="308">
        <f>'RANC-GB'!C62</f>
        <v>10</v>
      </c>
      <c r="D35" s="308">
        <f>'RANC-GB'!D62</f>
        <v>0</v>
      </c>
      <c r="E35" s="450"/>
      <c r="F35" s="452"/>
      <c r="G35" s="480"/>
      <c r="H35" s="406"/>
    </row>
    <row r="36" spans="1:8" ht="37.5" x14ac:dyDescent="0.25">
      <c r="A36" s="151">
        <v>16</v>
      </c>
      <c r="B36" s="152" t="str">
        <f>'RANC-GB'!B63</f>
        <v>Upgrading Medical Equipments and Supporting Facilities for Army Hospital Udayana</v>
      </c>
      <c r="C36" s="308">
        <f>'RANC-GB'!C63</f>
        <v>10</v>
      </c>
      <c r="D36" s="308">
        <f>'RANC-GB'!D63</f>
        <v>0</v>
      </c>
      <c r="E36" s="450"/>
      <c r="F36" s="452"/>
      <c r="G36" s="480"/>
      <c r="H36" s="406"/>
    </row>
    <row r="37" spans="1:8" ht="18.75" x14ac:dyDescent="0.25">
      <c r="A37" s="151">
        <v>17</v>
      </c>
      <c r="B37" s="152" t="str">
        <f>'RANC-GB'!B64</f>
        <v>Upgrading Medical Equipments for Air Force Hospital Dodi Sarjoto</v>
      </c>
      <c r="C37" s="308">
        <f>'RANC-GB'!C64</f>
        <v>15</v>
      </c>
      <c r="D37" s="308">
        <f>'RANC-GB'!D64</f>
        <v>0</v>
      </c>
      <c r="E37" s="447"/>
      <c r="F37" s="453"/>
      <c r="G37" s="481"/>
      <c r="H37" s="406"/>
    </row>
    <row r="38" spans="1:8" ht="21" x14ac:dyDescent="0.35">
      <c r="A38" s="61" t="s">
        <v>121</v>
      </c>
      <c r="B38" s="62"/>
      <c r="C38" s="81">
        <f>SUM(C40:C41)</f>
        <v>150</v>
      </c>
      <c r="D38" s="81"/>
      <c r="E38" s="5"/>
      <c r="F38" s="93"/>
      <c r="G38" s="93"/>
      <c r="H38" s="66"/>
    </row>
    <row r="39" spans="1:8" ht="21" x14ac:dyDescent="0.35">
      <c r="A39" s="75" t="s">
        <v>146</v>
      </c>
      <c r="B39" s="76"/>
      <c r="C39" s="301"/>
      <c r="D39" s="301"/>
      <c r="E39" s="105"/>
      <c r="F39" s="92"/>
      <c r="G39" s="92"/>
      <c r="H39" s="71"/>
    </row>
    <row r="40" spans="1:8" ht="18.75" customHeight="1" x14ac:dyDescent="0.25">
      <c r="A40" s="446">
        <v>18</v>
      </c>
      <c r="B40" s="395" t="str">
        <f>'RANC-GB'!B67</f>
        <v>Strengthening Climate and Weather Service Capacity – Phase II</v>
      </c>
      <c r="C40" s="307">
        <f>'RANC-GB'!C67</f>
        <v>78.900000000000006</v>
      </c>
      <c r="D40" s="307">
        <f>'RANC-GB'!D67</f>
        <v>13.169</v>
      </c>
      <c r="E40" s="85" t="str">
        <f>'RANC-GB'!E67</f>
        <v>Perancis</v>
      </c>
      <c r="F40" s="442" t="str">
        <f>'RANC-GB'!F67</f>
        <v>Sudah Greenbook 2017</v>
      </c>
      <c r="G40" s="229" t="str">
        <f>'RANC-GB'!G67</f>
        <v>Sudah Greenbook 2017</v>
      </c>
      <c r="H40" s="454" t="str">
        <f>'RANC-GB'!H67</f>
        <v>- Daftar Kegiatan (AFD Perancis) sudah terbit tgl 24 November 2017
- Dalam proses negosiasi
- LA direncanakan akhir Desember 2017/Januari 2018
- Untuk cofinancing US Exim Bank direncanakan akan masuk dalam GB 2018
- Merupakan bagian dari pengembangan MMS</v>
      </c>
    </row>
    <row r="41" spans="1:8" ht="131.25" customHeight="1" x14ac:dyDescent="0.25">
      <c r="A41" s="447"/>
      <c r="B41" s="396"/>
      <c r="C41" s="308">
        <f>'RANC-GB'!C68</f>
        <v>71.099999999999994</v>
      </c>
      <c r="D41" s="308">
        <f>'RANC-GB'!D68</f>
        <v>7.2240000000000002</v>
      </c>
      <c r="E41" s="82" t="str">
        <f>'RANC-GB'!E68</f>
        <v>US Exim Bank</v>
      </c>
      <c r="F41" s="443"/>
      <c r="G41" s="230">
        <f>'RANC-GB'!G68</f>
        <v>0</v>
      </c>
      <c r="H41" s="454"/>
    </row>
    <row r="42" spans="1:8" ht="26.25" x14ac:dyDescent="0.4">
      <c r="A42" s="448" t="s">
        <v>85</v>
      </c>
      <c r="B42" s="449"/>
      <c r="C42" s="304">
        <f>C38+C31+C28+C25+C22+C19+C16+C7</f>
        <v>3651.0929999999998</v>
      </c>
      <c r="D42" s="305"/>
      <c r="E42" s="310"/>
      <c r="F42" s="110"/>
      <c r="G42" s="110"/>
      <c r="H42" s="111"/>
    </row>
    <row r="44" spans="1:8" x14ac:dyDescent="0.25">
      <c r="D44" s="133"/>
    </row>
    <row r="47" spans="1:8" x14ac:dyDescent="0.25">
      <c r="D47" s="132"/>
    </row>
  </sheetData>
  <mergeCells count="15">
    <mergeCell ref="A42:B42"/>
    <mergeCell ref="E33:E37"/>
    <mergeCell ref="F33:F37"/>
    <mergeCell ref="H33:H37"/>
    <mergeCell ref="A40:A41"/>
    <mergeCell ref="B40:B41"/>
    <mergeCell ref="F40:F41"/>
    <mergeCell ref="H40:H41"/>
    <mergeCell ref="G33:G37"/>
    <mergeCell ref="A1:H2"/>
    <mergeCell ref="A3:H3"/>
    <mergeCell ref="A6:H6"/>
    <mergeCell ref="F9:F15"/>
    <mergeCell ref="H10:H11"/>
    <mergeCell ref="G10:G11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3" manualBreakCount="3">
    <brk id="15" max="16383" man="1"/>
    <brk id="24" max="16383" man="1"/>
    <brk id="3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5"/>
  <sheetViews>
    <sheetView view="pageBreakPreview" zoomScale="60" zoomScaleNormal="55" workbookViewId="0">
      <selection activeCell="D45" sqref="D45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7" width="20.7109375" customWidth="1"/>
    <col min="8" max="8" width="41.85546875" customWidth="1"/>
  </cols>
  <sheetData>
    <row r="1" spans="1:8" x14ac:dyDescent="0.25">
      <c r="A1" s="457" t="s">
        <v>149</v>
      </c>
      <c r="B1" s="457"/>
      <c r="C1" s="457"/>
      <c r="D1" s="457"/>
      <c r="E1" s="457"/>
      <c r="F1" s="457"/>
      <c r="G1" s="457"/>
      <c r="H1" s="457"/>
    </row>
    <row r="2" spans="1:8" x14ac:dyDescent="0.25">
      <c r="A2" s="457"/>
      <c r="B2" s="457"/>
      <c r="C2" s="457"/>
      <c r="D2" s="457"/>
      <c r="E2" s="457"/>
      <c r="F2" s="457"/>
      <c r="G2" s="457"/>
      <c r="H2" s="457"/>
    </row>
    <row r="3" spans="1:8" ht="18.75" x14ac:dyDescent="0.25">
      <c r="A3" s="458" t="s">
        <v>159</v>
      </c>
      <c r="B3" s="458"/>
      <c r="C3" s="458"/>
      <c r="D3" s="458"/>
      <c r="E3" s="458"/>
      <c r="F3" s="458"/>
      <c r="G3" s="458"/>
      <c r="H3" s="458"/>
    </row>
    <row r="4" spans="1:8" ht="18.75" x14ac:dyDescent="0.25">
      <c r="A4" s="163"/>
      <c r="B4" s="163"/>
      <c r="C4" s="163"/>
      <c r="D4" s="163"/>
      <c r="E4" s="163"/>
      <c r="F4" s="163"/>
      <c r="G4" s="214"/>
      <c r="H4" s="163"/>
    </row>
    <row r="5" spans="1:8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3" t="s">
        <v>180</v>
      </c>
      <c r="H5" s="60" t="s">
        <v>40</v>
      </c>
    </row>
    <row r="6" spans="1:8" ht="21" hidden="1" x14ac:dyDescent="0.25">
      <c r="A6" s="471" t="s">
        <v>48</v>
      </c>
      <c r="B6" s="472"/>
      <c r="C6" s="472"/>
      <c r="D6" s="472"/>
      <c r="E6" s="472"/>
      <c r="F6" s="472"/>
      <c r="G6" s="472"/>
      <c r="H6" s="472"/>
    </row>
    <row r="7" spans="1:8" ht="23.25" x14ac:dyDescent="0.35">
      <c r="A7" s="73" t="s">
        <v>4</v>
      </c>
      <c r="B7" s="62"/>
      <c r="C7" s="81">
        <f>SUM(C8:C13)</f>
        <v>1130</v>
      </c>
      <c r="D7" s="81"/>
      <c r="E7" s="64"/>
      <c r="F7" s="65"/>
      <c r="G7" s="65"/>
      <c r="H7" s="66"/>
    </row>
    <row r="8" spans="1:8" ht="21" x14ac:dyDescent="0.35">
      <c r="A8" s="72" t="s">
        <v>147</v>
      </c>
      <c r="B8" s="67"/>
      <c r="C8" s="313"/>
      <c r="D8" s="313"/>
      <c r="E8" s="69"/>
      <c r="F8" s="70"/>
      <c r="G8" s="70"/>
      <c r="H8" s="71"/>
    </row>
    <row r="9" spans="1:8" ht="18.75" customHeight="1" x14ac:dyDescent="0.25">
      <c r="A9" s="239">
        <v>1</v>
      </c>
      <c r="B9" s="279" t="str">
        <f>'RANC-GB'!B17</f>
        <v>Sustainable Urban Development in Indonesia (Eco District)</v>
      </c>
      <c r="C9" s="317">
        <f>'RANC-GB'!C17</f>
        <v>61.1</v>
      </c>
      <c r="D9" s="317">
        <f>'RANC-GB'!D17</f>
        <v>0</v>
      </c>
      <c r="E9" s="281" t="str">
        <f>'RANC-GB'!E17</f>
        <v>AFD</v>
      </c>
      <c r="F9" s="226" t="str">
        <f>'RANC-GB'!F17</f>
        <v>Sudah tersedia RC</v>
      </c>
      <c r="G9" s="226" t="str">
        <f>'RANC-GB'!G17</f>
        <v>Sudah tersedia RC</v>
      </c>
      <c r="H9" s="406" t="str">
        <f>'RANC-GB'!H17</f>
        <v>Pernah diajukan pada GB 2017, namun tidak direkomendasikan dari Dep. Sektor</v>
      </c>
    </row>
    <row r="10" spans="1:8" ht="18.75" x14ac:dyDescent="0.25">
      <c r="A10" s="239">
        <v>2</v>
      </c>
      <c r="B10" s="279" t="str">
        <f>'RANC-GB'!B18</f>
        <v>Sanitation System Development in Bogor City</v>
      </c>
      <c r="C10" s="317">
        <f>'RANC-GB'!C18</f>
        <v>56.4</v>
      </c>
      <c r="D10" s="317">
        <f>'RANC-GB'!D18</f>
        <v>0</v>
      </c>
      <c r="E10" s="281" t="str">
        <f>'RANC-GB'!E18</f>
        <v>AFD</v>
      </c>
      <c r="F10" s="226" t="str">
        <f>'RANC-GB'!F18</f>
        <v>Sudah tersedia RC</v>
      </c>
      <c r="G10" s="226" t="str">
        <f>'RANC-GB'!G18</f>
        <v>Sudah tersedia RC</v>
      </c>
      <c r="H10" s="406"/>
    </row>
    <row r="11" spans="1:8" ht="78.75" x14ac:dyDescent="0.25">
      <c r="A11" s="239">
        <v>3</v>
      </c>
      <c r="B11" s="279" t="str">
        <f>'RANC-GB'!B19</f>
        <v>Strategic Irrigation Modernization and Urgent Rehabilitation Project (SIMURP)</v>
      </c>
      <c r="C11" s="317">
        <f>'RANC-GB'!C19</f>
        <v>500</v>
      </c>
      <c r="D11" s="317">
        <f>'RANC-GB'!D19</f>
        <v>0</v>
      </c>
      <c r="E11" s="281" t="str">
        <f>'RANC-GB'!E19</f>
        <v>World Bank</v>
      </c>
      <c r="F11" s="227" t="str">
        <f>'RANC-GB'!F19</f>
        <v>Sudah tersedia RC</v>
      </c>
      <c r="G11" s="227" t="str">
        <f>'RANC-GB'!G19</f>
        <v>Sudah Greenbook 2017</v>
      </c>
      <c r="H11" s="227" t="str">
        <f>'RANC-GB'!H19</f>
        <v>- Pernah diajukan pada GB 2017, namun saat RAPIM tidak direkomendasikan
- Sedang dalam tahap finalisasi Project Implementation Plandan peningkatan kesiapan, termasuk procurement plan</v>
      </c>
    </row>
    <row r="12" spans="1:8" ht="290.25" customHeight="1" x14ac:dyDescent="0.25">
      <c r="A12" s="239">
        <v>4</v>
      </c>
      <c r="B12" s="279" t="str">
        <f>'RANC-GB'!B20</f>
        <v>Jakarta Sewerage Development Project Zone 6 (Phase 1)</v>
      </c>
      <c r="C12" s="317">
        <f>'RANC-GB'!C20</f>
        <v>412.5</v>
      </c>
      <c r="D12" s="317">
        <f>'RANC-GB'!D20</f>
        <v>0</v>
      </c>
      <c r="E12" s="281" t="str">
        <f>'RANC-GB'!E20</f>
        <v>JICA</v>
      </c>
      <c r="F12" s="226" t="str">
        <f>'RANC-GB'!F20</f>
        <v>- Sudah tersedia RC
- Sudah pre-request</v>
      </c>
      <c r="G12" s="226" t="str">
        <f>'RANC-GB'!G20</f>
        <v xml:space="preserve">Sudah tersedia RC
</v>
      </c>
      <c r="H12" s="226" t="str">
        <f>'RANC-GB'!H20</f>
        <v>- Pernah dibahas dalam pertemuan 26 September 2017
- MOD telah ditandatangani bulan November 2017
- Nilai sebelumnya USD 1,95 Miliar. Namun pihak JICA menyetujui hanya USD 412,5 Juta untuk Zona 6 Phase 1
- Dalam MoD JICA nilai kegiatan Fase I USD 281,64 juta
- Dalam desain kegiatan hanya pembangunan zona 1 dan zona 6
- Merupakan bagian kegiatan Jakarta Sewerage Development Project – Zone 1 and Zone 6
- Sudah pre-request
- Appraisal telah dilakukan dan MOD ditandatangani November 2017</v>
      </c>
    </row>
    <row r="13" spans="1:8" ht="193.5" customHeight="1" x14ac:dyDescent="0.25">
      <c r="A13" s="311">
        <v>5</v>
      </c>
      <c r="B13" s="312" t="str">
        <f>'RANC-GB'!B21</f>
        <v>Mamminasata Water Supply Development Project</v>
      </c>
      <c r="C13" s="314">
        <f>'RANC-GB'!C21</f>
        <v>100</v>
      </c>
      <c r="D13" s="314">
        <f>'RANC-GB'!D21</f>
        <v>0</v>
      </c>
      <c r="E13" s="252" t="str">
        <f>'RANC-GB'!E21</f>
        <v>JICA</v>
      </c>
      <c r="F13" s="226" t="str">
        <f>'RANC-GB'!F21</f>
        <v>Sudah tersedia RC</v>
      </c>
      <c r="G13" s="226">
        <f>'RANC-GB'!G21</f>
        <v>0</v>
      </c>
      <c r="H13" s="122" t="str">
        <f>'RANC-GB'!H21</f>
        <v xml:space="preserve">- Kegiatan Mamminasata pernah diajukan pada GB 2017, namun tidak direkomendasikan dari Dep. Sektor
- Pernah dibahas dalam pertemuan 13-14 November 2017, untuk SPAM Regional Mamminasata, Mebidang, Wasosukas, dan Bentng Kobema akan diusulkan dalam GB 2018,
- Sementara, SPAM Regional Durolis, Petanglong, Jatigede, dan Karian Dam belum dapat diusulkan dalam GB 2019
</v>
      </c>
    </row>
    <row r="14" spans="1:8" ht="21" x14ac:dyDescent="0.35">
      <c r="A14" s="61" t="s">
        <v>3</v>
      </c>
      <c r="B14" s="62"/>
      <c r="C14" s="81">
        <f>SUM(C15:C16)</f>
        <v>292.3</v>
      </c>
      <c r="D14" s="81"/>
      <c r="E14" s="5"/>
      <c r="F14" s="93"/>
      <c r="G14" s="93"/>
      <c r="H14" s="66"/>
    </row>
    <row r="15" spans="1:8" ht="21" x14ac:dyDescent="0.35">
      <c r="A15" s="72" t="s">
        <v>147</v>
      </c>
      <c r="B15" s="76"/>
      <c r="C15" s="301"/>
      <c r="D15" s="301"/>
      <c r="E15" s="105"/>
      <c r="F15" s="92"/>
      <c r="G15" s="92"/>
      <c r="H15" s="71"/>
    </row>
    <row r="16" spans="1:8" ht="54.75" customHeight="1" x14ac:dyDescent="0.25">
      <c r="A16" s="216">
        <v>6</v>
      </c>
      <c r="B16" s="217" t="str">
        <f>'RANC-GB'!B26</f>
        <v>Procurement of Track Material and Turn Out Phase III</v>
      </c>
      <c r="C16" s="318">
        <f>'RANC-GB'!C26</f>
        <v>292.3</v>
      </c>
      <c r="D16" s="318">
        <f>'RANC-GB'!D26</f>
        <v>0</v>
      </c>
      <c r="E16" s="220" t="str">
        <f>'RANC-GB'!E26</f>
        <v>JICA</v>
      </c>
      <c r="F16" s="217" t="str">
        <f>'RANC-GB'!F26</f>
        <v>Sudah tersedia RC</v>
      </c>
      <c r="G16" s="217">
        <f>'RANC-GB'!G26</f>
        <v>0</v>
      </c>
      <c r="H16" s="217" t="str">
        <f>'RANC-GB'!H26</f>
        <v>Pernah diajukan pada GB 2017, namun ditunda karena kegiatan Phase-II baru mulai berjalan di TA 2017</v>
      </c>
    </row>
    <row r="17" spans="1:29" ht="21" x14ac:dyDescent="0.35">
      <c r="A17" s="61" t="s">
        <v>69</v>
      </c>
      <c r="B17" s="62"/>
      <c r="C17" s="81">
        <f>C19</f>
        <v>200</v>
      </c>
      <c r="D17" s="81"/>
      <c r="E17" s="5"/>
      <c r="F17" s="93"/>
      <c r="G17" s="93"/>
      <c r="H17" s="66"/>
    </row>
    <row r="18" spans="1:29" ht="21" x14ac:dyDescent="0.35">
      <c r="A18" s="72" t="s">
        <v>147</v>
      </c>
      <c r="B18" s="76"/>
      <c r="C18" s="301"/>
      <c r="D18" s="301"/>
      <c r="E18" s="105"/>
      <c r="F18" s="92"/>
      <c r="G18" s="92"/>
      <c r="H18" s="71"/>
    </row>
    <row r="19" spans="1:29" ht="112.5" x14ac:dyDescent="0.25">
      <c r="A19" s="156">
        <v>7</v>
      </c>
      <c r="B19" s="165" t="str">
        <f>'RANC-GB'!B29</f>
        <v>Program to Accelerate Agrarian Reform</v>
      </c>
      <c r="C19" s="286">
        <f>'RANC-GB'!C29</f>
        <v>200</v>
      </c>
      <c r="D19" s="286">
        <f>'RANC-GB'!D29</f>
        <v>0</v>
      </c>
      <c r="E19" s="221" t="str">
        <f>'RANC-GB'!E29</f>
        <v>World Bank</v>
      </c>
      <c r="F19" s="218" t="str">
        <f>'RANC-GB'!F29</f>
        <v xml:space="preserve">Sudah tersedia RC, namun perlu perbaikan </v>
      </c>
      <c r="G19" s="218" t="str">
        <f>'RANC-GB'!G29</f>
        <v>Diperlukan perbaikan RC</v>
      </c>
      <c r="H19" s="218" t="str">
        <f>'RANC-GB'!H29</f>
        <v>- Pernah diajukan pada GB 2017, namun ditunda karena terdapat perubahan instansi pengusul yang semula BIG menjadi ATR
- Perbaikan RC disampaikan akhir Februari 2018</v>
      </c>
    </row>
    <row r="20" spans="1:29" ht="21" x14ac:dyDescent="0.35">
      <c r="A20" s="61" t="s">
        <v>17</v>
      </c>
      <c r="B20" s="62"/>
      <c r="C20" s="81">
        <f>SUM(C21:C23)</f>
        <v>1459.6</v>
      </c>
      <c r="D20" s="81"/>
      <c r="E20" s="5"/>
      <c r="F20" s="93"/>
      <c r="G20" s="93"/>
      <c r="H20" s="66"/>
    </row>
    <row r="21" spans="1:29" ht="21" x14ac:dyDescent="0.35">
      <c r="A21" s="72" t="s">
        <v>147</v>
      </c>
      <c r="B21" s="76"/>
      <c r="C21" s="301"/>
      <c r="D21" s="301"/>
      <c r="E21" s="105"/>
      <c r="F21" s="92"/>
      <c r="G21" s="92"/>
      <c r="H21" s="71"/>
    </row>
    <row r="22" spans="1:29" ht="131.25" x14ac:dyDescent="0.25">
      <c r="A22" s="52">
        <v>8</v>
      </c>
      <c r="B22" s="54" t="str">
        <f>'RANC-GB'!B34</f>
        <v>Improvement of Facilities and Infrastructure and Infrastructure for Teaching and Learning Activities in Health Sector</v>
      </c>
      <c r="C22" s="302">
        <f>'RANC-GB'!C34</f>
        <v>204</v>
      </c>
      <c r="D22" s="302">
        <f>'RANC-GB'!D34</f>
        <v>0</v>
      </c>
      <c r="E22" s="56" t="str">
        <f>'RANC-GB'!E34</f>
        <v>IDB</v>
      </c>
      <c r="F22" s="54" t="str">
        <f>'RANC-GB'!F34</f>
        <v>Sudah tersedia RC</v>
      </c>
      <c r="G22" s="54" t="str">
        <f>'RANC-GB'!G34</f>
        <v>Diperlukan perbaikan RC</v>
      </c>
      <c r="H22" s="54" t="str">
        <f>'RANC-GB'!H34</f>
        <v>- Pernah dibahas dalam pertemuan 1  November 2017
- K/L masih harus mempertajam konsep desain proyek, costing, metode pengadaan, logframe, justifikasi pemilihan lokasi dan lahan</v>
      </c>
    </row>
    <row r="23" spans="1:29" ht="37.5" x14ac:dyDescent="0.25">
      <c r="A23" s="52">
        <v>9</v>
      </c>
      <c r="B23" s="54" t="str">
        <f>'RANC-GB'!B35</f>
        <v>Strengthening of National Referral Hospitals, Province Referral Hospital and Vertical Technical Unit</v>
      </c>
      <c r="C23" s="302">
        <f>'RANC-GB'!C35</f>
        <v>1255.5999999999999</v>
      </c>
      <c r="D23" s="302">
        <f>'RANC-GB'!D35</f>
        <v>0</v>
      </c>
      <c r="E23" s="56" t="str">
        <f>'RANC-GB'!E35</f>
        <v>IDB</v>
      </c>
      <c r="F23" s="54" t="str">
        <f>'RANC-GB'!F35</f>
        <v>Sudah tersedia RC</v>
      </c>
      <c r="G23" s="54" t="str">
        <f>'RANC-GB'!G35</f>
        <v>Diperlukan perbaikan RC</v>
      </c>
      <c r="H23" s="54" t="str">
        <f>'RANC-GB'!H35</f>
        <v>Pernah dibahas dalam pertemuan 1  November 2017</v>
      </c>
    </row>
    <row r="24" spans="1:29" ht="21" x14ac:dyDescent="0.35">
      <c r="A24" s="61" t="s">
        <v>51</v>
      </c>
      <c r="B24" s="62"/>
      <c r="C24" s="81">
        <f>SUM(C25:C31)</f>
        <v>247.1</v>
      </c>
      <c r="D24" s="81"/>
      <c r="E24" s="5"/>
      <c r="F24" s="93"/>
      <c r="G24" s="93"/>
      <c r="H24" s="66"/>
    </row>
    <row r="25" spans="1:29" ht="21" x14ac:dyDescent="0.35">
      <c r="A25" s="72" t="s">
        <v>147</v>
      </c>
      <c r="B25" s="76"/>
      <c r="C25" s="301"/>
      <c r="D25" s="301"/>
      <c r="E25" s="105"/>
      <c r="F25" s="92"/>
      <c r="G25" s="92"/>
      <c r="H25" s="71"/>
    </row>
    <row r="26" spans="1:29" s="1" customFormat="1" ht="31.5" x14ac:dyDescent="0.25">
      <c r="A26" s="58">
        <v>10</v>
      </c>
      <c r="B26" s="54" t="str">
        <f>'RANC-GB'!B38</f>
        <v>Establishment od University of Bengkulu's Hospital</v>
      </c>
      <c r="C26" s="319">
        <f>'RANC-GB'!C38</f>
        <v>10.3</v>
      </c>
      <c r="D26" s="319">
        <f>'RANC-GB'!D38</f>
        <v>0</v>
      </c>
      <c r="E26" s="58" t="str">
        <f>'RANC-GB'!E38</f>
        <v>SFD</v>
      </c>
      <c r="F26" s="95" t="str">
        <f>'RANC-GB'!F38</f>
        <v>Sudah tersedia RC</v>
      </c>
      <c r="G26" s="95" t="str">
        <f>'RANC-GB'!G38</f>
        <v>Diperlukan perbaikan RC</v>
      </c>
      <c r="H26" s="406" t="str">
        <f>'RANC-GB'!H38</f>
        <v>- Sudah diterima usulan dari Sekjen a.n Menteri  Ristekdikti kepada Menteri PPN/ Kepala Bappenas tanggal 18 Mei 2017 (5 kegiatan dalam satu surat usulan)
- Univ. Bengkulu masih harus mempertajam costing, metode pengadaan, rencana penarikan
- Univ. Jakarta masih diperlukan perbaikan dokumen pihak univ
- Univ. Malikussaleh, Univ. Jambi, UPI, dan Univ. Riau sedang penyiapan kegiatan melalui TA to Indonesia on Preparing the Advanced Knowledge Skills for Sustainable Growth Project (TA 9406 INO)</v>
      </c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 s="1" customFormat="1" ht="31.5" x14ac:dyDescent="0.25">
      <c r="A27" s="58">
        <v>11</v>
      </c>
      <c r="B27" s="54" t="str">
        <f>'RANC-GB'!B39</f>
        <v>Capacity Building Programmes for Infrastructure in Malikussaleh University</v>
      </c>
      <c r="C27" s="319">
        <f>'RANC-GB'!C39</f>
        <v>48.5</v>
      </c>
      <c r="D27" s="319">
        <f>'RANC-GB'!D39</f>
        <v>0</v>
      </c>
      <c r="E27" s="58" t="str">
        <f>'RANC-GB'!E39</f>
        <v>ADB</v>
      </c>
      <c r="F27" s="96" t="str">
        <f>'RANC-GB'!F39</f>
        <v>Sudah tersedia RC</v>
      </c>
      <c r="G27" s="96" t="str">
        <f>'RANC-GB'!G39</f>
        <v>Diperlukan perbaikan RC</v>
      </c>
      <c r="H27" s="406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 ht="31.5" x14ac:dyDescent="0.25">
      <c r="A28" s="58">
        <v>12</v>
      </c>
      <c r="B28" s="54" t="str">
        <f>'RANC-GB'!B40</f>
        <v>Development and Upgrading of University of Jambi</v>
      </c>
      <c r="C28" s="319">
        <f>'RANC-GB'!C40</f>
        <v>53.9</v>
      </c>
      <c r="D28" s="319">
        <f>'RANC-GB'!D40</f>
        <v>0</v>
      </c>
      <c r="E28" s="58" t="str">
        <f>'RANC-GB'!E40</f>
        <v>ADB</v>
      </c>
      <c r="F28" s="96" t="str">
        <f>'RANC-GB'!F40</f>
        <v>Sudah tersedia RC</v>
      </c>
      <c r="G28" s="96" t="str">
        <f>'RANC-GB'!G40</f>
        <v>Diperlukan perbaikan RC</v>
      </c>
      <c r="H28" s="406"/>
    </row>
    <row r="29" spans="1:29" ht="31.5" x14ac:dyDescent="0.25">
      <c r="A29" s="58">
        <v>13</v>
      </c>
      <c r="B29" s="54" t="str">
        <f>'RANC-GB'!B41</f>
        <v>Development and Upgrading of the State University of Jakarta - Phase 2</v>
      </c>
      <c r="C29" s="319">
        <f>'RANC-GB'!C41</f>
        <v>32.700000000000003</v>
      </c>
      <c r="D29" s="319">
        <f>'RANC-GB'!D41</f>
        <v>0</v>
      </c>
      <c r="E29" s="58" t="str">
        <f>'RANC-GB'!E41</f>
        <v>SFD</v>
      </c>
      <c r="F29" s="96" t="str">
        <f>'RANC-GB'!F41</f>
        <v>Sudah tersedia RC</v>
      </c>
      <c r="G29" s="96" t="str">
        <f>'RANC-GB'!G41</f>
        <v>Diperlukan perbaikan RC</v>
      </c>
      <c r="H29" s="406"/>
    </row>
    <row r="30" spans="1:29" ht="37.5" x14ac:dyDescent="0.25">
      <c r="A30" s="58">
        <v>14</v>
      </c>
      <c r="B30" s="54" t="str">
        <f>'RANC-GB'!B42</f>
        <v>Integrated Multi Campus University for Tomorrow's Education in Indonesia University of Education</v>
      </c>
      <c r="C30" s="319">
        <f>'RANC-GB'!C42</f>
        <v>51.8</v>
      </c>
      <c r="D30" s="319">
        <f>'RANC-GB'!D42</f>
        <v>0</v>
      </c>
      <c r="E30" s="58" t="str">
        <f>'RANC-GB'!E42</f>
        <v>ADB</v>
      </c>
      <c r="F30" s="96" t="str">
        <f>'RANC-GB'!F42</f>
        <v>Sudah tersedia RC</v>
      </c>
      <c r="G30" s="96" t="str">
        <f>'RANC-GB'!G42</f>
        <v>Diperlukan perbaikan RC</v>
      </c>
      <c r="H30" s="406"/>
    </row>
    <row r="31" spans="1:29" ht="31.5" x14ac:dyDescent="0.25">
      <c r="A31" s="58">
        <v>15</v>
      </c>
      <c r="B31" s="54" t="str">
        <f>'RANC-GB'!B43</f>
        <v>Higher Education Quality Improvement od the University of Riau</v>
      </c>
      <c r="C31" s="319">
        <f>'RANC-GB'!C43</f>
        <v>49.9</v>
      </c>
      <c r="D31" s="319">
        <f>'RANC-GB'!D43</f>
        <v>0</v>
      </c>
      <c r="E31" s="58" t="str">
        <f>'RANC-GB'!E43</f>
        <v>ADB</v>
      </c>
      <c r="F31" s="96" t="str">
        <f>'RANC-GB'!F43</f>
        <v>Sudah tersedia RC</v>
      </c>
      <c r="G31" s="96" t="str">
        <f>'RANC-GB'!G43</f>
        <v>Diperlukan perbaikan RC</v>
      </c>
      <c r="H31" s="406"/>
    </row>
    <row r="32" spans="1:29" ht="21" x14ac:dyDescent="0.35">
      <c r="A32" s="61" t="s">
        <v>18</v>
      </c>
      <c r="B32" s="62"/>
      <c r="C32" s="81">
        <f>SUM(C33:C34)</f>
        <v>59.9</v>
      </c>
      <c r="D32" s="81"/>
      <c r="E32" s="5"/>
      <c r="F32" s="93"/>
      <c r="G32" s="93"/>
      <c r="H32" s="66"/>
    </row>
    <row r="33" spans="1:8" ht="21" x14ac:dyDescent="0.35">
      <c r="A33" s="75" t="s">
        <v>147</v>
      </c>
      <c r="B33" s="76"/>
      <c r="C33" s="301"/>
      <c r="D33" s="301"/>
      <c r="E33" s="105"/>
      <c r="F33" s="92"/>
      <c r="G33" s="92"/>
      <c r="H33" s="71"/>
    </row>
    <row r="34" spans="1:8" ht="75" x14ac:dyDescent="0.25">
      <c r="A34" s="58">
        <v>16</v>
      </c>
      <c r="B34" s="54" t="str">
        <f>'RANC-GB'!B48</f>
        <v>The Development of UIN Maulana Malik Ibrahim Malang - Phase II</v>
      </c>
      <c r="C34" s="54">
        <f>'RANC-GB'!C48</f>
        <v>59.9</v>
      </c>
      <c r="D34" s="54">
        <f>'RANC-GB'!D48</f>
        <v>0</v>
      </c>
      <c r="E34" s="56" t="str">
        <f>'RANC-GB'!E48</f>
        <v>SFD</v>
      </c>
      <c r="F34" s="54" t="str">
        <f>'RANC-GB'!F48</f>
        <v>Sudah tersedia RC</v>
      </c>
      <c r="G34" s="54" t="str">
        <f>'RANC-GB'!G48</f>
        <v>Diperlukan perbaikan RC</v>
      </c>
      <c r="H34" s="54" t="str">
        <f>'RANC-GB'!H48</f>
        <v>Sudah diterima usulan  Sekjen a.n Menteri Agama kepada Menteri PPN/ Kepala Bappenas kegiatan pada tanggal 8 Mei 2017</v>
      </c>
    </row>
    <row r="35" spans="1:8" ht="21" x14ac:dyDescent="0.25">
      <c r="A35" s="61" t="s">
        <v>45</v>
      </c>
      <c r="B35" s="62"/>
      <c r="C35" s="81">
        <f>C37+C38</f>
        <v>308</v>
      </c>
      <c r="D35" s="294"/>
      <c r="E35" s="297"/>
      <c r="F35" s="62"/>
      <c r="G35" s="62"/>
      <c r="H35" s="62"/>
    </row>
    <row r="36" spans="1:8" ht="21" x14ac:dyDescent="0.35">
      <c r="A36" s="72" t="s">
        <v>147</v>
      </c>
      <c r="B36" s="76"/>
      <c r="C36" s="301"/>
      <c r="D36" s="301"/>
      <c r="E36" s="105"/>
      <c r="F36" s="92"/>
      <c r="G36" s="92"/>
      <c r="H36" s="71"/>
    </row>
    <row r="37" spans="1:8" ht="47.25" x14ac:dyDescent="0.25">
      <c r="A37" s="232">
        <v>17</v>
      </c>
      <c r="B37" s="233" t="str">
        <f>'RANC-GB'!B56</f>
        <v>Tulehu Geothermal Power Plant Project Unit 1&amp;2 (2x10MW)</v>
      </c>
      <c r="C37" s="315">
        <f>'RANC-GB'!C56</f>
        <v>104</v>
      </c>
      <c r="D37" s="316">
        <f>'RANC-GB'!D56</f>
        <v>0</v>
      </c>
      <c r="E37" s="235" t="str">
        <f>'RANC-GB'!E56</f>
        <v>JICA</v>
      </c>
      <c r="F37" s="236" t="str">
        <f>'RANC-GB'!F56</f>
        <v>Sudah tersedia RC</v>
      </c>
      <c r="G37" s="236" t="str">
        <f>'RANC-GB'!G56</f>
        <v xml:space="preserve"> Sudah tersedia RC</v>
      </c>
      <c r="H37" s="231" t="str">
        <f>'RANC-GB'!H56</f>
        <v>- Pernah diajukan pada GB 201
- Pengeboran sumur untuk pencarian sumber panas bumi telah dilakukan</v>
      </c>
    </row>
    <row r="38" spans="1:8" ht="31.5" customHeight="1" x14ac:dyDescent="0.25">
      <c r="A38" s="440">
        <v>18</v>
      </c>
      <c r="B38" s="442" t="str">
        <f>'RANC-GB'!B57</f>
        <v xml:space="preserve">Hululais Feothermal Power Plant Project (2x55MW) </v>
      </c>
      <c r="C38" s="530">
        <f>'RANC-GB'!C57</f>
        <v>204</v>
      </c>
      <c r="D38" s="320">
        <f>'RANC-GB'!D57</f>
        <v>0</v>
      </c>
      <c r="E38" s="440" t="str">
        <f>'RANC-GB'!E57</f>
        <v>JICA</v>
      </c>
      <c r="F38" s="438" t="str">
        <f>'RANC-GB'!F57</f>
        <v>Sudah tersedia RC</v>
      </c>
      <c r="G38" s="532" t="str">
        <f>'RANC-GB'!G57</f>
        <v xml:space="preserve">Sudah tersedia RC
</v>
      </c>
      <c r="H38" s="428" t="str">
        <f>'RANC-GB'!H57</f>
        <v>- Pernah diajukan pada GB 2017
- Masih menunggu studi AMDAL di lokasi yang baru (perpindahan lokasi akibat longsor)
- Dalam proses finalisasi AMDAL untuk lokasi yang baru, target selesai Juni 2018</v>
      </c>
    </row>
    <row r="39" spans="1:8" ht="72.75" customHeight="1" x14ac:dyDescent="0.25">
      <c r="A39" s="441"/>
      <c r="B39" s="443"/>
      <c r="C39" s="531"/>
      <c r="D39" s="307">
        <f>'RANC-GB'!D58</f>
        <v>0</v>
      </c>
      <c r="E39" s="441"/>
      <c r="F39" s="439"/>
      <c r="G39" s="533"/>
      <c r="H39" s="429"/>
    </row>
    <row r="40" spans="1:8" ht="26.25" x14ac:dyDescent="0.4">
      <c r="A40" s="448" t="s">
        <v>85</v>
      </c>
      <c r="B40" s="449"/>
      <c r="C40" s="304">
        <f>C35+C32+C24+C20+C17+C14+C7</f>
        <v>3696.9</v>
      </c>
      <c r="D40" s="305"/>
      <c r="E40" s="310"/>
      <c r="F40" s="110"/>
      <c r="G40" s="110"/>
      <c r="H40" s="111"/>
    </row>
    <row r="42" spans="1:8" x14ac:dyDescent="0.25">
      <c r="D42" s="133"/>
    </row>
    <row r="45" spans="1:8" x14ac:dyDescent="0.25">
      <c r="D45" s="132"/>
    </row>
  </sheetData>
  <mergeCells count="13">
    <mergeCell ref="A1:H2"/>
    <mergeCell ref="A3:H3"/>
    <mergeCell ref="A6:H6"/>
    <mergeCell ref="H9:H10"/>
    <mergeCell ref="F38:F39"/>
    <mergeCell ref="H38:H39"/>
    <mergeCell ref="H26:H31"/>
    <mergeCell ref="G38:G39"/>
    <mergeCell ref="A40:B40"/>
    <mergeCell ref="A38:A39"/>
    <mergeCell ref="B38:B39"/>
    <mergeCell ref="C38:C39"/>
    <mergeCell ref="E38:E39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2" manualBreakCount="2">
    <brk id="13" max="16383" man="1"/>
    <brk id="3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view="pageBreakPreview" zoomScale="60" zoomScaleNormal="55" workbookViewId="0">
      <selection activeCell="G13" sqref="G13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6" width="20.7109375" customWidth="1"/>
    <col min="7" max="7" width="41.85546875" customWidth="1"/>
  </cols>
  <sheetData>
    <row r="1" spans="1:7" x14ac:dyDescent="0.25">
      <c r="A1" s="457" t="s">
        <v>150</v>
      </c>
      <c r="B1" s="457"/>
      <c r="C1" s="457"/>
      <c r="D1" s="457"/>
      <c r="E1" s="457"/>
      <c r="F1" s="457"/>
      <c r="G1" s="457"/>
    </row>
    <row r="2" spans="1:7" x14ac:dyDescent="0.25">
      <c r="A2" s="457"/>
      <c r="B2" s="457"/>
      <c r="C2" s="457"/>
      <c r="D2" s="457"/>
      <c r="E2" s="457"/>
      <c r="F2" s="457"/>
      <c r="G2" s="457"/>
    </row>
    <row r="3" spans="1:7" ht="18.75" x14ac:dyDescent="0.25">
      <c r="A3" s="458" t="s">
        <v>159</v>
      </c>
      <c r="B3" s="458"/>
      <c r="C3" s="458"/>
      <c r="D3" s="458"/>
      <c r="E3" s="458"/>
      <c r="F3" s="458"/>
      <c r="G3" s="458"/>
    </row>
    <row r="4" spans="1:7" ht="18.75" x14ac:dyDescent="0.25">
      <c r="A4" s="138"/>
      <c r="B4" s="138"/>
      <c r="C4" s="138"/>
      <c r="D4" s="138"/>
      <c r="E4" s="138"/>
      <c r="F4" s="138"/>
      <c r="G4" s="138"/>
    </row>
    <row r="5" spans="1:7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60" t="s">
        <v>40</v>
      </c>
    </row>
    <row r="6" spans="1:7" ht="21" hidden="1" x14ac:dyDescent="0.25">
      <c r="A6" s="471" t="s">
        <v>48</v>
      </c>
      <c r="B6" s="472"/>
      <c r="C6" s="472"/>
      <c r="D6" s="472"/>
      <c r="E6" s="472"/>
      <c r="F6" s="472"/>
      <c r="G6" s="472"/>
    </row>
    <row r="7" spans="1:7" ht="23.25" x14ac:dyDescent="0.35">
      <c r="A7" s="73" t="s">
        <v>4</v>
      </c>
      <c r="B7" s="62"/>
      <c r="C7" s="63">
        <f>SUM(C9+C10)</f>
        <v>1050</v>
      </c>
      <c r="D7" s="63"/>
      <c r="E7" s="64"/>
      <c r="F7" s="65"/>
      <c r="G7" s="66"/>
    </row>
    <row r="8" spans="1:7" ht="21" x14ac:dyDescent="0.35">
      <c r="A8" s="75" t="s">
        <v>146</v>
      </c>
      <c r="B8" s="76"/>
      <c r="C8" s="77"/>
      <c r="D8" s="77"/>
      <c r="E8" s="105"/>
      <c r="F8" s="92"/>
      <c r="G8" s="71"/>
    </row>
    <row r="9" spans="1:7" ht="53.25" customHeight="1" x14ac:dyDescent="0.25">
      <c r="A9" s="113">
        <v>1</v>
      </c>
      <c r="B9" s="119" t="s">
        <v>99</v>
      </c>
      <c r="C9" s="121">
        <v>600</v>
      </c>
      <c r="D9" s="121">
        <v>41.564</v>
      </c>
      <c r="E9" s="53" t="s">
        <v>5</v>
      </c>
      <c r="F9" s="140"/>
      <c r="G9" s="103" t="s">
        <v>141</v>
      </c>
    </row>
    <row r="10" spans="1:7" ht="60" customHeight="1" x14ac:dyDescent="0.25">
      <c r="A10" s="113">
        <v>2</v>
      </c>
      <c r="B10" s="119" t="s">
        <v>95</v>
      </c>
      <c r="C10" s="121">
        <v>450</v>
      </c>
      <c r="D10" s="121">
        <v>0</v>
      </c>
      <c r="E10" s="53" t="s">
        <v>8</v>
      </c>
      <c r="F10" s="140"/>
      <c r="G10" s="103" t="s">
        <v>142</v>
      </c>
    </row>
    <row r="11" spans="1:7" ht="21" x14ac:dyDescent="0.35">
      <c r="A11" s="61" t="s">
        <v>3</v>
      </c>
      <c r="B11" s="62"/>
      <c r="C11" s="63">
        <f>SUM(C13)</f>
        <v>1025.0519999999999</v>
      </c>
      <c r="D11" s="63"/>
      <c r="E11" s="5"/>
      <c r="F11" s="93"/>
      <c r="G11" s="66"/>
    </row>
    <row r="12" spans="1:7" ht="21" x14ac:dyDescent="0.35">
      <c r="A12" s="75" t="s">
        <v>146</v>
      </c>
      <c r="B12" s="76"/>
      <c r="C12" s="77"/>
      <c r="D12" s="77"/>
      <c r="E12" s="105"/>
      <c r="F12" s="92"/>
      <c r="G12" s="71"/>
    </row>
    <row r="13" spans="1:7" ht="66" customHeight="1" x14ac:dyDescent="0.25">
      <c r="A13" s="134">
        <v>3</v>
      </c>
      <c r="B13" s="135" t="s">
        <v>105</v>
      </c>
      <c r="C13" s="136">
        <v>1025.0519999999999</v>
      </c>
      <c r="D13" s="136">
        <v>90.671999999999997</v>
      </c>
      <c r="E13" s="53" t="s">
        <v>7</v>
      </c>
      <c r="F13" s="145"/>
      <c r="G13" s="103" t="s">
        <v>143</v>
      </c>
    </row>
    <row r="14" spans="1:7" ht="21" x14ac:dyDescent="0.35">
      <c r="A14" s="61" t="s">
        <v>51</v>
      </c>
      <c r="B14" s="62"/>
      <c r="C14" s="63">
        <f>SUM(C15:C17)</f>
        <v>103.169</v>
      </c>
      <c r="D14" s="63"/>
      <c r="E14" s="5"/>
      <c r="F14" s="93"/>
      <c r="G14" s="66"/>
    </row>
    <row r="15" spans="1:7" ht="21" x14ac:dyDescent="0.35">
      <c r="A15" s="75" t="s">
        <v>146</v>
      </c>
      <c r="B15" s="76"/>
      <c r="C15" s="77"/>
      <c r="D15" s="77"/>
      <c r="E15" s="105"/>
      <c r="F15" s="92"/>
      <c r="G15" s="71"/>
    </row>
    <row r="16" spans="1:7" ht="63" x14ac:dyDescent="0.25">
      <c r="A16" s="58">
        <v>4</v>
      </c>
      <c r="B16" s="54" t="s">
        <v>108</v>
      </c>
      <c r="C16" s="57">
        <v>31.52</v>
      </c>
      <c r="D16" s="57">
        <v>1.667</v>
      </c>
      <c r="E16" s="58" t="s">
        <v>109</v>
      </c>
      <c r="F16" s="529" t="s">
        <v>148</v>
      </c>
      <c r="G16" s="104" t="s">
        <v>151</v>
      </c>
    </row>
    <row r="17" spans="1:7" ht="67.5" customHeight="1" x14ac:dyDescent="0.25">
      <c r="A17" s="88">
        <v>5</v>
      </c>
      <c r="B17" s="86" t="s">
        <v>110</v>
      </c>
      <c r="C17" s="89">
        <v>71.649000000000001</v>
      </c>
      <c r="D17" s="89">
        <v>7.0410000000000004</v>
      </c>
      <c r="E17" s="88" t="s">
        <v>7</v>
      </c>
      <c r="F17" s="405"/>
      <c r="G17" s="90" t="s">
        <v>144</v>
      </c>
    </row>
    <row r="18" spans="1:7" ht="21" x14ac:dyDescent="0.25">
      <c r="A18" s="61" t="s">
        <v>124</v>
      </c>
      <c r="B18" s="62"/>
      <c r="C18" s="81">
        <f>C20</f>
        <v>200</v>
      </c>
      <c r="D18" s="81"/>
      <c r="E18" s="107"/>
      <c r="F18" s="97"/>
      <c r="G18" s="99"/>
    </row>
    <row r="19" spans="1:7" ht="21" x14ac:dyDescent="0.35">
      <c r="A19" s="75" t="s">
        <v>146</v>
      </c>
      <c r="B19" s="76"/>
      <c r="C19" s="77"/>
      <c r="D19" s="77"/>
      <c r="E19" s="105"/>
      <c r="F19" s="92"/>
      <c r="G19" s="100"/>
    </row>
    <row r="20" spans="1:7" ht="89.25" customHeight="1" x14ac:dyDescent="0.25">
      <c r="A20" s="83">
        <v>6</v>
      </c>
      <c r="B20" s="84" t="s">
        <v>125</v>
      </c>
      <c r="C20" s="139">
        <v>200</v>
      </c>
      <c r="D20" s="139">
        <v>0</v>
      </c>
      <c r="E20" s="85" t="s">
        <v>8</v>
      </c>
      <c r="F20" s="98" t="s">
        <v>148</v>
      </c>
      <c r="G20" s="90" t="s">
        <v>145</v>
      </c>
    </row>
    <row r="21" spans="1:7" ht="24" customHeight="1" x14ac:dyDescent="0.25">
      <c r="A21" s="61" t="s">
        <v>13</v>
      </c>
      <c r="B21" s="62"/>
      <c r="C21" s="81">
        <f>C23</f>
        <v>39.884999999999998</v>
      </c>
      <c r="D21" s="81"/>
      <c r="E21" s="107"/>
      <c r="F21" s="97"/>
      <c r="G21" s="99"/>
    </row>
    <row r="22" spans="1:7" ht="23.25" customHeight="1" x14ac:dyDescent="0.35">
      <c r="A22" s="75" t="s">
        <v>146</v>
      </c>
      <c r="B22" s="76"/>
      <c r="C22" s="77"/>
      <c r="D22" s="77"/>
      <c r="E22" s="105"/>
      <c r="F22" s="92"/>
      <c r="G22" s="100"/>
    </row>
    <row r="23" spans="1:7" ht="63" x14ac:dyDescent="0.25">
      <c r="A23" s="141">
        <v>7</v>
      </c>
      <c r="B23" s="144" t="s">
        <v>112</v>
      </c>
      <c r="C23" s="55">
        <v>39.884999999999998</v>
      </c>
      <c r="D23" s="55">
        <v>6.7990000000000004</v>
      </c>
      <c r="E23" s="141" t="s">
        <v>6</v>
      </c>
      <c r="F23" s="142" t="s">
        <v>148</v>
      </c>
      <c r="G23" s="143" t="s">
        <v>152</v>
      </c>
    </row>
    <row r="24" spans="1:7" ht="26.25" x14ac:dyDescent="0.4">
      <c r="A24" s="448" t="s">
        <v>85</v>
      </c>
      <c r="B24" s="449"/>
      <c r="C24" s="108">
        <f>C18+C14+C7+C11+C21</f>
        <v>2418.1059999999998</v>
      </c>
      <c r="D24" s="109"/>
      <c r="E24" s="110"/>
      <c r="F24" s="110"/>
      <c r="G24" s="111"/>
    </row>
    <row r="26" spans="1:7" x14ac:dyDescent="0.25">
      <c r="D26" s="133"/>
    </row>
    <row r="29" spans="1:7" x14ac:dyDescent="0.25">
      <c r="D29" s="132"/>
    </row>
  </sheetData>
  <mergeCells count="5">
    <mergeCell ref="A24:B24"/>
    <mergeCell ref="F16:F17"/>
    <mergeCell ref="A1:G2"/>
    <mergeCell ref="A3:G3"/>
    <mergeCell ref="A6:G6"/>
  </mergeCell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topLeftCell="F4" workbookViewId="0">
      <selection activeCell="J11" sqref="J11"/>
    </sheetView>
  </sheetViews>
  <sheetFormatPr defaultColWidth="9" defaultRowHeight="15" x14ac:dyDescent="0.25"/>
  <cols>
    <col min="1" max="1" width="5.5703125" style="6" customWidth="1"/>
    <col min="2" max="2" width="42.7109375" style="7" customWidth="1"/>
    <col min="3" max="3" width="16.28515625" style="8" customWidth="1"/>
    <col min="4" max="4" width="16" style="8" hidden="1"/>
    <col min="5" max="5" width="10.85546875" style="6" customWidth="1"/>
    <col min="6" max="6" width="23.28515625" style="9" customWidth="1"/>
    <col min="7" max="256" width="9.140625" style="7" customWidth="1"/>
  </cols>
  <sheetData>
    <row r="1" spans="1:6" ht="43.5" customHeight="1" x14ac:dyDescent="0.25">
      <c r="A1" s="473" t="s">
        <v>25</v>
      </c>
      <c r="B1" s="474"/>
      <c r="C1" s="474"/>
      <c r="D1" s="474"/>
      <c r="E1" s="474"/>
      <c r="F1" s="474"/>
    </row>
    <row r="3" spans="1:6" s="6" customFormat="1" ht="58.5" customHeight="1" x14ac:dyDescent="0.25">
      <c r="A3" s="33" t="s">
        <v>0</v>
      </c>
      <c r="B3" s="33" t="s">
        <v>1</v>
      </c>
      <c r="C3" s="34" t="s">
        <v>26</v>
      </c>
      <c r="D3" s="34" t="s">
        <v>27</v>
      </c>
      <c r="E3" s="33" t="s">
        <v>2</v>
      </c>
      <c r="F3" s="33" t="s">
        <v>28</v>
      </c>
    </row>
    <row r="4" spans="1:6" s="11" customFormat="1" ht="20.100000000000001" customHeight="1" x14ac:dyDescent="0.25">
      <c r="A4" s="28" t="s">
        <v>4</v>
      </c>
      <c r="B4" s="28"/>
      <c r="C4" s="29">
        <f>SUM(C5:C7)</f>
        <v>534</v>
      </c>
      <c r="D4" s="29">
        <f>SUM(D5:D7)</f>
        <v>534</v>
      </c>
      <c r="E4" s="28"/>
      <c r="F4" s="28"/>
    </row>
    <row r="5" spans="1:6" ht="25.5" x14ac:dyDescent="0.25">
      <c r="A5" s="10">
        <v>1</v>
      </c>
      <c r="B5" s="18" t="s">
        <v>9</v>
      </c>
      <c r="C5" s="13">
        <v>100</v>
      </c>
      <c r="D5" s="13">
        <v>100</v>
      </c>
      <c r="E5" s="14" t="s">
        <v>8</v>
      </c>
      <c r="F5" s="35" t="s">
        <v>29</v>
      </c>
    </row>
    <row r="6" spans="1:6" ht="25.5" x14ac:dyDescent="0.25">
      <c r="A6" s="10">
        <v>2</v>
      </c>
      <c r="B6" s="18" t="s">
        <v>10</v>
      </c>
      <c r="C6" s="13">
        <v>233</v>
      </c>
      <c r="D6" s="13">
        <v>233</v>
      </c>
      <c r="E6" s="14" t="s">
        <v>7</v>
      </c>
      <c r="F6" s="35" t="s">
        <v>29</v>
      </c>
    </row>
    <row r="7" spans="1:6" ht="25.5" x14ac:dyDescent="0.25">
      <c r="A7" s="10">
        <v>3</v>
      </c>
      <c r="B7" s="19" t="s">
        <v>12</v>
      </c>
      <c r="C7" s="20">
        <v>201</v>
      </c>
      <c r="D7" s="20">
        <v>201</v>
      </c>
      <c r="E7" s="21" t="s">
        <v>7</v>
      </c>
      <c r="F7" s="35" t="s">
        <v>29</v>
      </c>
    </row>
    <row r="8" spans="1:6" s="11" customFormat="1" ht="20.100000000000001" customHeight="1" x14ac:dyDescent="0.25">
      <c r="A8" s="31" t="s">
        <v>14</v>
      </c>
      <c r="B8" s="31"/>
      <c r="C8" s="29">
        <f>SUM(C9:C9)</f>
        <v>32.709400000000002</v>
      </c>
      <c r="D8" s="29"/>
      <c r="E8" s="31"/>
      <c r="F8" s="31"/>
    </row>
    <row r="9" spans="1:6" ht="30" customHeight="1" x14ac:dyDescent="0.25">
      <c r="A9" s="10">
        <v>4</v>
      </c>
      <c r="B9" s="22" t="s">
        <v>15</v>
      </c>
      <c r="C9" s="16">
        <v>32.709400000000002</v>
      </c>
      <c r="D9" s="16"/>
      <c r="E9" s="17" t="s">
        <v>16</v>
      </c>
      <c r="F9" s="24" t="s">
        <v>30</v>
      </c>
    </row>
    <row r="10" spans="1:6" s="11" customFormat="1" ht="20.100000000000001" customHeight="1" x14ac:dyDescent="0.25">
      <c r="A10" s="36" t="s">
        <v>19</v>
      </c>
      <c r="B10" s="36"/>
      <c r="C10" s="37">
        <f>SUM(C11:C11)</f>
        <v>1845</v>
      </c>
      <c r="D10" s="37">
        <f>SUM(D11:D11)</f>
        <v>1845</v>
      </c>
      <c r="E10" s="36"/>
      <c r="F10" s="36"/>
    </row>
    <row r="11" spans="1:6" ht="25.5" x14ac:dyDescent="0.25">
      <c r="A11" s="10">
        <v>5</v>
      </c>
      <c r="B11" s="18" t="s">
        <v>20</v>
      </c>
      <c r="C11" s="13">
        <v>1845</v>
      </c>
      <c r="D11" s="13">
        <v>1845</v>
      </c>
      <c r="E11" s="10" t="s">
        <v>7</v>
      </c>
      <c r="F11" s="35" t="s">
        <v>29</v>
      </c>
    </row>
    <row r="12" spans="1:6" s="11" customFormat="1" ht="20.100000000000001" customHeight="1" x14ac:dyDescent="0.25">
      <c r="A12" s="475" t="s">
        <v>21</v>
      </c>
      <c r="B12" s="476"/>
      <c r="C12" s="38">
        <f>C13</f>
        <v>150</v>
      </c>
      <c r="D12" s="38">
        <f>D13</f>
        <v>150</v>
      </c>
      <c r="E12" s="32"/>
      <c r="F12" s="32"/>
    </row>
    <row r="13" spans="1:6" ht="30" customHeight="1" x14ac:dyDescent="0.25">
      <c r="A13" s="10">
        <v>6</v>
      </c>
      <c r="B13" s="25" t="s">
        <v>22</v>
      </c>
      <c r="C13" s="26">
        <v>150</v>
      </c>
      <c r="D13" s="26">
        <v>150</v>
      </c>
      <c r="E13" s="27" t="s">
        <v>23</v>
      </c>
      <c r="F13" s="24" t="s">
        <v>30</v>
      </c>
    </row>
    <row r="14" spans="1:6" s="11" customFormat="1" ht="15" customHeight="1" x14ac:dyDescent="0.25">
      <c r="A14" s="28" t="s">
        <v>17</v>
      </c>
      <c r="B14" s="31"/>
      <c r="C14" s="29">
        <f>SUM(C15:C15)</f>
        <v>367.6</v>
      </c>
      <c r="D14" s="31"/>
      <c r="E14" s="31"/>
      <c r="F14" s="39"/>
    </row>
    <row r="15" spans="1:6" ht="25.5" x14ac:dyDescent="0.25">
      <c r="A15" s="30">
        <v>7</v>
      </c>
      <c r="B15" s="15" t="s">
        <v>31</v>
      </c>
      <c r="C15" s="40">
        <v>367.6</v>
      </c>
      <c r="D15" s="23" t="s">
        <v>8</v>
      </c>
      <c r="E15" s="30" t="s">
        <v>8</v>
      </c>
      <c r="F15" s="35" t="s">
        <v>29</v>
      </c>
    </row>
    <row r="16" spans="1:6" x14ac:dyDescent="0.25">
      <c r="A16" s="28" t="s">
        <v>32</v>
      </c>
      <c r="B16" s="36"/>
      <c r="C16" s="41">
        <f>SUM(C17:C17)</f>
        <v>200</v>
      </c>
      <c r="D16" s="36"/>
      <c r="E16" s="42"/>
      <c r="F16" s="43"/>
    </row>
    <row r="17" spans="1:6" ht="30" customHeight="1" x14ac:dyDescent="0.25">
      <c r="A17" s="30">
        <v>8</v>
      </c>
      <c r="B17" s="18" t="s">
        <v>33</v>
      </c>
      <c r="C17" s="44">
        <v>200</v>
      </c>
      <c r="D17" s="30" t="s">
        <v>8</v>
      </c>
      <c r="E17" s="27" t="s">
        <v>8</v>
      </c>
      <c r="F17" s="10" t="s">
        <v>29</v>
      </c>
    </row>
    <row r="18" spans="1:6" s="11" customFormat="1" ht="15" customHeight="1" x14ac:dyDescent="0.25">
      <c r="A18" s="31" t="s">
        <v>3</v>
      </c>
      <c r="B18" s="31"/>
      <c r="C18" s="29">
        <f>C19</f>
        <v>1700</v>
      </c>
      <c r="D18" s="31"/>
      <c r="E18" s="31"/>
      <c r="F18" s="39"/>
    </row>
    <row r="19" spans="1:6" ht="24" x14ac:dyDescent="0.25">
      <c r="A19" s="30">
        <v>9</v>
      </c>
      <c r="B19" s="12" t="s">
        <v>34</v>
      </c>
      <c r="C19" s="20">
        <v>1700</v>
      </c>
      <c r="D19" s="45" t="s">
        <v>7</v>
      </c>
      <c r="E19" s="30" t="s">
        <v>7</v>
      </c>
      <c r="F19" s="46" t="s">
        <v>29</v>
      </c>
    </row>
    <row r="20" spans="1:6" s="11" customFormat="1" ht="21.75" customHeight="1" x14ac:dyDescent="0.25">
      <c r="A20" s="477" t="s">
        <v>24</v>
      </c>
      <c r="B20" s="478"/>
      <c r="C20" s="47">
        <f>C4+C8+C10+C12+C14+C16+C18</f>
        <v>4829.3094000000001</v>
      </c>
      <c r="D20" s="47"/>
      <c r="E20" s="48"/>
      <c r="F20" s="49"/>
    </row>
    <row r="23" spans="1:6" ht="72.75" customHeight="1" x14ac:dyDescent="0.25">
      <c r="A23" s="50" t="s">
        <v>35</v>
      </c>
      <c r="B23" s="479" t="s">
        <v>36</v>
      </c>
      <c r="C23" s="479"/>
      <c r="D23" s="479"/>
      <c r="E23" s="479"/>
      <c r="F23" s="479"/>
    </row>
  </sheetData>
  <mergeCells count="4">
    <mergeCell ref="A1:F1"/>
    <mergeCell ref="A12:B12"/>
    <mergeCell ref="A20:B20"/>
    <mergeCell ref="B23:F23"/>
  </mergeCells>
  <pageMargins left="0.7" right="0.7" top="0.75" bottom="0.75" header="0.3" footer="0.3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4"/>
  <sheetViews>
    <sheetView view="pageBreakPreview" topLeftCell="A37" zoomScale="60" zoomScaleNormal="55" workbookViewId="0">
      <selection activeCell="A48" sqref="A48:XFD48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6" width="20.7109375" customWidth="1"/>
    <col min="7" max="7" width="28.42578125" customWidth="1"/>
    <col min="8" max="8" width="41.85546875" customWidth="1"/>
  </cols>
  <sheetData>
    <row r="1" spans="1:8" x14ac:dyDescent="0.25">
      <c r="A1" s="457" t="s">
        <v>149</v>
      </c>
      <c r="B1" s="457"/>
      <c r="C1" s="457"/>
      <c r="D1" s="457"/>
      <c r="E1" s="457"/>
      <c r="F1" s="457"/>
      <c r="G1" s="457"/>
      <c r="H1" s="457"/>
    </row>
    <row r="2" spans="1:8" x14ac:dyDescent="0.25">
      <c r="A2" s="457"/>
      <c r="B2" s="457"/>
      <c r="C2" s="457"/>
      <c r="D2" s="457"/>
      <c r="E2" s="457"/>
      <c r="F2" s="457"/>
      <c r="G2" s="457"/>
      <c r="H2" s="457"/>
    </row>
    <row r="3" spans="1:8" ht="18.75" x14ac:dyDescent="0.25">
      <c r="A3" s="458" t="s">
        <v>188</v>
      </c>
      <c r="B3" s="458"/>
      <c r="C3" s="458"/>
      <c r="D3" s="458"/>
      <c r="E3" s="458"/>
      <c r="F3" s="458"/>
      <c r="G3" s="458"/>
      <c r="H3" s="458"/>
    </row>
    <row r="4" spans="1:8" ht="18.75" x14ac:dyDescent="0.25">
      <c r="A4" s="163"/>
      <c r="B4" s="163"/>
      <c r="C4" s="163"/>
      <c r="D4" s="163"/>
      <c r="E4" s="163"/>
      <c r="F4" s="163"/>
      <c r="G4" s="214"/>
      <c r="H4" s="163"/>
    </row>
    <row r="5" spans="1:8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3" t="s">
        <v>156</v>
      </c>
      <c r="H5" s="60" t="s">
        <v>40</v>
      </c>
    </row>
    <row r="6" spans="1:8" ht="21" hidden="1" x14ac:dyDescent="0.25">
      <c r="A6" s="471" t="s">
        <v>48</v>
      </c>
      <c r="B6" s="472"/>
      <c r="C6" s="472"/>
      <c r="D6" s="472"/>
      <c r="E6" s="472"/>
      <c r="F6" s="472"/>
      <c r="G6" s="472"/>
      <c r="H6" s="472"/>
    </row>
    <row r="7" spans="1:8" ht="23.25" x14ac:dyDescent="0.35">
      <c r="A7" s="73" t="s">
        <v>4</v>
      </c>
      <c r="B7" s="62"/>
      <c r="C7" s="63">
        <f>SUM(C9:C21)</f>
        <v>1864.0929999999998</v>
      </c>
      <c r="D7" s="63"/>
      <c r="E7" s="64"/>
      <c r="F7" s="65"/>
      <c r="G7" s="65"/>
      <c r="H7" s="66"/>
    </row>
    <row r="8" spans="1:8" ht="21" x14ac:dyDescent="0.35">
      <c r="A8" s="75" t="s">
        <v>146</v>
      </c>
      <c r="B8" s="76"/>
      <c r="C8" s="77"/>
      <c r="D8" s="77"/>
      <c r="E8" s="105"/>
      <c r="F8" s="92"/>
      <c r="G8" s="92"/>
      <c r="H8" s="71"/>
    </row>
    <row r="9" spans="1:8" ht="126" x14ac:dyDescent="0.25">
      <c r="A9" s="323">
        <v>1</v>
      </c>
      <c r="B9" s="165" t="s">
        <v>100</v>
      </c>
      <c r="C9" s="166">
        <v>195.77799999999999</v>
      </c>
      <c r="D9" s="166">
        <v>27.15</v>
      </c>
      <c r="E9" s="53" t="s">
        <v>96</v>
      </c>
      <c r="F9" s="468" t="s">
        <v>148</v>
      </c>
      <c r="G9" s="325" t="s">
        <v>186</v>
      </c>
      <c r="H9" s="103" t="s">
        <v>187</v>
      </c>
    </row>
    <row r="10" spans="1:8" ht="37.5" customHeight="1" x14ac:dyDescent="0.25">
      <c r="A10" s="169">
        <v>2</v>
      </c>
      <c r="B10" s="165" t="s">
        <v>98</v>
      </c>
      <c r="C10" s="166">
        <v>10.093999999999999</v>
      </c>
      <c r="D10" s="166">
        <v>1.1160000000000001</v>
      </c>
      <c r="E10" s="53" t="s">
        <v>96</v>
      </c>
      <c r="F10" s="469"/>
      <c r="G10" s="404" t="s">
        <v>170</v>
      </c>
      <c r="H10" s="404" t="s">
        <v>184</v>
      </c>
    </row>
    <row r="11" spans="1:8" ht="18.75" x14ac:dyDescent="0.25">
      <c r="A11" s="169">
        <v>3</v>
      </c>
      <c r="B11" s="165" t="s">
        <v>97</v>
      </c>
      <c r="C11" s="166">
        <v>21.611000000000001</v>
      </c>
      <c r="D11" s="166">
        <v>1.2789999999999999</v>
      </c>
      <c r="E11" s="53" t="s">
        <v>96</v>
      </c>
      <c r="F11" s="469"/>
      <c r="G11" s="405"/>
      <c r="H11" s="405"/>
    </row>
    <row r="12" spans="1:8" ht="69" customHeight="1" x14ac:dyDescent="0.25">
      <c r="A12" s="161">
        <v>4</v>
      </c>
      <c r="B12" s="165" t="s">
        <v>101</v>
      </c>
      <c r="C12" s="166">
        <v>201</v>
      </c>
      <c r="D12" s="166">
        <v>0</v>
      </c>
      <c r="E12" s="53" t="s">
        <v>7</v>
      </c>
      <c r="F12" s="469"/>
      <c r="G12" s="265" t="s">
        <v>158</v>
      </c>
      <c r="H12" s="103" t="s">
        <v>171</v>
      </c>
    </row>
    <row r="13" spans="1:8" ht="40.5" customHeight="1" x14ac:dyDescent="0.25">
      <c r="A13" s="161">
        <v>5</v>
      </c>
      <c r="B13" s="165" t="s">
        <v>102</v>
      </c>
      <c r="C13" s="166">
        <v>156</v>
      </c>
      <c r="D13" s="166">
        <v>223</v>
      </c>
      <c r="E13" s="53" t="s">
        <v>87</v>
      </c>
      <c r="F13" s="469"/>
      <c r="G13" s="265" t="s">
        <v>157</v>
      </c>
      <c r="H13" s="103" t="s">
        <v>131</v>
      </c>
    </row>
    <row r="14" spans="1:8" ht="63" customHeight="1" x14ac:dyDescent="0.25">
      <c r="A14" s="161">
        <v>6</v>
      </c>
      <c r="B14" s="165" t="s">
        <v>103</v>
      </c>
      <c r="C14" s="166">
        <v>49.61</v>
      </c>
      <c r="D14" s="166">
        <v>0</v>
      </c>
      <c r="E14" s="53" t="s">
        <v>8</v>
      </c>
      <c r="F14" s="469"/>
      <c r="G14" s="265" t="s">
        <v>148</v>
      </c>
      <c r="H14" s="103" t="s">
        <v>132</v>
      </c>
    </row>
    <row r="15" spans="1:8" ht="114" customHeight="1" x14ac:dyDescent="0.25">
      <c r="A15" s="161">
        <v>7</v>
      </c>
      <c r="B15" s="165" t="s">
        <v>104</v>
      </c>
      <c r="C15" s="166">
        <v>100</v>
      </c>
      <c r="D15" s="166">
        <v>184.8</v>
      </c>
      <c r="E15" s="53" t="s">
        <v>8</v>
      </c>
      <c r="F15" s="470"/>
      <c r="G15" s="265" t="s">
        <v>148</v>
      </c>
      <c r="H15" s="103" t="s">
        <v>164</v>
      </c>
    </row>
    <row r="16" spans="1:8" ht="21" x14ac:dyDescent="0.35">
      <c r="A16" s="72" t="s">
        <v>147</v>
      </c>
      <c r="B16" s="67"/>
      <c r="C16" s="68"/>
      <c r="D16" s="68"/>
      <c r="E16" s="69"/>
      <c r="F16" s="70"/>
      <c r="G16" s="70"/>
      <c r="H16" s="71"/>
    </row>
    <row r="17" spans="1:8" ht="18.75" customHeight="1" x14ac:dyDescent="0.25">
      <c r="A17" s="216">
        <v>8</v>
      </c>
      <c r="B17" s="217" t="s">
        <v>42</v>
      </c>
      <c r="C17" s="219">
        <v>61.1</v>
      </c>
      <c r="D17" s="219"/>
      <c r="E17" s="220" t="s">
        <v>66</v>
      </c>
      <c r="F17" s="222" t="s">
        <v>47</v>
      </c>
      <c r="G17" s="222" t="s">
        <v>47</v>
      </c>
      <c r="H17" s="465" t="s">
        <v>72</v>
      </c>
    </row>
    <row r="18" spans="1:8" ht="18.75" x14ac:dyDescent="0.25">
      <c r="A18" s="239">
        <v>9</v>
      </c>
      <c r="B18" s="279" t="s">
        <v>43</v>
      </c>
      <c r="C18" s="280">
        <v>56.4</v>
      </c>
      <c r="D18" s="280"/>
      <c r="E18" s="281" t="s">
        <v>66</v>
      </c>
      <c r="F18" s="226" t="s">
        <v>47</v>
      </c>
      <c r="G18" s="226" t="s">
        <v>47</v>
      </c>
      <c r="H18" s="466"/>
    </row>
    <row r="19" spans="1:8" ht="106.5" customHeight="1" x14ac:dyDescent="0.25">
      <c r="A19" s="164">
        <v>10</v>
      </c>
      <c r="B19" s="165" t="s">
        <v>44</v>
      </c>
      <c r="C19" s="166">
        <v>500</v>
      </c>
      <c r="D19" s="166"/>
      <c r="E19" s="158" t="s">
        <v>8</v>
      </c>
      <c r="F19" s="101" t="s">
        <v>47</v>
      </c>
      <c r="G19" s="223" t="s">
        <v>148</v>
      </c>
      <c r="H19" s="226" t="s">
        <v>165</v>
      </c>
    </row>
    <row r="20" spans="1:8" ht="290.25" customHeight="1" x14ac:dyDescent="0.25">
      <c r="A20" s="164">
        <v>11</v>
      </c>
      <c r="B20" s="165" t="s">
        <v>154</v>
      </c>
      <c r="C20" s="166">
        <v>412.5</v>
      </c>
      <c r="D20" s="166"/>
      <c r="E20" s="158" t="s">
        <v>7</v>
      </c>
      <c r="F20" s="91" t="s">
        <v>68</v>
      </c>
      <c r="G20" s="91" t="s">
        <v>172</v>
      </c>
      <c r="H20" s="226" t="s">
        <v>173</v>
      </c>
    </row>
    <row r="21" spans="1:8" ht="182.25" customHeight="1" x14ac:dyDescent="0.25">
      <c r="A21" s="215">
        <v>12</v>
      </c>
      <c r="B21" s="241" t="s">
        <v>37</v>
      </c>
      <c r="C21" s="242">
        <v>100</v>
      </c>
      <c r="D21" s="242"/>
      <c r="E21" s="243" t="s">
        <v>7</v>
      </c>
      <c r="F21" s="222" t="s">
        <v>47</v>
      </c>
      <c r="G21" s="266"/>
      <c r="H21" s="224" t="s">
        <v>183</v>
      </c>
    </row>
    <row r="22" spans="1:8" ht="21" x14ac:dyDescent="0.35">
      <c r="A22" s="61" t="s">
        <v>3</v>
      </c>
      <c r="B22" s="62"/>
      <c r="C22" s="63">
        <f>SUM(C24:C26)</f>
        <v>2161.3000000000002</v>
      </c>
      <c r="D22" s="63"/>
      <c r="E22" s="5"/>
      <c r="F22" s="93"/>
      <c r="G22" s="93"/>
      <c r="H22" s="66"/>
    </row>
    <row r="23" spans="1:8" ht="21" x14ac:dyDescent="0.35">
      <c r="A23" s="75" t="s">
        <v>146</v>
      </c>
      <c r="B23" s="76"/>
      <c r="C23" s="77"/>
      <c r="D23" s="77"/>
      <c r="E23" s="105"/>
      <c r="F23" s="92"/>
      <c r="G23" s="92"/>
      <c r="H23" s="71"/>
    </row>
    <row r="24" spans="1:8" ht="229.5" customHeight="1" x14ac:dyDescent="0.25">
      <c r="A24" s="161">
        <v>13</v>
      </c>
      <c r="B24" s="165" t="s">
        <v>106</v>
      </c>
      <c r="C24" s="166">
        <v>1869</v>
      </c>
      <c r="D24" s="166">
        <v>0</v>
      </c>
      <c r="E24" s="53" t="s">
        <v>7</v>
      </c>
      <c r="F24" s="155" t="s">
        <v>148</v>
      </c>
      <c r="G24" s="240" t="s">
        <v>160</v>
      </c>
      <c r="H24" s="103" t="s">
        <v>174</v>
      </c>
    </row>
    <row r="25" spans="1:8" ht="21" x14ac:dyDescent="0.35">
      <c r="A25" s="72" t="s">
        <v>147</v>
      </c>
      <c r="B25" s="76"/>
      <c r="C25" s="77"/>
      <c r="D25" s="77"/>
      <c r="E25" s="105"/>
      <c r="F25" s="92"/>
      <c r="G25" s="92"/>
      <c r="H25" s="71"/>
    </row>
    <row r="26" spans="1:8" ht="61.5" customHeight="1" x14ac:dyDescent="0.25">
      <c r="A26" s="264">
        <v>14</v>
      </c>
      <c r="B26" s="279" t="s">
        <v>39</v>
      </c>
      <c r="C26" s="321">
        <v>292.3</v>
      </c>
      <c r="D26" s="321"/>
      <c r="E26" s="264" t="s">
        <v>7</v>
      </c>
      <c r="F26" s="322" t="s">
        <v>47</v>
      </c>
      <c r="G26" s="322"/>
      <c r="H26" s="263" t="s">
        <v>80</v>
      </c>
    </row>
    <row r="27" spans="1:8" ht="21" x14ac:dyDescent="0.35">
      <c r="A27" s="61" t="s">
        <v>69</v>
      </c>
      <c r="B27" s="62"/>
      <c r="C27" s="63">
        <f>C29</f>
        <v>200</v>
      </c>
      <c r="D27" s="63"/>
      <c r="E27" s="5"/>
      <c r="F27" s="93"/>
      <c r="G27" s="93"/>
      <c r="H27" s="66"/>
    </row>
    <row r="28" spans="1:8" ht="21" x14ac:dyDescent="0.35">
      <c r="A28" s="72" t="s">
        <v>147</v>
      </c>
      <c r="B28" s="76"/>
      <c r="C28" s="77"/>
      <c r="D28" s="77"/>
      <c r="E28" s="105"/>
      <c r="F28" s="92"/>
      <c r="G28" s="92"/>
      <c r="H28" s="71"/>
    </row>
    <row r="29" spans="1:8" ht="100.5" customHeight="1" x14ac:dyDescent="0.25">
      <c r="A29" s="156">
        <v>15</v>
      </c>
      <c r="B29" s="165" t="s">
        <v>71</v>
      </c>
      <c r="C29" s="166">
        <v>200</v>
      </c>
      <c r="D29" s="166"/>
      <c r="E29" s="158" t="s">
        <v>8</v>
      </c>
      <c r="F29" s="101" t="s">
        <v>181</v>
      </c>
      <c r="G29" s="91" t="s">
        <v>161</v>
      </c>
      <c r="H29" s="226" t="s">
        <v>168</v>
      </c>
    </row>
    <row r="30" spans="1:8" ht="21" x14ac:dyDescent="0.35">
      <c r="A30" s="61" t="s">
        <v>17</v>
      </c>
      <c r="B30" s="62"/>
      <c r="C30" s="63">
        <f>SUM(C32:C35)</f>
        <v>1609.6</v>
      </c>
      <c r="D30" s="63"/>
      <c r="E30" s="5"/>
      <c r="F30" s="93"/>
      <c r="G30" s="93"/>
      <c r="H30" s="66"/>
    </row>
    <row r="31" spans="1:8" ht="21" x14ac:dyDescent="0.35">
      <c r="A31" s="75" t="s">
        <v>146</v>
      </c>
      <c r="B31" s="76"/>
      <c r="C31" s="77"/>
      <c r="D31" s="77"/>
      <c r="E31" s="105"/>
      <c r="F31" s="92"/>
      <c r="G31" s="92"/>
      <c r="H31" s="71"/>
    </row>
    <row r="32" spans="1:8" ht="72" customHeight="1" x14ac:dyDescent="0.25">
      <c r="A32" s="52">
        <v>16</v>
      </c>
      <c r="B32" s="54" t="s">
        <v>107</v>
      </c>
      <c r="C32" s="51">
        <v>150</v>
      </c>
      <c r="D32" s="51">
        <v>287.13200000000001</v>
      </c>
      <c r="E32" s="56" t="s">
        <v>8</v>
      </c>
      <c r="F32" s="96" t="s">
        <v>148</v>
      </c>
      <c r="G32" s="96" t="s">
        <v>148</v>
      </c>
      <c r="H32" s="79" t="s">
        <v>182</v>
      </c>
    </row>
    <row r="33" spans="1:29" ht="21" x14ac:dyDescent="0.35">
      <c r="A33" s="72" t="s">
        <v>147</v>
      </c>
      <c r="B33" s="76"/>
      <c r="C33" s="77"/>
      <c r="D33" s="77"/>
      <c r="E33" s="105"/>
      <c r="F33" s="92"/>
      <c r="G33" s="92"/>
      <c r="H33" s="71"/>
    </row>
    <row r="34" spans="1:29" ht="94.5" x14ac:dyDescent="0.25">
      <c r="A34" s="52">
        <v>17</v>
      </c>
      <c r="B34" s="54" t="s">
        <v>46</v>
      </c>
      <c r="C34" s="51">
        <v>204</v>
      </c>
      <c r="D34" s="51"/>
      <c r="E34" s="56" t="s">
        <v>11</v>
      </c>
      <c r="F34" s="94" t="s">
        <v>47</v>
      </c>
      <c r="G34" s="94" t="s">
        <v>161</v>
      </c>
      <c r="H34" s="226" t="s">
        <v>162</v>
      </c>
    </row>
    <row r="35" spans="1:29" ht="37.5" x14ac:dyDescent="0.25">
      <c r="A35" s="52">
        <v>18</v>
      </c>
      <c r="B35" s="54" t="s">
        <v>53</v>
      </c>
      <c r="C35" s="51">
        <v>1255.5999999999999</v>
      </c>
      <c r="D35" s="51"/>
      <c r="E35" s="56" t="s">
        <v>11</v>
      </c>
      <c r="F35" s="225" t="s">
        <v>47</v>
      </c>
      <c r="G35" s="225" t="s">
        <v>161</v>
      </c>
      <c r="H35" s="226" t="s">
        <v>75</v>
      </c>
    </row>
    <row r="36" spans="1:29" ht="21" x14ac:dyDescent="0.35">
      <c r="A36" s="61" t="s">
        <v>51</v>
      </c>
      <c r="B36" s="62"/>
      <c r="C36" s="63">
        <f>SUM(C37:C43)</f>
        <v>247.1</v>
      </c>
      <c r="D36" s="63"/>
      <c r="E36" s="5"/>
      <c r="F36" s="93"/>
      <c r="G36" s="93"/>
      <c r="H36" s="66"/>
    </row>
    <row r="37" spans="1:29" ht="21" x14ac:dyDescent="0.35">
      <c r="A37" s="72" t="s">
        <v>147</v>
      </c>
      <c r="B37" s="76"/>
      <c r="C37" s="77"/>
      <c r="D37" s="77"/>
      <c r="E37" s="105"/>
      <c r="F37" s="92"/>
      <c r="G37" s="92"/>
      <c r="H37" s="71"/>
    </row>
    <row r="38" spans="1:29" s="1" customFormat="1" ht="53.25" customHeight="1" x14ac:dyDescent="0.25">
      <c r="A38" s="58">
        <v>19</v>
      </c>
      <c r="B38" s="54" t="s">
        <v>56</v>
      </c>
      <c r="C38" s="57">
        <v>10.3</v>
      </c>
      <c r="D38" s="57"/>
      <c r="E38" s="58" t="s">
        <v>67</v>
      </c>
      <c r="F38" s="95" t="s">
        <v>47</v>
      </c>
      <c r="G38" s="95" t="s">
        <v>161</v>
      </c>
      <c r="H38" s="454" t="s">
        <v>163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s="1" customFormat="1" ht="35.25" customHeight="1" x14ac:dyDescent="0.25">
      <c r="A39" s="58">
        <v>20</v>
      </c>
      <c r="B39" s="54" t="s">
        <v>57</v>
      </c>
      <c r="C39" s="57">
        <v>48.5</v>
      </c>
      <c r="D39" s="57"/>
      <c r="E39" s="58" t="s">
        <v>5</v>
      </c>
      <c r="F39" s="96" t="s">
        <v>47</v>
      </c>
      <c r="G39" s="96" t="s">
        <v>161</v>
      </c>
      <c r="H39" s="406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37.5" customHeight="1" x14ac:dyDescent="0.25">
      <c r="A40" s="58">
        <v>21</v>
      </c>
      <c r="B40" s="54" t="s">
        <v>58</v>
      </c>
      <c r="C40" s="57">
        <v>53.9</v>
      </c>
      <c r="D40" s="57"/>
      <c r="E40" s="58" t="s">
        <v>5</v>
      </c>
      <c r="F40" s="96" t="s">
        <v>47</v>
      </c>
      <c r="G40" s="96" t="s">
        <v>161</v>
      </c>
      <c r="H40" s="406"/>
    </row>
    <row r="41" spans="1:29" ht="35.25" customHeight="1" x14ac:dyDescent="0.25">
      <c r="A41" s="58">
        <v>22</v>
      </c>
      <c r="B41" s="54" t="s">
        <v>15</v>
      </c>
      <c r="C41" s="57">
        <v>32.700000000000003</v>
      </c>
      <c r="D41" s="57"/>
      <c r="E41" s="58" t="s">
        <v>67</v>
      </c>
      <c r="F41" s="96" t="s">
        <v>47</v>
      </c>
      <c r="G41" s="96" t="s">
        <v>161</v>
      </c>
      <c r="H41" s="406"/>
    </row>
    <row r="42" spans="1:29" ht="37.5" x14ac:dyDescent="0.25">
      <c r="A42" s="58">
        <v>23</v>
      </c>
      <c r="B42" s="54" t="s">
        <v>59</v>
      </c>
      <c r="C42" s="57">
        <v>51.8</v>
      </c>
      <c r="D42" s="57"/>
      <c r="E42" s="58" t="s">
        <v>5</v>
      </c>
      <c r="F42" s="96" t="s">
        <v>47</v>
      </c>
      <c r="G42" s="96" t="s">
        <v>161</v>
      </c>
      <c r="H42" s="406"/>
    </row>
    <row r="43" spans="1:29" ht="47.25" customHeight="1" x14ac:dyDescent="0.25">
      <c r="A43" s="58">
        <v>24</v>
      </c>
      <c r="B43" s="54" t="s">
        <v>60</v>
      </c>
      <c r="C43" s="57">
        <v>49.9</v>
      </c>
      <c r="D43" s="57"/>
      <c r="E43" s="58" t="s">
        <v>5</v>
      </c>
      <c r="F43" s="96" t="s">
        <v>47</v>
      </c>
      <c r="G43" s="96" t="s">
        <v>161</v>
      </c>
      <c r="H43" s="406"/>
    </row>
    <row r="44" spans="1:29" ht="21" x14ac:dyDescent="0.35">
      <c r="A44" s="61" t="s">
        <v>18</v>
      </c>
      <c r="B44" s="62"/>
      <c r="C44" s="63">
        <f>SUM(C46:C48)</f>
        <v>297.89999999999998</v>
      </c>
      <c r="D44" s="63"/>
      <c r="E44" s="5"/>
      <c r="F44" s="93"/>
      <c r="G44" s="93"/>
      <c r="H44" s="66"/>
    </row>
    <row r="45" spans="1:29" ht="21" x14ac:dyDescent="0.35">
      <c r="A45" s="75" t="s">
        <v>146</v>
      </c>
      <c r="B45" s="76"/>
      <c r="C45" s="77"/>
      <c r="D45" s="77"/>
      <c r="E45" s="105"/>
      <c r="F45" s="92"/>
      <c r="G45" s="92"/>
      <c r="H45" s="71"/>
    </row>
    <row r="46" spans="1:29" ht="78.75" x14ac:dyDescent="0.25">
      <c r="A46" s="168">
        <v>25</v>
      </c>
      <c r="B46" s="146" t="s">
        <v>111</v>
      </c>
      <c r="C46" s="80">
        <v>238</v>
      </c>
      <c r="D46" s="80">
        <v>50</v>
      </c>
      <c r="E46" s="106" t="s">
        <v>11</v>
      </c>
      <c r="F46" s="95" t="s">
        <v>148</v>
      </c>
      <c r="G46" s="95" t="s">
        <v>166</v>
      </c>
      <c r="H46" s="226" t="s">
        <v>167</v>
      </c>
    </row>
    <row r="47" spans="1:29" ht="21" x14ac:dyDescent="0.35">
      <c r="A47" s="75" t="s">
        <v>147</v>
      </c>
      <c r="B47" s="76"/>
      <c r="C47" s="77"/>
      <c r="D47" s="77"/>
      <c r="E47" s="105"/>
      <c r="F47" s="92"/>
      <c r="G47" s="92"/>
      <c r="H47" s="71"/>
    </row>
    <row r="48" spans="1:29" ht="72.75" customHeight="1" x14ac:dyDescent="0.25">
      <c r="A48" s="58">
        <v>26</v>
      </c>
      <c r="B48" s="54" t="s">
        <v>61</v>
      </c>
      <c r="C48" s="154">
        <v>59.9</v>
      </c>
      <c r="D48" s="154"/>
      <c r="E48" s="161" t="s">
        <v>67</v>
      </c>
      <c r="F48" s="95" t="s">
        <v>47</v>
      </c>
      <c r="G48" s="96" t="s">
        <v>161</v>
      </c>
      <c r="H48" s="157" t="s">
        <v>83</v>
      </c>
    </row>
    <row r="49" spans="1:8" ht="21" x14ac:dyDescent="0.35">
      <c r="A49" s="61" t="s">
        <v>82</v>
      </c>
      <c r="B49" s="62"/>
      <c r="C49" s="63">
        <f>SUM(C51:C51)</f>
        <v>150</v>
      </c>
      <c r="D49" s="63"/>
      <c r="E49" s="5"/>
      <c r="F49" s="93"/>
      <c r="G49" s="93"/>
      <c r="H49" s="66"/>
    </row>
    <row r="50" spans="1:8" ht="21" x14ac:dyDescent="0.35">
      <c r="A50" s="75" t="s">
        <v>146</v>
      </c>
      <c r="B50" s="76"/>
      <c r="C50" s="77"/>
      <c r="D50" s="77"/>
      <c r="E50" s="105"/>
      <c r="F50" s="92"/>
      <c r="G50" s="92"/>
      <c r="H50" s="71"/>
    </row>
    <row r="51" spans="1:8" ht="157.5" customHeight="1" x14ac:dyDescent="0.25">
      <c r="A51" s="161">
        <v>27</v>
      </c>
      <c r="B51" s="153" t="s">
        <v>113</v>
      </c>
      <c r="C51" s="154">
        <v>150</v>
      </c>
      <c r="D51" s="154">
        <v>0</v>
      </c>
      <c r="E51" s="161" t="s">
        <v>8</v>
      </c>
      <c r="F51" s="78" t="s">
        <v>148</v>
      </c>
      <c r="G51" s="267" t="s">
        <v>148</v>
      </c>
      <c r="H51" s="102" t="s">
        <v>169</v>
      </c>
    </row>
    <row r="52" spans="1:8" ht="21" x14ac:dyDescent="0.25">
      <c r="A52" s="61" t="s">
        <v>45</v>
      </c>
      <c r="B52" s="62"/>
      <c r="C52" s="63">
        <f>C54+C56+C57</f>
        <v>608</v>
      </c>
      <c r="D52" s="62"/>
      <c r="E52" s="62"/>
      <c r="F52" s="62"/>
      <c r="G52" s="62"/>
      <c r="H52" s="62"/>
    </row>
    <row r="53" spans="1:8" ht="21" x14ac:dyDescent="0.35">
      <c r="A53" s="75" t="s">
        <v>146</v>
      </c>
      <c r="B53" s="76"/>
      <c r="C53" s="77"/>
      <c r="D53" s="77"/>
      <c r="E53" s="105"/>
      <c r="F53" s="92"/>
      <c r="G53" s="92"/>
      <c r="H53" s="71"/>
    </row>
    <row r="54" spans="1:8" ht="94.5" x14ac:dyDescent="0.25">
      <c r="A54" s="161">
        <v>28</v>
      </c>
      <c r="B54" s="153" t="s">
        <v>20</v>
      </c>
      <c r="C54" s="154">
        <v>300</v>
      </c>
      <c r="D54" s="154">
        <v>50</v>
      </c>
      <c r="E54" s="161" t="s">
        <v>7</v>
      </c>
      <c r="F54" s="78" t="s">
        <v>148</v>
      </c>
      <c r="G54" s="103" t="s">
        <v>148</v>
      </c>
      <c r="H54" s="59" t="s">
        <v>175</v>
      </c>
    </row>
    <row r="55" spans="1:8" ht="21" x14ac:dyDescent="0.35">
      <c r="A55" s="72" t="s">
        <v>147</v>
      </c>
      <c r="B55" s="76"/>
      <c r="C55" s="77"/>
      <c r="D55" s="77"/>
      <c r="E55" s="105"/>
      <c r="F55" s="92"/>
      <c r="G55" s="268"/>
      <c r="H55" s="71"/>
    </row>
    <row r="56" spans="1:8" ht="51" customHeight="1" x14ac:dyDescent="0.25">
      <c r="A56" s="232">
        <v>29</v>
      </c>
      <c r="B56" s="233" t="s">
        <v>38</v>
      </c>
      <c r="C56" s="234">
        <v>104</v>
      </c>
      <c r="D56" s="283"/>
      <c r="E56" s="235" t="s">
        <v>7</v>
      </c>
      <c r="F56" s="236" t="s">
        <v>47</v>
      </c>
      <c r="G56" s="284" t="s">
        <v>185</v>
      </c>
      <c r="H56" s="231" t="s">
        <v>176</v>
      </c>
    </row>
    <row r="57" spans="1:8" ht="110.25" customHeight="1" x14ac:dyDescent="0.25">
      <c r="A57" s="237">
        <v>30</v>
      </c>
      <c r="B57" s="229" t="s">
        <v>41</v>
      </c>
      <c r="C57" s="238">
        <v>204</v>
      </c>
      <c r="D57" s="159"/>
      <c r="E57" s="237" t="s">
        <v>7</v>
      </c>
      <c r="F57" s="236" t="s">
        <v>47</v>
      </c>
      <c r="G57" s="284" t="s">
        <v>172</v>
      </c>
      <c r="H57" s="231" t="s">
        <v>177</v>
      </c>
    </row>
    <row r="58" spans="1:8" ht="21" x14ac:dyDescent="0.35">
      <c r="A58" s="61" t="s">
        <v>114</v>
      </c>
      <c r="B58" s="62"/>
      <c r="C58" s="63">
        <f>SUM(C60:C64)</f>
        <v>60</v>
      </c>
      <c r="D58" s="63"/>
      <c r="E58" s="5"/>
      <c r="F58" s="93"/>
      <c r="G58" s="93"/>
      <c r="H58" s="66"/>
    </row>
    <row r="59" spans="1:8" ht="21" x14ac:dyDescent="0.35">
      <c r="A59" s="75" t="s">
        <v>146</v>
      </c>
      <c r="B59" s="76"/>
      <c r="C59" s="77"/>
      <c r="D59" s="77"/>
      <c r="E59" s="105"/>
      <c r="F59" s="92"/>
      <c r="G59" s="92"/>
      <c r="H59" s="71"/>
    </row>
    <row r="60" spans="1:8" ht="37.5" x14ac:dyDescent="0.25">
      <c r="A60" s="161">
        <v>31</v>
      </c>
      <c r="B60" s="153" t="s">
        <v>115</v>
      </c>
      <c r="C60" s="154">
        <v>15</v>
      </c>
      <c r="D60" s="154">
        <v>0</v>
      </c>
      <c r="E60" s="446" t="s">
        <v>116</v>
      </c>
      <c r="F60" s="451" t="s">
        <v>148</v>
      </c>
      <c r="G60" s="404" t="s">
        <v>148</v>
      </c>
      <c r="H60" s="454" t="s">
        <v>178</v>
      </c>
    </row>
    <row r="61" spans="1:8" ht="37.5" x14ac:dyDescent="0.25">
      <c r="A61" s="161">
        <v>32</v>
      </c>
      <c r="B61" s="153" t="s">
        <v>117</v>
      </c>
      <c r="C61" s="154">
        <v>10</v>
      </c>
      <c r="D61" s="154">
        <v>0</v>
      </c>
      <c r="E61" s="450"/>
      <c r="F61" s="452"/>
      <c r="G61" s="480"/>
      <c r="H61" s="406"/>
    </row>
    <row r="62" spans="1:8" ht="18.75" x14ac:dyDescent="0.25">
      <c r="A62" s="161">
        <v>33</v>
      </c>
      <c r="B62" s="153" t="s">
        <v>118</v>
      </c>
      <c r="C62" s="154">
        <v>10</v>
      </c>
      <c r="D62" s="154">
        <v>0</v>
      </c>
      <c r="E62" s="450"/>
      <c r="F62" s="452"/>
      <c r="G62" s="480"/>
      <c r="H62" s="406"/>
    </row>
    <row r="63" spans="1:8" ht="37.5" x14ac:dyDescent="0.25">
      <c r="A63" s="161">
        <v>34</v>
      </c>
      <c r="B63" s="153" t="s">
        <v>119</v>
      </c>
      <c r="C63" s="154">
        <v>10</v>
      </c>
      <c r="D63" s="154">
        <v>0</v>
      </c>
      <c r="E63" s="450"/>
      <c r="F63" s="452"/>
      <c r="G63" s="480"/>
      <c r="H63" s="406"/>
    </row>
    <row r="64" spans="1:8" ht="18.75" x14ac:dyDescent="0.25">
      <c r="A64" s="161">
        <v>35</v>
      </c>
      <c r="B64" s="153" t="s">
        <v>120</v>
      </c>
      <c r="C64" s="154">
        <v>15</v>
      </c>
      <c r="D64" s="154">
        <v>0</v>
      </c>
      <c r="E64" s="447"/>
      <c r="F64" s="453"/>
      <c r="G64" s="481"/>
      <c r="H64" s="406"/>
    </row>
    <row r="65" spans="1:8" ht="21" x14ac:dyDescent="0.35">
      <c r="A65" s="61" t="s">
        <v>121</v>
      </c>
      <c r="B65" s="62"/>
      <c r="C65" s="63">
        <f>SUM(C67:C68)</f>
        <v>150</v>
      </c>
      <c r="D65" s="63"/>
      <c r="E65" s="5"/>
      <c r="F65" s="93"/>
      <c r="G65" s="93"/>
      <c r="H65" s="66"/>
    </row>
    <row r="66" spans="1:8" ht="21" x14ac:dyDescent="0.35">
      <c r="A66" s="75" t="s">
        <v>146</v>
      </c>
      <c r="B66" s="76"/>
      <c r="C66" s="77"/>
      <c r="D66" s="77"/>
      <c r="E66" s="105"/>
      <c r="F66" s="92"/>
      <c r="G66" s="92"/>
      <c r="H66" s="71"/>
    </row>
    <row r="67" spans="1:8" ht="18.75" customHeight="1" x14ac:dyDescent="0.25">
      <c r="A67" s="455">
        <v>36</v>
      </c>
      <c r="B67" s="395" t="s">
        <v>22</v>
      </c>
      <c r="C67" s="160">
        <v>78.900000000000006</v>
      </c>
      <c r="D67" s="160">
        <v>13.169</v>
      </c>
      <c r="E67" s="85" t="s">
        <v>122</v>
      </c>
      <c r="F67" s="442" t="s">
        <v>148</v>
      </c>
      <c r="G67" s="442" t="s">
        <v>148</v>
      </c>
      <c r="H67" s="454" t="s">
        <v>179</v>
      </c>
    </row>
    <row r="68" spans="1:8" ht="131.25" customHeight="1" x14ac:dyDescent="0.25">
      <c r="A68" s="456"/>
      <c r="B68" s="396"/>
      <c r="C68" s="154">
        <v>71.099999999999994</v>
      </c>
      <c r="D68" s="154">
        <v>7.2240000000000002</v>
      </c>
      <c r="E68" s="82" t="s">
        <v>123</v>
      </c>
      <c r="F68" s="443"/>
      <c r="G68" s="443"/>
      <c r="H68" s="454"/>
    </row>
    <row r="69" spans="1:8" ht="26.25" x14ac:dyDescent="0.4">
      <c r="A69" s="448" t="s">
        <v>85</v>
      </c>
      <c r="B69" s="449"/>
      <c r="C69" s="108">
        <f>C65+C58+C52+C49+C44+C36+C30+C27+C22+C7</f>
        <v>7347.9929999999995</v>
      </c>
      <c r="D69" s="109"/>
      <c r="E69" s="110"/>
      <c r="F69" s="110"/>
      <c r="G69" s="110"/>
      <c r="H69" s="111"/>
    </row>
    <row r="71" spans="1:8" x14ac:dyDescent="0.25">
      <c r="D71" s="133"/>
    </row>
    <row r="74" spans="1:8" x14ac:dyDescent="0.25">
      <c r="D74" s="132"/>
    </row>
  </sheetData>
  <mergeCells count="18">
    <mergeCell ref="A1:H2"/>
    <mergeCell ref="A3:H3"/>
    <mergeCell ref="A6:H6"/>
    <mergeCell ref="F9:F15"/>
    <mergeCell ref="H10:H11"/>
    <mergeCell ref="G10:G11"/>
    <mergeCell ref="H17:H18"/>
    <mergeCell ref="H38:H43"/>
    <mergeCell ref="A69:B69"/>
    <mergeCell ref="E60:E64"/>
    <mergeCell ref="F60:F64"/>
    <mergeCell ref="H60:H64"/>
    <mergeCell ref="A67:A68"/>
    <mergeCell ref="B67:B68"/>
    <mergeCell ref="F67:F68"/>
    <mergeCell ref="H67:H68"/>
    <mergeCell ref="G60:G64"/>
    <mergeCell ref="G67:G68"/>
  </mergeCell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rowBreaks count="3" manualBreakCount="3">
    <brk id="19" max="16383" man="1"/>
    <brk id="26" max="16383" man="1"/>
    <brk id="4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2"/>
  <sheetViews>
    <sheetView tabSelected="1" view="pageBreakPreview" topLeftCell="A44" zoomScale="55" zoomScaleNormal="55" zoomScaleSheetLayoutView="55" workbookViewId="0">
      <selection activeCell="F66" sqref="F66"/>
    </sheetView>
  </sheetViews>
  <sheetFormatPr defaultRowHeight="15" x14ac:dyDescent="0.25"/>
  <cols>
    <col min="1" max="1" width="9" customWidth="1"/>
    <col min="2" max="2" width="58.7109375" customWidth="1"/>
    <col min="3" max="3" width="19.42578125" customWidth="1"/>
    <col min="4" max="4" width="17.85546875" customWidth="1"/>
    <col min="5" max="5" width="18.5703125" customWidth="1"/>
    <col min="6" max="6" width="20.7109375" customWidth="1"/>
    <col min="7" max="7" width="28.42578125" customWidth="1"/>
    <col min="8" max="8" width="63.5703125" customWidth="1"/>
  </cols>
  <sheetData>
    <row r="1" spans="1:23" x14ac:dyDescent="0.25">
      <c r="A1" s="457" t="s">
        <v>149</v>
      </c>
      <c r="B1" s="457"/>
      <c r="C1" s="457"/>
      <c r="D1" s="457"/>
      <c r="E1" s="457"/>
      <c r="F1" s="457"/>
      <c r="G1" s="457"/>
      <c r="H1" s="457"/>
    </row>
    <row r="2" spans="1:23" x14ac:dyDescent="0.25">
      <c r="A2" s="457"/>
      <c r="B2" s="457"/>
      <c r="C2" s="457"/>
      <c r="D2" s="457"/>
      <c r="E2" s="457"/>
      <c r="F2" s="457"/>
      <c r="G2" s="457"/>
      <c r="H2" s="457"/>
    </row>
    <row r="3" spans="1:23" ht="18.75" x14ac:dyDescent="0.25">
      <c r="A3" s="458" t="s">
        <v>188</v>
      </c>
      <c r="B3" s="458"/>
      <c r="C3" s="458"/>
      <c r="D3" s="458"/>
      <c r="E3" s="458"/>
      <c r="F3" s="458"/>
      <c r="G3" s="458"/>
      <c r="H3" s="458"/>
    </row>
    <row r="4" spans="1:23" ht="18.75" x14ac:dyDescent="0.25">
      <c r="A4" s="346"/>
      <c r="B4" s="346"/>
      <c r="C4" s="346"/>
      <c r="D4" s="346"/>
      <c r="E4" s="346"/>
      <c r="F4" s="346"/>
      <c r="G4" s="346"/>
      <c r="H4" s="346"/>
    </row>
    <row r="5" spans="1:23" s="379" customFormat="1" ht="37.5" x14ac:dyDescent="0.25">
      <c r="A5" s="375" t="s">
        <v>0</v>
      </c>
      <c r="B5" s="376" t="s">
        <v>1</v>
      </c>
      <c r="C5" s="377" t="s">
        <v>49</v>
      </c>
      <c r="D5" s="377" t="s">
        <v>50</v>
      </c>
      <c r="E5" s="376" t="s">
        <v>2</v>
      </c>
      <c r="F5" s="376" t="s">
        <v>28</v>
      </c>
      <c r="G5" s="376" t="s">
        <v>156</v>
      </c>
      <c r="H5" s="378" t="s">
        <v>40</v>
      </c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</row>
    <row r="6" spans="1:23" ht="21" hidden="1" x14ac:dyDescent="0.25">
      <c r="A6" s="471" t="s">
        <v>48</v>
      </c>
      <c r="B6" s="472"/>
      <c r="C6" s="472"/>
      <c r="D6" s="472"/>
      <c r="E6" s="472"/>
      <c r="F6" s="472"/>
      <c r="G6" s="472"/>
      <c r="H6" s="472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  <c r="W6" s="355"/>
    </row>
    <row r="7" spans="1:23" s="380" customFormat="1" ht="51" customHeight="1" x14ac:dyDescent="0.25">
      <c r="A7" s="492" t="s">
        <v>189</v>
      </c>
      <c r="B7" s="492"/>
      <c r="C7" s="386">
        <f>C8+C16</f>
        <v>1516.123</v>
      </c>
      <c r="D7" s="386">
        <f>D8+D16</f>
        <v>539.67700000000002</v>
      </c>
      <c r="E7" s="386"/>
      <c r="F7" s="386"/>
      <c r="G7" s="386"/>
      <c r="H7" s="386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</row>
    <row r="8" spans="1:23" ht="23.25" x14ac:dyDescent="0.35">
      <c r="A8" s="73" t="s">
        <v>200</v>
      </c>
      <c r="B8" s="62"/>
      <c r="C8" s="63">
        <f>SUM(C9:C15)</f>
        <v>1366.123</v>
      </c>
      <c r="D8" s="63">
        <f>SUM(D9:D15)</f>
        <v>252.54499999999999</v>
      </c>
      <c r="E8" s="64"/>
      <c r="F8" s="65"/>
      <c r="G8" s="65"/>
      <c r="H8" s="66"/>
    </row>
    <row r="9" spans="1:23" s="355" customFormat="1" ht="177" customHeight="1" x14ac:dyDescent="0.25">
      <c r="A9" s="348">
        <v>1</v>
      </c>
      <c r="B9" s="349" t="s">
        <v>100</v>
      </c>
      <c r="C9" s="351">
        <v>195.77799999999999</v>
      </c>
      <c r="D9" s="351">
        <v>27.15</v>
      </c>
      <c r="E9" s="335" t="s">
        <v>96</v>
      </c>
      <c r="F9" s="468" t="s">
        <v>148</v>
      </c>
      <c r="G9" s="345" t="s">
        <v>186</v>
      </c>
      <c r="H9" s="104" t="s">
        <v>192</v>
      </c>
    </row>
    <row r="10" spans="1:23" s="355" customFormat="1" ht="37.5" customHeight="1" x14ac:dyDescent="0.25">
      <c r="A10" s="348">
        <v>2</v>
      </c>
      <c r="B10" s="349" t="s">
        <v>98</v>
      </c>
      <c r="C10" s="351">
        <v>10.093999999999999</v>
      </c>
      <c r="D10" s="351">
        <v>1.1160000000000001</v>
      </c>
      <c r="E10" s="335" t="s">
        <v>96</v>
      </c>
      <c r="F10" s="469"/>
      <c r="G10" s="409" t="s">
        <v>170</v>
      </c>
      <c r="H10" s="409" t="s">
        <v>204</v>
      </c>
    </row>
    <row r="11" spans="1:23" s="355" customFormat="1" ht="100.5" customHeight="1" x14ac:dyDescent="0.25">
      <c r="A11" s="348">
        <v>3</v>
      </c>
      <c r="B11" s="349" t="s">
        <v>97</v>
      </c>
      <c r="C11" s="351">
        <v>21.611000000000001</v>
      </c>
      <c r="D11" s="351">
        <v>1.2789999999999999</v>
      </c>
      <c r="E11" s="335" t="s">
        <v>96</v>
      </c>
      <c r="F11" s="469"/>
      <c r="G11" s="467"/>
      <c r="H11" s="467"/>
    </row>
    <row r="12" spans="1:23" s="355" customFormat="1" ht="96.75" customHeight="1" x14ac:dyDescent="0.25">
      <c r="A12" s="348">
        <v>4</v>
      </c>
      <c r="B12" s="349" t="s">
        <v>101</v>
      </c>
      <c r="C12" s="351">
        <v>201</v>
      </c>
      <c r="D12" s="351">
        <v>0</v>
      </c>
      <c r="E12" s="335" t="s">
        <v>7</v>
      </c>
      <c r="F12" s="469"/>
      <c r="G12" s="333" t="s">
        <v>158</v>
      </c>
      <c r="H12" s="104" t="s">
        <v>191</v>
      </c>
    </row>
    <row r="13" spans="1:23" s="355" customFormat="1" ht="90.75" customHeight="1" x14ac:dyDescent="0.25">
      <c r="A13" s="348">
        <v>5</v>
      </c>
      <c r="B13" s="349" t="s">
        <v>102</v>
      </c>
      <c r="C13" s="351">
        <v>156</v>
      </c>
      <c r="D13" s="351">
        <v>223</v>
      </c>
      <c r="E13" s="335" t="s">
        <v>87</v>
      </c>
      <c r="F13" s="470"/>
      <c r="G13" s="333" t="s">
        <v>157</v>
      </c>
      <c r="H13" s="104" t="s">
        <v>193</v>
      </c>
    </row>
    <row r="14" spans="1:23" s="355" customFormat="1" ht="141.75" customHeight="1" x14ac:dyDescent="0.25">
      <c r="A14" s="348">
        <v>6</v>
      </c>
      <c r="B14" s="349" t="s">
        <v>44</v>
      </c>
      <c r="C14" s="351">
        <v>500</v>
      </c>
      <c r="D14" s="351"/>
      <c r="E14" s="335" t="s">
        <v>8</v>
      </c>
      <c r="F14" s="101" t="s">
        <v>47</v>
      </c>
      <c r="G14" s="352" t="s">
        <v>148</v>
      </c>
      <c r="H14" s="345" t="s">
        <v>194</v>
      </c>
    </row>
    <row r="15" spans="1:23" s="355" customFormat="1" ht="169.5" customHeight="1" x14ac:dyDescent="0.25">
      <c r="A15" s="348">
        <v>7</v>
      </c>
      <c r="B15" s="349" t="s">
        <v>154</v>
      </c>
      <c r="C15" s="351">
        <v>281.64</v>
      </c>
      <c r="D15" s="351"/>
      <c r="E15" s="335" t="s">
        <v>7</v>
      </c>
      <c r="F15" s="91" t="s">
        <v>68</v>
      </c>
      <c r="G15" s="91" t="s">
        <v>172</v>
      </c>
      <c r="H15" s="345" t="s">
        <v>205</v>
      </c>
    </row>
    <row r="16" spans="1:23" ht="21" x14ac:dyDescent="0.35">
      <c r="A16" s="61" t="s">
        <v>17</v>
      </c>
      <c r="B16" s="62"/>
      <c r="C16" s="63">
        <f>C17</f>
        <v>150</v>
      </c>
      <c r="D16" s="63">
        <f>D17</f>
        <v>287.13200000000001</v>
      </c>
      <c r="E16" s="5"/>
      <c r="F16" s="5"/>
      <c r="G16" s="93"/>
      <c r="H16" s="66"/>
    </row>
    <row r="17" spans="1:8" s="355" customFormat="1" ht="79.5" customHeight="1" x14ac:dyDescent="0.25">
      <c r="A17" s="348">
        <v>8</v>
      </c>
      <c r="B17" s="279" t="s">
        <v>107</v>
      </c>
      <c r="C17" s="359">
        <v>150</v>
      </c>
      <c r="D17" s="359">
        <v>287.13200000000001</v>
      </c>
      <c r="E17" s="281" t="s">
        <v>8</v>
      </c>
      <c r="F17" s="364" t="s">
        <v>148</v>
      </c>
      <c r="G17" s="364" t="s">
        <v>148</v>
      </c>
      <c r="H17" s="371" t="s">
        <v>206</v>
      </c>
    </row>
    <row r="18" spans="1:8" s="381" customFormat="1" ht="26.25" x14ac:dyDescent="0.25">
      <c r="A18" s="485" t="s">
        <v>190</v>
      </c>
      <c r="B18" s="486"/>
      <c r="C18" s="387">
        <f>C19+C25+C27+C29+C31+C35+C38+C44+C47</f>
        <v>3161.8100000000004</v>
      </c>
      <c r="D18" s="387">
        <f>D19+D25+D27+D29+D31+D35+D38+D44+D47</f>
        <v>255.19300000000001</v>
      </c>
      <c r="E18" s="387"/>
      <c r="F18" s="387"/>
      <c r="G18" s="387"/>
      <c r="H18" s="387"/>
    </row>
    <row r="19" spans="1:8" ht="23.25" x14ac:dyDescent="0.35">
      <c r="A19" s="73" t="s">
        <v>200</v>
      </c>
      <c r="B19" s="62"/>
      <c r="C19" s="63">
        <f>SUM(C20:C24)</f>
        <v>563.11</v>
      </c>
      <c r="D19" s="63">
        <f>SUM(D20:D23)</f>
        <v>184.8</v>
      </c>
      <c r="E19" s="64"/>
      <c r="F19" s="65"/>
      <c r="G19" s="65"/>
      <c r="H19" s="66"/>
    </row>
    <row r="20" spans="1:8" s="355" customFormat="1" ht="130.5" customHeight="1" x14ac:dyDescent="0.25">
      <c r="A20" s="348">
        <v>9</v>
      </c>
      <c r="B20" s="349" t="s">
        <v>103</v>
      </c>
      <c r="C20" s="351">
        <v>49.61</v>
      </c>
      <c r="D20" s="351">
        <v>0</v>
      </c>
      <c r="E20" s="335" t="s">
        <v>8</v>
      </c>
      <c r="F20" s="333" t="s">
        <v>148</v>
      </c>
      <c r="G20" s="333" t="s">
        <v>148</v>
      </c>
      <c r="H20" s="104" t="s">
        <v>207</v>
      </c>
    </row>
    <row r="21" spans="1:8" s="355" customFormat="1" ht="147.75" customHeight="1" x14ac:dyDescent="0.25">
      <c r="A21" s="348">
        <v>10</v>
      </c>
      <c r="B21" s="349" t="s">
        <v>104</v>
      </c>
      <c r="C21" s="351">
        <v>100</v>
      </c>
      <c r="D21" s="351">
        <v>184.8</v>
      </c>
      <c r="E21" s="335" t="s">
        <v>8</v>
      </c>
      <c r="F21" s="333" t="s">
        <v>148</v>
      </c>
      <c r="G21" s="333" t="s">
        <v>148</v>
      </c>
      <c r="H21" s="104" t="s">
        <v>208</v>
      </c>
    </row>
    <row r="22" spans="1:8" s="355" customFormat="1" ht="55.5" customHeight="1" x14ac:dyDescent="0.25">
      <c r="A22" s="340">
        <v>11</v>
      </c>
      <c r="B22" s="341" t="s">
        <v>42</v>
      </c>
      <c r="C22" s="350">
        <v>61.1</v>
      </c>
      <c r="D22" s="350"/>
      <c r="E22" s="334" t="s">
        <v>66</v>
      </c>
      <c r="F22" s="336" t="s">
        <v>47</v>
      </c>
      <c r="G22" s="336" t="s">
        <v>47</v>
      </c>
      <c r="H22" s="406" t="s">
        <v>209</v>
      </c>
    </row>
    <row r="23" spans="1:8" s="355" customFormat="1" ht="57" customHeight="1" x14ac:dyDescent="0.25">
      <c r="A23" s="342">
        <v>12</v>
      </c>
      <c r="B23" s="279" t="s">
        <v>43</v>
      </c>
      <c r="C23" s="280">
        <v>56.4</v>
      </c>
      <c r="D23" s="280"/>
      <c r="E23" s="281" t="s">
        <v>66</v>
      </c>
      <c r="F23" s="345" t="s">
        <v>47</v>
      </c>
      <c r="G23" s="345" t="s">
        <v>47</v>
      </c>
      <c r="H23" s="406"/>
    </row>
    <row r="24" spans="1:8" s="355" customFormat="1" ht="81.75" customHeight="1" x14ac:dyDescent="0.25">
      <c r="A24" s="354">
        <v>13</v>
      </c>
      <c r="B24" s="279" t="s">
        <v>203</v>
      </c>
      <c r="C24" s="280">
        <v>296</v>
      </c>
      <c r="D24" s="280"/>
      <c r="E24" s="281" t="s">
        <v>8</v>
      </c>
      <c r="F24" s="361" t="s">
        <v>52</v>
      </c>
      <c r="G24" s="361" t="s">
        <v>52</v>
      </c>
      <c r="H24" s="373" t="s">
        <v>210</v>
      </c>
    </row>
    <row r="25" spans="1:8" s="374" customFormat="1" ht="23.25" x14ac:dyDescent="0.35">
      <c r="A25" s="73" t="s">
        <v>3</v>
      </c>
      <c r="B25" s="388"/>
      <c r="C25" s="389">
        <f>C26</f>
        <v>620</v>
      </c>
      <c r="D25" s="389">
        <f>D26</f>
        <v>0</v>
      </c>
      <c r="E25" s="390"/>
      <c r="F25" s="391"/>
      <c r="G25" s="391"/>
      <c r="H25" s="392"/>
    </row>
    <row r="26" spans="1:8" s="355" customFormat="1" ht="319.5" customHeight="1" x14ac:dyDescent="0.25">
      <c r="A26" s="348">
        <v>14</v>
      </c>
      <c r="B26" s="349" t="s">
        <v>106</v>
      </c>
      <c r="C26" s="351">
        <v>620</v>
      </c>
      <c r="D26" s="351">
        <v>0</v>
      </c>
      <c r="E26" s="335" t="s">
        <v>7</v>
      </c>
      <c r="F26" s="352" t="s">
        <v>148</v>
      </c>
      <c r="G26" s="352" t="s">
        <v>160</v>
      </c>
      <c r="H26" s="104" t="s">
        <v>211</v>
      </c>
    </row>
    <row r="27" spans="1:8" ht="21" x14ac:dyDescent="0.35">
      <c r="A27" s="61" t="s">
        <v>69</v>
      </c>
      <c r="B27" s="62"/>
      <c r="C27" s="63">
        <f>C28</f>
        <v>200</v>
      </c>
      <c r="D27" s="63">
        <f>D28</f>
        <v>0</v>
      </c>
      <c r="E27" s="5"/>
      <c r="F27" s="93"/>
      <c r="G27" s="93"/>
      <c r="H27" s="66"/>
    </row>
    <row r="28" spans="1:8" s="355" customFormat="1" ht="154.5" customHeight="1" x14ac:dyDescent="0.25">
      <c r="A28" s="342">
        <v>15</v>
      </c>
      <c r="B28" s="349" t="s">
        <v>71</v>
      </c>
      <c r="C28" s="351">
        <v>200</v>
      </c>
      <c r="D28" s="351"/>
      <c r="E28" s="335" t="s">
        <v>8</v>
      </c>
      <c r="F28" s="101" t="s">
        <v>47</v>
      </c>
      <c r="G28" s="91" t="s">
        <v>161</v>
      </c>
      <c r="H28" s="345" t="s">
        <v>212</v>
      </c>
    </row>
    <row r="29" spans="1:8" ht="21" x14ac:dyDescent="0.35">
      <c r="A29" s="61" t="s">
        <v>17</v>
      </c>
      <c r="B29" s="62"/>
      <c r="C29" s="63">
        <f>C30</f>
        <v>250</v>
      </c>
      <c r="D29" s="63">
        <f>D30</f>
        <v>0</v>
      </c>
      <c r="E29" s="5"/>
      <c r="F29" s="93"/>
      <c r="G29" s="93"/>
      <c r="H29" s="66"/>
    </row>
    <row r="30" spans="1:8" s="355" customFormat="1" ht="127.5" customHeight="1" x14ac:dyDescent="0.25">
      <c r="A30" s="357">
        <v>16</v>
      </c>
      <c r="B30" s="279" t="s">
        <v>53</v>
      </c>
      <c r="C30" s="359">
        <v>250</v>
      </c>
      <c r="D30" s="359"/>
      <c r="E30" s="281" t="s">
        <v>11</v>
      </c>
      <c r="F30" s="91" t="s">
        <v>47</v>
      </c>
      <c r="G30" s="91" t="s">
        <v>161</v>
      </c>
      <c r="H30" s="345" t="s">
        <v>213</v>
      </c>
    </row>
    <row r="31" spans="1:8" ht="21" x14ac:dyDescent="0.25">
      <c r="A31" s="61" t="s">
        <v>201</v>
      </c>
      <c r="B31" s="62"/>
      <c r="C31" s="63">
        <f>SUM(C32:C34)</f>
        <v>608</v>
      </c>
      <c r="D31" s="63">
        <f>SUM(D32:D34)</f>
        <v>50</v>
      </c>
      <c r="E31" s="62"/>
      <c r="F31" s="62"/>
      <c r="G31" s="62"/>
      <c r="H31" s="62"/>
    </row>
    <row r="32" spans="1:8" s="355" customFormat="1" ht="181.5" customHeight="1" x14ac:dyDescent="0.25">
      <c r="A32" s="348">
        <v>17</v>
      </c>
      <c r="B32" s="349" t="s">
        <v>20</v>
      </c>
      <c r="C32" s="351">
        <v>300</v>
      </c>
      <c r="D32" s="351">
        <v>50</v>
      </c>
      <c r="E32" s="348" t="s">
        <v>7</v>
      </c>
      <c r="F32" s="362" t="s">
        <v>148</v>
      </c>
      <c r="G32" s="104" t="s">
        <v>148</v>
      </c>
      <c r="H32" s="345" t="s">
        <v>214</v>
      </c>
    </row>
    <row r="33" spans="1:8" s="355" customFormat="1" ht="147.75" customHeight="1" x14ac:dyDescent="0.25">
      <c r="A33" s="347">
        <v>18</v>
      </c>
      <c r="B33" s="366" t="s">
        <v>38</v>
      </c>
      <c r="C33" s="367">
        <v>104</v>
      </c>
      <c r="D33" s="368"/>
      <c r="E33" s="369" t="s">
        <v>7</v>
      </c>
      <c r="F33" s="364" t="s">
        <v>47</v>
      </c>
      <c r="G33" s="336" t="s">
        <v>185</v>
      </c>
      <c r="H33" s="345" t="s">
        <v>215</v>
      </c>
    </row>
    <row r="34" spans="1:8" s="355" customFormat="1" ht="176.25" customHeight="1" x14ac:dyDescent="0.25">
      <c r="A34" s="340">
        <v>19</v>
      </c>
      <c r="B34" s="341" t="s">
        <v>41</v>
      </c>
      <c r="C34" s="350">
        <v>204</v>
      </c>
      <c r="D34" s="350"/>
      <c r="E34" s="340" t="s">
        <v>7</v>
      </c>
      <c r="F34" s="364" t="s">
        <v>47</v>
      </c>
      <c r="G34" s="336" t="s">
        <v>172</v>
      </c>
      <c r="H34" s="345" t="s">
        <v>216</v>
      </c>
    </row>
    <row r="35" spans="1:8" ht="21" x14ac:dyDescent="0.35">
      <c r="A35" s="61" t="s">
        <v>21</v>
      </c>
      <c r="B35" s="62"/>
      <c r="C35" s="63">
        <f>SUM(C36:C37)</f>
        <v>150</v>
      </c>
      <c r="D35" s="63">
        <f>SUM(D36:D37)</f>
        <v>20.393000000000001</v>
      </c>
      <c r="E35" s="5"/>
      <c r="F35" s="93"/>
      <c r="G35" s="93"/>
      <c r="H35" s="66"/>
    </row>
    <row r="36" spans="1:8" s="355" customFormat="1" ht="103.5" customHeight="1" x14ac:dyDescent="0.25">
      <c r="A36" s="419">
        <v>20</v>
      </c>
      <c r="B36" s="421" t="s">
        <v>22</v>
      </c>
      <c r="C36" s="351">
        <v>78.900000000000006</v>
      </c>
      <c r="D36" s="351">
        <v>13.169</v>
      </c>
      <c r="E36" s="370" t="s">
        <v>122</v>
      </c>
      <c r="F36" s="421" t="s">
        <v>148</v>
      </c>
      <c r="G36" s="421" t="s">
        <v>148</v>
      </c>
      <c r="H36" s="409" t="s">
        <v>217</v>
      </c>
    </row>
    <row r="37" spans="1:8" s="355" customFormat="1" ht="96" customHeight="1" x14ac:dyDescent="0.25">
      <c r="A37" s="461"/>
      <c r="B37" s="462"/>
      <c r="C37" s="351">
        <v>71.099999999999994</v>
      </c>
      <c r="D37" s="351">
        <v>7.2240000000000002</v>
      </c>
      <c r="E37" s="82" t="s">
        <v>123</v>
      </c>
      <c r="F37" s="462"/>
      <c r="G37" s="462"/>
      <c r="H37" s="410"/>
    </row>
    <row r="38" spans="1:8" ht="21" x14ac:dyDescent="0.35">
      <c r="A38" s="61" t="s">
        <v>114</v>
      </c>
      <c r="B38" s="62"/>
      <c r="C38" s="63">
        <f>SUM(C39:C43)</f>
        <v>60</v>
      </c>
      <c r="D38" s="63">
        <f>SUM(D39:D43)</f>
        <v>0</v>
      </c>
      <c r="E38" s="5"/>
      <c r="F38" s="93"/>
      <c r="G38" s="93"/>
      <c r="H38" s="66"/>
    </row>
    <row r="39" spans="1:8" s="355" customFormat="1" ht="56.25" customHeight="1" x14ac:dyDescent="0.25">
      <c r="A39" s="348">
        <v>21</v>
      </c>
      <c r="B39" s="349" t="s">
        <v>115</v>
      </c>
      <c r="C39" s="351">
        <v>15</v>
      </c>
      <c r="D39" s="351">
        <v>0</v>
      </c>
      <c r="E39" s="419" t="s">
        <v>116</v>
      </c>
      <c r="F39" s="489" t="s">
        <v>148</v>
      </c>
      <c r="G39" s="409" t="s">
        <v>148</v>
      </c>
      <c r="H39" s="454" t="s">
        <v>195</v>
      </c>
    </row>
    <row r="40" spans="1:8" s="355" customFormat="1" ht="62.25" customHeight="1" x14ac:dyDescent="0.25">
      <c r="A40" s="348">
        <v>22</v>
      </c>
      <c r="B40" s="349" t="s">
        <v>117</v>
      </c>
      <c r="C40" s="351">
        <v>10</v>
      </c>
      <c r="D40" s="351">
        <v>0</v>
      </c>
      <c r="E40" s="420"/>
      <c r="F40" s="490"/>
      <c r="G40" s="484"/>
      <c r="H40" s="406"/>
    </row>
    <row r="41" spans="1:8" s="355" customFormat="1" ht="37.5" customHeight="1" x14ac:dyDescent="0.25">
      <c r="A41" s="348">
        <v>23</v>
      </c>
      <c r="B41" s="349" t="s">
        <v>118</v>
      </c>
      <c r="C41" s="351">
        <v>10</v>
      </c>
      <c r="D41" s="351">
        <v>0</v>
      </c>
      <c r="E41" s="420"/>
      <c r="F41" s="490"/>
      <c r="G41" s="484"/>
      <c r="H41" s="406"/>
    </row>
    <row r="42" spans="1:8" s="355" customFormat="1" ht="50.25" customHeight="1" x14ac:dyDescent="0.25">
      <c r="A42" s="348">
        <v>24</v>
      </c>
      <c r="B42" s="349" t="s">
        <v>119</v>
      </c>
      <c r="C42" s="351">
        <v>10</v>
      </c>
      <c r="D42" s="351">
        <v>0</v>
      </c>
      <c r="E42" s="420"/>
      <c r="F42" s="490"/>
      <c r="G42" s="484"/>
      <c r="H42" s="406"/>
    </row>
    <row r="43" spans="1:8" s="355" customFormat="1" ht="67.5" customHeight="1" x14ac:dyDescent="0.25">
      <c r="A43" s="348">
        <v>25</v>
      </c>
      <c r="B43" s="349" t="s">
        <v>120</v>
      </c>
      <c r="C43" s="351">
        <v>15</v>
      </c>
      <c r="D43" s="351">
        <v>0</v>
      </c>
      <c r="E43" s="461"/>
      <c r="F43" s="491"/>
      <c r="G43" s="410"/>
      <c r="H43" s="406"/>
    </row>
    <row r="44" spans="1:8" ht="21" x14ac:dyDescent="0.35">
      <c r="A44" s="61" t="s">
        <v>82</v>
      </c>
      <c r="B44" s="62"/>
      <c r="C44" s="63">
        <f>C46+C45</f>
        <v>175</v>
      </c>
      <c r="D44" s="63">
        <f>D46</f>
        <v>0</v>
      </c>
      <c r="E44" s="5"/>
      <c r="F44" s="93"/>
      <c r="G44" s="93"/>
      <c r="H44" s="66"/>
    </row>
    <row r="45" spans="1:8" s="355" customFormat="1" ht="171" customHeight="1" x14ac:dyDescent="0.25">
      <c r="A45" s="358">
        <v>26</v>
      </c>
      <c r="B45" s="349" t="s">
        <v>113</v>
      </c>
      <c r="C45" s="351">
        <v>150</v>
      </c>
      <c r="D45" s="351">
        <v>0</v>
      </c>
      <c r="E45" s="348" t="s">
        <v>8</v>
      </c>
      <c r="F45" s="362" t="s">
        <v>148</v>
      </c>
      <c r="G45" s="365" t="s">
        <v>148</v>
      </c>
      <c r="H45" s="102" t="s">
        <v>218</v>
      </c>
    </row>
    <row r="46" spans="1:8" s="355" customFormat="1" ht="96" customHeight="1" x14ac:dyDescent="0.25">
      <c r="A46" s="353">
        <v>27</v>
      </c>
      <c r="B46" s="330" t="s">
        <v>54</v>
      </c>
      <c r="C46" s="331">
        <v>25</v>
      </c>
      <c r="D46" s="331"/>
      <c r="E46" s="343" t="s">
        <v>11</v>
      </c>
      <c r="F46" s="344" t="s">
        <v>52</v>
      </c>
      <c r="G46" s="333" t="s">
        <v>75</v>
      </c>
      <c r="H46" s="393" t="s">
        <v>219</v>
      </c>
    </row>
    <row r="47" spans="1:8" ht="21" x14ac:dyDescent="0.35">
      <c r="A47" s="61" t="s">
        <v>13</v>
      </c>
      <c r="B47" s="62"/>
      <c r="C47" s="63">
        <f>SUM(C48:C49)</f>
        <v>535.70000000000005</v>
      </c>
      <c r="D47" s="63">
        <f>SUM(D48:D49)</f>
        <v>0</v>
      </c>
      <c r="E47" s="5"/>
      <c r="F47" s="93"/>
      <c r="G47" s="93"/>
      <c r="H47" s="66"/>
    </row>
    <row r="48" spans="1:8" s="355" customFormat="1" ht="96" customHeight="1" x14ac:dyDescent="0.25">
      <c r="A48" s="419">
        <v>28</v>
      </c>
      <c r="B48" s="395" t="s">
        <v>55</v>
      </c>
      <c r="C48" s="397">
        <v>535.70000000000005</v>
      </c>
      <c r="D48" s="399"/>
      <c r="E48" s="343" t="s">
        <v>6</v>
      </c>
      <c r="F48" s="372" t="s">
        <v>47</v>
      </c>
      <c r="G48" s="417" t="s">
        <v>75</v>
      </c>
      <c r="H48" s="454" t="s">
        <v>220</v>
      </c>
    </row>
    <row r="49" spans="1:29" s="355" customFormat="1" ht="96" customHeight="1" x14ac:dyDescent="0.25">
      <c r="A49" s="461"/>
      <c r="B49" s="396"/>
      <c r="C49" s="398"/>
      <c r="D49" s="400"/>
      <c r="E49" s="343" t="s">
        <v>11</v>
      </c>
      <c r="F49" s="372" t="s">
        <v>47</v>
      </c>
      <c r="G49" s="418"/>
      <c r="H49" s="454"/>
    </row>
    <row r="50" spans="1:29" s="383" customFormat="1" ht="48.75" customHeight="1" x14ac:dyDescent="0.25">
      <c r="A50" s="487" t="s">
        <v>202</v>
      </c>
      <c r="B50" s="488"/>
      <c r="C50" s="384">
        <f>C51+C53+C55+C58+C60</f>
        <v>929</v>
      </c>
      <c r="D50" s="384">
        <f>D51+D53+D55+D58+D60</f>
        <v>0</v>
      </c>
      <c r="E50" s="382"/>
      <c r="F50" s="382"/>
      <c r="G50" s="382"/>
      <c r="H50" s="382"/>
    </row>
    <row r="51" spans="1:29" ht="23.25" x14ac:dyDescent="0.35">
      <c r="A51" s="73" t="s">
        <v>200</v>
      </c>
      <c r="B51" s="62"/>
      <c r="C51" s="63">
        <f>C52</f>
        <v>100</v>
      </c>
      <c r="D51" s="63">
        <f>D52</f>
        <v>0</v>
      </c>
      <c r="E51" s="64"/>
      <c r="F51" s="65"/>
      <c r="G51" s="65"/>
      <c r="H51" s="66"/>
    </row>
    <row r="52" spans="1:29" s="355" customFormat="1" ht="187.5" customHeight="1" x14ac:dyDescent="0.25">
      <c r="A52" s="357">
        <v>29</v>
      </c>
      <c r="B52" s="337" t="s">
        <v>37</v>
      </c>
      <c r="C52" s="338">
        <v>100</v>
      </c>
      <c r="D52" s="338"/>
      <c r="E52" s="339" t="s">
        <v>7</v>
      </c>
      <c r="F52" s="336" t="s">
        <v>47</v>
      </c>
      <c r="G52" s="266"/>
      <c r="H52" s="332" t="s">
        <v>221</v>
      </c>
    </row>
    <row r="53" spans="1:29" ht="21" x14ac:dyDescent="0.35">
      <c r="A53" s="61" t="s">
        <v>3</v>
      </c>
      <c r="B53" s="62"/>
      <c r="C53" s="63">
        <f>SUM(C54)</f>
        <v>292.3</v>
      </c>
      <c r="D53" s="63">
        <f>SUM(D54)</f>
        <v>0</v>
      </c>
      <c r="E53" s="5"/>
      <c r="F53" s="93"/>
      <c r="G53" s="93"/>
      <c r="H53" s="66"/>
    </row>
    <row r="54" spans="1:29" s="355" customFormat="1" ht="82.5" customHeight="1" x14ac:dyDescent="0.25">
      <c r="A54" s="342">
        <v>30</v>
      </c>
      <c r="B54" s="279" t="s">
        <v>39</v>
      </c>
      <c r="C54" s="321">
        <v>292.3</v>
      </c>
      <c r="D54" s="321"/>
      <c r="E54" s="342" t="s">
        <v>7</v>
      </c>
      <c r="F54" s="322" t="s">
        <v>47</v>
      </c>
      <c r="G54" s="322"/>
      <c r="H54" s="333" t="s">
        <v>197</v>
      </c>
    </row>
    <row r="55" spans="1:29" ht="21" x14ac:dyDescent="0.35">
      <c r="A55" s="61" t="s">
        <v>18</v>
      </c>
      <c r="B55" s="62"/>
      <c r="C55" s="63">
        <f>C57</f>
        <v>59.9</v>
      </c>
      <c r="D55" s="63">
        <f>D57</f>
        <v>0</v>
      </c>
      <c r="E55" s="5"/>
      <c r="F55" s="93"/>
      <c r="G55" s="93"/>
      <c r="H55" s="66"/>
    </row>
    <row r="56" spans="1:29" s="355" customFormat="1" ht="123" customHeight="1" x14ac:dyDescent="0.25">
      <c r="A56" s="74">
        <v>31</v>
      </c>
      <c r="B56" s="146" t="s">
        <v>111</v>
      </c>
      <c r="C56" s="80">
        <v>238</v>
      </c>
      <c r="D56" s="80">
        <v>50</v>
      </c>
      <c r="E56" s="106"/>
      <c r="F56" s="361" t="s">
        <v>148</v>
      </c>
      <c r="G56" s="361" t="s">
        <v>166</v>
      </c>
      <c r="H56" s="345" t="s">
        <v>196</v>
      </c>
    </row>
    <row r="57" spans="1:29" ht="114" customHeight="1" x14ac:dyDescent="0.25">
      <c r="A57" s="58">
        <v>32</v>
      </c>
      <c r="B57" s="54" t="s">
        <v>61</v>
      </c>
      <c r="C57" s="331">
        <v>59.9</v>
      </c>
      <c r="D57" s="331"/>
      <c r="E57" s="343" t="s">
        <v>67</v>
      </c>
      <c r="F57" s="95" t="s">
        <v>47</v>
      </c>
      <c r="G57" s="96" t="s">
        <v>161</v>
      </c>
      <c r="H57" s="333" t="s">
        <v>198</v>
      </c>
    </row>
    <row r="58" spans="1:29" ht="21" x14ac:dyDescent="0.35">
      <c r="A58" s="61" t="s">
        <v>17</v>
      </c>
      <c r="B58" s="62"/>
      <c r="C58" s="63">
        <f>C59</f>
        <v>240</v>
      </c>
      <c r="D58" s="63">
        <f>D59</f>
        <v>0</v>
      </c>
      <c r="E58" s="5"/>
      <c r="F58" s="93"/>
      <c r="G58" s="93"/>
      <c r="H58" s="66"/>
    </row>
    <row r="59" spans="1:29" s="355" customFormat="1" ht="130.5" customHeight="1" x14ac:dyDescent="0.25">
      <c r="A59" s="358">
        <v>33</v>
      </c>
      <c r="B59" s="279" t="s">
        <v>46</v>
      </c>
      <c r="C59" s="359">
        <v>240</v>
      </c>
      <c r="D59" s="359"/>
      <c r="E59" s="281" t="s">
        <v>11</v>
      </c>
      <c r="F59" s="360" t="s">
        <v>47</v>
      </c>
      <c r="G59" s="360" t="s">
        <v>161</v>
      </c>
      <c r="H59" s="345" t="s">
        <v>199</v>
      </c>
    </row>
    <row r="60" spans="1:29" ht="21" x14ac:dyDescent="0.35">
      <c r="A60" s="61" t="s">
        <v>51</v>
      </c>
      <c r="B60" s="62"/>
      <c r="C60" s="63">
        <f>SUM(C61:C65)</f>
        <v>236.8</v>
      </c>
      <c r="D60" s="63">
        <f>SUM(D61:D65)</f>
        <v>0</v>
      </c>
      <c r="E60" s="5"/>
      <c r="F60" s="93"/>
      <c r="G60" s="93"/>
      <c r="H60" s="66"/>
    </row>
    <row r="61" spans="1:29" s="363" customFormat="1" ht="69.75" customHeight="1" x14ac:dyDescent="0.25">
      <c r="A61" s="342">
        <v>34</v>
      </c>
      <c r="B61" s="279" t="s">
        <v>59</v>
      </c>
      <c r="C61" s="280">
        <v>51.8</v>
      </c>
      <c r="D61" s="280"/>
      <c r="E61" s="419" t="s">
        <v>5</v>
      </c>
      <c r="F61" s="364" t="s">
        <v>47</v>
      </c>
      <c r="G61" s="364" t="s">
        <v>161</v>
      </c>
      <c r="H61" s="409" t="s">
        <v>222</v>
      </c>
      <c r="I61" s="362"/>
      <c r="J61" s="362"/>
      <c r="K61" s="362"/>
      <c r="L61" s="482"/>
      <c r="M61" s="483"/>
      <c r="N61" s="483"/>
      <c r="O61" s="483"/>
      <c r="P61" s="483"/>
      <c r="Q61" s="483"/>
      <c r="R61" s="483"/>
      <c r="S61" s="362"/>
      <c r="T61" s="362"/>
      <c r="U61" s="362"/>
      <c r="V61" s="362"/>
      <c r="W61" s="362"/>
      <c r="X61" s="362"/>
      <c r="Y61" s="362"/>
      <c r="Z61" s="362"/>
      <c r="AA61" s="362"/>
      <c r="AB61" s="362"/>
      <c r="AC61" s="362"/>
    </row>
    <row r="62" spans="1:29" s="363" customFormat="1" ht="69.75" customHeight="1" x14ac:dyDescent="0.25">
      <c r="A62" s="342">
        <v>35</v>
      </c>
      <c r="B62" s="279" t="s">
        <v>60</v>
      </c>
      <c r="C62" s="280">
        <v>49.9</v>
      </c>
      <c r="D62" s="280"/>
      <c r="E62" s="420"/>
      <c r="F62" s="364" t="s">
        <v>47</v>
      </c>
      <c r="G62" s="364" t="s">
        <v>161</v>
      </c>
      <c r="H62" s="484"/>
      <c r="I62" s="362"/>
      <c r="J62" s="362"/>
      <c r="K62" s="362"/>
      <c r="L62" s="483"/>
      <c r="M62" s="483"/>
      <c r="N62" s="483"/>
      <c r="O62" s="483"/>
      <c r="P62" s="483"/>
      <c r="Q62" s="483"/>
      <c r="R62" s="483"/>
      <c r="S62" s="362"/>
      <c r="T62" s="362"/>
      <c r="U62" s="362"/>
      <c r="V62" s="362"/>
      <c r="W62" s="362"/>
      <c r="X62" s="362"/>
      <c r="Y62" s="362"/>
      <c r="Z62" s="362"/>
      <c r="AA62" s="362"/>
      <c r="AB62" s="362"/>
      <c r="AC62" s="362"/>
    </row>
    <row r="63" spans="1:29" s="363" customFormat="1" ht="51.75" customHeight="1" x14ac:dyDescent="0.25">
      <c r="A63" s="342">
        <v>36</v>
      </c>
      <c r="B63" s="279" t="s">
        <v>57</v>
      </c>
      <c r="C63" s="280">
        <v>48.5</v>
      </c>
      <c r="D63" s="280"/>
      <c r="E63" s="420"/>
      <c r="F63" s="364" t="s">
        <v>47</v>
      </c>
      <c r="G63" s="364" t="s">
        <v>161</v>
      </c>
      <c r="H63" s="484"/>
      <c r="I63" s="362"/>
      <c r="J63" s="362"/>
      <c r="K63" s="362"/>
      <c r="L63" s="483"/>
      <c r="M63" s="483"/>
      <c r="N63" s="483"/>
      <c r="O63" s="483"/>
      <c r="P63" s="483"/>
      <c r="Q63" s="483"/>
      <c r="R63" s="483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</row>
    <row r="64" spans="1:29" s="355" customFormat="1" ht="51" customHeight="1" x14ac:dyDescent="0.25">
      <c r="A64" s="342">
        <v>37</v>
      </c>
      <c r="B64" s="279" t="s">
        <v>58</v>
      </c>
      <c r="C64" s="280">
        <v>53.9</v>
      </c>
      <c r="D64" s="280"/>
      <c r="E64" s="461"/>
      <c r="F64" s="364" t="s">
        <v>47</v>
      </c>
      <c r="G64" s="364" t="s">
        <v>161</v>
      </c>
      <c r="H64" s="484"/>
      <c r="L64" s="483"/>
      <c r="M64" s="483"/>
      <c r="N64" s="483"/>
      <c r="O64" s="483"/>
      <c r="P64" s="483"/>
      <c r="Q64" s="483"/>
      <c r="R64" s="483"/>
    </row>
    <row r="65" spans="1:18" s="355" customFormat="1" ht="99.75" customHeight="1" x14ac:dyDescent="0.25">
      <c r="A65" s="342">
        <v>38</v>
      </c>
      <c r="B65" s="279" t="s">
        <v>15</v>
      </c>
      <c r="C65" s="280">
        <v>32.700000000000003</v>
      </c>
      <c r="D65" s="280"/>
      <c r="E65" s="419" t="s">
        <v>67</v>
      </c>
      <c r="F65" s="364" t="s">
        <v>47</v>
      </c>
      <c r="G65" s="364" t="s">
        <v>161</v>
      </c>
      <c r="H65" s="104" t="s">
        <v>223</v>
      </c>
      <c r="L65" s="483"/>
      <c r="M65" s="483"/>
      <c r="N65" s="483"/>
      <c r="O65" s="483"/>
      <c r="P65" s="483"/>
      <c r="Q65" s="483"/>
      <c r="R65" s="483"/>
    </row>
    <row r="66" spans="1:18" s="355" customFormat="1" ht="94.5" x14ac:dyDescent="0.25">
      <c r="A66" s="342">
        <v>39</v>
      </c>
      <c r="B66" s="279" t="s">
        <v>56</v>
      </c>
      <c r="C66" s="280">
        <v>10.3</v>
      </c>
      <c r="D66" s="280"/>
      <c r="E66" s="461"/>
      <c r="F66" s="361" t="s">
        <v>47</v>
      </c>
      <c r="G66" s="361" t="s">
        <v>161</v>
      </c>
      <c r="H66" s="394" t="s">
        <v>224</v>
      </c>
      <c r="L66" s="483"/>
      <c r="M66" s="483"/>
      <c r="N66" s="483"/>
      <c r="O66" s="483"/>
      <c r="P66" s="483"/>
      <c r="Q66" s="483"/>
      <c r="R66" s="483"/>
    </row>
    <row r="67" spans="1:18" ht="26.25" x14ac:dyDescent="0.4">
      <c r="A67" s="448" t="s">
        <v>85</v>
      </c>
      <c r="B67" s="449"/>
      <c r="C67" s="108">
        <f>C50+C18+C7</f>
        <v>5606.9330000000009</v>
      </c>
      <c r="D67" s="108">
        <f>D50+D18+D7</f>
        <v>794.87</v>
      </c>
      <c r="E67" s="110"/>
      <c r="F67" s="110"/>
      <c r="G67" s="110"/>
      <c r="H67" s="111"/>
    </row>
    <row r="69" spans="1:18" x14ac:dyDescent="0.25">
      <c r="D69" s="133"/>
    </row>
    <row r="72" spans="1:18" x14ac:dyDescent="0.25">
      <c r="D72" s="132"/>
    </row>
  </sheetData>
  <mergeCells count="30">
    <mergeCell ref="H39:H43"/>
    <mergeCell ref="H48:H49"/>
    <mergeCell ref="A1:H2"/>
    <mergeCell ref="A3:H3"/>
    <mergeCell ref="A6:H6"/>
    <mergeCell ref="G10:G11"/>
    <mergeCell ref="H10:H11"/>
    <mergeCell ref="F9:F13"/>
    <mergeCell ref="A7:B7"/>
    <mergeCell ref="A67:B67"/>
    <mergeCell ref="B48:B49"/>
    <mergeCell ref="C48:C49"/>
    <mergeCell ref="D48:D49"/>
    <mergeCell ref="G48:G49"/>
    <mergeCell ref="L61:R66"/>
    <mergeCell ref="H61:H64"/>
    <mergeCell ref="A18:B18"/>
    <mergeCell ref="A50:B50"/>
    <mergeCell ref="A48:A49"/>
    <mergeCell ref="E61:E64"/>
    <mergeCell ref="E65:E66"/>
    <mergeCell ref="A36:A37"/>
    <mergeCell ref="B36:B37"/>
    <mergeCell ref="F36:F37"/>
    <mergeCell ref="G36:G37"/>
    <mergeCell ref="H36:H37"/>
    <mergeCell ref="H22:H23"/>
    <mergeCell ref="E39:E43"/>
    <mergeCell ref="F39:F43"/>
    <mergeCell ref="G39:G4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r:id="rId1"/>
  <rowBreaks count="4" manualBreakCount="4">
    <brk id="24" max="7" man="1"/>
    <brk id="41" max="7" man="1"/>
    <brk id="49" max="7" man="1"/>
    <brk id="59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view="pageBreakPreview" topLeftCell="A21" zoomScale="60" zoomScaleNormal="55" workbookViewId="0">
      <selection activeCell="A32" sqref="A32"/>
    </sheetView>
  </sheetViews>
  <sheetFormatPr defaultRowHeight="15" x14ac:dyDescent="0.25"/>
  <cols>
    <col min="1" max="1" width="9" style="170" customWidth="1"/>
    <col min="2" max="2" width="97" style="170" customWidth="1"/>
    <col min="3" max="3" width="19.42578125" style="170" customWidth="1"/>
    <col min="4" max="4" width="17.85546875" style="170" customWidth="1"/>
    <col min="5" max="5" width="18.5703125" style="170" customWidth="1"/>
    <col min="6" max="7" width="20.7109375" style="170" customWidth="1"/>
    <col min="8" max="8" width="41.85546875" style="170" customWidth="1"/>
    <col min="9" max="16384" width="9.140625" style="170"/>
  </cols>
  <sheetData>
    <row r="1" spans="1:8" x14ac:dyDescent="0.25">
      <c r="A1" s="495" t="s">
        <v>149</v>
      </c>
      <c r="B1" s="495"/>
      <c r="C1" s="495"/>
      <c r="D1" s="495"/>
      <c r="E1" s="495"/>
      <c r="F1" s="495"/>
      <c r="G1" s="495"/>
      <c r="H1" s="495"/>
    </row>
    <row r="2" spans="1:8" x14ac:dyDescent="0.25">
      <c r="A2" s="495"/>
      <c r="B2" s="495"/>
      <c r="C2" s="495"/>
      <c r="D2" s="495"/>
      <c r="E2" s="495"/>
      <c r="F2" s="495"/>
      <c r="G2" s="495"/>
      <c r="H2" s="495"/>
    </row>
    <row r="3" spans="1:8" ht="18.75" x14ac:dyDescent="0.25">
      <c r="A3" s="496" t="s">
        <v>159</v>
      </c>
      <c r="B3" s="496"/>
      <c r="C3" s="496"/>
      <c r="D3" s="496"/>
      <c r="E3" s="496"/>
      <c r="F3" s="496"/>
      <c r="G3" s="496"/>
      <c r="H3" s="496"/>
    </row>
    <row r="4" spans="1:8" ht="18.75" x14ac:dyDescent="0.25">
      <c r="A4" s="171"/>
      <c r="B4" s="171"/>
      <c r="C4" s="171"/>
      <c r="D4" s="171"/>
      <c r="E4" s="171"/>
      <c r="F4" s="171"/>
      <c r="G4" s="244"/>
      <c r="H4" s="171"/>
    </row>
    <row r="5" spans="1:8" ht="37.5" x14ac:dyDescent="0.25">
      <c r="A5" s="172" t="s">
        <v>0</v>
      </c>
      <c r="B5" s="173" t="s">
        <v>1</v>
      </c>
      <c r="C5" s="174" t="s">
        <v>49</v>
      </c>
      <c r="D5" s="174" t="s">
        <v>50</v>
      </c>
      <c r="E5" s="173" t="s">
        <v>2</v>
      </c>
      <c r="F5" s="173" t="s">
        <v>28</v>
      </c>
      <c r="G5" s="173" t="s">
        <v>180</v>
      </c>
      <c r="H5" s="175" t="s">
        <v>40</v>
      </c>
    </row>
    <row r="6" spans="1:8" ht="21" hidden="1" x14ac:dyDescent="0.25">
      <c r="A6" s="497" t="s">
        <v>48</v>
      </c>
      <c r="B6" s="498"/>
      <c r="C6" s="498"/>
      <c r="D6" s="498"/>
      <c r="E6" s="498"/>
      <c r="F6" s="498"/>
      <c r="G6" s="498"/>
      <c r="H6" s="498"/>
    </row>
    <row r="7" spans="1:8" ht="23.25" x14ac:dyDescent="0.35">
      <c r="A7" s="73" t="s">
        <v>4</v>
      </c>
      <c r="B7" s="62"/>
      <c r="C7" s="176">
        <f>SUM(C9:C12)</f>
        <v>649.61</v>
      </c>
      <c r="D7" s="176"/>
      <c r="E7" s="64"/>
      <c r="F7" s="177"/>
      <c r="G7" s="177"/>
      <c r="H7" s="178"/>
    </row>
    <row r="8" spans="1:8" ht="21" x14ac:dyDescent="0.35">
      <c r="A8" s="75" t="s">
        <v>146</v>
      </c>
      <c r="B8" s="76"/>
      <c r="C8" s="179"/>
      <c r="D8" s="179"/>
      <c r="E8" s="105"/>
      <c r="F8" s="180"/>
      <c r="G8" s="180"/>
      <c r="H8" s="181"/>
    </row>
    <row r="9" spans="1:8" ht="104.25" customHeight="1" x14ac:dyDescent="0.25">
      <c r="A9" s="253">
        <v>1</v>
      </c>
      <c r="B9" s="260" t="str">
        <f>'RANC-GB'!B14</f>
        <v>Development of National Urban Development Program (NUDP)</v>
      </c>
      <c r="C9" s="272">
        <f>'RANC-GB'!C14</f>
        <v>49.61</v>
      </c>
      <c r="D9" s="272">
        <f>'RANC-GB'!D14</f>
        <v>0</v>
      </c>
      <c r="E9" s="262" t="str">
        <f>'RANC-GB'!E14</f>
        <v>World Bank</v>
      </c>
      <c r="F9" s="499" t="str">
        <f>'RANC-GB'!F9:F15</f>
        <v>Sudah Greenbook 2017</v>
      </c>
      <c r="G9" s="199" t="str">
        <f>'RANC-GB'!G14</f>
        <v>Sudah Greenbook 2017</v>
      </c>
      <c r="H9" s="199" t="str">
        <f>'RANC-GB'!H14</f>
        <v>Masih dalam pembahasan desain kegiatan terkait pemilihan PIU, Pendekatan Capital Investmen Plan (CIP) dan meningkatkan kepemilikan Pemda dalam kegiatan.</v>
      </c>
    </row>
    <row r="10" spans="1:8" ht="183" customHeight="1" x14ac:dyDescent="0.25">
      <c r="A10" s="253">
        <v>2</v>
      </c>
      <c r="B10" s="260" t="str">
        <f>'RANC-GB'!B15</f>
        <v>National Urban Water Supply Project (NUWSP)</v>
      </c>
      <c r="C10" s="272">
        <f>'RANC-GB'!C15</f>
        <v>100</v>
      </c>
      <c r="D10" s="272">
        <f>'RANC-GB'!D15</f>
        <v>184.8</v>
      </c>
      <c r="E10" s="262" t="str">
        <f>'RANC-GB'!E15</f>
        <v>World Bank</v>
      </c>
      <c r="F10" s="500"/>
      <c r="G10" s="199" t="str">
        <f>'RANC-GB'!G15</f>
        <v>Sudah Greenbook 2017</v>
      </c>
      <c r="H10" s="199" t="str">
        <f>'RANC-GB'!H15</f>
        <v>- Masih dalam pembahasan desain kegiatan, terutama terkait penentuan lokasi PDAM berdasarkan Performance Based Grant
- Dalam tahap finalisasi dan penentuan lokasi untuk komponen pinjaman yang akan disalurkan melalui on granting</v>
      </c>
    </row>
    <row r="11" spans="1:8" ht="21" x14ac:dyDescent="0.35">
      <c r="A11" s="72" t="s">
        <v>147</v>
      </c>
      <c r="B11" s="67"/>
      <c r="C11" s="185"/>
      <c r="D11" s="185"/>
      <c r="E11" s="69"/>
      <c r="F11" s="212"/>
      <c r="G11" s="212"/>
      <c r="H11" s="213"/>
    </row>
    <row r="12" spans="1:8" ht="144" customHeight="1" x14ac:dyDescent="0.25">
      <c r="A12" s="249">
        <v>3</v>
      </c>
      <c r="B12" s="250" t="str">
        <f>'RANC-GB'!B19</f>
        <v>Strategic Irrigation Modernization and Urgent Rehabilitation Project (SIMURP)</v>
      </c>
      <c r="C12" s="273">
        <f>'RANC-GB'!C19</f>
        <v>500</v>
      </c>
      <c r="D12" s="273">
        <f>'RANC-GB'!D19</f>
        <v>0</v>
      </c>
      <c r="E12" s="205" t="str">
        <f>'RANC-GB'!E19</f>
        <v>World Bank</v>
      </c>
      <c r="F12" s="250" t="str">
        <f>'RANC-GB'!F19</f>
        <v>Sudah tersedia RC</v>
      </c>
      <c r="G12" s="250" t="str">
        <f>'RANC-GB'!G19</f>
        <v>Sudah Greenbook 2017</v>
      </c>
      <c r="H12" s="250" t="str">
        <f>'RANC-GB'!H19</f>
        <v>- Pernah diajukan pada GB 2017, namun saat RAPIM tidak direkomendasikan
- Sedang dalam tahap finalisasi Project Implementation Plandan peningkatan kesiapan, termasuk procurement plan</v>
      </c>
    </row>
    <row r="13" spans="1:8" ht="21" x14ac:dyDescent="0.35">
      <c r="A13" s="61" t="s">
        <v>69</v>
      </c>
      <c r="B13" s="62"/>
      <c r="C13" s="176">
        <f>C15</f>
        <v>200</v>
      </c>
      <c r="D13" s="176"/>
      <c r="E13" s="5"/>
      <c r="F13" s="188"/>
      <c r="G13" s="188"/>
      <c r="H13" s="178"/>
    </row>
    <row r="14" spans="1:8" ht="21" x14ac:dyDescent="0.35">
      <c r="A14" s="72" t="s">
        <v>147</v>
      </c>
      <c r="B14" s="76"/>
      <c r="C14" s="179"/>
      <c r="D14" s="179"/>
      <c r="E14" s="105"/>
      <c r="F14" s="180"/>
      <c r="G14" s="180"/>
      <c r="H14" s="181"/>
    </row>
    <row r="15" spans="1:8" ht="117" customHeight="1" x14ac:dyDescent="0.25">
      <c r="A15" s="197">
        <v>4</v>
      </c>
      <c r="B15" s="183" t="str">
        <f>'RANC-GB'!B29</f>
        <v>Program to Accelerate Agrarian Reform</v>
      </c>
      <c r="C15" s="272">
        <f>'RANC-GB'!C29</f>
        <v>200</v>
      </c>
      <c r="D15" s="272">
        <f>'RANC-GB'!D29</f>
        <v>0</v>
      </c>
      <c r="E15" s="262" t="str">
        <f>'RANC-GB'!E29</f>
        <v>World Bank</v>
      </c>
      <c r="F15" s="260" t="str">
        <f>'RANC-GB'!F29</f>
        <v xml:space="preserve">Sudah tersedia RC, namun perlu perbaikan </v>
      </c>
      <c r="G15" s="260" t="str">
        <f>'RANC-GB'!G29</f>
        <v>Diperlukan perbaikan RC</v>
      </c>
      <c r="H15" s="260" t="str">
        <f>'RANC-GB'!H29</f>
        <v>- Pernah diajukan pada GB 2017, namun ditunda karena terdapat perubahan instansi pengusul yang semula BIG menjadi ATR
- Perbaikan RC disampaikan akhir Februari 2018</v>
      </c>
    </row>
    <row r="16" spans="1:8" ht="21" x14ac:dyDescent="0.35">
      <c r="A16" s="61" t="s">
        <v>17</v>
      </c>
      <c r="B16" s="62"/>
      <c r="C16" s="176">
        <f>SUM(C18:C21)</f>
        <v>1609.6</v>
      </c>
      <c r="D16" s="176"/>
      <c r="E16" s="5"/>
      <c r="F16" s="188"/>
      <c r="G16" s="188"/>
      <c r="H16" s="178"/>
    </row>
    <row r="17" spans="1:29" ht="21" x14ac:dyDescent="0.35">
      <c r="A17" s="75" t="s">
        <v>146</v>
      </c>
      <c r="B17" s="76"/>
      <c r="C17" s="179"/>
      <c r="D17" s="179"/>
      <c r="E17" s="105"/>
      <c r="F17" s="180"/>
      <c r="G17" s="180"/>
      <c r="H17" s="181"/>
    </row>
    <row r="18" spans="1:29" ht="88.5" customHeight="1" x14ac:dyDescent="0.25">
      <c r="A18" s="198">
        <v>5</v>
      </c>
      <c r="B18" s="199" t="str">
        <f>'RANC-GB'!B32</f>
        <v>Indonesia Supporting Primary And Refferal Health Care Reform (I-SPHERE)</v>
      </c>
      <c r="C18" s="274">
        <f>'RANC-GB'!C32</f>
        <v>150</v>
      </c>
      <c r="D18" s="274">
        <f>'RANC-GB'!D32</f>
        <v>287.13200000000001</v>
      </c>
      <c r="E18" s="200" t="str">
        <f>'RANC-GB'!E32</f>
        <v>World Bank</v>
      </c>
      <c r="F18" s="199" t="str">
        <f>'RANC-GB'!F32</f>
        <v>Sudah Greenbook 2017</v>
      </c>
      <c r="G18" s="199" t="str">
        <f>'RANC-GB'!G32</f>
        <v>Sudah Greenbook 2017</v>
      </c>
      <c r="H18" s="199" t="str">
        <f>'RANC-GB'!H32</f>
        <v>- Masih dalam pembahasan desain kegiatan
- Dalam pembahasan Disbursement Linked Indicator (DLI)</v>
      </c>
    </row>
    <row r="19" spans="1:29" ht="21" x14ac:dyDescent="0.35">
      <c r="A19" s="72" t="s">
        <v>147</v>
      </c>
      <c r="B19" s="76"/>
      <c r="C19" s="179"/>
      <c r="D19" s="179"/>
      <c r="E19" s="105"/>
      <c r="F19" s="180"/>
      <c r="G19" s="180"/>
      <c r="H19" s="181"/>
    </row>
    <row r="20" spans="1:29" ht="141.75" customHeight="1" x14ac:dyDescent="0.25">
      <c r="A20" s="198">
        <v>6</v>
      </c>
      <c r="B20" s="199" t="str">
        <f>'RANC-GB'!B34</f>
        <v>Improvement of Facilities and Infrastructure and Infrastructure for Teaching and Learning Activities in Health Sector</v>
      </c>
      <c r="C20" s="274">
        <f>'RANC-GB'!C34</f>
        <v>204</v>
      </c>
      <c r="D20" s="274">
        <f>'RANC-GB'!D34</f>
        <v>0</v>
      </c>
      <c r="E20" s="200" t="str">
        <f>'RANC-GB'!E34</f>
        <v>IDB</v>
      </c>
      <c r="F20" s="199" t="str">
        <f>'RANC-GB'!F34</f>
        <v>Sudah tersedia RC</v>
      </c>
      <c r="G20" s="199" t="str">
        <f>'RANC-GB'!G34</f>
        <v>Diperlukan perbaikan RC</v>
      </c>
      <c r="H20" s="199" t="str">
        <f>'RANC-GB'!H34</f>
        <v>- Pernah dibahas dalam pertemuan 1  November 2017
- K/L masih harus mempertajam konsep desain proyek, costing, metode pengadaan, logframe, justifikasi pemilihan lokasi dan lahan</v>
      </c>
    </row>
    <row r="21" spans="1:29" ht="50.25" customHeight="1" x14ac:dyDescent="0.25">
      <c r="A21" s="198">
        <v>7</v>
      </c>
      <c r="B21" s="199" t="str">
        <f>'RANC-GB'!B35</f>
        <v>Strengthening of National Referral Hospitals, Province Referral Hospital and Vertical Technical Unit</v>
      </c>
      <c r="C21" s="274">
        <f>'RANC-GB'!C35</f>
        <v>1255.5999999999999</v>
      </c>
      <c r="D21" s="274">
        <f>'RANC-GB'!D35</f>
        <v>0</v>
      </c>
      <c r="E21" s="200" t="str">
        <f>'RANC-GB'!E35</f>
        <v>IDB</v>
      </c>
      <c r="F21" s="199" t="str">
        <f>'RANC-GB'!F35</f>
        <v>Sudah tersedia RC</v>
      </c>
      <c r="G21" s="199" t="str">
        <f>'RANC-GB'!G35</f>
        <v>Diperlukan perbaikan RC</v>
      </c>
      <c r="H21" s="199" t="str">
        <f>'RANC-GB'!H35</f>
        <v>Pernah dibahas dalam pertemuan 1  November 2017</v>
      </c>
    </row>
    <row r="22" spans="1:29" ht="21" x14ac:dyDescent="0.35">
      <c r="A22" s="61" t="s">
        <v>51</v>
      </c>
      <c r="B22" s="62"/>
      <c r="C22" s="176">
        <f>SUM(C23:C29)</f>
        <v>247.1</v>
      </c>
      <c r="D22" s="176"/>
      <c r="E22" s="5"/>
      <c r="F22" s="188"/>
      <c r="G22" s="188"/>
      <c r="H22" s="178"/>
    </row>
    <row r="23" spans="1:29" ht="21" x14ac:dyDescent="0.35">
      <c r="A23" s="72" t="s">
        <v>147</v>
      </c>
      <c r="B23" s="76"/>
      <c r="C23" s="179"/>
      <c r="D23" s="179"/>
      <c r="E23" s="105"/>
      <c r="F23" s="180"/>
      <c r="G23" s="180"/>
      <c r="H23" s="181"/>
    </row>
    <row r="24" spans="1:29" s="202" customFormat="1" ht="53.25" customHeight="1" x14ac:dyDescent="0.25">
      <c r="A24" s="201">
        <v>8</v>
      </c>
      <c r="B24" s="199" t="str">
        <f>'RANC-GB'!B38</f>
        <v>Establishment od University of Bengkulu's Hospital</v>
      </c>
      <c r="C24" s="274">
        <f>'RANC-GB'!C38</f>
        <v>10.3</v>
      </c>
      <c r="D24" s="274">
        <f>'RANC-GB'!D38</f>
        <v>0</v>
      </c>
      <c r="E24" s="200" t="str">
        <f>'RANC-GB'!E38</f>
        <v>SFD</v>
      </c>
      <c r="F24" s="199" t="str">
        <f>'RANC-GB'!F38</f>
        <v>Sudah tersedia RC</v>
      </c>
      <c r="G24" s="199" t="str">
        <f>'RANC-GB'!G38</f>
        <v>Diperlukan perbaikan RC</v>
      </c>
      <c r="H24" s="499" t="str">
        <f>'RANC-GB'!H38</f>
        <v>- Sudah diterima usulan dari Sekjen a.n Menteri  Ristekdikti kepada Menteri PPN/ Kepala Bappenas tanggal 18 Mei 2017 (5 kegiatan dalam satu surat usulan)
- Univ. Bengkulu masih harus mempertajam costing, metode pengadaan, rencana penarikan
- Univ. Jakarta masih diperlukan perbaikan dokumen pihak univ
- Univ. Malikussaleh, Univ. Jambi, UPI, dan Univ. Riau sedang penyiapan kegiatan melalui TA to Indonesia on Preparing the Advanced Knowledge Skills for Sustainable Growth Project (TA 9406 INO)</v>
      </c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</row>
    <row r="25" spans="1:29" s="202" customFormat="1" ht="52.5" customHeight="1" x14ac:dyDescent="0.25">
      <c r="A25" s="201">
        <v>9</v>
      </c>
      <c r="B25" s="199" t="str">
        <f>'RANC-GB'!B39</f>
        <v>Capacity Building Programmes for Infrastructure in Malikussaleh University</v>
      </c>
      <c r="C25" s="274">
        <f>'RANC-GB'!C39</f>
        <v>48.5</v>
      </c>
      <c r="D25" s="274">
        <f>'RANC-GB'!D39</f>
        <v>0</v>
      </c>
      <c r="E25" s="200" t="str">
        <f>'RANC-GB'!E39</f>
        <v>ADB</v>
      </c>
      <c r="F25" s="199" t="str">
        <f>'RANC-GB'!F39</f>
        <v>Sudah tersedia RC</v>
      </c>
      <c r="G25" s="199" t="str">
        <f>'RANC-GB'!G39</f>
        <v>Diperlukan perbaikan RC</v>
      </c>
      <c r="H25" s="501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</row>
    <row r="26" spans="1:29" ht="48.75" customHeight="1" x14ac:dyDescent="0.25">
      <c r="A26" s="201">
        <v>10</v>
      </c>
      <c r="B26" s="199" t="str">
        <f>'RANC-GB'!B40</f>
        <v>Development and Upgrading of University of Jambi</v>
      </c>
      <c r="C26" s="274">
        <f>'RANC-GB'!C40</f>
        <v>53.9</v>
      </c>
      <c r="D26" s="274">
        <f>'RANC-GB'!D40</f>
        <v>0</v>
      </c>
      <c r="E26" s="200" t="str">
        <f>'RANC-GB'!E40</f>
        <v>ADB</v>
      </c>
      <c r="F26" s="199" t="str">
        <f>'RANC-GB'!F40</f>
        <v>Sudah tersedia RC</v>
      </c>
      <c r="G26" s="199" t="str">
        <f>'RANC-GB'!G40</f>
        <v>Diperlukan perbaikan RC</v>
      </c>
      <c r="H26" s="501"/>
    </row>
    <row r="27" spans="1:29" ht="37.5" customHeight="1" x14ac:dyDescent="0.25">
      <c r="A27" s="201">
        <v>11</v>
      </c>
      <c r="B27" s="199" t="str">
        <f>'RANC-GB'!B41</f>
        <v>Development and Upgrading of the State University of Jakarta - Phase 2</v>
      </c>
      <c r="C27" s="274">
        <f>'RANC-GB'!C41</f>
        <v>32.700000000000003</v>
      </c>
      <c r="D27" s="274">
        <f>'RANC-GB'!D41</f>
        <v>0</v>
      </c>
      <c r="E27" s="200" t="str">
        <f>'RANC-GB'!E41</f>
        <v>SFD</v>
      </c>
      <c r="F27" s="199" t="str">
        <f>'RANC-GB'!F41</f>
        <v>Sudah tersedia RC</v>
      </c>
      <c r="G27" s="199" t="str">
        <f>'RANC-GB'!G41</f>
        <v>Diperlukan perbaikan RC</v>
      </c>
      <c r="H27" s="501"/>
    </row>
    <row r="28" spans="1:29" ht="61.5" customHeight="1" x14ac:dyDescent="0.25">
      <c r="A28" s="201">
        <v>12</v>
      </c>
      <c r="B28" s="199" t="str">
        <f>'RANC-GB'!B42</f>
        <v>Integrated Multi Campus University for Tomorrow's Education in Indonesia University of Education</v>
      </c>
      <c r="C28" s="274">
        <f>'RANC-GB'!C42</f>
        <v>51.8</v>
      </c>
      <c r="D28" s="274">
        <f>'RANC-GB'!D42</f>
        <v>0</v>
      </c>
      <c r="E28" s="200" t="str">
        <f>'RANC-GB'!E42</f>
        <v>ADB</v>
      </c>
      <c r="F28" s="199" t="str">
        <f>'RANC-GB'!F42</f>
        <v>Sudah tersedia RC</v>
      </c>
      <c r="G28" s="199" t="str">
        <f>'RANC-GB'!G42</f>
        <v>Diperlukan perbaikan RC</v>
      </c>
      <c r="H28" s="501"/>
    </row>
    <row r="29" spans="1:29" ht="63.75" customHeight="1" x14ac:dyDescent="0.25">
      <c r="A29" s="201">
        <v>13</v>
      </c>
      <c r="B29" s="199" t="str">
        <f>'RANC-GB'!B43</f>
        <v>Higher Education Quality Improvement od the University of Riau</v>
      </c>
      <c r="C29" s="274">
        <f>'RANC-GB'!C43</f>
        <v>49.9</v>
      </c>
      <c r="D29" s="274">
        <f>'RANC-GB'!D43</f>
        <v>0</v>
      </c>
      <c r="E29" s="200" t="str">
        <f>'RANC-GB'!E43</f>
        <v>ADB</v>
      </c>
      <c r="F29" s="199" t="str">
        <f>'RANC-GB'!F43</f>
        <v>Sudah tersedia RC</v>
      </c>
      <c r="G29" s="199" t="str">
        <f>'RANC-GB'!G43</f>
        <v>Diperlukan perbaikan RC</v>
      </c>
      <c r="H29" s="500"/>
    </row>
    <row r="30" spans="1:29" ht="21" x14ac:dyDescent="0.35">
      <c r="A30" s="61" t="s">
        <v>18</v>
      </c>
      <c r="B30" s="62"/>
      <c r="C30" s="176">
        <f>SUM(C32:C34)</f>
        <v>297.89999999999998</v>
      </c>
      <c r="D30" s="176"/>
      <c r="E30" s="5"/>
      <c r="F30" s="188"/>
      <c r="G30" s="188"/>
      <c r="H30" s="178"/>
    </row>
    <row r="31" spans="1:29" ht="21" x14ac:dyDescent="0.35">
      <c r="A31" s="75" t="s">
        <v>146</v>
      </c>
      <c r="B31" s="76"/>
      <c r="C31" s="179"/>
      <c r="D31" s="179"/>
      <c r="E31" s="105"/>
      <c r="F31" s="180"/>
      <c r="G31" s="180"/>
      <c r="H31" s="181"/>
    </row>
    <row r="32" spans="1:29" ht="138.75" customHeight="1" x14ac:dyDescent="0.25">
      <c r="A32" s="203">
        <v>14</v>
      </c>
      <c r="B32" s="146" t="str">
        <f>'RANC-GB'!B46</f>
        <v>The Development and Improvement of Six Islamic Higher Education Institutions Project</v>
      </c>
      <c r="C32" s="275">
        <f>'RANC-GB'!C46</f>
        <v>238</v>
      </c>
      <c r="D32" s="275">
        <f>'RANC-GB'!D46</f>
        <v>50</v>
      </c>
      <c r="E32" s="269" t="str">
        <f>'RANC-GB'!E46</f>
        <v>IDB</v>
      </c>
      <c r="F32" s="146" t="str">
        <f>'RANC-GB'!F46</f>
        <v>Sudah Greenbook 2017</v>
      </c>
      <c r="G32" s="146" t="str">
        <f>'RANC-GB'!G46</f>
        <v>Dibatalkan IDB</v>
      </c>
      <c r="H32" s="146" t="str">
        <f>'RANC-GB'!H46</f>
        <v>- Daftar Kegiatan tgl 11 Agustus 2017
- Dalam proses negosiasi
- Surat pembatalan IDB telah disampaikan kepada Kemenkeu dan sedang menunggu respon Kemenkeu</v>
      </c>
    </row>
    <row r="33" spans="1:8" ht="21" x14ac:dyDescent="0.35">
      <c r="A33" s="72" t="s">
        <v>147</v>
      </c>
      <c r="B33" s="76"/>
      <c r="C33" s="270"/>
      <c r="D33" s="270"/>
      <c r="E33" s="105"/>
      <c r="F33" s="180"/>
      <c r="G33" s="180"/>
      <c r="H33" s="181"/>
    </row>
    <row r="34" spans="1:8" ht="86.25" customHeight="1" x14ac:dyDescent="0.25">
      <c r="A34" s="182">
        <v>15</v>
      </c>
      <c r="B34" s="189" t="str">
        <f>'RANC-GB'!B48</f>
        <v>The Development of UIN Maulana Malik Ibrahim Malang - Phase II</v>
      </c>
      <c r="C34" s="276">
        <f>'RANC-GB'!C48</f>
        <v>59.9</v>
      </c>
      <c r="D34" s="276">
        <f>'RANC-GB'!D48</f>
        <v>0</v>
      </c>
      <c r="E34" s="184" t="str">
        <f>'RANC-GB'!E48</f>
        <v>SFD</v>
      </c>
      <c r="F34" s="254" t="str">
        <f>'RANC-GB'!F48</f>
        <v>Sudah tersedia RC</v>
      </c>
      <c r="G34" s="254" t="str">
        <f>'RANC-GB'!G48</f>
        <v>Diperlukan perbaikan RC</v>
      </c>
      <c r="H34" s="254" t="str">
        <f>'RANC-GB'!H48</f>
        <v>Sudah diterima usulan  Sekjen a.n Menteri Agama kepada Menteri PPN/ Kepala Bappenas kegiatan pada tanggal 8 Mei 2017</v>
      </c>
    </row>
    <row r="35" spans="1:8" ht="21" x14ac:dyDescent="0.35">
      <c r="A35" s="61" t="s">
        <v>82</v>
      </c>
      <c r="B35" s="62"/>
      <c r="C35" s="271">
        <f>SUM(C37)</f>
        <v>150</v>
      </c>
      <c r="D35" s="271"/>
      <c r="E35" s="5"/>
      <c r="F35" s="188"/>
      <c r="G35" s="188"/>
      <c r="H35" s="178"/>
    </row>
    <row r="36" spans="1:8" ht="21" x14ac:dyDescent="0.35">
      <c r="A36" s="75" t="s">
        <v>146</v>
      </c>
      <c r="B36" s="76"/>
      <c r="C36" s="270"/>
      <c r="D36" s="270"/>
      <c r="E36" s="105"/>
      <c r="F36" s="180"/>
      <c r="G36" s="180"/>
      <c r="H36" s="181"/>
    </row>
    <row r="37" spans="1:8" ht="213.75" customHeight="1" x14ac:dyDescent="0.25">
      <c r="A37" s="182">
        <v>16</v>
      </c>
      <c r="B37" s="189" t="str">
        <f>'RANC-GB'!B51</f>
        <v>Human Resources Development for Bureaucratic Reform (SPIRIT II)</v>
      </c>
      <c r="C37" s="276">
        <f>'RANC-GB'!C51</f>
        <v>150</v>
      </c>
      <c r="D37" s="276">
        <f>'RANC-GB'!D51</f>
        <v>0</v>
      </c>
      <c r="E37" s="184" t="str">
        <f>'RANC-GB'!E51</f>
        <v>World Bank</v>
      </c>
      <c r="F37" s="254" t="str">
        <f>'RANC-GB'!F51</f>
        <v>Sudah Greenbook 2017</v>
      </c>
      <c r="G37" s="254" t="str">
        <f>'RANC-GB'!G51</f>
        <v>Sudah Greenbook 2017</v>
      </c>
      <c r="H37" s="254" t="str">
        <f>'RANC-GB'!H51</f>
        <v>- Masih dalam pembahasan desain kegiatan, kemungkinan akan menggunakan pinjaman pendahuluan untuk mendukung persiapan dan penyusunan road map talenta Indonesia
- Terdapat isu perubahan desain kegiatan, namun surat penyampaian perubahan Concept Note belum disampaikan secara tertulis.</v>
      </c>
    </row>
    <row r="38" spans="1:8" ht="26.25" x14ac:dyDescent="0.4">
      <c r="A38" s="493" t="s">
        <v>85</v>
      </c>
      <c r="B38" s="494"/>
      <c r="C38" s="277">
        <f>C35+C30+C22+C16+C13+C7</f>
        <v>3154.21</v>
      </c>
      <c r="D38" s="278"/>
      <c r="E38" s="193"/>
      <c r="F38" s="193"/>
      <c r="G38" s="193"/>
      <c r="H38" s="194"/>
    </row>
    <row r="39" spans="1:8" x14ac:dyDescent="0.25">
      <c r="C39" s="195">
        <f>C38+'[1]RANC-GB BILA'!C47</f>
        <v>7347.9930000000004</v>
      </c>
    </row>
    <row r="40" spans="1:8" x14ac:dyDescent="0.25">
      <c r="C40" s="195">
        <f>C9+C10+C18+C32+C37</f>
        <v>687.61</v>
      </c>
      <c r="D40" s="196"/>
    </row>
    <row r="43" spans="1:8" x14ac:dyDescent="0.25">
      <c r="D43" s="195"/>
    </row>
  </sheetData>
  <mergeCells count="6">
    <mergeCell ref="A38:B38"/>
    <mergeCell ref="A1:H2"/>
    <mergeCell ref="A3:H3"/>
    <mergeCell ref="A6:H6"/>
    <mergeCell ref="F9:F10"/>
    <mergeCell ref="H24:H29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2" manualBreakCount="2">
    <brk id="15" max="16383" man="1"/>
    <brk id="2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60" zoomScaleNormal="55" workbookViewId="0">
      <selection activeCell="B9" sqref="B9"/>
    </sheetView>
  </sheetViews>
  <sheetFormatPr defaultRowHeight="15" x14ac:dyDescent="0.25"/>
  <cols>
    <col min="1" max="1" width="9" style="170" customWidth="1"/>
    <col min="2" max="2" width="97" style="170" customWidth="1"/>
    <col min="3" max="3" width="19.42578125" style="170" customWidth="1"/>
    <col min="4" max="4" width="17.85546875" style="170" customWidth="1"/>
    <col min="5" max="5" width="18.5703125" style="170" customWidth="1"/>
    <col min="6" max="7" width="20.7109375" style="170" customWidth="1"/>
    <col min="8" max="8" width="41.85546875" style="170" customWidth="1"/>
    <col min="9" max="16384" width="9.140625" style="170"/>
  </cols>
  <sheetData>
    <row r="1" spans="1:8" x14ac:dyDescent="0.25">
      <c r="A1" s="495" t="s">
        <v>149</v>
      </c>
      <c r="B1" s="495"/>
      <c r="C1" s="495"/>
      <c r="D1" s="495"/>
      <c r="E1" s="495"/>
      <c r="F1" s="495"/>
      <c r="G1" s="495"/>
      <c r="H1" s="495"/>
    </row>
    <row r="2" spans="1:8" x14ac:dyDescent="0.25">
      <c r="A2" s="495"/>
      <c r="B2" s="495"/>
      <c r="C2" s="495"/>
      <c r="D2" s="495"/>
      <c r="E2" s="495"/>
      <c r="F2" s="495"/>
      <c r="G2" s="495"/>
      <c r="H2" s="495"/>
    </row>
    <row r="3" spans="1:8" ht="18.75" x14ac:dyDescent="0.25">
      <c r="A3" s="496" t="s">
        <v>159</v>
      </c>
      <c r="B3" s="496"/>
      <c r="C3" s="496"/>
      <c r="D3" s="496"/>
      <c r="E3" s="496"/>
      <c r="F3" s="496"/>
      <c r="G3" s="496"/>
      <c r="H3" s="496"/>
    </row>
    <row r="4" spans="1:8" ht="18.75" x14ac:dyDescent="0.25">
      <c r="A4" s="171"/>
      <c r="B4" s="171"/>
      <c r="C4" s="171"/>
      <c r="D4" s="171"/>
      <c r="E4" s="171"/>
      <c r="F4" s="171"/>
      <c r="G4" s="244"/>
      <c r="H4" s="171"/>
    </row>
    <row r="5" spans="1:8" ht="37.5" x14ac:dyDescent="0.25">
      <c r="A5" s="172" t="s">
        <v>0</v>
      </c>
      <c r="B5" s="173" t="s">
        <v>1</v>
      </c>
      <c r="C5" s="174" t="s">
        <v>49</v>
      </c>
      <c r="D5" s="174" t="s">
        <v>50</v>
      </c>
      <c r="E5" s="173" t="s">
        <v>2</v>
      </c>
      <c r="F5" s="173" t="s">
        <v>28</v>
      </c>
      <c r="G5" s="173" t="s">
        <v>180</v>
      </c>
      <c r="H5" s="175" t="s">
        <v>40</v>
      </c>
    </row>
    <row r="6" spans="1:8" ht="21" hidden="1" x14ac:dyDescent="0.25">
      <c r="A6" s="497" t="s">
        <v>48</v>
      </c>
      <c r="B6" s="498"/>
      <c r="C6" s="498"/>
      <c r="D6" s="498"/>
      <c r="E6" s="498"/>
      <c r="F6" s="498"/>
      <c r="G6" s="498"/>
      <c r="H6" s="498"/>
    </row>
    <row r="7" spans="1:8" ht="23.25" x14ac:dyDescent="0.35">
      <c r="A7" s="73" t="s">
        <v>4</v>
      </c>
      <c r="B7" s="62"/>
      <c r="C7" s="176">
        <f>SUM(C9:C18)</f>
        <v>1214.4829999999999</v>
      </c>
      <c r="D7" s="176"/>
      <c r="E7" s="64"/>
      <c r="F7" s="177"/>
      <c r="G7" s="177"/>
      <c r="H7" s="178"/>
    </row>
    <row r="8" spans="1:8" ht="21" x14ac:dyDescent="0.35">
      <c r="A8" s="75" t="s">
        <v>146</v>
      </c>
      <c r="B8" s="76"/>
      <c r="C8" s="179"/>
      <c r="D8" s="179"/>
      <c r="E8" s="105"/>
      <c r="F8" s="180"/>
      <c r="G8" s="180"/>
      <c r="H8" s="181"/>
    </row>
    <row r="9" spans="1:8" ht="109.5" customHeight="1" x14ac:dyDescent="0.25">
      <c r="A9" s="182">
        <v>1</v>
      </c>
      <c r="B9" s="183" t="str">
        <f>'RANC-GB'!B9</f>
        <v>The Urgent Rehabilitation of Strategic Irrigation for Western Region of Indonesia</v>
      </c>
      <c r="C9" s="272">
        <f>'RANC-GB'!C9</f>
        <v>195.77799999999999</v>
      </c>
      <c r="D9" s="272">
        <f>'RANC-GB'!D9</f>
        <v>27.15</v>
      </c>
      <c r="E9" s="262" t="str">
        <f>'RANC-GB'!E9</f>
        <v>Korea</v>
      </c>
      <c r="F9" s="502" t="str">
        <f>'RANC-GB'!F9</f>
        <v>Sudah Greenbook 2017</v>
      </c>
      <c r="G9" s="260" t="str">
        <f>'RANC-GB'!G9</f>
        <v xml:space="preserve">- Daftar Kegiatan sudah terbit 18 Januari 2018
- Dalam proses negoisasi </v>
      </c>
      <c r="H9" s="260" t="str">
        <f>'RANC-GB'!H9</f>
        <v>- Masih menunggu kesepakatan antara GOI dan EDCF, terdapat isu pengurangan komponen kegiatan
- Masih dalam proses pembahasan desai kegiatan lebih lanjut
- Formal request telah dikirim ke Korea dengan nilai usulan pinjaman USD 98 juta dan pendamping USD 16 juta</v>
      </c>
    </row>
    <row r="10" spans="1:8" ht="58.5" customHeight="1" x14ac:dyDescent="0.25">
      <c r="A10" s="182">
        <v>2</v>
      </c>
      <c r="B10" s="260" t="str">
        <f>'RANC-GB'!B10</f>
        <v>Engineering Service for Coastal and River Development Project</v>
      </c>
      <c r="C10" s="272">
        <f>'RANC-GB'!C10</f>
        <v>10.093999999999999</v>
      </c>
      <c r="D10" s="272">
        <f>'RANC-GB'!D10</f>
        <v>1.1160000000000001</v>
      </c>
      <c r="E10" s="262" t="str">
        <f>'RANC-GB'!E10</f>
        <v>Korea</v>
      </c>
      <c r="F10" s="504"/>
      <c r="G10" s="502" t="str">
        <f>'RANC-GB'!G10</f>
        <v>- Daftar Kegiatan sudah terbit 3 Februari 2017
- Dalam proses negoisasi</v>
      </c>
      <c r="H10" s="502" t="str">
        <f>'RANC-GB'!H10</f>
        <v>Daftar Kegiatan terbit 3 Februari 2017</v>
      </c>
    </row>
    <row r="11" spans="1:8" ht="42.75" customHeight="1" x14ac:dyDescent="0.25">
      <c r="A11" s="182">
        <v>3</v>
      </c>
      <c r="B11" s="260" t="str">
        <f>'RANC-GB'!B11</f>
        <v>Engineering Service for Dam Multipurpose Development Project</v>
      </c>
      <c r="C11" s="272">
        <f>'RANC-GB'!C11</f>
        <v>21.611000000000001</v>
      </c>
      <c r="D11" s="272">
        <f>'RANC-GB'!D11</f>
        <v>1.2789999999999999</v>
      </c>
      <c r="E11" s="262" t="str">
        <f>'RANC-GB'!E11</f>
        <v>Korea</v>
      </c>
      <c r="F11" s="504"/>
      <c r="G11" s="503"/>
      <c r="H11" s="503"/>
    </row>
    <row r="12" spans="1:8" ht="100.5" customHeight="1" x14ac:dyDescent="0.25">
      <c r="A12" s="182">
        <v>4</v>
      </c>
      <c r="B12" s="260" t="str">
        <f>'RANC-GB'!B12</f>
        <v>Regency Settlement Infrastructure Development (RSID)</v>
      </c>
      <c r="C12" s="272">
        <f>'RANC-GB'!C12</f>
        <v>201</v>
      </c>
      <c r="D12" s="272">
        <f>'RANC-GB'!D12</f>
        <v>0</v>
      </c>
      <c r="E12" s="262" t="str">
        <f>'RANC-GB'!E12</f>
        <v>JICA</v>
      </c>
      <c r="F12" s="504"/>
      <c r="G12" s="260" t="str">
        <f>'RANC-GB'!G12</f>
        <v>Dalam proses Daftar Kegiatan</v>
      </c>
      <c r="H12" s="260" t="str">
        <f>'RANC-GB'!H12</f>
        <v>- Masih dalam proses Fact Finding, sampai saat ini belum dilakukan pre request
- Supplemental Study telah selesai dilaksanakan</v>
      </c>
    </row>
    <row r="13" spans="1:8" ht="66.75" customHeight="1" x14ac:dyDescent="0.25">
      <c r="A13" s="182">
        <v>5</v>
      </c>
      <c r="B13" s="260" t="str">
        <f>'RANC-GB'!B13</f>
        <v>Development of Cisumdawu Cileunyi-Sumedang-Dawuan Phase III</v>
      </c>
      <c r="C13" s="272">
        <f>'RANC-GB'!C13</f>
        <v>156</v>
      </c>
      <c r="D13" s="272">
        <f>'RANC-GB'!D13</f>
        <v>223</v>
      </c>
      <c r="E13" s="262" t="str">
        <f>'RANC-GB'!E13</f>
        <v>RRT</v>
      </c>
      <c r="F13" s="503"/>
      <c r="G13" s="260" t="str">
        <f>'RANC-GB'!G13</f>
        <v>Daftar Kegiatan terbit Februari 2018</v>
      </c>
      <c r="H13" s="260" t="str">
        <f>'RANC-GB'!H13</f>
        <v>Masih pada tahapan Submit dokumen kepada pihak lender (RRT)</v>
      </c>
    </row>
    <row r="14" spans="1:8" ht="21" x14ac:dyDescent="0.35">
      <c r="A14" s="72" t="s">
        <v>147</v>
      </c>
      <c r="B14" s="67"/>
      <c r="C14" s="185"/>
      <c r="D14" s="185"/>
      <c r="E14" s="69"/>
      <c r="F14" s="186"/>
      <c r="G14" s="186"/>
      <c r="H14" s="181"/>
    </row>
    <row r="15" spans="1:8" ht="39.75" customHeight="1" x14ac:dyDescent="0.25">
      <c r="A15" s="249">
        <v>6</v>
      </c>
      <c r="B15" s="250" t="str">
        <f>'RANC-GB'!B17</f>
        <v>Sustainable Urban Development in Indonesia (Eco District)</v>
      </c>
      <c r="C15" s="273">
        <f>'RANC-GB'!C17</f>
        <v>61.1</v>
      </c>
      <c r="D15" s="273">
        <f>'RANC-GB'!D17</f>
        <v>0</v>
      </c>
      <c r="E15" s="205" t="str">
        <f>'RANC-GB'!E17</f>
        <v>AFD</v>
      </c>
      <c r="F15" s="250" t="str">
        <f>'RANC-GB'!F17</f>
        <v>Sudah tersedia RC</v>
      </c>
      <c r="G15" s="250" t="str">
        <f>'RANC-GB'!G17</f>
        <v>Sudah tersedia RC</v>
      </c>
      <c r="H15" s="502" t="str">
        <f>'RANC-GB'!H17</f>
        <v>Pernah diajukan pada GB 2017, namun tidak direkomendasikan dari Dep. Sektor</v>
      </c>
    </row>
    <row r="16" spans="1:8" ht="48.75" customHeight="1" x14ac:dyDescent="0.25">
      <c r="A16" s="249">
        <v>7</v>
      </c>
      <c r="B16" s="250" t="str">
        <f>'RANC-GB'!B18</f>
        <v>Sanitation System Development in Bogor City</v>
      </c>
      <c r="C16" s="273">
        <f>'RANC-GB'!C18</f>
        <v>56.4</v>
      </c>
      <c r="D16" s="273">
        <f>'RANC-GB'!D18</f>
        <v>0</v>
      </c>
      <c r="E16" s="205" t="str">
        <f>'RANC-GB'!E18</f>
        <v>AFD</v>
      </c>
      <c r="F16" s="250" t="str">
        <f>'RANC-GB'!F18</f>
        <v>Sudah tersedia RC</v>
      </c>
      <c r="G16" s="250" t="str">
        <f>'RANC-GB'!G18</f>
        <v>Sudah tersedia RC</v>
      </c>
      <c r="H16" s="503"/>
    </row>
    <row r="17" spans="1:8" ht="319.5" customHeight="1" x14ac:dyDescent="0.25">
      <c r="A17" s="187">
        <v>8</v>
      </c>
      <c r="B17" s="165" t="str">
        <f>'RANC-GB'!B20</f>
        <v>Jakarta Sewerage Development Project Zone 6 (Phase 1)</v>
      </c>
      <c r="C17" s="286">
        <f>'RANC-GB'!C20</f>
        <v>412.5</v>
      </c>
      <c r="D17" s="286">
        <f>'RANC-GB'!D20</f>
        <v>0</v>
      </c>
      <c r="E17" s="221" t="str">
        <f>'RANC-GB'!E20</f>
        <v>JICA</v>
      </c>
      <c r="F17" s="218" t="str">
        <f>'RANC-GB'!F20</f>
        <v>- Sudah tersedia RC
- Sudah pre-request</v>
      </c>
      <c r="G17" s="218" t="str">
        <f>'RANC-GB'!G20</f>
        <v xml:space="preserve">Sudah tersedia RC
</v>
      </c>
      <c r="H17" s="282" t="str">
        <f>'RANC-GB'!H20</f>
        <v>- Pernah dibahas dalam pertemuan 26 September 2017
- MOD telah ditandatangani bulan November 2017
- Nilai sebelumnya USD 1,95 Miliar. Namun pihak JICA menyetujui hanya USD 412,5 Juta untuk Zona 6 Phase 1
- Dalam MoD JICA nilai kegiatan Fase I USD 281,64 juta
- Dalam desain kegiatan hanya pembangunan zona 1 dan zona 6
- Merupakan bagian kegiatan Jakarta Sewerage Development Project – Zone 1 and Zone 6
- Sudah pre-request
- Appraisal telah dilakukan dan MOD ditandatangani November 2017</v>
      </c>
    </row>
    <row r="18" spans="1:8" ht="251.25" customHeight="1" x14ac:dyDescent="0.25">
      <c r="A18" s="259">
        <v>9</v>
      </c>
      <c r="B18" s="218" t="str">
        <f>'RANC-GB'!B21</f>
        <v>Mamminasata Water Supply Development Project</v>
      </c>
      <c r="C18" s="286">
        <f>'RANC-GB'!C21</f>
        <v>100</v>
      </c>
      <c r="D18" s="286">
        <f>'RANC-GB'!D21</f>
        <v>0</v>
      </c>
      <c r="E18" s="221" t="str">
        <f>'RANC-GB'!E21</f>
        <v>JICA</v>
      </c>
      <c r="F18" s="218" t="str">
        <f>'RANC-GB'!F21</f>
        <v>Sudah tersedia RC</v>
      </c>
      <c r="G18" s="218"/>
      <c r="H18" s="282" t="str">
        <f>'RANC-GB'!H21</f>
        <v xml:space="preserve">- Kegiatan Mamminasata pernah diajukan pada GB 2017, namun tidak direkomendasikan dari Dep. Sektor
- Pernah dibahas dalam pertemuan 13-14 November 2017, untuk SPAM Regional Mamminasata, Mebidang, Wasosukas, dan Bentng Kobema akan diusulkan dalam GB 2018,
- Sementara, SPAM Regional Durolis, Petanglong, Jatigede, dan Karian Dam belum dapat diusulkan dalam GB 2019
</v>
      </c>
    </row>
    <row r="19" spans="1:8" ht="21" x14ac:dyDescent="0.35">
      <c r="A19" s="61" t="s">
        <v>3</v>
      </c>
      <c r="B19" s="62"/>
      <c r="C19" s="176">
        <f>SUM(C21:C23)</f>
        <v>2161.3000000000002</v>
      </c>
      <c r="D19" s="176"/>
      <c r="E19" s="5"/>
      <c r="F19" s="188"/>
      <c r="G19" s="188"/>
      <c r="H19" s="178"/>
    </row>
    <row r="20" spans="1:8" ht="21" x14ac:dyDescent="0.35">
      <c r="A20" s="75" t="s">
        <v>146</v>
      </c>
      <c r="B20" s="76"/>
      <c r="C20" s="179"/>
      <c r="D20" s="179"/>
      <c r="E20" s="105"/>
      <c r="F20" s="180"/>
      <c r="G20" s="180"/>
      <c r="H20" s="181"/>
    </row>
    <row r="21" spans="1:8" ht="327.75" customHeight="1" x14ac:dyDescent="0.25">
      <c r="A21" s="182">
        <v>10</v>
      </c>
      <c r="B21" s="183" t="str">
        <f>'RANC-GB'!B24</f>
        <v>Construction of Jakarta Mass Rapid Transit Project Phase II</v>
      </c>
      <c r="C21" s="272">
        <f>'RANC-GB'!C24</f>
        <v>1869</v>
      </c>
      <c r="D21" s="272">
        <f>'RANC-GB'!D24</f>
        <v>0</v>
      </c>
      <c r="E21" s="262" t="str">
        <f>'RANC-GB'!E24</f>
        <v>JICA</v>
      </c>
      <c r="F21" s="260" t="str">
        <f>'RANC-GB'!F24</f>
        <v>Sudah Greenbook 2017</v>
      </c>
      <c r="G21" s="260" t="str">
        <f>'RANC-GB'!G24</f>
        <v>Akan dilakukan appraisal Februari 2018</v>
      </c>
      <c r="H21" s="260" t="str">
        <f>'RANC-GB'!H24</f>
        <v>- Terdapat Rencana LA awal tahun 2018
- MRT masih dalam tahap pembahasan desain kegiatan untuk pengiriman pre request
- Terdapat isu penggunaan mekanisme STEP-Loan JICA, namun sudah disetujui oleh Pemprov DKI, Kemenhub, dan PT. MRT Jakarta karena lebih banyak memberikan keuntungan 
- Dit. Bilateral akan mengkonfirmasi lebih lanjut untuk pencantuman porsi on-granting  dalam Green Book setelah terbit surat Menteri Perhubungan kepada Menteri Keuangan terkait on granting</v>
      </c>
    </row>
    <row r="22" spans="1:8" ht="21" x14ac:dyDescent="0.35">
      <c r="A22" s="72" t="s">
        <v>147</v>
      </c>
      <c r="B22" s="76"/>
      <c r="C22" s="179"/>
      <c r="D22" s="179"/>
      <c r="E22" s="105"/>
      <c r="F22" s="105"/>
      <c r="G22" s="105"/>
      <c r="H22" s="181"/>
    </row>
    <row r="23" spans="1:8" ht="93" customHeight="1" x14ac:dyDescent="0.25">
      <c r="A23" s="245">
        <v>11</v>
      </c>
      <c r="B23" s="258" t="str">
        <f>'RANC-GB'!B26</f>
        <v>Procurement of Track Material and Turn Out Phase III</v>
      </c>
      <c r="C23" s="287">
        <f>'RANC-GB'!C26</f>
        <v>292.3</v>
      </c>
      <c r="D23" s="287">
        <f>'RANC-GB'!D26</f>
        <v>0</v>
      </c>
      <c r="E23" s="261" t="str">
        <f>'RANC-GB'!E26</f>
        <v>JICA</v>
      </c>
      <c r="F23" s="258" t="str">
        <f>'RANC-GB'!F26</f>
        <v>Sudah tersedia RC</v>
      </c>
      <c r="G23" s="258"/>
      <c r="H23" s="258" t="str">
        <f>'RANC-GB'!H26</f>
        <v>Pernah diajukan pada GB 2017, namun ditunda karena kegiatan Phase-II baru mulai berjalan di TA 2017</v>
      </c>
    </row>
    <row r="24" spans="1:8" ht="21" x14ac:dyDescent="0.25">
      <c r="A24" s="61" t="s">
        <v>45</v>
      </c>
      <c r="B24" s="62"/>
      <c r="C24" s="176">
        <f>C26+C28+C29</f>
        <v>608</v>
      </c>
      <c r="D24" s="288"/>
      <c r="E24" s="62"/>
      <c r="F24" s="62"/>
      <c r="G24" s="62"/>
      <c r="H24" s="62"/>
    </row>
    <row r="25" spans="1:8" ht="21" x14ac:dyDescent="0.35">
      <c r="A25" s="75" t="s">
        <v>146</v>
      </c>
      <c r="B25" s="76"/>
      <c r="C25" s="179"/>
      <c r="D25" s="179"/>
      <c r="E25" s="105"/>
      <c r="F25" s="180"/>
      <c r="G25" s="180"/>
      <c r="H25" s="181"/>
    </row>
    <row r="26" spans="1:8" ht="144" customHeight="1" x14ac:dyDescent="0.25">
      <c r="A26" s="182">
        <v>12</v>
      </c>
      <c r="B26" s="189" t="str">
        <f>'RANC-GB'!B54</f>
        <v>Indramayu Coal Fired Power Plant  #4 (1x1000MW)</v>
      </c>
      <c r="C26" s="276">
        <f>'RANC-GB'!C54</f>
        <v>300</v>
      </c>
      <c r="D26" s="276">
        <f>'RANC-GB'!D54</f>
        <v>50</v>
      </c>
      <c r="E26" s="184" t="str">
        <f>'RANC-GB'!E54</f>
        <v>JICA</v>
      </c>
      <c r="F26" s="254" t="str">
        <f>'RANC-GB'!F54</f>
        <v>Sudah Greenbook 2017</v>
      </c>
      <c r="G26" s="254" t="str">
        <f>'RANC-GB'!G54</f>
        <v>Sudah Greenbook 2017</v>
      </c>
      <c r="H26" s="254" t="str">
        <f>'RANC-GB'!H54</f>
        <v>- Masih dalam penyelesaian masalah lingkungan terhadap warga sekitar proyek pembangkit, sehingga proses pre request terhambat dilaksanakan
- Penyelesaian masalah lingkungan masih dalam proses pengadilan</v>
      </c>
    </row>
    <row r="27" spans="1:8" ht="21" x14ac:dyDescent="0.35">
      <c r="A27" s="72" t="s">
        <v>147</v>
      </c>
      <c r="B27" s="76"/>
      <c r="C27" s="179"/>
      <c r="D27" s="179"/>
      <c r="E27" s="105"/>
      <c r="F27" s="180"/>
      <c r="G27" s="180"/>
      <c r="H27" s="181"/>
    </row>
    <row r="28" spans="1:8" ht="82.5" customHeight="1" x14ac:dyDescent="0.25">
      <c r="A28" s="256">
        <v>13</v>
      </c>
      <c r="B28" s="257" t="str">
        <f>'RANC-GB'!B56:B56</f>
        <v>Tulehu Geothermal Power Plant Project Unit 1&amp;2 (2x10MW)</v>
      </c>
      <c r="C28" s="289">
        <f>'RANC-GB'!C56:C56</f>
        <v>104</v>
      </c>
      <c r="D28" s="289">
        <f>'RANC-GB'!D56:D56</f>
        <v>0</v>
      </c>
      <c r="E28" s="285" t="str">
        <f>'RANC-GB'!E56:E56</f>
        <v>JICA</v>
      </c>
      <c r="F28" s="257" t="str">
        <f>'RANC-GB'!F56:F56</f>
        <v>Sudah tersedia RC</v>
      </c>
      <c r="G28" s="257" t="str">
        <f>'RANC-GB'!G56:G56</f>
        <v xml:space="preserve"> Sudah tersedia RC</v>
      </c>
      <c r="H28" s="257" t="str">
        <f>'RANC-GB'!H56:H56</f>
        <v>- Pernah diajukan pada GB 201
- Pengeboran sumur untuk pencarian sumber panas bumi telah dilakukan</v>
      </c>
    </row>
    <row r="29" spans="1:8" ht="138.75" customHeight="1" x14ac:dyDescent="0.25">
      <c r="A29" s="255">
        <v>14</v>
      </c>
      <c r="B29" s="257" t="str">
        <f>'RANC-GB'!B57:B57</f>
        <v xml:space="preserve">Hululais Feothermal Power Plant Project (2x55MW) </v>
      </c>
      <c r="C29" s="289">
        <f>'RANC-GB'!C57:C57</f>
        <v>204</v>
      </c>
      <c r="D29" s="289">
        <f>'RANC-GB'!D57:D57</f>
        <v>0</v>
      </c>
      <c r="E29" s="285" t="str">
        <f>'RANC-GB'!E57:E57</f>
        <v>JICA</v>
      </c>
      <c r="F29" s="257" t="str">
        <f>'RANC-GB'!F57:F57</f>
        <v>Sudah tersedia RC</v>
      </c>
      <c r="G29" s="257" t="str">
        <f>'RANC-GB'!G57:G57</f>
        <v xml:space="preserve">Sudah tersedia RC
</v>
      </c>
      <c r="H29" s="257" t="str">
        <f>'RANC-GB'!H57:H57</f>
        <v>- Pernah diajukan pada GB 2017
- Masih menunggu studi AMDAL di lokasi yang baru (perpindahan lokasi akibat longsor)
- Dalam proses finalisasi AMDAL untuk lokasi yang baru, target selesai Juni 2018</v>
      </c>
    </row>
    <row r="30" spans="1:8" ht="21" x14ac:dyDescent="0.35">
      <c r="A30" s="61" t="s">
        <v>114</v>
      </c>
      <c r="B30" s="62"/>
      <c r="C30" s="176">
        <f>SUM(C32:C36)</f>
        <v>60</v>
      </c>
      <c r="D30" s="176"/>
      <c r="E30" s="5"/>
      <c r="F30" s="188"/>
      <c r="G30" s="188"/>
      <c r="H30" s="178"/>
    </row>
    <row r="31" spans="1:8" ht="21" x14ac:dyDescent="0.35">
      <c r="A31" s="75" t="s">
        <v>146</v>
      </c>
      <c r="B31" s="76"/>
      <c r="C31" s="179"/>
      <c r="D31" s="179"/>
      <c r="E31" s="105"/>
      <c r="F31" s="180"/>
      <c r="G31" s="180"/>
      <c r="H31" s="181"/>
    </row>
    <row r="32" spans="1:8" ht="50.25" customHeight="1" x14ac:dyDescent="0.25">
      <c r="A32" s="182">
        <v>15</v>
      </c>
      <c r="B32" s="189" t="str">
        <f>'RANC-GB'!B60</f>
        <v>Upgrading Medical Equipments for Naval Hospital Wahyu Slamet Bitung-North Sulawesi</v>
      </c>
      <c r="C32" s="276">
        <f>'RANC-GB'!C60</f>
        <v>15</v>
      </c>
      <c r="D32" s="276">
        <f>'RANC-GB'!D60</f>
        <v>0</v>
      </c>
      <c r="E32" s="505" t="str">
        <f>'RANC-GB'!$E$60</f>
        <v>Austria</v>
      </c>
      <c r="F32" s="499" t="str">
        <f>'RANC-GB'!$F$60</f>
        <v>Sudah Greenbook 2017</v>
      </c>
      <c r="G32" s="512" t="str">
        <f>'RANC-GB'!G60</f>
        <v>Sudah Greenbook 2017</v>
      </c>
      <c r="H32" s="508" t="str">
        <f>'RANC-GB'!H60</f>
        <v>- Masih dalam pembahasan penyempurnaan komponen desain kegiatan
- Terdapat perbaikan konten RC, namun perubahannya belum diterima oleh Dit. Hankam
- Diperlukan rekomendasi sektor terkait peningkatan kesiapan untuk Daftar Kegiatan</v>
      </c>
    </row>
    <row r="33" spans="1:8" ht="33" customHeight="1" x14ac:dyDescent="0.25">
      <c r="A33" s="182">
        <v>16</v>
      </c>
      <c r="B33" s="254" t="str">
        <f>'RANC-GB'!B61</f>
        <v>Upgrading Medical Equipments and Supporting Facilities for Army Hospital Pelamonia</v>
      </c>
      <c r="C33" s="276">
        <f>'RANC-GB'!C61</f>
        <v>10</v>
      </c>
      <c r="D33" s="276">
        <f>'RANC-GB'!D61</f>
        <v>0</v>
      </c>
      <c r="E33" s="506"/>
      <c r="F33" s="501"/>
      <c r="G33" s="513"/>
      <c r="H33" s="509"/>
    </row>
    <row r="34" spans="1:8" ht="39" customHeight="1" x14ac:dyDescent="0.25">
      <c r="A34" s="182">
        <v>17</v>
      </c>
      <c r="B34" s="254" t="str">
        <f>'RANC-GB'!B62</f>
        <v>Procurement of Medical Equipments for Army Hospital Putri Hijau</v>
      </c>
      <c r="C34" s="276">
        <f>'RANC-GB'!C62</f>
        <v>10</v>
      </c>
      <c r="D34" s="276">
        <f>'RANC-GB'!D62</f>
        <v>0</v>
      </c>
      <c r="E34" s="506"/>
      <c r="F34" s="501"/>
      <c r="G34" s="513"/>
      <c r="H34" s="509"/>
    </row>
    <row r="35" spans="1:8" ht="30" customHeight="1" x14ac:dyDescent="0.25">
      <c r="A35" s="182">
        <v>18</v>
      </c>
      <c r="B35" s="254" t="str">
        <f>'RANC-GB'!B63</f>
        <v>Upgrading Medical Equipments and Supporting Facilities for Army Hospital Udayana</v>
      </c>
      <c r="C35" s="276">
        <f>'RANC-GB'!C63</f>
        <v>10</v>
      </c>
      <c r="D35" s="276">
        <f>'RANC-GB'!D63</f>
        <v>0</v>
      </c>
      <c r="E35" s="506"/>
      <c r="F35" s="501"/>
      <c r="G35" s="513"/>
      <c r="H35" s="509"/>
    </row>
    <row r="36" spans="1:8" ht="24.75" customHeight="1" x14ac:dyDescent="0.25">
      <c r="A36" s="182">
        <v>19</v>
      </c>
      <c r="B36" s="254" t="str">
        <f>'RANC-GB'!B64</f>
        <v>Upgrading Medical Equipments for Air Force Hospital Dodi Sarjoto</v>
      </c>
      <c r="C36" s="276">
        <f>'RANC-GB'!C64</f>
        <v>15</v>
      </c>
      <c r="D36" s="276">
        <f>'RANC-GB'!D64</f>
        <v>0</v>
      </c>
      <c r="E36" s="507"/>
      <c r="F36" s="500"/>
      <c r="G36" s="514"/>
      <c r="H36" s="509"/>
    </row>
    <row r="37" spans="1:8" ht="21" x14ac:dyDescent="0.35">
      <c r="A37" s="61" t="s">
        <v>121</v>
      </c>
      <c r="B37" s="62"/>
      <c r="C37" s="176">
        <f>SUM(C39:C40)</f>
        <v>150</v>
      </c>
      <c r="D37" s="176"/>
      <c r="E37" s="5"/>
      <c r="F37" s="188"/>
      <c r="G37" s="188"/>
      <c r="H37" s="178"/>
    </row>
    <row r="38" spans="1:8" ht="21" x14ac:dyDescent="0.35">
      <c r="A38" s="75" t="s">
        <v>146</v>
      </c>
      <c r="B38" s="76"/>
      <c r="C38" s="179"/>
      <c r="D38" s="179"/>
      <c r="E38" s="105"/>
      <c r="F38" s="180"/>
      <c r="G38" s="180"/>
      <c r="H38" s="181"/>
    </row>
    <row r="39" spans="1:8" ht="18.75" customHeight="1" x14ac:dyDescent="0.25">
      <c r="A39" s="505">
        <v>20</v>
      </c>
      <c r="B39" s="499" t="str">
        <f>'RANC-GB'!B67</f>
        <v>Strengthening Climate and Weather Service Capacity – Phase II</v>
      </c>
      <c r="C39" s="290">
        <f>'RANC-GB'!C67</f>
        <v>78.900000000000006</v>
      </c>
      <c r="D39" s="290">
        <f>'RANC-GB'!D67</f>
        <v>13.169</v>
      </c>
      <c r="E39" s="191" t="str">
        <f>'RANC-GB'!E67</f>
        <v>Perancis</v>
      </c>
      <c r="F39" s="510" t="str">
        <f>'RANC-GB'!F67</f>
        <v>Sudah Greenbook 2017</v>
      </c>
      <c r="G39" s="510" t="str">
        <f>'RANC-GB'!G67</f>
        <v>Sudah Greenbook 2017</v>
      </c>
      <c r="H39" s="508" t="str">
        <f>'RANC-GB'!H67</f>
        <v>- Daftar Kegiatan (AFD Perancis) sudah terbit tgl 24 November 2017
- Dalam proses negosiasi
- LA direncanakan akhir Desember 2017/Januari 2018
- Untuk cofinancing US Exim Bank direncanakan akan masuk dalam GB 2018
- Merupakan bagian dari pengembangan MMS</v>
      </c>
    </row>
    <row r="40" spans="1:8" ht="131.25" customHeight="1" x14ac:dyDescent="0.25">
      <c r="A40" s="507"/>
      <c r="B40" s="500"/>
      <c r="C40" s="291">
        <f>'RANC-GB'!C68</f>
        <v>71.099999999999994</v>
      </c>
      <c r="D40" s="291">
        <f>'RANC-GB'!D68</f>
        <v>7.2240000000000002</v>
      </c>
      <c r="E40" s="192" t="str">
        <f>'RANC-GB'!E68</f>
        <v>US Exim Bank</v>
      </c>
      <c r="F40" s="511"/>
      <c r="G40" s="511"/>
      <c r="H40" s="508"/>
    </row>
    <row r="41" spans="1:8" ht="26.25" x14ac:dyDescent="0.4">
      <c r="A41" s="493" t="s">
        <v>85</v>
      </c>
      <c r="B41" s="494"/>
      <c r="C41" s="277">
        <f>C7+C19+C24+C30+C37</f>
        <v>4193.7830000000004</v>
      </c>
      <c r="D41" s="278"/>
      <c r="E41" s="193"/>
      <c r="F41" s="193"/>
      <c r="G41" s="193"/>
      <c r="H41" s="194"/>
    </row>
    <row r="42" spans="1:8" x14ac:dyDescent="0.25">
      <c r="C42" s="195"/>
    </row>
    <row r="43" spans="1:8" x14ac:dyDescent="0.25">
      <c r="C43" s="195">
        <f>C9+C10+C11+C12+C13+C21+C26+C32+C33+C34+C35+C36+C39+C40</f>
        <v>2963.4830000000002</v>
      </c>
      <c r="D43" s="196"/>
    </row>
    <row r="46" spans="1:8" x14ac:dyDescent="0.25">
      <c r="D46" s="195"/>
    </row>
  </sheetData>
  <mergeCells count="17">
    <mergeCell ref="A41:B41"/>
    <mergeCell ref="E32:E36"/>
    <mergeCell ref="F32:F36"/>
    <mergeCell ref="H32:H36"/>
    <mergeCell ref="A39:A40"/>
    <mergeCell ref="B39:B40"/>
    <mergeCell ref="F39:F40"/>
    <mergeCell ref="H39:H40"/>
    <mergeCell ref="G32:G36"/>
    <mergeCell ref="G39:G40"/>
    <mergeCell ref="H15:H16"/>
    <mergeCell ref="A1:H2"/>
    <mergeCell ref="A3:H3"/>
    <mergeCell ref="A6:H6"/>
    <mergeCell ref="F9:F13"/>
    <mergeCell ref="H10:H11"/>
    <mergeCell ref="G10:G11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4" manualBreakCount="4">
    <brk id="16" max="7" man="1"/>
    <brk id="18" max="16383" man="1"/>
    <brk id="21" max="16383" man="1"/>
    <brk id="3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view="pageBreakPreview" topLeftCell="A16" zoomScale="60" zoomScaleNormal="55" workbookViewId="0">
      <selection activeCell="L11" sqref="L11"/>
    </sheetView>
  </sheetViews>
  <sheetFormatPr defaultRowHeight="15" x14ac:dyDescent="0.25"/>
  <cols>
    <col min="1" max="1" width="9" style="170" customWidth="1"/>
    <col min="2" max="2" width="97" style="170" customWidth="1"/>
    <col min="3" max="3" width="19.42578125" style="170" customWidth="1"/>
    <col min="4" max="4" width="17.85546875" style="170" customWidth="1"/>
    <col min="5" max="5" width="18.5703125" style="170" customWidth="1"/>
    <col min="6" max="7" width="20.7109375" style="170" customWidth="1"/>
    <col min="8" max="8" width="41.85546875" style="170" customWidth="1"/>
    <col min="9" max="16384" width="9.140625" style="170"/>
  </cols>
  <sheetData>
    <row r="1" spans="1:8" x14ac:dyDescent="0.25">
      <c r="A1" s="495" t="s">
        <v>149</v>
      </c>
      <c r="B1" s="495"/>
      <c r="C1" s="495"/>
      <c r="D1" s="495"/>
      <c r="E1" s="495"/>
      <c r="F1" s="495"/>
      <c r="G1" s="495"/>
      <c r="H1" s="495"/>
    </row>
    <row r="2" spans="1:8" x14ac:dyDescent="0.25">
      <c r="A2" s="495"/>
      <c r="B2" s="495"/>
      <c r="C2" s="495"/>
      <c r="D2" s="495"/>
      <c r="E2" s="495"/>
      <c r="F2" s="495"/>
      <c r="G2" s="495"/>
      <c r="H2" s="495"/>
    </row>
    <row r="3" spans="1:8" ht="18.75" x14ac:dyDescent="0.25">
      <c r="A3" s="496" t="s">
        <v>159</v>
      </c>
      <c r="B3" s="496"/>
      <c r="C3" s="496"/>
      <c r="D3" s="496"/>
      <c r="E3" s="496"/>
      <c r="F3" s="496"/>
      <c r="G3" s="496"/>
      <c r="H3" s="496"/>
    </row>
    <row r="4" spans="1:8" ht="18.75" x14ac:dyDescent="0.25">
      <c r="A4" s="171"/>
      <c r="B4" s="171"/>
      <c r="C4" s="171"/>
      <c r="D4" s="171"/>
      <c r="E4" s="171"/>
      <c r="F4" s="171"/>
      <c r="G4" s="244"/>
      <c r="H4" s="171"/>
    </row>
    <row r="5" spans="1:8" ht="37.5" x14ac:dyDescent="0.25">
      <c r="A5" s="206" t="s">
        <v>0</v>
      </c>
      <c r="B5" s="207" t="s">
        <v>1</v>
      </c>
      <c r="C5" s="208" t="s">
        <v>49</v>
      </c>
      <c r="D5" s="208" t="s">
        <v>50</v>
      </c>
      <c r="E5" s="207" t="s">
        <v>2</v>
      </c>
      <c r="F5" s="207" t="s">
        <v>28</v>
      </c>
      <c r="G5" s="207" t="s">
        <v>180</v>
      </c>
      <c r="H5" s="209" t="s">
        <v>40</v>
      </c>
    </row>
    <row r="6" spans="1:8" ht="21" hidden="1" x14ac:dyDescent="0.25">
      <c r="A6" s="516" t="s">
        <v>48</v>
      </c>
      <c r="B6" s="516"/>
      <c r="C6" s="516"/>
      <c r="D6" s="516"/>
      <c r="E6" s="516"/>
      <c r="F6" s="516"/>
      <c r="G6" s="516"/>
      <c r="H6" s="516"/>
    </row>
    <row r="7" spans="1:8" ht="23.25" x14ac:dyDescent="0.35">
      <c r="A7" s="73" t="s">
        <v>4</v>
      </c>
      <c r="B7" s="62"/>
      <c r="C7" s="271">
        <f>SUM(C9:C12)</f>
        <v>713.5</v>
      </c>
      <c r="D7" s="271"/>
      <c r="E7" s="64"/>
      <c r="F7" s="177"/>
      <c r="G7" s="177"/>
      <c r="H7" s="178"/>
    </row>
    <row r="8" spans="1:8" ht="21" x14ac:dyDescent="0.35">
      <c r="A8" s="75" t="s">
        <v>146</v>
      </c>
      <c r="B8" s="76"/>
      <c r="C8" s="270"/>
      <c r="D8" s="270"/>
      <c r="E8" s="105"/>
      <c r="F8" s="186"/>
      <c r="G8" s="186"/>
      <c r="H8" s="181"/>
    </row>
    <row r="9" spans="1:8" ht="93.75" customHeight="1" x14ac:dyDescent="0.25">
      <c r="A9" s="201">
        <v>1</v>
      </c>
      <c r="B9" s="204" t="str">
        <f>'RANC-GB'!B12</f>
        <v>Regency Settlement Infrastructure Development (RSID)</v>
      </c>
      <c r="C9" s="273">
        <f>'RANC-GB'!C12</f>
        <v>201</v>
      </c>
      <c r="D9" s="273">
        <f>'RANC-GB'!D12</f>
        <v>0</v>
      </c>
      <c r="E9" s="205" t="str">
        <f>'RANC-GB'!E12</f>
        <v>JICA</v>
      </c>
      <c r="F9" s="250" t="str">
        <f>'RANC-GB'!$F$9</f>
        <v>Sudah Greenbook 2017</v>
      </c>
      <c r="G9" s="250" t="str">
        <f>'RANC-GB'!G12</f>
        <v>Dalam proses Daftar Kegiatan</v>
      </c>
      <c r="H9" s="250" t="str">
        <f>'RANC-GB'!H12</f>
        <v>- Masih dalam proses Fact Finding, sampai saat ini belum dilakukan pre request
- Supplemental Study telah selesai dilaksanakan</v>
      </c>
    </row>
    <row r="10" spans="1:8" ht="21" x14ac:dyDescent="0.35">
      <c r="A10" s="75" t="s">
        <v>147</v>
      </c>
      <c r="B10" s="76"/>
      <c r="C10" s="270"/>
      <c r="D10" s="270"/>
      <c r="E10" s="210"/>
      <c r="F10" s="186"/>
      <c r="G10" s="186"/>
      <c r="H10" s="181"/>
    </row>
    <row r="11" spans="1:8" ht="325.5" customHeight="1" x14ac:dyDescent="0.25">
      <c r="A11" s="197">
        <v>2</v>
      </c>
      <c r="B11" s="165" t="str">
        <f>'RANC-GB'!B20</f>
        <v>Jakarta Sewerage Development Project Zone 6 (Phase 1)</v>
      </c>
      <c r="C11" s="286">
        <f>'RANC-GB'!C20</f>
        <v>412.5</v>
      </c>
      <c r="D11" s="286">
        <f>'RANC-GB'!D20</f>
        <v>0</v>
      </c>
      <c r="E11" s="221" t="str">
        <f>'RANC-GB'!E20</f>
        <v>JICA</v>
      </c>
      <c r="F11" s="218" t="str">
        <f>'RANC-GB'!F20</f>
        <v>- Sudah tersedia RC
- Sudah pre-request</v>
      </c>
      <c r="G11" s="218" t="str">
        <f>'RANC-GB'!G20</f>
        <v xml:space="preserve">Sudah tersedia RC
</v>
      </c>
      <c r="H11" s="218" t="str">
        <f>'RANC-GB'!H20</f>
        <v>- Pernah dibahas dalam pertemuan 26 September 2017
- MOD telah ditandatangani bulan November 2017
- Nilai sebelumnya USD 1,95 Miliar. Namun pihak JICA menyetujui hanya USD 412,5 Juta untuk Zona 6 Phase 1
- Dalam MoD JICA nilai kegiatan Fase I USD 281,64 juta
- Dalam desain kegiatan hanya pembangunan zona 1 dan zona 6
- Merupakan bagian kegiatan Jakarta Sewerage Development Project – Zone 1 and Zone 6
- Sudah pre-request
- Appraisal telah dilakukan dan MOD ditandatangani November 2017</v>
      </c>
    </row>
    <row r="12" spans="1:8" ht="243" customHeight="1" x14ac:dyDescent="0.25">
      <c r="A12" s="251">
        <v>3</v>
      </c>
      <c r="B12" s="218" t="str">
        <f>'RANC-GB'!B21</f>
        <v>Mamminasata Water Supply Development Project</v>
      </c>
      <c r="C12" s="286">
        <f>'RANC-GB'!C21</f>
        <v>100</v>
      </c>
      <c r="D12" s="286">
        <f>'RANC-GB'!D21</f>
        <v>0</v>
      </c>
      <c r="E12" s="221" t="str">
        <f>'RANC-GB'!E21</f>
        <v>JICA</v>
      </c>
      <c r="F12" s="218" t="str">
        <f>'RANC-GB'!F21</f>
        <v>Sudah tersedia RC</v>
      </c>
      <c r="G12" s="218"/>
      <c r="H12" s="218" t="str">
        <f>'RANC-GB'!H21</f>
        <v xml:space="preserve">- Kegiatan Mamminasata pernah diajukan pada GB 2017, namun tidak direkomendasikan dari Dep. Sektor
- Pernah dibahas dalam pertemuan 13-14 November 2017, untuk SPAM Regional Mamminasata, Mebidang, Wasosukas, dan Bentng Kobema akan diusulkan dalam GB 2018,
- Sementara, SPAM Regional Durolis, Petanglong, Jatigede, dan Karian Dam belum dapat diusulkan dalam GB 2019
</v>
      </c>
    </row>
    <row r="13" spans="1:8" ht="21" x14ac:dyDescent="0.35">
      <c r="A13" s="61" t="s">
        <v>3</v>
      </c>
      <c r="B13" s="62"/>
      <c r="C13" s="271">
        <f>SUM(C15:C17)</f>
        <v>2161.3000000000002</v>
      </c>
      <c r="D13" s="271"/>
      <c r="E13" s="5"/>
      <c r="F13" s="177"/>
      <c r="G13" s="177"/>
      <c r="H13" s="178"/>
    </row>
    <row r="14" spans="1:8" ht="21" x14ac:dyDescent="0.35">
      <c r="A14" s="75" t="s">
        <v>146</v>
      </c>
      <c r="B14" s="76"/>
      <c r="C14" s="270"/>
      <c r="D14" s="270"/>
      <c r="E14" s="105"/>
      <c r="F14" s="186"/>
      <c r="G14" s="186"/>
      <c r="H14" s="181"/>
    </row>
    <row r="15" spans="1:8" ht="324.75" customHeight="1" x14ac:dyDescent="0.25">
      <c r="A15" s="201">
        <v>4</v>
      </c>
      <c r="B15" s="204" t="str">
        <f>'RANC-GB'!B24</f>
        <v>Construction of Jakarta Mass Rapid Transit Project Phase II</v>
      </c>
      <c r="C15" s="273">
        <f>'RANC-GB'!C24</f>
        <v>1869</v>
      </c>
      <c r="D15" s="273">
        <f>'RANC-GB'!D24</f>
        <v>0</v>
      </c>
      <c r="E15" s="205" t="str">
        <f>'RANC-GB'!E24</f>
        <v>JICA</v>
      </c>
      <c r="F15" s="250" t="str">
        <f>'RANC-GB'!F24</f>
        <v>Sudah Greenbook 2017</v>
      </c>
      <c r="G15" s="250" t="str">
        <f>'RANC-GB'!G24</f>
        <v>Akan dilakukan appraisal Februari 2018</v>
      </c>
      <c r="H15" s="250" t="str">
        <f>'RANC-GB'!H24</f>
        <v>- Terdapat Rencana LA awal tahun 2018
- MRT masih dalam tahap pembahasan desain kegiatan untuk pengiriman pre request
- Terdapat isu penggunaan mekanisme STEP-Loan JICA, namun sudah disetujui oleh Pemprov DKI, Kemenhub, dan PT. MRT Jakarta karena lebih banyak memberikan keuntungan 
- Dit. Bilateral akan mengkonfirmasi lebih lanjut untuk pencantuman porsi on-granting  dalam Green Book setelah terbit surat Menteri Perhubungan kepada Menteri Keuangan terkait on granting</v>
      </c>
    </row>
    <row r="16" spans="1:8" ht="21" x14ac:dyDescent="0.35">
      <c r="A16" s="75" t="s">
        <v>147</v>
      </c>
      <c r="B16" s="76"/>
      <c r="C16" s="270"/>
      <c r="D16" s="270"/>
      <c r="E16" s="105"/>
      <c r="F16" s="105"/>
      <c r="G16" s="105"/>
      <c r="H16" s="181"/>
    </row>
    <row r="17" spans="1:8" ht="84" customHeight="1" x14ac:dyDescent="0.25">
      <c r="A17" s="249">
        <v>5</v>
      </c>
      <c r="B17" s="250" t="str">
        <f>'RANC-GB'!B26</f>
        <v>Procurement of Track Material and Turn Out Phase III</v>
      </c>
      <c r="C17" s="273">
        <f>'RANC-GB'!C26</f>
        <v>292.3</v>
      </c>
      <c r="D17" s="273">
        <f>'RANC-GB'!D26</f>
        <v>0</v>
      </c>
      <c r="E17" s="205" t="str">
        <f>'RANC-GB'!E26</f>
        <v>JICA</v>
      </c>
      <c r="F17" s="250" t="str">
        <f>'RANC-GB'!F26</f>
        <v>Sudah tersedia RC</v>
      </c>
      <c r="G17" s="250">
        <f>'RANC-GB'!G26</f>
        <v>0</v>
      </c>
      <c r="H17" s="250" t="str">
        <f>'RANC-GB'!H26</f>
        <v>Pernah diajukan pada GB 2017, namun ditunda karena kegiatan Phase-II baru mulai berjalan di TA 2017</v>
      </c>
    </row>
    <row r="18" spans="1:8" ht="21" x14ac:dyDescent="0.25">
      <c r="A18" s="61" t="s">
        <v>45</v>
      </c>
      <c r="B18" s="62"/>
      <c r="C18" s="271">
        <f>C20+C22+C23</f>
        <v>608</v>
      </c>
      <c r="D18" s="294"/>
      <c r="E18" s="297"/>
      <c r="F18" s="62"/>
      <c r="G18" s="62"/>
      <c r="H18" s="62"/>
    </row>
    <row r="19" spans="1:8" ht="21" x14ac:dyDescent="0.35">
      <c r="A19" s="75" t="s">
        <v>146</v>
      </c>
      <c r="B19" s="76"/>
      <c r="C19" s="270"/>
      <c r="D19" s="270"/>
      <c r="E19" s="105"/>
      <c r="F19" s="186"/>
      <c r="G19" s="186"/>
      <c r="H19" s="181"/>
    </row>
    <row r="20" spans="1:8" ht="145.5" customHeight="1" x14ac:dyDescent="0.25">
      <c r="A20" s="201">
        <v>6</v>
      </c>
      <c r="B20" s="199" t="str">
        <f>'RANC-GB'!B54</f>
        <v>Indramayu Coal Fired Power Plant  #4 (1x1000MW)</v>
      </c>
      <c r="C20" s="274">
        <f>'RANC-GB'!C54</f>
        <v>300</v>
      </c>
      <c r="D20" s="274">
        <f>'RANC-GB'!D54</f>
        <v>50</v>
      </c>
      <c r="E20" s="200" t="str">
        <f>'RANC-GB'!E54</f>
        <v>JICA</v>
      </c>
      <c r="F20" s="199" t="str">
        <f>'RANC-GB'!F54</f>
        <v>Sudah Greenbook 2017</v>
      </c>
      <c r="G20" s="199" t="str">
        <f>'RANC-GB'!G54</f>
        <v>Sudah Greenbook 2017</v>
      </c>
      <c r="H20" s="199" t="str">
        <f>'RANC-GB'!H54</f>
        <v>- Masih dalam penyelesaian masalah lingkungan terhadap warga sekitar proyek pembangkit, sehingga proses pre request terhambat dilaksanakan
- Penyelesaian masalah lingkungan masih dalam proses pengadilan</v>
      </c>
    </row>
    <row r="21" spans="1:8" ht="21" x14ac:dyDescent="0.35">
      <c r="A21" s="75" t="s">
        <v>147</v>
      </c>
      <c r="B21" s="76"/>
      <c r="C21" s="270"/>
      <c r="D21" s="270"/>
      <c r="E21" s="105"/>
      <c r="F21" s="186"/>
      <c r="G21" s="186"/>
      <c r="H21" s="181"/>
    </row>
    <row r="22" spans="1:8" ht="78" customHeight="1" x14ac:dyDescent="0.25">
      <c r="A22" s="247">
        <v>7</v>
      </c>
      <c r="B22" s="248" t="str">
        <f>'RANC-GB'!B56</f>
        <v>Tulehu Geothermal Power Plant Project Unit 1&amp;2 (2x10MW)</v>
      </c>
      <c r="C22" s="292">
        <f>'RANC-GB'!C56</f>
        <v>104</v>
      </c>
      <c r="D22" s="292">
        <f>'RANC-GB'!D56</f>
        <v>0</v>
      </c>
      <c r="E22" s="298" t="str">
        <f>'RANC-GB'!E56</f>
        <v>JICA</v>
      </c>
      <c r="F22" s="248" t="str">
        <f>'RANC-GB'!F56</f>
        <v>Sudah tersedia RC</v>
      </c>
      <c r="G22" s="248" t="str">
        <f>'RANC-GB'!G56</f>
        <v xml:space="preserve"> Sudah tersedia RC</v>
      </c>
      <c r="H22" s="248" t="str">
        <f>'RANC-GB'!H56</f>
        <v>- Pernah diajukan pada GB 201
- Pengeboran sumur untuk pencarian sumber panas bumi telah dilakukan</v>
      </c>
    </row>
    <row r="23" spans="1:8" ht="150" customHeight="1" x14ac:dyDescent="0.25">
      <c r="A23" s="246">
        <v>8</v>
      </c>
      <c r="B23" s="248" t="str">
        <f>'RANC-GB'!B57</f>
        <v xml:space="preserve">Hululais Feothermal Power Plant Project (2x55MW) </v>
      </c>
      <c r="C23" s="292">
        <f>'RANC-GB'!C57</f>
        <v>204</v>
      </c>
      <c r="D23" s="292">
        <f>'RANC-GB'!D57</f>
        <v>0</v>
      </c>
      <c r="E23" s="298" t="str">
        <f>'RANC-GB'!E57</f>
        <v>JICA</v>
      </c>
      <c r="F23" s="248" t="str">
        <f>'RANC-GB'!F57</f>
        <v>Sudah tersedia RC</v>
      </c>
      <c r="G23" s="248" t="str">
        <f>'RANC-GB'!G57</f>
        <v xml:space="preserve">Sudah tersedia RC
</v>
      </c>
      <c r="H23" s="248" t="str">
        <f>'RANC-GB'!H57</f>
        <v>- Pernah diajukan pada GB 2017
- Masih menunggu studi AMDAL di lokasi yang baru (perpindahan lokasi akibat longsor)
- Dalam proses finalisasi AMDAL untuk lokasi yang baru, target selesai Juni 2018</v>
      </c>
    </row>
    <row r="24" spans="1:8" ht="26.25" x14ac:dyDescent="0.4">
      <c r="A24" s="515" t="s">
        <v>85</v>
      </c>
      <c r="B24" s="515"/>
      <c r="C24" s="293">
        <f>C7+C13+C18</f>
        <v>3482.8</v>
      </c>
      <c r="D24" s="295"/>
      <c r="E24" s="299"/>
      <c r="F24" s="193"/>
      <c r="G24" s="193"/>
      <c r="H24" s="194"/>
    </row>
    <row r="25" spans="1:8" x14ac:dyDescent="0.25">
      <c r="C25" s="195"/>
      <c r="D25" s="296"/>
      <c r="E25" s="300"/>
    </row>
    <row r="26" spans="1:8" x14ac:dyDescent="0.25">
      <c r="C26" s="211"/>
      <c r="D26" s="296"/>
    </row>
    <row r="29" spans="1:8" x14ac:dyDescent="0.25">
      <c r="D29" s="195"/>
    </row>
  </sheetData>
  <mergeCells count="4">
    <mergeCell ref="A24:B24"/>
    <mergeCell ref="A1:H2"/>
    <mergeCell ref="A3:H3"/>
    <mergeCell ref="A6:H6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2" manualBreakCount="2">
    <brk id="12" max="16383" man="1"/>
    <brk id="2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view="pageBreakPreview" topLeftCell="A19" zoomScale="60" zoomScaleNormal="55" workbookViewId="0">
      <selection activeCell="A31" sqref="A31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7" width="20.7109375" customWidth="1"/>
    <col min="8" max="8" width="41.85546875" customWidth="1"/>
  </cols>
  <sheetData>
    <row r="1" spans="1:8" x14ac:dyDescent="0.25">
      <c r="A1" s="457" t="s">
        <v>149</v>
      </c>
      <c r="B1" s="457"/>
      <c r="C1" s="457"/>
      <c r="D1" s="457"/>
      <c r="E1" s="457"/>
      <c r="F1" s="457"/>
      <c r="G1" s="457"/>
      <c r="H1" s="457"/>
    </row>
    <row r="2" spans="1:8" x14ac:dyDescent="0.25">
      <c r="A2" s="457"/>
      <c r="B2" s="457"/>
      <c r="C2" s="457"/>
      <c r="D2" s="457"/>
      <c r="E2" s="457"/>
      <c r="F2" s="457"/>
      <c r="G2" s="457"/>
      <c r="H2" s="457"/>
    </row>
    <row r="3" spans="1:8" ht="18.75" x14ac:dyDescent="0.25">
      <c r="A3" s="458" t="s">
        <v>159</v>
      </c>
      <c r="B3" s="458"/>
      <c r="C3" s="458"/>
      <c r="D3" s="458"/>
      <c r="E3" s="458"/>
      <c r="F3" s="458"/>
      <c r="G3" s="458"/>
      <c r="H3" s="458"/>
    </row>
    <row r="4" spans="1:8" ht="18.75" x14ac:dyDescent="0.25">
      <c r="A4" s="149"/>
      <c r="B4" s="149"/>
      <c r="C4" s="149"/>
      <c r="D4" s="149"/>
      <c r="E4" s="149"/>
      <c r="F4" s="149"/>
      <c r="G4" s="214"/>
      <c r="H4" s="149"/>
    </row>
    <row r="5" spans="1:8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3" t="s">
        <v>180</v>
      </c>
      <c r="H5" s="60" t="s">
        <v>40</v>
      </c>
    </row>
    <row r="6" spans="1:8" ht="21" hidden="1" x14ac:dyDescent="0.25">
      <c r="A6" s="471" t="s">
        <v>48</v>
      </c>
      <c r="B6" s="472"/>
      <c r="C6" s="472"/>
      <c r="D6" s="472"/>
      <c r="E6" s="472"/>
      <c r="F6" s="472"/>
      <c r="G6" s="472"/>
      <c r="H6" s="472"/>
    </row>
    <row r="7" spans="1:8" ht="23.25" x14ac:dyDescent="0.35">
      <c r="A7" s="73" t="s">
        <v>4</v>
      </c>
      <c r="B7" s="62"/>
      <c r="C7" s="81">
        <f>SUM(C9:C12)</f>
        <v>506.61</v>
      </c>
      <c r="D7" s="81"/>
      <c r="E7" s="64"/>
      <c r="F7" s="65"/>
      <c r="G7" s="65"/>
      <c r="H7" s="66"/>
    </row>
    <row r="8" spans="1:8" ht="21" x14ac:dyDescent="0.35">
      <c r="A8" s="75" t="s">
        <v>146</v>
      </c>
      <c r="B8" s="76"/>
      <c r="C8" s="301"/>
      <c r="D8" s="301"/>
      <c r="E8" s="105"/>
      <c r="F8" s="92"/>
      <c r="G8" s="92"/>
      <c r="H8" s="71"/>
    </row>
    <row r="9" spans="1:8" ht="69.75" customHeight="1" x14ac:dyDescent="0.25">
      <c r="A9" s="151">
        <v>1</v>
      </c>
      <c r="B9" s="150" t="str">
        <f>'RANC-GB'!B12</f>
        <v>Regency Settlement Infrastructure Development (RSID)</v>
      </c>
      <c r="C9" s="286">
        <f>'RANC-GB'!C12</f>
        <v>201</v>
      </c>
      <c r="D9" s="286">
        <f>'RANC-GB'!D12</f>
        <v>0</v>
      </c>
      <c r="E9" s="221" t="str">
        <f>'RANC-GB'!E12</f>
        <v>JICA</v>
      </c>
      <c r="F9" s="520"/>
      <c r="G9" s="267" t="str">
        <f>'RANC-GB'!G12</f>
        <v>Dalam proses Daftar Kegiatan</v>
      </c>
      <c r="H9" s="267" t="str">
        <f>'RANC-GB'!H12</f>
        <v>- Masih dalam proses Fact Finding, sampai saat ini belum dilakukan pre request
- Supplemental Study telah selesai dilaksanakan</v>
      </c>
    </row>
    <row r="10" spans="1:8" ht="39" customHeight="1" x14ac:dyDescent="0.25">
      <c r="A10" s="151">
        <v>2</v>
      </c>
      <c r="B10" s="218" t="str">
        <f>'RANC-GB'!B13</f>
        <v>Development of Cisumdawu Cileunyi-Sumedang-Dawuan Phase III</v>
      </c>
      <c r="C10" s="286">
        <f>'RANC-GB'!C13</f>
        <v>156</v>
      </c>
      <c r="D10" s="286">
        <f>'RANC-GB'!D13</f>
        <v>223</v>
      </c>
      <c r="E10" s="221" t="str">
        <f>'RANC-GB'!E13</f>
        <v>RRT</v>
      </c>
      <c r="F10" s="520"/>
      <c r="G10" s="267" t="str">
        <f>'RANC-GB'!G13</f>
        <v>Daftar Kegiatan terbit Februari 2018</v>
      </c>
      <c r="H10" s="267" t="str">
        <f>'RANC-GB'!H13</f>
        <v>Masih pada tahapan Submit dokumen kepada pihak lender (RRT)</v>
      </c>
    </row>
    <row r="11" spans="1:8" ht="70.5" customHeight="1" x14ac:dyDescent="0.25">
      <c r="A11" s="151">
        <v>3</v>
      </c>
      <c r="B11" s="218" t="str">
        <f>'RANC-GB'!B14</f>
        <v>Development of National Urban Development Program (NUDP)</v>
      </c>
      <c r="C11" s="286">
        <f>'RANC-GB'!C14</f>
        <v>49.61</v>
      </c>
      <c r="D11" s="286">
        <f>'RANC-GB'!D14</f>
        <v>0</v>
      </c>
      <c r="E11" s="221" t="str">
        <f>'RANC-GB'!E14</f>
        <v>World Bank</v>
      </c>
      <c r="F11" s="520"/>
      <c r="G11" s="267" t="str">
        <f>'RANC-GB'!G14</f>
        <v>Sudah Greenbook 2017</v>
      </c>
      <c r="H11" s="267" t="str">
        <f>'RANC-GB'!H14</f>
        <v>Masih dalam pembahasan desain kegiatan terkait pemilihan PIU, Pendekatan Capital Investmen Plan (CIP) dan meningkatkan kepemilikan Pemda dalam kegiatan.</v>
      </c>
    </row>
    <row r="12" spans="1:8" ht="125.25" customHeight="1" x14ac:dyDescent="0.25">
      <c r="A12" s="151">
        <v>4</v>
      </c>
      <c r="B12" s="218" t="str">
        <f>'RANC-GB'!B15</f>
        <v>National Urban Water Supply Project (NUWSP)</v>
      </c>
      <c r="C12" s="286">
        <f>'RANC-GB'!C15</f>
        <v>100</v>
      </c>
      <c r="D12" s="286">
        <f>'RANC-GB'!D15</f>
        <v>184.8</v>
      </c>
      <c r="E12" s="221" t="str">
        <f>'RANC-GB'!E15</f>
        <v>World Bank</v>
      </c>
      <c r="F12" s="405"/>
      <c r="G12" s="267" t="str">
        <f>'RANC-GB'!G15</f>
        <v>Sudah Greenbook 2017</v>
      </c>
      <c r="H12" s="267" t="str">
        <f>'RANC-GB'!H15</f>
        <v>- Masih dalam pembahasan desain kegiatan, terutama terkait penentuan lokasi PDAM berdasarkan Performance Based Grant
- Dalam tahap finalisasi dan penentuan lokasi untuk komponen pinjaman yang akan disalurkan melalui on granting</v>
      </c>
    </row>
    <row r="13" spans="1:8" ht="21" x14ac:dyDescent="0.35">
      <c r="A13" s="61" t="s">
        <v>3</v>
      </c>
      <c r="B13" s="62"/>
      <c r="C13" s="81">
        <f>SUM(C15)</f>
        <v>1869</v>
      </c>
      <c r="D13" s="81"/>
      <c r="E13" s="5"/>
      <c r="F13" s="93"/>
      <c r="G13" s="93"/>
      <c r="H13" s="66"/>
    </row>
    <row r="14" spans="1:8" ht="21" x14ac:dyDescent="0.35">
      <c r="A14" s="75" t="s">
        <v>146</v>
      </c>
      <c r="B14" s="76"/>
      <c r="C14" s="301"/>
      <c r="D14" s="301"/>
      <c r="E14" s="105"/>
      <c r="F14" s="92"/>
      <c r="G14" s="92"/>
      <c r="H14" s="71"/>
    </row>
    <row r="15" spans="1:8" ht="332.25" customHeight="1" x14ac:dyDescent="0.25">
      <c r="A15" s="151">
        <v>5</v>
      </c>
      <c r="B15" s="150" t="str">
        <f>'RANC-GB'!B24</f>
        <v>Construction of Jakarta Mass Rapid Transit Project Phase II</v>
      </c>
      <c r="C15" s="286">
        <f>'RANC-GB'!C24</f>
        <v>1869</v>
      </c>
      <c r="D15" s="286">
        <f>'RANC-GB'!D24</f>
        <v>0</v>
      </c>
      <c r="E15" s="221" t="str">
        <f>'RANC-GB'!E24</f>
        <v>JICA</v>
      </c>
      <c r="F15" s="218" t="str">
        <f>'RANC-GB'!F24</f>
        <v>Sudah Greenbook 2017</v>
      </c>
      <c r="G15" s="218" t="str">
        <f>'RANC-GB'!G24</f>
        <v>Akan dilakukan appraisal Februari 2018</v>
      </c>
      <c r="H15" s="218" t="str">
        <f>'RANC-GB'!H24</f>
        <v>- Terdapat Rencana LA awal tahun 2018
- MRT masih dalam tahap pembahasan desain kegiatan untuk pengiriman pre request
- Terdapat isu penggunaan mekanisme STEP-Loan JICA, namun sudah disetujui oleh Pemprov DKI, Kemenhub, dan PT. MRT Jakarta karena lebih banyak memberikan keuntungan 
- Dit. Bilateral akan mengkonfirmasi lebih lanjut untuk pencantuman porsi on-granting  dalam Green Book setelah terbit surat Menteri Perhubungan kepada Menteri Keuangan terkait on granting</v>
      </c>
    </row>
    <row r="16" spans="1:8" ht="21" x14ac:dyDescent="0.35">
      <c r="A16" s="61" t="s">
        <v>17</v>
      </c>
      <c r="B16" s="62"/>
      <c r="C16" s="81">
        <f>SUM(C18:C18)</f>
        <v>150</v>
      </c>
      <c r="D16" s="81"/>
      <c r="E16" s="5"/>
      <c r="F16" s="93"/>
      <c r="G16" s="93"/>
      <c r="H16" s="66"/>
    </row>
    <row r="17" spans="1:8" ht="21" x14ac:dyDescent="0.35">
      <c r="A17" s="75" t="s">
        <v>146</v>
      </c>
      <c r="B17" s="76"/>
      <c r="C17" s="301"/>
      <c r="D17" s="301"/>
      <c r="E17" s="105"/>
      <c r="F17" s="92"/>
      <c r="G17" s="92"/>
      <c r="H17" s="71"/>
    </row>
    <row r="18" spans="1:8" ht="84" customHeight="1" x14ac:dyDescent="0.25">
      <c r="A18" s="52">
        <v>6</v>
      </c>
      <c r="B18" s="54" t="str">
        <f>'RANC-GB'!B32</f>
        <v>Indonesia Supporting Primary And Refferal Health Care Reform (I-SPHERE)</v>
      </c>
      <c r="C18" s="302">
        <f>'RANC-GB'!C32</f>
        <v>150</v>
      </c>
      <c r="D18" s="302">
        <f>'RANC-GB'!D32</f>
        <v>287.13200000000001</v>
      </c>
      <c r="E18" s="54" t="str">
        <f>'RANC-GB'!E32</f>
        <v>World Bank</v>
      </c>
      <c r="F18" s="54" t="str">
        <f>'RANC-GB'!F32</f>
        <v>Sudah Greenbook 2017</v>
      </c>
      <c r="G18" s="54" t="str">
        <f>'RANC-GB'!G32</f>
        <v>Sudah Greenbook 2017</v>
      </c>
      <c r="H18" s="54" t="str">
        <f>'RANC-GB'!H32</f>
        <v>- Masih dalam pembahasan desain kegiatan
- Dalam pembahasan Disbursement Linked Indicator (DLI)</v>
      </c>
    </row>
    <row r="19" spans="1:8" ht="21" x14ac:dyDescent="0.35">
      <c r="A19" s="61" t="s">
        <v>82</v>
      </c>
      <c r="B19" s="62"/>
      <c r="C19" s="81">
        <f>SUM(C21:C21)</f>
        <v>150</v>
      </c>
      <c r="D19" s="81"/>
      <c r="E19" s="5"/>
      <c r="F19" s="93"/>
      <c r="G19" s="93"/>
      <c r="H19" s="66"/>
    </row>
    <row r="20" spans="1:8" ht="21" x14ac:dyDescent="0.35">
      <c r="A20" s="75" t="s">
        <v>146</v>
      </c>
      <c r="B20" s="76"/>
      <c r="C20" s="301"/>
      <c r="D20" s="301"/>
      <c r="E20" s="105"/>
      <c r="F20" s="92"/>
      <c r="G20" s="92"/>
      <c r="H20" s="71"/>
    </row>
    <row r="21" spans="1:8" ht="219.75" customHeight="1" x14ac:dyDescent="0.25">
      <c r="A21" s="151">
        <v>7</v>
      </c>
      <c r="B21" s="152" t="str">
        <f>'RANC-GB'!B51</f>
        <v>Human Resources Development for Bureaucratic Reform (SPIRIT II)</v>
      </c>
      <c r="C21" s="303">
        <f>'RANC-GB'!C51</f>
        <v>150</v>
      </c>
      <c r="D21" s="303">
        <f>'RANC-GB'!D51</f>
        <v>0</v>
      </c>
      <c r="E21" s="228" t="str">
        <f>'RANC-GB'!E51</f>
        <v>World Bank</v>
      </c>
      <c r="F21" s="228" t="str">
        <f>'RANC-GB'!F51</f>
        <v>Sudah Greenbook 2017</v>
      </c>
      <c r="G21" s="228" t="str">
        <f>'RANC-GB'!G51</f>
        <v>Sudah Greenbook 2017</v>
      </c>
      <c r="H21" s="228" t="str">
        <f>'RANC-GB'!H51</f>
        <v>- Masih dalam pembahasan desain kegiatan, kemungkinan akan menggunakan pinjaman pendahuluan untuk mendukung persiapan dan penyusunan road map talenta Indonesia
- Terdapat isu perubahan desain kegiatan, namun surat penyampaian perubahan Concept Note belum disampaikan secara tertulis.</v>
      </c>
    </row>
    <row r="22" spans="1:8" ht="21" x14ac:dyDescent="0.25">
      <c r="A22" s="61" t="s">
        <v>45</v>
      </c>
      <c r="B22" s="62"/>
      <c r="C22" s="81">
        <f>C24</f>
        <v>300</v>
      </c>
      <c r="D22" s="294"/>
      <c r="E22" s="62"/>
      <c r="F22" s="62"/>
      <c r="G22" s="62"/>
      <c r="H22" s="62"/>
    </row>
    <row r="23" spans="1:8" ht="21" x14ac:dyDescent="0.35">
      <c r="A23" s="75" t="s">
        <v>146</v>
      </c>
      <c r="B23" s="76"/>
      <c r="C23" s="301"/>
      <c r="D23" s="301"/>
      <c r="E23" s="105"/>
      <c r="F23" s="92"/>
      <c r="G23" s="92"/>
      <c r="H23" s="71"/>
    </row>
    <row r="24" spans="1:8" ht="144.75" customHeight="1" x14ac:dyDescent="0.25">
      <c r="A24" s="151">
        <v>8</v>
      </c>
      <c r="B24" s="152" t="str">
        <f>'RANC-GB'!B54</f>
        <v>Indramayu Coal Fired Power Plant  #4 (1x1000MW)</v>
      </c>
      <c r="C24" s="303">
        <f>'RANC-GB'!C54</f>
        <v>300</v>
      </c>
      <c r="D24" s="303">
        <f>'RANC-GB'!D54</f>
        <v>50</v>
      </c>
      <c r="E24" s="228" t="str">
        <f>'RANC-GB'!E54</f>
        <v>JICA</v>
      </c>
      <c r="F24" s="228" t="str">
        <f>'RANC-GB'!F54</f>
        <v>Sudah Greenbook 2017</v>
      </c>
      <c r="G24" s="228" t="str">
        <f>'RANC-GB'!G54</f>
        <v>Sudah Greenbook 2017</v>
      </c>
      <c r="H24" s="228" t="str">
        <f>'RANC-GB'!H54</f>
        <v>- Masih dalam penyelesaian masalah lingkungan terhadap warga sekitar proyek pembangkit, sehingga proses pre request terhambat dilaksanakan
- Penyelesaian masalah lingkungan masih dalam proses pengadilan</v>
      </c>
    </row>
    <row r="25" spans="1:8" ht="21" x14ac:dyDescent="0.35">
      <c r="A25" s="61" t="s">
        <v>114</v>
      </c>
      <c r="B25" s="62"/>
      <c r="C25" s="81">
        <f>SUM(C27:C31)</f>
        <v>60</v>
      </c>
      <c r="D25" s="81"/>
      <c r="E25" s="5"/>
      <c r="F25" s="93"/>
      <c r="G25" s="93"/>
      <c r="H25" s="66"/>
    </row>
    <row r="26" spans="1:8" ht="21" x14ac:dyDescent="0.35">
      <c r="A26" s="75" t="s">
        <v>146</v>
      </c>
      <c r="B26" s="76"/>
      <c r="C26" s="301"/>
      <c r="D26" s="301"/>
      <c r="E26" s="105"/>
      <c r="F26" s="92"/>
      <c r="G26" s="92"/>
      <c r="H26" s="71"/>
    </row>
    <row r="27" spans="1:8" ht="37.5" x14ac:dyDescent="0.25">
      <c r="A27" s="151">
        <v>9</v>
      </c>
      <c r="B27" s="152" t="str">
        <f>'RANC-GB'!B60</f>
        <v>Upgrading Medical Equipments for Naval Hospital Wahyu Slamet Bitung-North Sulawesi</v>
      </c>
      <c r="C27" s="303">
        <f>'RANC-GB'!C60</f>
        <v>15</v>
      </c>
      <c r="D27" s="303">
        <f>'RANC-GB'!D60</f>
        <v>0</v>
      </c>
      <c r="E27" s="446" t="str">
        <f>'RANC-GB'!E60</f>
        <v>Austria</v>
      </c>
      <c r="F27" s="517" t="str">
        <f>'RANC-GB'!F60</f>
        <v>Sudah Greenbook 2017</v>
      </c>
      <c r="G27" s="521" t="str">
        <f>'RANC-GB'!G60</f>
        <v>Sudah Greenbook 2017</v>
      </c>
      <c r="H27" s="454" t="str">
        <f>'RANC-GB'!H60</f>
        <v>- Masih dalam pembahasan penyempurnaan komponen desain kegiatan
- Terdapat perbaikan konten RC, namun perubahannya belum diterima oleh Dit. Hankam
- Diperlukan rekomendasi sektor terkait peningkatan kesiapan untuk Daftar Kegiatan</v>
      </c>
    </row>
    <row r="28" spans="1:8" ht="37.5" x14ac:dyDescent="0.25">
      <c r="A28" s="151">
        <v>10</v>
      </c>
      <c r="B28" s="228" t="str">
        <f>'RANC-GB'!B61</f>
        <v>Upgrading Medical Equipments and Supporting Facilities for Army Hospital Pelamonia</v>
      </c>
      <c r="C28" s="303">
        <f>'RANC-GB'!C61</f>
        <v>10</v>
      </c>
      <c r="D28" s="303">
        <f>'RANC-GB'!D61</f>
        <v>0</v>
      </c>
      <c r="E28" s="450"/>
      <c r="F28" s="518"/>
      <c r="G28" s="522"/>
      <c r="H28" s="406"/>
    </row>
    <row r="29" spans="1:8" ht="18.75" x14ac:dyDescent="0.25">
      <c r="A29" s="151">
        <v>11</v>
      </c>
      <c r="B29" s="228" t="str">
        <f>'RANC-GB'!B62</f>
        <v>Procurement of Medical Equipments for Army Hospital Putri Hijau</v>
      </c>
      <c r="C29" s="303">
        <f>'RANC-GB'!C62</f>
        <v>10</v>
      </c>
      <c r="D29" s="303">
        <f>'RANC-GB'!D62</f>
        <v>0</v>
      </c>
      <c r="E29" s="450"/>
      <c r="F29" s="518"/>
      <c r="G29" s="522"/>
      <c r="H29" s="406"/>
    </row>
    <row r="30" spans="1:8" ht="37.5" x14ac:dyDescent="0.25">
      <c r="A30" s="151">
        <v>12</v>
      </c>
      <c r="B30" s="228" t="str">
        <f>'RANC-GB'!B63</f>
        <v>Upgrading Medical Equipments and Supporting Facilities for Army Hospital Udayana</v>
      </c>
      <c r="C30" s="303">
        <f>'RANC-GB'!C63</f>
        <v>10</v>
      </c>
      <c r="D30" s="303">
        <f>'RANC-GB'!D63</f>
        <v>0</v>
      </c>
      <c r="E30" s="450"/>
      <c r="F30" s="518"/>
      <c r="G30" s="522"/>
      <c r="H30" s="406"/>
    </row>
    <row r="31" spans="1:8" ht="18.75" x14ac:dyDescent="0.25">
      <c r="A31" s="151">
        <v>13</v>
      </c>
      <c r="B31" s="228" t="str">
        <f>'RANC-GB'!B64</f>
        <v>Upgrading Medical Equipments for Air Force Hospital Dodi Sarjoto</v>
      </c>
      <c r="C31" s="303">
        <f>'RANC-GB'!C64</f>
        <v>15</v>
      </c>
      <c r="D31" s="303">
        <f>'RANC-GB'!D64</f>
        <v>0</v>
      </c>
      <c r="E31" s="447"/>
      <c r="F31" s="519"/>
      <c r="G31" s="523"/>
      <c r="H31" s="406"/>
    </row>
    <row r="32" spans="1:8" ht="26.25" x14ac:dyDescent="0.4">
      <c r="A32" s="448" t="s">
        <v>85</v>
      </c>
      <c r="B32" s="449"/>
      <c r="C32" s="304">
        <f>C25+C22+C19+C16++C13+C7</f>
        <v>3035.61</v>
      </c>
      <c r="D32" s="305"/>
      <c r="E32" s="110"/>
      <c r="F32" s="110"/>
      <c r="G32" s="110"/>
      <c r="H32" s="111"/>
    </row>
    <row r="34" spans="4:4" x14ac:dyDescent="0.25">
      <c r="D34" s="133"/>
    </row>
    <row r="37" spans="4:4" x14ac:dyDescent="0.25">
      <c r="D37" s="132"/>
    </row>
  </sheetData>
  <mergeCells count="9">
    <mergeCell ref="A32:B32"/>
    <mergeCell ref="E27:E31"/>
    <mergeCell ref="F27:F31"/>
    <mergeCell ref="H27:H31"/>
    <mergeCell ref="A1:H2"/>
    <mergeCell ref="A3:H3"/>
    <mergeCell ref="A6:H6"/>
    <mergeCell ref="F9:F12"/>
    <mergeCell ref="G27:G31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2" manualBreakCount="2">
    <brk id="12" max="16383" man="1"/>
    <brk id="1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view="pageBreakPreview" zoomScale="60" zoomScaleNormal="55" workbookViewId="0">
      <selection activeCell="G18" sqref="G18"/>
    </sheetView>
  </sheetViews>
  <sheetFormatPr defaultRowHeight="15" x14ac:dyDescent="0.25"/>
  <cols>
    <col min="1" max="1" width="9" customWidth="1"/>
    <col min="2" max="2" width="97" customWidth="1"/>
    <col min="3" max="3" width="19.42578125" customWidth="1"/>
    <col min="4" max="4" width="17.85546875" customWidth="1"/>
    <col min="5" max="5" width="18.5703125" customWidth="1"/>
    <col min="6" max="7" width="20.7109375" customWidth="1"/>
    <col min="8" max="8" width="41.85546875" customWidth="1"/>
  </cols>
  <sheetData>
    <row r="1" spans="1:8" x14ac:dyDescent="0.25">
      <c r="A1" s="457" t="s">
        <v>149</v>
      </c>
      <c r="B1" s="457"/>
      <c r="C1" s="457"/>
      <c r="D1" s="457"/>
      <c r="E1" s="457"/>
      <c r="F1" s="457"/>
      <c r="G1" s="457"/>
      <c r="H1" s="457"/>
    </row>
    <row r="2" spans="1:8" x14ac:dyDescent="0.25">
      <c r="A2" s="457"/>
      <c r="B2" s="457"/>
      <c r="C2" s="457"/>
      <c r="D2" s="457"/>
      <c r="E2" s="457"/>
      <c r="F2" s="457"/>
      <c r="G2" s="457"/>
      <c r="H2" s="457"/>
    </row>
    <row r="3" spans="1:8" ht="18.75" x14ac:dyDescent="0.25">
      <c r="A3" s="458" t="s">
        <v>153</v>
      </c>
      <c r="B3" s="458"/>
      <c r="C3" s="458"/>
      <c r="D3" s="458"/>
      <c r="E3" s="458"/>
      <c r="F3" s="458"/>
      <c r="G3" s="458"/>
      <c r="H3" s="458"/>
    </row>
    <row r="4" spans="1:8" ht="18.75" x14ac:dyDescent="0.25">
      <c r="A4" s="149"/>
      <c r="B4" s="149"/>
      <c r="C4" s="149"/>
      <c r="D4" s="149"/>
      <c r="E4" s="149"/>
      <c r="F4" s="149"/>
      <c r="G4" s="214"/>
      <c r="H4" s="149"/>
    </row>
    <row r="5" spans="1:8" ht="37.5" x14ac:dyDescent="0.25">
      <c r="A5" s="2" t="s">
        <v>0</v>
      </c>
      <c r="B5" s="3" t="s">
        <v>1</v>
      </c>
      <c r="C5" s="4" t="s">
        <v>49</v>
      </c>
      <c r="D5" s="4" t="s">
        <v>50</v>
      </c>
      <c r="E5" s="3" t="s">
        <v>2</v>
      </c>
      <c r="F5" s="3" t="s">
        <v>28</v>
      </c>
      <c r="G5" s="3" t="s">
        <v>180</v>
      </c>
      <c r="H5" s="60" t="s">
        <v>40</v>
      </c>
    </row>
    <row r="6" spans="1:8" ht="21" hidden="1" x14ac:dyDescent="0.25">
      <c r="A6" s="471" t="s">
        <v>48</v>
      </c>
      <c r="B6" s="472"/>
      <c r="C6" s="472"/>
      <c r="D6" s="472"/>
      <c r="E6" s="472"/>
      <c r="F6" s="472"/>
      <c r="G6" s="472"/>
      <c r="H6" s="472"/>
    </row>
    <row r="7" spans="1:8" ht="23.25" x14ac:dyDescent="0.35">
      <c r="A7" s="73" t="s">
        <v>4</v>
      </c>
      <c r="B7" s="62"/>
      <c r="C7" s="81">
        <f>SUM(C9:C11)</f>
        <v>227.48299999999998</v>
      </c>
      <c r="D7" s="81"/>
      <c r="E7" s="64"/>
      <c r="F7" s="65"/>
      <c r="G7" s="65"/>
      <c r="H7" s="66"/>
    </row>
    <row r="8" spans="1:8" ht="21" x14ac:dyDescent="0.35">
      <c r="A8" s="75" t="s">
        <v>146</v>
      </c>
      <c r="B8" s="76"/>
      <c r="C8" s="301"/>
      <c r="D8" s="301"/>
      <c r="E8" s="105"/>
      <c r="F8" s="92"/>
      <c r="G8" s="92"/>
      <c r="H8" s="71"/>
    </row>
    <row r="9" spans="1:8" ht="168.75" x14ac:dyDescent="0.3">
      <c r="A9" s="323">
        <v>1</v>
      </c>
      <c r="B9" s="324" t="str">
        <f>'RANC-GB'!B9</f>
        <v>The Urgent Rehabilitation of Strategic Irrigation for Western Region of Indonesia</v>
      </c>
      <c r="C9" s="329">
        <f>'RANC-GB'!C9</f>
        <v>195.77799999999999</v>
      </c>
      <c r="D9" s="328">
        <f>'RANC-GB'!D9</f>
        <v>27.15</v>
      </c>
      <c r="E9" s="324" t="str">
        <f>'RANC-GB'!E9</f>
        <v>Korea</v>
      </c>
      <c r="F9" s="442" t="str">
        <f>'RANC-GB'!$F$9</f>
        <v>Sudah Greenbook 2017</v>
      </c>
      <c r="G9" s="327" t="str">
        <f>'RANC-GB'!G9</f>
        <v xml:space="preserve">- Daftar Kegiatan sudah terbit 18 Januari 2018
- Dalam proses negoisasi </v>
      </c>
      <c r="H9" s="326" t="str">
        <f>'RANC-GB'!H9</f>
        <v>- Masih menunggu kesepakatan antara GOI dan EDCF, terdapat isu pengurangan komponen kegiatan
- Masih dalam proses pembahasan desai kegiatan lebih lanjut
- Formal request telah dikirim ke Korea dengan nilai usulan pinjaman USD 98 juta dan pendamping USD 16 juta</v>
      </c>
    </row>
    <row r="10" spans="1:8" ht="63.75" customHeight="1" x14ac:dyDescent="0.25">
      <c r="A10" s="167">
        <v>2</v>
      </c>
      <c r="B10" s="150" t="str">
        <f>'RANC-GB'!B10</f>
        <v>Engineering Service for Coastal and River Development Project</v>
      </c>
      <c r="C10" s="286">
        <f>'RANC-GB'!C10</f>
        <v>10.093999999999999</v>
      </c>
      <c r="D10" s="286">
        <f>'RANC-GB'!D10</f>
        <v>1.1160000000000001</v>
      </c>
      <c r="E10" s="218" t="str">
        <f>'RANC-GB'!E10</f>
        <v>Korea</v>
      </c>
      <c r="F10" s="525"/>
      <c r="G10" s="395" t="str">
        <f>'RANC-GB'!G10</f>
        <v>- Daftar Kegiatan sudah terbit 3 Februari 2017
- Dalam proses negoisasi</v>
      </c>
      <c r="H10" s="524" t="str">
        <f>'RANC-GB'!H10</f>
        <v>Daftar Kegiatan terbit 3 Februari 2017</v>
      </c>
    </row>
    <row r="11" spans="1:8" ht="36" customHeight="1" x14ac:dyDescent="0.25">
      <c r="A11" s="167">
        <v>3</v>
      </c>
      <c r="B11" s="218" t="str">
        <f>'RANC-GB'!B11</f>
        <v>Engineering Service for Dam Multipurpose Development Project</v>
      </c>
      <c r="C11" s="286">
        <f>'RANC-GB'!C11</f>
        <v>21.611000000000001</v>
      </c>
      <c r="D11" s="286">
        <f>'RANC-GB'!D11</f>
        <v>1.2789999999999999</v>
      </c>
      <c r="E11" s="218" t="str">
        <f>'RANC-GB'!E11</f>
        <v>Korea</v>
      </c>
      <c r="F11" s="443"/>
      <c r="G11" s="396"/>
      <c r="H11" s="396"/>
    </row>
    <row r="12" spans="1:8" ht="21" x14ac:dyDescent="0.35">
      <c r="A12" s="61" t="s">
        <v>18</v>
      </c>
      <c r="B12" s="62"/>
      <c r="C12" s="81">
        <f>SUM(C14:C14)</f>
        <v>238</v>
      </c>
      <c r="D12" s="81"/>
      <c r="E12" s="5"/>
      <c r="F12" s="93"/>
      <c r="G12" s="93"/>
      <c r="H12" s="66"/>
    </row>
    <row r="13" spans="1:8" ht="21" x14ac:dyDescent="0.35">
      <c r="A13" s="75" t="s">
        <v>146</v>
      </c>
      <c r="B13" s="76"/>
      <c r="C13" s="301"/>
      <c r="D13" s="301"/>
      <c r="E13" s="105"/>
      <c r="F13" s="92"/>
      <c r="G13" s="92"/>
      <c r="H13" s="71"/>
    </row>
    <row r="14" spans="1:8" ht="137.25" customHeight="1" x14ac:dyDescent="0.25">
      <c r="A14" s="168">
        <v>4</v>
      </c>
      <c r="B14" s="146" t="str">
        <f>'RANC-GB'!B46</f>
        <v>The Development and Improvement of Six Islamic Higher Education Institutions Project</v>
      </c>
      <c r="C14" s="275">
        <f>'RANC-GB'!C46</f>
        <v>238</v>
      </c>
      <c r="D14" s="275">
        <f>'RANC-GB'!D46</f>
        <v>50</v>
      </c>
      <c r="E14" s="146" t="str">
        <f>'RANC-GB'!E46</f>
        <v>IDB</v>
      </c>
      <c r="F14" s="146" t="str">
        <f>'RANC-GB'!F46</f>
        <v>Sudah Greenbook 2017</v>
      </c>
      <c r="G14" s="146" t="str">
        <f>'RANC-GB'!G46</f>
        <v>Dibatalkan IDB</v>
      </c>
      <c r="H14" s="146" t="str">
        <f>'RANC-GB'!H46</f>
        <v>- Daftar Kegiatan tgl 11 Agustus 2017
- Dalam proses negosiasi
- Surat pembatalan IDB telah disampaikan kepada Kemenkeu dan sedang menunggu respon Kemenkeu</v>
      </c>
    </row>
    <row r="15" spans="1:8" ht="21" x14ac:dyDescent="0.35">
      <c r="A15" s="61" t="s">
        <v>121</v>
      </c>
      <c r="B15" s="62"/>
      <c r="C15" s="81">
        <f>SUM(C17:C18)</f>
        <v>150</v>
      </c>
      <c r="D15" s="81"/>
      <c r="E15" s="5"/>
      <c r="F15" s="93"/>
      <c r="G15" s="93"/>
      <c r="H15" s="66"/>
    </row>
    <row r="16" spans="1:8" ht="21" x14ac:dyDescent="0.35">
      <c r="A16" s="75" t="s">
        <v>146</v>
      </c>
      <c r="B16" s="76"/>
      <c r="C16" s="301"/>
      <c r="D16" s="301"/>
      <c r="E16" s="105"/>
      <c r="F16" s="92"/>
      <c r="G16" s="92"/>
      <c r="H16" s="71"/>
    </row>
    <row r="17" spans="1:8" ht="18.75" customHeight="1" x14ac:dyDescent="0.25">
      <c r="A17" s="455">
        <v>5</v>
      </c>
      <c r="B17" s="395" t="str">
        <f>'RANC-GB'!B67</f>
        <v>Strengthening Climate and Weather Service Capacity – Phase II</v>
      </c>
      <c r="C17" s="307">
        <f>'RANC-GB'!C67</f>
        <v>78.900000000000006</v>
      </c>
      <c r="D17" s="307">
        <f>'RANC-GB'!D67</f>
        <v>13.169</v>
      </c>
      <c r="E17" s="85" t="str">
        <f>'RANC-GB'!E67</f>
        <v>Perancis</v>
      </c>
      <c r="F17" s="442" t="str">
        <f>'RANC-GB'!F67</f>
        <v>Sudah Greenbook 2017</v>
      </c>
      <c r="G17" s="229" t="str">
        <f>'RANC-GB'!G67</f>
        <v>Sudah Greenbook 2017</v>
      </c>
      <c r="H17" s="454" t="str">
        <f>'RANC-GB'!H67</f>
        <v>- Daftar Kegiatan (AFD Perancis) sudah terbit tgl 24 November 2017
- Dalam proses negosiasi
- LA direncanakan akhir Desember 2017/Januari 2018
- Untuk cofinancing US Exim Bank direncanakan akan masuk dalam GB 2018
- Merupakan bagian dari pengembangan MMS</v>
      </c>
    </row>
    <row r="18" spans="1:8" ht="131.25" customHeight="1" x14ac:dyDescent="0.25">
      <c r="A18" s="456"/>
      <c r="B18" s="396"/>
      <c r="C18" s="308">
        <f>'RANC-GB'!C68</f>
        <v>71.099999999999994</v>
      </c>
      <c r="D18" s="308">
        <f>'RANC-GB'!D68</f>
        <v>7.2240000000000002</v>
      </c>
      <c r="E18" s="82" t="str">
        <f>'RANC-GB'!E68</f>
        <v>US Exim Bank</v>
      </c>
      <c r="F18" s="443"/>
      <c r="G18" s="230">
        <f>'RANC-GB'!G68</f>
        <v>0</v>
      </c>
      <c r="H18" s="454"/>
    </row>
    <row r="19" spans="1:8" ht="26.25" x14ac:dyDescent="0.4">
      <c r="A19" s="448" t="s">
        <v>85</v>
      </c>
      <c r="B19" s="449"/>
      <c r="C19" s="304">
        <f>C7+C12+C15</f>
        <v>615.48299999999995</v>
      </c>
      <c r="D19" s="305"/>
      <c r="E19" s="110"/>
      <c r="F19" s="110"/>
      <c r="G19" s="110"/>
      <c r="H19" s="111"/>
    </row>
    <row r="21" spans="1:8" x14ac:dyDescent="0.25">
      <c r="C21" s="132">
        <f>C7+C15</f>
        <v>377.48299999999995</v>
      </c>
      <c r="D21" s="133"/>
    </row>
    <row r="24" spans="1:8" x14ac:dyDescent="0.25">
      <c r="D24" s="132"/>
    </row>
  </sheetData>
  <mergeCells count="11">
    <mergeCell ref="A19:B19"/>
    <mergeCell ref="A17:A18"/>
    <mergeCell ref="B17:B18"/>
    <mergeCell ref="F17:F18"/>
    <mergeCell ref="H17:H18"/>
    <mergeCell ref="A1:H2"/>
    <mergeCell ref="A3:H3"/>
    <mergeCell ref="A6:H6"/>
    <mergeCell ref="H10:H11"/>
    <mergeCell ref="G10:G11"/>
    <mergeCell ref="F9:F11"/>
  </mergeCell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RANC-GB OVERALL</vt:lpstr>
      <vt:lpstr>RC DITERIMA</vt:lpstr>
      <vt:lpstr>RANC-GB</vt:lpstr>
      <vt:lpstr>RANC-GB AFTER MEETING</vt:lpstr>
      <vt:lpstr>RANC-GB MULTI</vt:lpstr>
      <vt:lpstr>RANC-GB BILA</vt:lpstr>
      <vt:lpstr>RANC-GB JEPANG</vt:lpstr>
      <vt:lpstr>PROSES DK</vt:lpstr>
      <vt:lpstr>DK</vt:lpstr>
      <vt:lpstr>GB 2017</vt:lpstr>
      <vt:lpstr>TERSEDIA RC</vt:lpstr>
      <vt:lpstr>SUDAH LA</vt:lpstr>
      <vt:lpstr>Sheet1</vt:lpstr>
      <vt:lpstr>'RANC-GB AFTER MEETING'!Print_Area</vt:lpstr>
      <vt:lpstr>DK!Print_Titles</vt:lpstr>
      <vt:lpstr>'GB 2017'!Print_Titles</vt:lpstr>
      <vt:lpstr>'PROSES DK'!Print_Titles</vt:lpstr>
      <vt:lpstr>'RANC-GB'!Print_Titles</vt:lpstr>
      <vt:lpstr>'RANC-GB AFTER MEETING'!Print_Titles</vt:lpstr>
      <vt:lpstr>'RANC-GB BILA'!Print_Titles</vt:lpstr>
      <vt:lpstr>'RANC-GB JEPANG'!Print_Titles</vt:lpstr>
      <vt:lpstr>'RANC-GB MULTI'!Print_Titles</vt:lpstr>
      <vt:lpstr>'RANC-GB OVERALL'!Print_Titles</vt:lpstr>
      <vt:lpstr>'SUDAH LA'!Print_Titles</vt:lpstr>
      <vt:lpstr>'TERSEDIA RC'!Print_Titles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Eftin Ula Kurnia</dc:creator>
  <cp:lastModifiedBy>Dini</cp:lastModifiedBy>
  <cp:lastPrinted>2018-03-07T11:53:12Z</cp:lastPrinted>
  <dcterms:created xsi:type="dcterms:W3CDTF">2017-02-16T23:29:04Z</dcterms:created>
  <dcterms:modified xsi:type="dcterms:W3CDTF">2018-03-07T11:53:28Z</dcterms:modified>
</cp:coreProperties>
</file>